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pivotTables/pivotTable3.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9.xml" ContentType="application/vnd.openxmlformats-officedocument.drawing+xml"/>
  <Override PartName="/xl/pivotTables/pivotTable4.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drawings/drawing11.xml" ContentType="application/vnd.openxmlformats-officedocument.drawing+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2.xml" ContentType="application/vnd.openxmlformats-officedocument.drawing+xml"/>
  <Override PartName="/xl/pivotTables/pivotTable5.xml" ContentType="application/vnd.openxmlformats-officedocument.spreadsheetml.pivotTable+xml"/>
  <Override PartName="/xl/drawings/drawing13.xml" ContentType="application/vnd.openxmlformats-officedocument.drawing+xml"/>
  <Override PartName="/xl/slicers/slicer3.xml" ContentType="application/vnd.ms-excel.slicer+xml"/>
  <Override PartName="/xl/drawings/drawing14.xml" ContentType="application/vnd.openxmlformats-officedocument.drawing+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15.xml" ContentType="application/vnd.openxmlformats-officedocument.drawing+xml"/>
  <Override PartName="/xl/pivotTables/pivotTable6.xml" ContentType="application/vnd.openxmlformats-officedocument.spreadsheetml.pivotTable+xml"/>
  <Override PartName="/xl/drawings/drawing16.xml" ContentType="application/vnd.openxmlformats-officedocument.drawing+xml"/>
  <Override PartName="/xl/slicers/slicer4.xml" ContentType="application/vnd.ms-excel.slicer+xml"/>
  <Override PartName="/xl/drawings/drawing17.xml" ContentType="application/vnd.openxmlformats-officedocument.drawing+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Revisi Anggaran\Draft Revisi Kanwil\"/>
    </mc:Choice>
  </mc:AlternateContent>
  <xr:revisionPtr revIDLastSave="0" documentId="13_ncr:1_{3361251F-59B0-427F-AFE9-68FA82F63A07}" xr6:coauthVersionLast="47" xr6:coauthVersionMax="47" xr10:uidLastSave="{00000000-0000-0000-0000-000000000000}"/>
  <bookViews>
    <workbookView xWindow="-108" yWindow="-108" windowWidth="23256" windowHeight="12576" tabRatio="927" xr2:uid="{E899FA34-6DE3-4640-B916-AC504F664995}"/>
  </bookViews>
  <sheets>
    <sheet name="RKAKL" sheetId="27" r:id="rId1"/>
    <sheet name="Rekap Rev Kanwil1" sheetId="33" r:id="rId2"/>
    <sheet name="Rekap Subkoord Revisi Kanwil" sheetId="34" r:id="rId3"/>
    <sheet name="Revisi Kanwil1" sheetId="32" r:id="rId4"/>
    <sheet name="Rekap POK 1" sheetId="30" r:id="rId5"/>
    <sheet name="Rekap Revisi POK" sheetId="31" r:id="rId6"/>
    <sheet name="Perbaik Revisi (Pasca Rakernis)" sheetId="29" r:id="rId7"/>
    <sheet name="Rekap Pasca Raker" sheetId="28" r:id="rId8"/>
    <sheet name="Rekap pasca rakernis" sheetId="25" r:id="rId9"/>
    <sheet name="Revisi (Jan+Pasca Rakernis)" sheetId="24" r:id="rId10"/>
    <sheet name="Rekap Reviu" sheetId="21" state="hidden" r:id="rId11"/>
    <sheet name="Matrik Reviu" sheetId="23" state="hidden" r:id="rId12"/>
    <sheet name="Reviu Usulan Revisi" sheetId="20" state="hidden" r:id="rId13"/>
    <sheet name="Rekap" sheetId="6" r:id="rId14"/>
    <sheet name="Matrik" sheetId="18" r:id="rId15"/>
    <sheet name="Usulan Revisi 17 Maret" sheetId="14" r:id="rId16"/>
    <sheet name="Rekap Lama" sheetId="15" r:id="rId17"/>
    <sheet name="Matrik Lama" sheetId="19" r:id="rId18"/>
    <sheet name="Usulan Revisi Subkoord (Lama)" sheetId="1" r:id="rId19"/>
  </sheets>
  <externalReferences>
    <externalReference r:id="rId20"/>
    <externalReference r:id="rId21"/>
    <externalReference r:id="rId22"/>
    <externalReference r:id="rId23"/>
    <externalReference r:id="rId24"/>
  </externalReferences>
  <definedNames>
    <definedName name="_xlnm._FilterDatabase" localSheetId="14" hidden="1">Matrik!$A$3:$D$70</definedName>
    <definedName name="_xlnm._FilterDatabase" localSheetId="17" hidden="1">'Matrik Lama'!$A$3:$D$275</definedName>
    <definedName name="_xlnm._FilterDatabase" localSheetId="11" hidden="1">'Matrik Reviu'!$A$3:$D$70</definedName>
    <definedName name="_xlnm._FilterDatabase" localSheetId="6" hidden="1">'Perbaik Revisi (Pasca Rakernis)'!$B$7:$S$687</definedName>
    <definedName name="_xlnm._FilterDatabase" localSheetId="8" hidden="1">'Rekap pasca rakernis'!$A$3:$D$275</definedName>
    <definedName name="_xlnm._FilterDatabase" localSheetId="4" hidden="1">'Rekap POK 1'!$A$4:$D$71</definedName>
    <definedName name="_xlnm._FilterDatabase" localSheetId="1" hidden="1">'Rekap Rev Kanwil1'!$A$4:$D$71</definedName>
    <definedName name="_xlnm._FilterDatabase" localSheetId="9" hidden="1">'Revisi (Jan+Pasca Rakernis)'!$B$7:$S$669</definedName>
    <definedName name="_xlnm._FilterDatabase" localSheetId="3" hidden="1">'Revisi Kanwil1'!$B$7:$S$660</definedName>
    <definedName name="_xlnm._FilterDatabase" localSheetId="12" hidden="1">'Reviu Usulan Revisi'!$B$7:$S$720</definedName>
    <definedName name="_xlnm._FilterDatabase" localSheetId="15" hidden="1">'Usulan Revisi 17 Maret'!$B$7:$S$718</definedName>
    <definedName name="_xlnm._FilterDatabase" localSheetId="18" hidden="1">'Usulan Revisi Subkoord (Lama)'!$B$7:$S$622</definedName>
    <definedName name="Belanja_Perjalanan_Dinas_Paket_Meeting_Dalam_Kota._Uang_Saku_RDK_dalam__Verifikasi_dan_Pembuatan_Format_Standart_Data_BKU_Satker_Pusat_Pendidikan_KP___tgl.__27__Februari__2020" localSheetId="6">#REF!</definedName>
    <definedName name="Belanja_Perjalanan_Dinas_Paket_Meeting_Dalam_Kota._Uang_Saku_RDK_dalam__Verifikasi_dan_Pembuatan_Format_Standart_Data_BKU_Satker_Pusat_Pendidikan_KP___tgl.__27__Februari__2020" localSheetId="13">#REF!</definedName>
    <definedName name="Belanja_Perjalanan_Dinas_Paket_Meeting_Dalam_Kota._Uang_Saku_RDK_dalam__Verifikasi_dan_Pembuatan_Format_Standart_Data_BKU_Satker_Pusat_Pendidikan_KP___tgl.__27__Februari__2020" localSheetId="16">#REF!</definedName>
    <definedName name="Belanja_Perjalanan_Dinas_Paket_Meeting_Dalam_Kota._Uang_Saku_RDK_dalam__Verifikasi_dan_Pembuatan_Format_Standart_Data_BKU_Satker_Pusat_Pendidikan_KP___tgl.__27__Februari__2020" localSheetId="7">#REF!</definedName>
    <definedName name="Belanja_Perjalanan_Dinas_Paket_Meeting_Dalam_Kota._Uang_Saku_RDK_dalam__Verifikasi_dan_Pembuatan_Format_Standart_Data_BKU_Satker_Pusat_Pendidikan_KP___tgl.__27__Februari__2020" localSheetId="5">#REF!</definedName>
    <definedName name="Belanja_Perjalanan_Dinas_Paket_Meeting_Dalam_Kota._Uang_Saku_RDK_dalam__Verifikasi_dan_Pembuatan_Format_Standart_Data_BKU_Satker_Pusat_Pendidikan_KP___tgl.__27__Februari__2020" localSheetId="10">#REF!</definedName>
    <definedName name="Belanja_Perjalanan_Dinas_Paket_Meeting_Dalam_Kota._Uang_Saku_RDK_dalam__Verifikasi_dan_Pembuatan_Format_Standart_Data_BKU_Satker_Pusat_Pendidikan_KP___tgl.__27__Februari__2020" localSheetId="2">#REF!</definedName>
    <definedName name="Belanja_Perjalanan_Dinas_Paket_Meeting_Dalam_Kota._Uang_Saku_RDK_dalam__Verifikasi_dan_Pembuatan_Format_Standart_Data_BKU_Satker_Pusat_Pendidikan_KP___tgl.__27__Februari__2020" localSheetId="9">#REF!</definedName>
    <definedName name="Belanja_Perjalanan_Dinas_Paket_Meeting_Dalam_Kota._Uang_Saku_RDK_dalam__Verifikasi_dan_Pembuatan_Format_Standart_Data_BKU_Satker_Pusat_Pendidikan_KP___tgl.__27__Februari__2020" localSheetId="3">#REF!</definedName>
    <definedName name="Belanja_Perjalanan_Dinas_Paket_Meeting_Dalam_Kota._Uang_Saku_RDK_dalam__Verifikasi_dan_Pembuatan_Format_Standart_Data_BKU_Satker_Pusat_Pendidikan_KP___tgl.__27__Februari__2020" localSheetId="12">#REF!</definedName>
    <definedName name="Belanja_Perjalanan_Dinas_Paket_Meeting_Dalam_Kota._Uang_Saku_RDK_dalam__Verifikasi_dan_Pembuatan_Format_Standart_Data_BKU_Satker_Pusat_Pendidikan_KP___tgl.__27__Februari__2020" localSheetId="15">#REF!</definedName>
    <definedName name="Belanja_Perjalanan_Dinas_Paket_Meeting_Dalam_Kota._Uang_Saku_RDK_dalam__Verifikasi_dan_Pembuatan_Format_Standart_Data_BKU_Satker_Pusat_Pendidikan_KP___tgl.__27__Februari__2020" localSheetId="18">#REF!</definedName>
    <definedName name="Belanja_Perjalanan_Dinas_Paket_Meeting_Dalam_Kota._Uang_Saku_RDK_dalam__Verifikasi_dan_Pembuatan_Format_Standart_Data_BKU_Satker_Pusat_Pendidikan_KP___tgl.__27__Februari__2020">#REF!</definedName>
    <definedName name="cAkun" localSheetId="6">#REF!</definedName>
    <definedName name="cAkun" localSheetId="13">#REF!</definedName>
    <definedName name="cAkun" localSheetId="16">#REF!</definedName>
    <definedName name="cAkun" localSheetId="7">#REF!</definedName>
    <definedName name="cAkun" localSheetId="5">#REF!</definedName>
    <definedName name="cAkun" localSheetId="10">#REF!</definedName>
    <definedName name="cAkun" localSheetId="2">#REF!</definedName>
    <definedName name="cAkun" localSheetId="9">#REF!</definedName>
    <definedName name="cAkun" localSheetId="3">#REF!</definedName>
    <definedName name="cAkun" localSheetId="12">#REF!</definedName>
    <definedName name="cAkun" localSheetId="15">#REF!</definedName>
    <definedName name="cAkun" localSheetId="18">#REF!</definedName>
    <definedName name="cAkun">#REF!</definedName>
    <definedName name="Cetak_dinamis">OFFSET('[1]DASHBOARD SP2D'!$B$1,0,0,COUNTA('[1]DASHBOARD SP2D'!$G:$G),6)</definedName>
    <definedName name="chkAkun" localSheetId="6">#REF!</definedName>
    <definedName name="chkAkun" localSheetId="13">#REF!</definedName>
    <definedName name="chkAkun" localSheetId="16">#REF!</definedName>
    <definedName name="chkAkun" localSheetId="7">#REF!</definedName>
    <definedName name="chkAkun" localSheetId="5">#REF!</definedName>
    <definedName name="chkAkun" localSheetId="10">#REF!</definedName>
    <definedName name="chkAkun" localSheetId="2">#REF!</definedName>
    <definedName name="chkAkun" localSheetId="9">#REF!</definedName>
    <definedName name="chkAkun" localSheetId="3">#REF!</definedName>
    <definedName name="chkAkun" localSheetId="12">#REF!</definedName>
    <definedName name="chkAkun" localSheetId="15">#REF!</definedName>
    <definedName name="chkAkun" localSheetId="18">#REF!</definedName>
    <definedName name="chkAkun">#REF!</definedName>
    <definedName name="chkKegiatan" localSheetId="6">#REF!</definedName>
    <definedName name="chkKegiatan" localSheetId="13">#REF!</definedName>
    <definedName name="chkKegiatan" localSheetId="16">#REF!</definedName>
    <definedName name="chkKegiatan" localSheetId="7">#REF!</definedName>
    <definedName name="chkKegiatan" localSheetId="5">#REF!</definedName>
    <definedName name="chkKegiatan" localSheetId="10">#REF!</definedName>
    <definedName name="chkKegiatan" localSheetId="2">#REF!</definedName>
    <definedName name="chkKegiatan" localSheetId="9">#REF!</definedName>
    <definedName name="chkKegiatan" localSheetId="3">#REF!</definedName>
    <definedName name="chkKegiatan" localSheetId="12">#REF!</definedName>
    <definedName name="chkKegiatan" localSheetId="15">#REF!</definedName>
    <definedName name="chkKegiatan" localSheetId="18">#REF!</definedName>
    <definedName name="chkKegiatan">#REF!</definedName>
    <definedName name="chkKomponen" localSheetId="6">#REF!</definedName>
    <definedName name="chkKomponen" localSheetId="13">#REF!</definedName>
    <definedName name="chkKomponen" localSheetId="16">#REF!</definedName>
    <definedName name="chkKomponen" localSheetId="7">#REF!</definedName>
    <definedName name="chkKomponen" localSheetId="5">#REF!</definedName>
    <definedName name="chkKomponen" localSheetId="10">#REF!</definedName>
    <definedName name="chkKomponen" localSheetId="2">#REF!</definedName>
    <definedName name="chkKomponen" localSheetId="9">#REF!</definedName>
    <definedName name="chkKomponen" localSheetId="3">#REF!</definedName>
    <definedName name="chkKomponen" localSheetId="12">#REF!</definedName>
    <definedName name="chkKomponen" localSheetId="15">#REF!</definedName>
    <definedName name="chkKomponen" localSheetId="18">#REF!</definedName>
    <definedName name="chkKomponen">#REF!</definedName>
    <definedName name="chkKRO" localSheetId="6">#REF!</definedName>
    <definedName name="chkKRO" localSheetId="13">#REF!</definedName>
    <definedName name="chkKRO" localSheetId="16">#REF!</definedName>
    <definedName name="chkKRO" localSheetId="7">#REF!</definedName>
    <definedName name="chkKRO" localSheetId="5">#REF!</definedName>
    <definedName name="chkKRO" localSheetId="10">#REF!</definedName>
    <definedName name="chkKRO" localSheetId="2">#REF!</definedName>
    <definedName name="chkKRO" localSheetId="9">#REF!</definedName>
    <definedName name="chkKRO" localSheetId="3">#REF!</definedName>
    <definedName name="chkKRO" localSheetId="12">#REF!</definedName>
    <definedName name="chkKRO" localSheetId="15">#REF!</definedName>
    <definedName name="chkKRO" localSheetId="18">#REF!</definedName>
    <definedName name="chkKRO">#REF!</definedName>
    <definedName name="chkProgram" localSheetId="6">#REF!</definedName>
    <definedName name="chkProgram" localSheetId="13">#REF!</definedName>
    <definedName name="chkProgram" localSheetId="16">#REF!</definedName>
    <definedName name="chkProgram" localSheetId="7">#REF!</definedName>
    <definedName name="chkProgram" localSheetId="5">#REF!</definedName>
    <definedName name="chkProgram" localSheetId="10">#REF!</definedName>
    <definedName name="chkProgram" localSheetId="2">#REF!</definedName>
    <definedName name="chkProgram" localSheetId="9">#REF!</definedName>
    <definedName name="chkProgram" localSheetId="3">#REF!</definedName>
    <definedName name="chkProgram" localSheetId="12">#REF!</definedName>
    <definedName name="chkProgram" localSheetId="15">#REF!</definedName>
    <definedName name="chkProgram" localSheetId="18">#REF!</definedName>
    <definedName name="chkProgram">#REF!</definedName>
    <definedName name="chkRO" localSheetId="6">#REF!</definedName>
    <definedName name="chkRO" localSheetId="13">#REF!</definedName>
    <definedName name="chkRO" localSheetId="16">#REF!</definedName>
    <definedName name="chkRO" localSheetId="7">#REF!</definedName>
    <definedName name="chkRO" localSheetId="5">#REF!</definedName>
    <definedName name="chkRO" localSheetId="10">#REF!</definedName>
    <definedName name="chkRO" localSheetId="2">#REF!</definedName>
    <definedName name="chkRO" localSheetId="9">#REF!</definedName>
    <definedName name="chkRO" localSheetId="3">#REF!</definedName>
    <definedName name="chkRO" localSheetId="12">#REF!</definedName>
    <definedName name="chkRO" localSheetId="15">#REF!</definedName>
    <definedName name="chkRO" localSheetId="18">#REF!</definedName>
    <definedName name="chkRO">#REF!</definedName>
    <definedName name="chksKomponen" localSheetId="6">#REF!</definedName>
    <definedName name="chksKomponen" localSheetId="13">#REF!</definedName>
    <definedName name="chksKomponen" localSheetId="16">#REF!</definedName>
    <definedName name="chksKomponen" localSheetId="7">#REF!</definedName>
    <definedName name="chksKomponen" localSheetId="5">#REF!</definedName>
    <definedName name="chksKomponen" localSheetId="10">#REF!</definedName>
    <definedName name="chksKomponen" localSheetId="2">#REF!</definedName>
    <definedName name="chksKomponen" localSheetId="9">#REF!</definedName>
    <definedName name="chksKomponen" localSheetId="3">#REF!</definedName>
    <definedName name="chksKomponen" localSheetId="12">#REF!</definedName>
    <definedName name="chksKomponen" localSheetId="15">#REF!</definedName>
    <definedName name="chksKomponen" localSheetId="18">#REF!</definedName>
    <definedName name="chksKomponen">#REF!</definedName>
    <definedName name="cKegiatan" localSheetId="6">#REF!</definedName>
    <definedName name="cKegiatan" localSheetId="13">#REF!</definedName>
    <definedName name="cKegiatan" localSheetId="16">#REF!</definedName>
    <definedName name="cKegiatan" localSheetId="7">#REF!</definedName>
    <definedName name="cKegiatan" localSheetId="5">#REF!</definedName>
    <definedName name="cKegiatan" localSheetId="10">#REF!</definedName>
    <definedName name="cKegiatan" localSheetId="2">#REF!</definedName>
    <definedName name="cKegiatan" localSheetId="9">#REF!</definedName>
    <definedName name="cKegiatan" localSheetId="3">#REF!</definedName>
    <definedName name="cKegiatan" localSheetId="12">#REF!</definedName>
    <definedName name="cKegiatan" localSheetId="15">#REF!</definedName>
    <definedName name="cKegiatan" localSheetId="18">#REF!</definedName>
    <definedName name="cKegiatan">#REF!</definedName>
    <definedName name="cKomponen" localSheetId="6">#REF!</definedName>
    <definedName name="cKomponen" localSheetId="13">#REF!</definedName>
    <definedName name="cKomponen" localSheetId="16">#REF!</definedName>
    <definedName name="cKomponen" localSheetId="7">#REF!</definedName>
    <definedName name="cKomponen" localSheetId="5">#REF!</definedName>
    <definedName name="cKomponen" localSheetId="10">#REF!</definedName>
    <definedName name="cKomponen" localSheetId="2">#REF!</definedName>
    <definedName name="cKomponen" localSheetId="9">#REF!</definedName>
    <definedName name="cKomponen" localSheetId="3">#REF!</definedName>
    <definedName name="cKomponen" localSheetId="12">#REF!</definedName>
    <definedName name="cKomponen" localSheetId="15">#REF!</definedName>
    <definedName name="cKomponen" localSheetId="18">#REF!</definedName>
    <definedName name="cKomponen">#REF!</definedName>
    <definedName name="cKRO" localSheetId="6">#REF!</definedName>
    <definedName name="cKRO" localSheetId="13">#REF!</definedName>
    <definedName name="cKRO" localSheetId="16">#REF!</definedName>
    <definedName name="cKRO" localSheetId="7">#REF!</definedName>
    <definedName name="cKRO" localSheetId="5">#REF!</definedName>
    <definedName name="cKRO" localSheetId="10">#REF!</definedName>
    <definedName name="cKRO" localSheetId="2">#REF!</definedName>
    <definedName name="cKRO" localSheetId="9">#REF!</definedName>
    <definedName name="cKRO" localSheetId="3">#REF!</definedName>
    <definedName name="cKRO" localSheetId="12">#REF!</definedName>
    <definedName name="cKRO" localSheetId="15">#REF!</definedName>
    <definedName name="cKRO" localSheetId="18">#REF!</definedName>
    <definedName name="cKRO">#REF!</definedName>
    <definedName name="cProgram" localSheetId="6">#REF!</definedName>
    <definedName name="cProgram" localSheetId="13">#REF!</definedName>
    <definedName name="cProgram" localSheetId="16">#REF!</definedName>
    <definedName name="cProgram" localSheetId="7">#REF!</definedName>
    <definedName name="cProgram" localSheetId="5">#REF!</definedName>
    <definedName name="cProgram" localSheetId="10">#REF!</definedName>
    <definedName name="cProgram" localSheetId="2">#REF!</definedName>
    <definedName name="cProgram" localSheetId="9">#REF!</definedName>
    <definedName name="cProgram" localSheetId="3">#REF!</definedName>
    <definedName name="cProgram" localSheetId="12">#REF!</definedName>
    <definedName name="cProgram" localSheetId="15">#REF!</definedName>
    <definedName name="cProgram" localSheetId="18">#REF!</definedName>
    <definedName name="cProgram">#REF!</definedName>
    <definedName name="cRO" localSheetId="6">#REF!</definedName>
    <definedName name="cRO" localSheetId="13">#REF!</definedName>
    <definedName name="cRO" localSheetId="16">#REF!</definedName>
    <definedName name="cRO" localSheetId="7">#REF!</definedName>
    <definedName name="cRO" localSheetId="5">#REF!</definedName>
    <definedName name="cRO" localSheetId="10">#REF!</definedName>
    <definedName name="cRO" localSheetId="2">#REF!</definedName>
    <definedName name="cRO" localSheetId="9">#REF!</definedName>
    <definedName name="cRO" localSheetId="3">#REF!</definedName>
    <definedName name="cRO" localSheetId="12">#REF!</definedName>
    <definedName name="cRO" localSheetId="15">#REF!</definedName>
    <definedName name="cRO" localSheetId="18">#REF!</definedName>
    <definedName name="cRO">#REF!</definedName>
    <definedName name="cSKomponen" localSheetId="6">#REF!</definedName>
    <definedName name="cSKomponen" localSheetId="13">#REF!</definedName>
    <definedName name="cSKomponen" localSheetId="16">#REF!</definedName>
    <definedName name="cSKomponen" localSheetId="7">#REF!</definedName>
    <definedName name="cSKomponen" localSheetId="5">#REF!</definedName>
    <definedName name="cSKomponen" localSheetId="10">#REF!</definedName>
    <definedName name="cSKomponen" localSheetId="2">#REF!</definedName>
    <definedName name="cSKomponen" localSheetId="9">#REF!</definedName>
    <definedName name="cSKomponen" localSheetId="3">#REF!</definedName>
    <definedName name="cSKomponen" localSheetId="12">#REF!</definedName>
    <definedName name="cSKomponen" localSheetId="15">#REF!</definedName>
    <definedName name="cSKomponen" localSheetId="18">#REF!</definedName>
    <definedName name="cSKomponen">#REF!</definedName>
    <definedName name="Entri_Es2" localSheetId="6">#REF!</definedName>
    <definedName name="Entri_Es2" localSheetId="13">#REF!</definedName>
    <definedName name="Entri_Es2" localSheetId="16">#REF!</definedName>
    <definedName name="Entri_Es2" localSheetId="7">#REF!</definedName>
    <definedName name="Entri_Es2" localSheetId="5">#REF!</definedName>
    <definedName name="Entri_Es2" localSheetId="10">#REF!</definedName>
    <definedName name="Entri_Es2" localSheetId="2">#REF!</definedName>
    <definedName name="Entri_Es2" localSheetId="9">#REF!</definedName>
    <definedName name="Entri_Es2" localSheetId="3">#REF!</definedName>
    <definedName name="Entri_Es2" localSheetId="12">#REF!</definedName>
    <definedName name="Entri_Es2" localSheetId="15">#REF!</definedName>
    <definedName name="Entri_Es2" localSheetId="18">#REF!</definedName>
    <definedName name="Entri_Es2">#REF!</definedName>
    <definedName name="Entri_Es3" localSheetId="6">#REF!</definedName>
    <definedName name="Entri_Es3" localSheetId="13">#REF!</definedName>
    <definedName name="Entri_Es3" localSheetId="16">#REF!</definedName>
    <definedName name="Entri_Es3" localSheetId="7">#REF!</definedName>
    <definedName name="Entri_Es3" localSheetId="5">#REF!</definedName>
    <definedName name="Entri_Es3" localSheetId="10">#REF!</definedName>
    <definedName name="Entri_Es3" localSheetId="2">#REF!</definedName>
    <definedName name="Entri_Es3" localSheetId="9">#REF!</definedName>
    <definedName name="Entri_Es3" localSheetId="3">#REF!</definedName>
    <definedName name="Entri_Es3" localSheetId="12">#REF!</definedName>
    <definedName name="Entri_Es3" localSheetId="15">#REF!</definedName>
    <definedName name="Entri_Es3" localSheetId="18">#REF!</definedName>
    <definedName name="Entri_Es3">#REF!</definedName>
    <definedName name="Entri_Es4" localSheetId="6">#REF!</definedName>
    <definedName name="Entri_Es4" localSheetId="13">#REF!</definedName>
    <definedName name="Entri_Es4" localSheetId="16">#REF!</definedName>
    <definedName name="Entri_Es4" localSheetId="7">#REF!</definedName>
    <definedName name="Entri_Es4" localSheetId="5">#REF!</definedName>
    <definedName name="Entri_Es4" localSheetId="10">#REF!</definedName>
    <definedName name="Entri_Es4" localSheetId="2">#REF!</definedName>
    <definedName name="Entri_Es4" localSheetId="9">#REF!</definedName>
    <definedName name="Entri_Es4" localSheetId="3">#REF!</definedName>
    <definedName name="Entri_Es4" localSheetId="12">#REF!</definedName>
    <definedName name="Entri_Es4" localSheetId="15">#REF!</definedName>
    <definedName name="Entri_Es4" localSheetId="18">#REF!</definedName>
    <definedName name="Entri_Es4">#REF!</definedName>
    <definedName name="Eselon3">[2]eselon3_4!$A$2:$A$7</definedName>
    <definedName name="Eselon4">[2]eselon3_4!$B$2:$B$11</definedName>
    <definedName name="FILTER_LAP" localSheetId="6">#REF!</definedName>
    <definedName name="FILTER_LAP" localSheetId="13">#REF!</definedName>
    <definedName name="FILTER_LAP" localSheetId="16">#REF!</definedName>
    <definedName name="FILTER_LAP" localSheetId="7">#REF!</definedName>
    <definedName name="FILTER_LAP" localSheetId="5">#REF!</definedName>
    <definedName name="FILTER_LAP" localSheetId="10">#REF!</definedName>
    <definedName name="FILTER_LAP" localSheetId="2">#REF!</definedName>
    <definedName name="FILTER_LAP" localSheetId="9">#REF!</definedName>
    <definedName name="FILTER_LAP" localSheetId="3">#REF!</definedName>
    <definedName name="FILTER_LAP" localSheetId="12">#REF!</definedName>
    <definedName name="FILTER_LAP" localSheetId="15">#REF!</definedName>
    <definedName name="FILTER_LAP" localSheetId="18">#REF!</definedName>
    <definedName name="FILTER_LAP">'[1]DASHBOARD SP2D'!#REF!</definedName>
    <definedName name="kegiatan" localSheetId="6">#REF!</definedName>
    <definedName name="kegiatan" localSheetId="13">#REF!</definedName>
    <definedName name="kegiatan" localSheetId="16">#REF!</definedName>
    <definedName name="kegiatan" localSheetId="7">#REF!</definedName>
    <definedName name="kegiatan" localSheetId="5">#REF!</definedName>
    <definedName name="kegiatan" localSheetId="10">#REF!</definedName>
    <definedName name="kegiatan" localSheetId="2">#REF!</definedName>
    <definedName name="kegiatan" localSheetId="9">#REF!</definedName>
    <definedName name="kegiatan" localSheetId="3">#REF!</definedName>
    <definedName name="kegiatan" localSheetId="12">#REF!</definedName>
    <definedName name="kegiatan" localSheetId="15">#REF!</definedName>
    <definedName name="kegiatan" localSheetId="18">#REF!</definedName>
    <definedName name="kegiatan">#REF!</definedName>
    <definedName name="_xlnm.Print_Area" localSheetId="14">Matrik!$A$1:$D$73</definedName>
    <definedName name="_xlnm.Print_Area" localSheetId="17">'Matrik Lama'!$A$1:$D$68</definedName>
    <definedName name="_xlnm.Print_Area" localSheetId="11">'Matrik Reviu'!$A$1:$D$73</definedName>
    <definedName name="_xlnm.Print_Area" localSheetId="6">'Perbaik Revisi (Pasca Rakernis)'!$B$1:$N$703</definedName>
    <definedName name="_xlnm.Print_Area" localSheetId="13">Rekap!$B$2:$L$40</definedName>
    <definedName name="_xlnm.Print_Area" localSheetId="16">'Rekap Lama'!$B$2:$L$39</definedName>
    <definedName name="_xlnm.Print_Area" localSheetId="7">'Rekap Pasca Raker'!$B$2:$L$40</definedName>
    <definedName name="_xlnm.Print_Area" localSheetId="8">'Rekap pasca rakernis'!$A$1:$D$68</definedName>
    <definedName name="_xlnm.Print_Area" localSheetId="4">'Rekap POK 1'!$A$1:$D$71</definedName>
    <definedName name="_xlnm.Print_Area" localSheetId="1">'Rekap Rev Kanwil1'!$A$1:$D$74</definedName>
    <definedName name="_xlnm.Print_Area" localSheetId="5">'Rekap Revisi POK'!$B$2:$L$40</definedName>
    <definedName name="_xlnm.Print_Area" localSheetId="10">'Rekap Reviu'!$B$2:$L$40</definedName>
    <definedName name="_xlnm.Print_Area" localSheetId="2">'Rekap Subkoord Revisi Kanwil'!$B$2:$L$40</definedName>
    <definedName name="_xlnm.Print_Area" localSheetId="9">'Revisi (Jan+Pasca Rakernis)'!$B$1:$N$683</definedName>
    <definedName name="_xlnm.Print_Area" localSheetId="3">'Revisi Kanwil1'!$A$1:$N$676</definedName>
    <definedName name="_xlnm.Print_Area" localSheetId="12">'Reviu Usulan Revisi'!$B$1:$N$732</definedName>
    <definedName name="_xlnm.Print_Area" localSheetId="0">RKAKL!$B$1:$G$599</definedName>
    <definedName name="_xlnm.Print_Area" localSheetId="15">'Usulan Revisi 17 Maret'!$B$1:$N$732</definedName>
    <definedName name="_xlnm.Print_Area" localSheetId="18">'Usulan Revisi Subkoord (Lama)'!$B$1:$N$636</definedName>
    <definedName name="_xlnm.Print_Titles" localSheetId="6">'Perbaik Revisi (Pasca Rakernis)'!$6:$7</definedName>
    <definedName name="_xlnm.Print_Titles" localSheetId="9">'Revisi (Jan+Pasca Rakernis)'!$6:$7</definedName>
    <definedName name="_xlnm.Print_Titles" localSheetId="3">'Revisi Kanwil1'!$6:$7</definedName>
    <definedName name="_xlnm.Print_Titles" localSheetId="12">'Reviu Usulan Revisi'!$6:$7</definedName>
    <definedName name="_xlnm.Print_Titles" localSheetId="0">RKAKL!$9:$9</definedName>
    <definedName name="_xlnm.Print_Titles" localSheetId="15">'Usulan Revisi 17 Maret'!$6:$7</definedName>
    <definedName name="_xlnm.Print_Titles" localSheetId="18">'Usulan Revisi Subkoord (Lama)'!$6:$7</definedName>
    <definedName name="rngSP2D" localSheetId="6">'[3]Tambahan Realisasi'!$C$2</definedName>
    <definedName name="rngSP2D" localSheetId="13">'[3]Tambahan Realisasi'!$C$2</definedName>
    <definedName name="rngSP2D" localSheetId="16">'[3]Tambahan Realisasi'!$C$2</definedName>
    <definedName name="rngSP2D" localSheetId="7">'[3]Tambahan Realisasi'!$C$2</definedName>
    <definedName name="rngSP2D" localSheetId="5">'[3]Tambahan Realisasi'!$C$2</definedName>
    <definedName name="rngSP2D" localSheetId="10">'[3]Tambahan Realisasi'!$C$2</definedName>
    <definedName name="rngSP2D" localSheetId="2">'[3]Tambahan Realisasi'!$C$2</definedName>
    <definedName name="rngSP2D" localSheetId="9">'[3]Tambahan Realisasi'!$C$2</definedName>
    <definedName name="rngSP2D" localSheetId="3">'[3]Tambahan Realisasi'!$C$2</definedName>
    <definedName name="rngSP2D" localSheetId="12">'[3]Tambahan Realisasi'!$C$2</definedName>
    <definedName name="rngSP2D" localSheetId="15">'[3]Tambahan Realisasi'!$C$2</definedName>
    <definedName name="rngSP2D" localSheetId="18">'[3]Tambahan Realisasi'!$C$2</definedName>
    <definedName name="rngSP2D">'[4]Tambahan Realisasi'!$C$2</definedName>
    <definedName name="rowEselon2" localSheetId="6">#REF!</definedName>
    <definedName name="rowEselon2" localSheetId="13">#REF!</definedName>
    <definedName name="rowEselon2" localSheetId="16">#REF!</definedName>
    <definedName name="rowEselon2" localSheetId="7">#REF!</definedName>
    <definedName name="rowEselon2" localSheetId="5">#REF!</definedName>
    <definedName name="rowEselon2" localSheetId="10">#REF!</definedName>
    <definedName name="rowEselon2" localSheetId="2">#REF!</definedName>
    <definedName name="rowEselon2" localSheetId="9">#REF!</definedName>
    <definedName name="rowEselon2" localSheetId="3">#REF!</definedName>
    <definedName name="rowEselon2" localSheetId="12">#REF!</definedName>
    <definedName name="rowEselon2" localSheetId="15">#REF!</definedName>
    <definedName name="rowEselon2" localSheetId="18">#REF!</definedName>
    <definedName name="rowEselon2">#REF!</definedName>
    <definedName name="rowKoord" localSheetId="6">#REF!</definedName>
    <definedName name="rowKoord" localSheetId="13">#REF!</definedName>
    <definedName name="rowKoord" localSheetId="16">#REF!</definedName>
    <definedName name="rowKoord" localSheetId="7">#REF!</definedName>
    <definedName name="rowKoord" localSheetId="5">#REF!</definedName>
    <definedName name="rowKoord" localSheetId="10">#REF!</definedName>
    <definedName name="rowKoord" localSheetId="2">#REF!</definedName>
    <definedName name="rowKoord" localSheetId="9">#REF!</definedName>
    <definedName name="rowKoord" localSheetId="3">#REF!</definedName>
    <definedName name="rowKoord" localSheetId="12">#REF!</definedName>
    <definedName name="rowKoord" localSheetId="15">#REF!</definedName>
    <definedName name="rowKoord" localSheetId="18">#REF!</definedName>
    <definedName name="rowKoord">#REF!</definedName>
    <definedName name="rowSelect" localSheetId="6">#REF!</definedName>
    <definedName name="rowSelect" localSheetId="13">#REF!</definedName>
    <definedName name="rowSelect" localSheetId="16">#REF!</definedName>
    <definedName name="rowSelect" localSheetId="7">#REF!</definedName>
    <definedName name="rowSelect" localSheetId="5">#REF!</definedName>
    <definedName name="rowSelect" localSheetId="10">#REF!</definedName>
    <definedName name="rowSelect" localSheetId="2">#REF!</definedName>
    <definedName name="rowSelect" localSheetId="9">#REF!</definedName>
    <definedName name="rowSelect" localSheetId="3">#REF!</definedName>
    <definedName name="rowSelect" localSheetId="12">#REF!</definedName>
    <definedName name="rowSelect" localSheetId="15">#REF!</definedName>
    <definedName name="rowSelect" localSheetId="18">#REF!</definedName>
    <definedName name="rowSelect">#REF!</definedName>
    <definedName name="rowSubKoord" localSheetId="6">#REF!</definedName>
    <definedName name="rowSubKoord" localSheetId="13">#REF!</definedName>
    <definedName name="rowSubKoord" localSheetId="16">#REF!</definedName>
    <definedName name="rowSubKoord" localSheetId="7">#REF!</definedName>
    <definedName name="rowSubKoord" localSheetId="5">#REF!</definedName>
    <definedName name="rowSubKoord" localSheetId="10">#REF!</definedName>
    <definedName name="rowSubKoord" localSheetId="2">#REF!</definedName>
    <definedName name="rowSubKoord" localSheetId="9">#REF!</definedName>
    <definedName name="rowSubKoord" localSheetId="3">#REF!</definedName>
    <definedName name="rowSubKoord" localSheetId="12">#REF!</definedName>
    <definedName name="rowSubKoord" localSheetId="15">#REF!</definedName>
    <definedName name="rowSubKoord" localSheetId="18">#REF!</definedName>
    <definedName name="rowSubKoord">#REF!</definedName>
    <definedName name="Slicer_SUBKOORDINATOR">#N/A</definedName>
    <definedName name="Slicer_SUBKOORDINATOR1">#N/A</definedName>
    <definedName name="Slicer_SUBKOORDINATOR11">#N/A</definedName>
    <definedName name="Slicer_SUBKOORDINATOR2">#N/A</definedName>
    <definedName name="SSBP" localSheetId="6">#REF!</definedName>
    <definedName name="SSBP" localSheetId="13">#REF!</definedName>
    <definedName name="SSBP" localSheetId="16">#REF!</definedName>
    <definedName name="SSBP" localSheetId="7">#REF!</definedName>
    <definedName name="SSBP" localSheetId="5">#REF!</definedName>
    <definedName name="SSBP" localSheetId="10">#REF!</definedName>
    <definedName name="SSBP" localSheetId="2">#REF!</definedName>
    <definedName name="SSBP" localSheetId="9">#REF!</definedName>
    <definedName name="SSBP" localSheetId="3">#REF!</definedName>
    <definedName name="SSBP" localSheetId="12">#REF!</definedName>
    <definedName name="SSBP" localSheetId="15">#REF!</definedName>
    <definedName name="SSBP" localSheetId="18">#REF!</definedName>
    <definedName name="SSBP">[1]SSBP!#REF!</definedName>
    <definedName name="Start_Jadi" localSheetId="6">'Perbaik Revisi (Pasca Rakernis)'!$B$9</definedName>
    <definedName name="Start_Jadi" localSheetId="13">#REF!</definedName>
    <definedName name="Start_Jadi" localSheetId="16">#REF!</definedName>
    <definedName name="Start_Jadi" localSheetId="7">#REF!</definedName>
    <definedName name="Start_Jadi" localSheetId="5">#REF!</definedName>
    <definedName name="Start_Jadi" localSheetId="10">#REF!</definedName>
    <definedName name="Start_Jadi" localSheetId="2">#REF!</definedName>
    <definedName name="Start_Jadi" localSheetId="9">'Revisi (Jan+Pasca Rakernis)'!$B$9</definedName>
    <definedName name="Start_Jadi" localSheetId="3">'Revisi Kanwil1'!$B$9</definedName>
    <definedName name="Start_Jadi" localSheetId="12">'Reviu Usulan Revisi'!$B$9</definedName>
    <definedName name="Start_Jadi" localSheetId="15">'Usulan Revisi 17 Maret'!$B$9</definedName>
    <definedName name="Start_Jadi" localSheetId="18">'Usulan Revisi Subkoord (Lama)'!$B$9</definedName>
    <definedName name="Start_Jadi">#REF!</definedName>
    <definedName name="TGL_SP2D">[1]DASHBOARD!$I$1</definedName>
    <definedName name="Z_0666B159_588F_4866_9225_22BB8C5C75D7_.wvu.FilterData" localSheetId="6" hidden="1">'Perbaik Revisi (Pasca Rakernis)'!$B$7:$G$687</definedName>
    <definedName name="Z_0666B159_588F_4866_9225_22BB8C5C75D7_.wvu.FilterData" localSheetId="9" hidden="1">'Revisi (Jan+Pasca Rakernis)'!$B$7:$G$669</definedName>
    <definedName name="Z_0666B159_588F_4866_9225_22BB8C5C75D7_.wvu.FilterData" localSheetId="3" hidden="1">'Revisi Kanwil1'!$B$7:$G$660</definedName>
    <definedName name="Z_0666B159_588F_4866_9225_22BB8C5C75D7_.wvu.FilterData" localSheetId="12" hidden="1">'Reviu Usulan Revisi'!$B$7:$G$720</definedName>
    <definedName name="Z_0666B159_588F_4866_9225_22BB8C5C75D7_.wvu.FilterData" localSheetId="15" hidden="1">'Usulan Revisi 17 Maret'!$B$7:$G$718</definedName>
    <definedName name="Z_0666B159_588F_4866_9225_22BB8C5C75D7_.wvu.FilterData" localSheetId="18" hidden="1">'Usulan Revisi Subkoord (Lama)'!$B$7:$G$622</definedName>
    <definedName name="Z_1CBFAAB1_01F9_4074_B97F_16968F08465D_.wvu.FilterData" localSheetId="6" hidden="1">'Perbaik Revisi (Pasca Rakernis)'!$B$7:$G$687</definedName>
    <definedName name="Z_1CBFAAB1_01F9_4074_B97F_16968F08465D_.wvu.FilterData" localSheetId="9" hidden="1">'Revisi (Jan+Pasca Rakernis)'!$B$7:$G$669</definedName>
    <definedName name="Z_1CBFAAB1_01F9_4074_B97F_16968F08465D_.wvu.FilterData" localSheetId="3" hidden="1">'Revisi Kanwil1'!$B$7:$G$660</definedName>
    <definedName name="Z_1CBFAAB1_01F9_4074_B97F_16968F08465D_.wvu.FilterData" localSheetId="12" hidden="1">'Reviu Usulan Revisi'!$B$7:$G$720</definedName>
    <definedName name="Z_1CBFAAB1_01F9_4074_B97F_16968F08465D_.wvu.FilterData" localSheetId="15" hidden="1">'Usulan Revisi 17 Maret'!$B$7:$G$718</definedName>
    <definedName name="Z_1CBFAAB1_01F9_4074_B97F_16968F08465D_.wvu.FilterData" localSheetId="18" hidden="1">'Usulan Revisi Subkoord (Lama)'!$B$7:$G$622</definedName>
    <definedName name="Z_870D6D1D_AB7E_495D_A683_0F30F0E49932_.wvu.FilterData" localSheetId="6" hidden="1">'Perbaik Revisi (Pasca Rakernis)'!$B$7:$G$687</definedName>
    <definedName name="Z_870D6D1D_AB7E_495D_A683_0F30F0E49932_.wvu.FilterData" localSheetId="9" hidden="1">'Revisi (Jan+Pasca Rakernis)'!$B$7:$G$669</definedName>
    <definedName name="Z_870D6D1D_AB7E_495D_A683_0F30F0E49932_.wvu.FilterData" localSheetId="3" hidden="1">'Revisi Kanwil1'!$B$7:$G$660</definedName>
    <definedName name="Z_870D6D1D_AB7E_495D_A683_0F30F0E49932_.wvu.FilterData" localSheetId="12" hidden="1">'Reviu Usulan Revisi'!$B$7:$G$720</definedName>
    <definedName name="Z_870D6D1D_AB7E_495D_A683_0F30F0E49932_.wvu.FilterData" localSheetId="15" hidden="1">'Usulan Revisi 17 Maret'!$B$7:$G$718</definedName>
    <definedName name="Z_870D6D1D_AB7E_495D_A683_0F30F0E49932_.wvu.FilterData" localSheetId="18" hidden="1">'Usulan Revisi Subkoord (Lama)'!$B$7:$G$622</definedName>
    <definedName name="Z_B61BED65_E07C_48BC_BA70_4E0A7226E5B0_.wvu.FilterData" localSheetId="6" hidden="1">'Perbaik Revisi (Pasca Rakernis)'!$B$7:$G$687</definedName>
    <definedName name="Z_B61BED65_E07C_48BC_BA70_4E0A7226E5B0_.wvu.FilterData" localSheetId="9" hidden="1">'Revisi (Jan+Pasca Rakernis)'!$B$7:$G$669</definedName>
    <definedName name="Z_B61BED65_E07C_48BC_BA70_4E0A7226E5B0_.wvu.FilterData" localSheetId="3" hidden="1">'Revisi Kanwil1'!$B$7:$G$660</definedName>
    <definedName name="Z_B61BED65_E07C_48BC_BA70_4E0A7226E5B0_.wvu.FilterData" localSheetId="12" hidden="1">'Reviu Usulan Revisi'!$B$7:$G$720</definedName>
    <definedName name="Z_B61BED65_E07C_48BC_BA70_4E0A7226E5B0_.wvu.FilterData" localSheetId="15" hidden="1">'Usulan Revisi 17 Maret'!$B$7:$G$718</definedName>
    <definedName name="Z_B61BED65_E07C_48BC_BA70_4E0A7226E5B0_.wvu.FilterData" localSheetId="18" hidden="1">'Usulan Revisi Subkoord (Lama)'!$B$7:$G$622</definedName>
    <definedName name="Z_C711365A_E59A_4CBB_B49C_CDF73C497C09_.wvu.FilterData" localSheetId="6" hidden="1">'Perbaik Revisi (Pasca Rakernis)'!$B$7:$G$687</definedName>
    <definedName name="Z_C711365A_E59A_4CBB_B49C_CDF73C497C09_.wvu.FilterData" localSheetId="9" hidden="1">'Revisi (Jan+Pasca Rakernis)'!$B$7:$G$669</definedName>
    <definedName name="Z_C711365A_E59A_4CBB_B49C_CDF73C497C09_.wvu.FilterData" localSheetId="3" hidden="1">'Revisi Kanwil1'!$B$7:$G$660</definedName>
    <definedName name="Z_C711365A_E59A_4CBB_B49C_CDF73C497C09_.wvu.FilterData" localSheetId="12" hidden="1">'Reviu Usulan Revisi'!$B$7:$G$720</definedName>
    <definedName name="Z_C711365A_E59A_4CBB_B49C_CDF73C497C09_.wvu.FilterData" localSheetId="15" hidden="1">'Usulan Revisi 17 Maret'!$B$7:$G$718</definedName>
    <definedName name="Z_C711365A_E59A_4CBB_B49C_CDF73C497C09_.wvu.FilterData" localSheetId="18" hidden="1">'Usulan Revisi Subkoord (Lama)'!$B$7:$G$622</definedName>
    <definedName name="Z_C7D29E66_885F_4900_844F_0880DC4D973C_.wvu.FilterData" localSheetId="6" hidden="1">'Perbaik Revisi (Pasca Rakernis)'!$B$7:$G$687</definedName>
    <definedName name="Z_C7D29E66_885F_4900_844F_0880DC4D973C_.wvu.FilterData" localSheetId="9" hidden="1">'Revisi (Jan+Pasca Rakernis)'!$B$7:$G$669</definedName>
    <definedName name="Z_C7D29E66_885F_4900_844F_0880DC4D973C_.wvu.FilterData" localSheetId="3" hidden="1">'Revisi Kanwil1'!$B$7:$G$660</definedName>
    <definedName name="Z_C7D29E66_885F_4900_844F_0880DC4D973C_.wvu.FilterData" localSheetId="12" hidden="1">'Reviu Usulan Revisi'!$B$7:$G$720</definedName>
    <definedName name="Z_C7D29E66_885F_4900_844F_0880DC4D973C_.wvu.FilterData" localSheetId="15" hidden="1">'Usulan Revisi 17 Maret'!$B$7:$G$718</definedName>
    <definedName name="Z_C7D29E66_885F_4900_844F_0880DC4D973C_.wvu.FilterData" localSheetId="18" hidden="1">'Usulan Revisi Subkoord (Lama)'!$B$7:$G$622</definedName>
    <definedName name="Z_D5D8B0E9_4282_4D54_9529_FEC4C3DC1F95_.wvu.FilterData" localSheetId="6" hidden="1">'Perbaik Revisi (Pasca Rakernis)'!$B$7:$G$687</definedName>
    <definedName name="Z_D5D8B0E9_4282_4D54_9529_FEC4C3DC1F95_.wvu.FilterData" localSheetId="9" hidden="1">'Revisi (Jan+Pasca Rakernis)'!$B$7:$G$669</definedName>
    <definedName name="Z_D5D8B0E9_4282_4D54_9529_FEC4C3DC1F95_.wvu.FilterData" localSheetId="3" hidden="1">'Revisi Kanwil1'!$B$7:$G$660</definedName>
    <definedName name="Z_D5D8B0E9_4282_4D54_9529_FEC4C3DC1F95_.wvu.FilterData" localSheetId="12" hidden="1">'Reviu Usulan Revisi'!$B$7:$G$720</definedName>
    <definedName name="Z_D5D8B0E9_4282_4D54_9529_FEC4C3DC1F95_.wvu.FilterData" localSheetId="15" hidden="1">'Usulan Revisi 17 Maret'!$B$7:$G$718</definedName>
    <definedName name="Z_D5D8B0E9_4282_4D54_9529_FEC4C3DC1F95_.wvu.FilterData" localSheetId="18" hidden="1">'Usulan Revisi Subkoord (Lama)'!$B$7:$G$622</definedName>
    <definedName name="Z_DECCF59B_BB5B_4C9A_9F2F_5C8BAB0A1A11_.wvu.FilterData" localSheetId="6" hidden="1">'Perbaik Revisi (Pasca Rakernis)'!$B$7:$G$687</definedName>
    <definedName name="Z_DECCF59B_BB5B_4C9A_9F2F_5C8BAB0A1A11_.wvu.FilterData" localSheetId="9" hidden="1">'Revisi (Jan+Pasca Rakernis)'!$B$7:$G$669</definedName>
    <definedName name="Z_DECCF59B_BB5B_4C9A_9F2F_5C8BAB0A1A11_.wvu.FilterData" localSheetId="3" hidden="1">'Revisi Kanwil1'!$B$7:$G$660</definedName>
    <definedName name="Z_DECCF59B_BB5B_4C9A_9F2F_5C8BAB0A1A11_.wvu.FilterData" localSheetId="12" hidden="1">'Reviu Usulan Revisi'!$B$7:$G$720</definedName>
    <definedName name="Z_DECCF59B_BB5B_4C9A_9F2F_5C8BAB0A1A11_.wvu.FilterData" localSheetId="15" hidden="1">'Usulan Revisi 17 Maret'!$B$7:$G$718</definedName>
    <definedName name="Z_DECCF59B_BB5B_4C9A_9F2F_5C8BAB0A1A11_.wvu.FilterData" localSheetId="18" hidden="1">'Usulan Revisi Subkoord (Lama)'!$B$7:$G$622</definedName>
    <definedName name="Z_EBD5760D_0014_46BC_882E_14D814D06F66_.wvu.FilterData" localSheetId="6" hidden="1">'Perbaik Revisi (Pasca Rakernis)'!$B$7:$G$687</definedName>
    <definedName name="Z_EBD5760D_0014_46BC_882E_14D814D06F66_.wvu.FilterData" localSheetId="9" hidden="1">'Revisi (Jan+Pasca Rakernis)'!$B$7:$G$669</definedName>
    <definedName name="Z_EBD5760D_0014_46BC_882E_14D814D06F66_.wvu.FilterData" localSheetId="3" hidden="1">'Revisi Kanwil1'!$B$7:$G$660</definedName>
    <definedName name="Z_EBD5760D_0014_46BC_882E_14D814D06F66_.wvu.FilterData" localSheetId="12" hidden="1">'Reviu Usulan Revisi'!$B$7:$G$720</definedName>
    <definedName name="Z_EBD5760D_0014_46BC_882E_14D814D06F66_.wvu.FilterData" localSheetId="15" hidden="1">'Usulan Revisi 17 Maret'!$B$7:$G$718</definedName>
    <definedName name="Z_EBD5760D_0014_46BC_882E_14D814D06F66_.wvu.FilterData" localSheetId="18" hidden="1">'Usulan Revisi Subkoord (Lama)'!$B$7:$G$622</definedName>
  </definedNames>
  <calcPr calcId="191029"/>
  <pivotCaches>
    <pivotCache cacheId="0" r:id="rId25"/>
    <pivotCache cacheId="1" r:id="rId26"/>
    <pivotCache cacheId="2" r:id="rId27"/>
    <pivotCache cacheId="3" r:id="rId28"/>
    <pivotCache cacheId="4" r:id="rId29"/>
    <pivotCache cacheId="5" r:id="rId30"/>
  </pivotCaches>
  <extLs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60" i="32" l="1" a="1"/>
  <c r="T660" i="32" s="1"/>
  <c r="T658" i="32" a="1"/>
  <c r="T658" i="32" s="1"/>
  <c r="T657" i="32" a="1"/>
  <c r="T657" i="32" s="1"/>
  <c r="T656" i="32" a="1"/>
  <c r="T656" i="32" s="1"/>
  <c r="T655" i="32" a="1"/>
  <c r="T655" i="32" s="1"/>
  <c r="T651" i="32" a="1"/>
  <c r="T651" i="32" s="1"/>
  <c r="T649" i="32" a="1"/>
  <c r="T649" i="32" s="1"/>
  <c r="T647" i="32" a="1"/>
  <c r="T647" i="32" s="1"/>
  <c r="T646" i="32" a="1"/>
  <c r="T646" i="32" s="1"/>
  <c r="T645" i="32" a="1"/>
  <c r="T645" i="32" s="1"/>
  <c r="T642" i="32" a="1"/>
  <c r="T642" i="32" s="1"/>
  <c r="T641" i="32" a="1"/>
  <c r="T641" i="32" s="1"/>
  <c r="T640" i="32" a="1"/>
  <c r="T640" i="32" s="1"/>
  <c r="T638" i="32" a="1"/>
  <c r="T638" i="32" s="1"/>
  <c r="T637" i="32" a="1"/>
  <c r="T637" i="32" s="1"/>
  <c r="T635" i="32" a="1"/>
  <c r="T635" i="32" s="1"/>
  <c r="T633" i="32" a="1"/>
  <c r="T633" i="32" s="1"/>
  <c r="T632" i="32" a="1"/>
  <c r="T632" i="32" s="1"/>
  <c r="T630" i="32" a="1"/>
  <c r="T630" i="32" s="1"/>
  <c r="T629" i="32" a="1"/>
  <c r="T629" i="32" s="1"/>
  <c r="T628" i="32" a="1"/>
  <c r="T628" i="32" s="1"/>
  <c r="T627" i="32" a="1"/>
  <c r="T627" i="32" s="1"/>
  <c r="T626" i="32" a="1"/>
  <c r="T626" i="32" s="1"/>
  <c r="T625" i="32" a="1"/>
  <c r="T625" i="32" s="1"/>
  <c r="T622" i="32" a="1"/>
  <c r="T622" i="32" s="1"/>
  <c r="T621" i="32" a="1"/>
  <c r="T621" i="32" s="1"/>
  <c r="T619" i="32" a="1"/>
  <c r="T619" i="32" s="1"/>
  <c r="T617" i="32" a="1"/>
  <c r="T617" i="32" s="1"/>
  <c r="T615" i="32" a="1"/>
  <c r="T615" i="32" s="1"/>
  <c r="T614" i="32" a="1"/>
  <c r="T614" i="32" s="1"/>
  <c r="T612" i="32" a="1"/>
  <c r="T612" i="32" s="1"/>
  <c r="T611" i="32" a="1"/>
  <c r="T611" i="32" s="1"/>
  <c r="T610" i="32" a="1"/>
  <c r="T610" i="32" s="1"/>
  <c r="T609" i="32" a="1"/>
  <c r="T609" i="32" s="1"/>
  <c r="T608" i="32" a="1"/>
  <c r="T608" i="32" s="1"/>
  <c r="T607" i="32" a="1"/>
  <c r="T607" i="32" s="1"/>
  <c r="T600" i="32" a="1"/>
  <c r="T600" i="32" s="1"/>
  <c r="T598" i="32" a="1"/>
  <c r="T598" i="32" s="1"/>
  <c r="T596" i="32" a="1"/>
  <c r="T596" i="32" s="1"/>
  <c r="T595" i="32" a="1"/>
  <c r="T595" i="32" s="1"/>
  <c r="T594" i="32" a="1"/>
  <c r="T594" i="32" s="1"/>
  <c r="T593" i="32" a="1"/>
  <c r="T593" i="32" s="1"/>
  <c r="T590" i="32" a="1"/>
  <c r="T590" i="32" s="1"/>
  <c r="T588" i="32" a="1"/>
  <c r="T588" i="32" s="1"/>
  <c r="T586" i="32" a="1"/>
  <c r="T586" i="32" s="1"/>
  <c r="T585" i="32" a="1"/>
  <c r="T585" i="32" s="1"/>
  <c r="T584" i="32" a="1"/>
  <c r="T584" i="32" s="1"/>
  <c r="T583" i="32" a="1"/>
  <c r="T583" i="32" s="1"/>
  <c r="T580" i="32" a="1"/>
  <c r="T580" i="32" s="1"/>
  <c r="T578" i="32" a="1"/>
  <c r="T578" i="32" s="1"/>
  <c r="T576" i="32" a="1"/>
  <c r="T576" i="32" s="1"/>
  <c r="T575" i="32" a="1"/>
  <c r="T575" i="32" s="1"/>
  <c r="T574" i="32" a="1"/>
  <c r="T574" i="32" s="1"/>
  <c r="T573" i="32" a="1"/>
  <c r="T573" i="32" s="1"/>
  <c r="T570" i="32" a="1"/>
  <c r="T570" i="32" s="1"/>
  <c r="T568" i="32" a="1"/>
  <c r="T568" i="32" s="1"/>
  <c r="T566" i="32" a="1"/>
  <c r="T566" i="32" s="1"/>
  <c r="T565" i="32" a="1"/>
  <c r="T565" i="32" s="1"/>
  <c r="T564" i="32" a="1"/>
  <c r="T564" i="32" s="1"/>
  <c r="T563" i="32" a="1"/>
  <c r="T563" i="32" s="1"/>
  <c r="T560" i="32" a="1"/>
  <c r="T560" i="32" s="1"/>
  <c r="T558" i="32" a="1"/>
  <c r="T558" i="32" s="1"/>
  <c r="T556" i="32" a="1"/>
  <c r="T556" i="32" s="1"/>
  <c r="T555" i="32" a="1"/>
  <c r="T555" i="32" s="1"/>
  <c r="T554" i="32" a="1"/>
  <c r="T554" i="32" s="1"/>
  <c r="T553" i="32" a="1"/>
  <c r="T553" i="32" s="1"/>
  <c r="T550" i="32" a="1"/>
  <c r="T550" i="32" s="1"/>
  <c r="T548" i="32" a="1"/>
  <c r="T548" i="32" s="1"/>
  <c r="T546" i="32" a="1"/>
  <c r="T546" i="32" s="1"/>
  <c r="T545" i="32" a="1"/>
  <c r="T545" i="32" s="1"/>
  <c r="T544" i="32" a="1"/>
  <c r="T544" i="32" s="1"/>
  <c r="T543" i="32" a="1"/>
  <c r="T543" i="32" s="1"/>
  <c r="T542" i="32" a="1"/>
  <c r="T542" i="32" s="1"/>
  <c r="T539" i="32" a="1"/>
  <c r="T539" i="32" s="1"/>
  <c r="T537" i="32" a="1"/>
  <c r="T537" i="32" s="1"/>
  <c r="T535" i="32" a="1"/>
  <c r="T535" i="32" s="1"/>
  <c r="T534" i="32" a="1"/>
  <c r="T534" i="32" s="1"/>
  <c r="T533" i="32" a="1"/>
  <c r="T533" i="32" s="1"/>
  <c r="T532" i="32" a="1"/>
  <c r="T532" i="32" s="1"/>
  <c r="T529" i="32" a="1"/>
  <c r="T529" i="32" s="1"/>
  <c r="T527" i="32" a="1"/>
  <c r="T527" i="32" s="1"/>
  <c r="T525" i="32" a="1"/>
  <c r="T525" i="32" s="1"/>
  <c r="T524" i="32" a="1"/>
  <c r="T524" i="32" s="1"/>
  <c r="T523" i="32" a="1"/>
  <c r="T523" i="32" s="1"/>
  <c r="T522" i="32" a="1"/>
  <c r="T522" i="32" s="1"/>
  <c r="T517" i="32" a="1"/>
  <c r="T517" i="32" s="1"/>
  <c r="T515" i="32" a="1"/>
  <c r="T515" i="32" s="1"/>
  <c r="T514" i="32" a="1"/>
  <c r="T514" i="32" s="1"/>
  <c r="T513" i="32" a="1"/>
  <c r="T513" i="32" s="1"/>
  <c r="T512" i="32" a="1"/>
  <c r="T512" i="32" s="1"/>
  <c r="T511" i="32" a="1"/>
  <c r="T511" i="32" s="1"/>
  <c r="T507" i="32" a="1"/>
  <c r="T507" i="32" s="1"/>
  <c r="T505" i="32" a="1"/>
  <c r="T505" i="32" s="1"/>
  <c r="T503" i="32" a="1"/>
  <c r="T503" i="32" s="1"/>
  <c r="T502" i="32" a="1"/>
  <c r="T502" i="32" s="1"/>
  <c r="T501" i="32" a="1"/>
  <c r="T501" i="32" s="1"/>
  <c r="T500" i="32" a="1"/>
  <c r="T500" i="32" s="1"/>
  <c r="T499" i="32" a="1"/>
  <c r="T499" i="32" s="1"/>
  <c r="T496" i="32" a="1"/>
  <c r="T496" i="32" s="1"/>
  <c r="T494" i="32" a="1"/>
  <c r="T494" i="32" s="1"/>
  <c r="T492" i="32" a="1"/>
  <c r="T492" i="32" s="1"/>
  <c r="T491" i="32" a="1"/>
  <c r="T491" i="32" s="1"/>
  <c r="T489" i="32" a="1"/>
  <c r="T489" i="32" s="1"/>
  <c r="T488" i="32" a="1"/>
  <c r="T488" i="32" s="1"/>
  <c r="T487" i="32" a="1"/>
  <c r="T487" i="32" s="1"/>
  <c r="T486" i="32" a="1"/>
  <c r="T486" i="32" s="1"/>
  <c r="T485" i="32" a="1"/>
  <c r="T485" i="32" s="1"/>
  <c r="T482" i="32" a="1"/>
  <c r="T482" i="32" s="1"/>
  <c r="T480" i="32" a="1"/>
  <c r="T480" i="32" s="1"/>
  <c r="T478" i="32" a="1"/>
  <c r="T478" i="32" s="1"/>
  <c r="T477" i="32" a="1"/>
  <c r="T477" i="32" s="1"/>
  <c r="T476" i="32" a="1"/>
  <c r="T476" i="32" s="1"/>
  <c r="T475" i="32" a="1"/>
  <c r="T475" i="32" s="1"/>
  <c r="T474" i="32" a="1"/>
  <c r="T474" i="32" s="1"/>
  <c r="T469" i="32" a="1"/>
  <c r="T469" i="32" s="1"/>
  <c r="T467" i="32" a="1"/>
  <c r="T467" i="32" s="1"/>
  <c r="T466" i="32" s="1"/>
  <c r="T465" i="32" a="1"/>
  <c r="T465" i="32" s="1"/>
  <c r="T464" i="32" a="1"/>
  <c r="T464" i="32" s="1"/>
  <c r="U464" i="32" s="1"/>
  <c r="T463" i="32" a="1"/>
  <c r="T463" i="32" s="1"/>
  <c r="U463" i="32" s="1"/>
  <c r="T462" i="32" a="1"/>
  <c r="T462" i="32" s="1"/>
  <c r="U462" i="32" s="1"/>
  <c r="T461" i="32" a="1"/>
  <c r="T461" i="32" s="1"/>
  <c r="U461" i="32" s="1"/>
  <c r="T460" i="32" a="1"/>
  <c r="T460" i="32" s="1"/>
  <c r="U460" i="32" s="1"/>
  <c r="T457" i="32" a="1"/>
  <c r="T457" i="32" s="1"/>
  <c r="T455" i="32" a="1"/>
  <c r="T455" i="32" s="1"/>
  <c r="U455" i="32" s="1"/>
  <c r="T454" i="32" a="1"/>
  <c r="T454" i="32" s="1"/>
  <c r="U454" i="32" s="1"/>
  <c r="T453" i="32" a="1"/>
  <c r="T453" i="32" s="1"/>
  <c r="U453" i="32" s="1"/>
  <c r="T450" i="32" a="1"/>
  <c r="T450" i="32" s="1"/>
  <c r="T449" i="32" a="1"/>
  <c r="T449" i="32" s="1"/>
  <c r="T447" i="32" a="1"/>
  <c r="T447" i="32" s="1"/>
  <c r="T445" i="32" a="1"/>
  <c r="T445" i="32" s="1"/>
  <c r="T443" i="32" a="1"/>
  <c r="T443" i="32" s="1"/>
  <c r="T442" i="32" a="1"/>
  <c r="T442" i="32" s="1"/>
  <c r="T441" i="32" a="1"/>
  <c r="T441" i="32" s="1"/>
  <c r="T440" i="32" a="1"/>
  <c r="T440" i="32" s="1"/>
  <c r="T439" i="32" a="1"/>
  <c r="T439" i="32" s="1"/>
  <c r="T438" i="32" a="1"/>
  <c r="T438" i="32" s="1"/>
  <c r="T435" i="32" a="1"/>
  <c r="T435" i="32" s="1"/>
  <c r="T433" i="32" a="1"/>
  <c r="T433" i="32" s="1"/>
  <c r="T432" i="32" a="1"/>
  <c r="T432" i="32" s="1"/>
  <c r="T431" i="32" a="1"/>
  <c r="T431" i="32" s="1"/>
  <c r="T430" i="32" a="1"/>
  <c r="T430" i="32" s="1"/>
  <c r="T427" i="32" a="1"/>
  <c r="T427" i="32" s="1"/>
  <c r="T425" i="32" a="1"/>
  <c r="T425" i="32" s="1"/>
  <c r="T424" i="32" a="1"/>
  <c r="T424" i="32" s="1"/>
  <c r="T423" i="32" a="1"/>
  <c r="T423" i="32" s="1"/>
  <c r="T422" i="32" a="1"/>
  <c r="T422" i="32" s="1"/>
  <c r="T419" i="32" a="1"/>
  <c r="T419" i="32" s="1"/>
  <c r="T417" i="32" a="1"/>
  <c r="T417" i="32" s="1"/>
  <c r="T415" i="32" a="1"/>
  <c r="T415" i="32" s="1"/>
  <c r="T413" i="32" a="1"/>
  <c r="T413" i="32" s="1"/>
  <c r="T412" i="32" a="1"/>
  <c r="T412" i="32" s="1"/>
  <c r="T411" i="32" a="1"/>
  <c r="T411" i="32" s="1"/>
  <c r="T410" i="32" a="1"/>
  <c r="T410" i="32" s="1"/>
  <c r="T409" i="32" a="1"/>
  <c r="T409" i="32" s="1"/>
  <c r="T406" i="32" a="1"/>
  <c r="T406" i="32" s="1"/>
  <c r="T404" i="32" a="1"/>
  <c r="T404" i="32" s="1"/>
  <c r="T402" i="32" a="1"/>
  <c r="T402" i="32" s="1"/>
  <c r="T400" i="32" a="1"/>
  <c r="T400" i="32" s="1"/>
  <c r="T399" i="32" a="1"/>
  <c r="T399" i="32" s="1"/>
  <c r="T398" i="32" a="1"/>
  <c r="T398" i="32" s="1"/>
  <c r="T397" i="32" a="1"/>
  <c r="T397" i="32" s="1"/>
  <c r="T396" i="32" a="1"/>
  <c r="T396" i="32" s="1"/>
  <c r="T393" i="32" a="1"/>
  <c r="T393" i="32" s="1"/>
  <c r="T391" i="32" a="1"/>
  <c r="T391" i="32" s="1"/>
  <c r="T389" i="32" a="1"/>
  <c r="T389" i="32" s="1"/>
  <c r="T388" i="32" a="1"/>
  <c r="T388" i="32" s="1"/>
  <c r="T387" i="32" a="1"/>
  <c r="T387" i="32" s="1"/>
  <c r="T386" i="32" a="1"/>
  <c r="T386" i="32" s="1"/>
  <c r="T385" i="32" a="1"/>
  <c r="T385" i="32" s="1"/>
  <c r="T379" i="32" a="1"/>
  <c r="T379" i="32" s="1"/>
  <c r="T373" i="32" a="1"/>
  <c r="T373" i="32" s="1"/>
  <c r="T372" i="32" a="1"/>
  <c r="T372" i="32" s="1"/>
  <c r="T371" i="32" a="1"/>
  <c r="T371" i="32" s="1"/>
  <c r="T370" i="32" a="1"/>
  <c r="T370" i="32" s="1"/>
  <c r="T369" i="32" a="1"/>
  <c r="T369" i="32" s="1"/>
  <c r="T368" i="32" a="1"/>
  <c r="T368" i="32" s="1"/>
  <c r="T367" i="32" a="1"/>
  <c r="T367" i="32" s="1"/>
  <c r="T366" i="32" a="1"/>
  <c r="T366" i="32" s="1"/>
  <c r="T365" i="32" a="1"/>
  <c r="T365" i="32" s="1"/>
  <c r="T364" i="32" a="1"/>
  <c r="T364" i="32" s="1"/>
  <c r="T362" i="32" a="1"/>
  <c r="T362" i="32" s="1"/>
  <c r="T359" i="32" a="1"/>
  <c r="T359" i="32" s="1"/>
  <c r="T357" i="32" a="1"/>
  <c r="T357" i="32" s="1"/>
  <c r="T356" i="32" a="1"/>
  <c r="T356" i="32" s="1"/>
  <c r="T355" i="32" a="1"/>
  <c r="T355" i="32" s="1"/>
  <c r="T354" i="32" a="1"/>
  <c r="T354" i="32" s="1"/>
  <c r="T353" i="32" a="1"/>
  <c r="T353" i="32" s="1"/>
  <c r="T352" i="32" a="1"/>
  <c r="T352" i="32" s="1"/>
  <c r="T351" i="32" a="1"/>
  <c r="T351" i="32" s="1"/>
  <c r="T350" i="32" a="1"/>
  <c r="T350" i="32" s="1"/>
  <c r="T349" i="32" a="1"/>
  <c r="T349" i="32" s="1"/>
  <c r="T346" i="32" a="1"/>
  <c r="T346" i="32" s="1"/>
  <c r="T345" i="32" a="1"/>
  <c r="T345" i="32" s="1"/>
  <c r="T343" i="32" a="1"/>
  <c r="T343" i="32" s="1"/>
  <c r="T340" i="32" a="1"/>
  <c r="T340" i="32" s="1"/>
  <c r="T339" i="32" a="1"/>
  <c r="T339" i="32" s="1"/>
  <c r="T338" i="32" a="1"/>
  <c r="T338" i="32" s="1"/>
  <c r="T337" i="32" a="1"/>
  <c r="T337" i="32" s="1"/>
  <c r="T336" i="32" a="1"/>
  <c r="T336" i="32" s="1"/>
  <c r="T335" i="32" a="1"/>
  <c r="T335" i="32" s="1"/>
  <c r="T334" i="32" a="1"/>
  <c r="T334" i="32" s="1"/>
  <c r="T333" i="32" a="1"/>
  <c r="T333" i="32" s="1"/>
  <c r="T332" i="32" a="1"/>
  <c r="T332" i="32" s="1"/>
  <c r="T330" i="32" a="1"/>
  <c r="T330" i="32" s="1"/>
  <c r="T328" i="32" a="1"/>
  <c r="T328" i="32" s="1"/>
  <c r="T327" i="32" a="1"/>
  <c r="T327" i="32" s="1"/>
  <c r="T326" i="32" a="1"/>
  <c r="T326" i="32" s="1"/>
  <c r="T325" i="32" a="1"/>
  <c r="T325" i="32" s="1"/>
  <c r="T324" i="32" a="1"/>
  <c r="T324" i="32" s="1"/>
  <c r="T323" i="32" a="1"/>
  <c r="T323" i="32" s="1"/>
  <c r="T322" i="32" a="1"/>
  <c r="T322" i="32" s="1"/>
  <c r="T321" i="32" a="1"/>
  <c r="T321" i="32" s="1"/>
  <c r="T320" i="32" a="1"/>
  <c r="T320" i="32" s="1"/>
  <c r="T316" i="32" a="1"/>
  <c r="T316" i="32" s="1"/>
  <c r="T314" i="32" a="1"/>
  <c r="T314" i="32" s="1"/>
  <c r="T312" i="32" a="1"/>
  <c r="T312" i="32" s="1"/>
  <c r="T310" i="32" a="1"/>
  <c r="T310" i="32" s="1"/>
  <c r="T308" i="32" a="1"/>
  <c r="T308" i="32" s="1"/>
  <c r="T306" i="32" a="1"/>
  <c r="T306" i="32" s="1"/>
  <c r="T304" i="32" a="1"/>
  <c r="T304" i="32" s="1"/>
  <c r="T302" i="32" a="1"/>
  <c r="T302" i="32" s="1"/>
  <c r="T300" i="32" a="1"/>
  <c r="T300" i="32" s="1"/>
  <c r="T298" i="32" a="1"/>
  <c r="T298" i="32" s="1"/>
  <c r="T296" i="32" a="1"/>
  <c r="T296" i="32" s="1"/>
  <c r="T294" i="32" a="1"/>
  <c r="T294" i="32" s="1"/>
  <c r="T289" i="32" a="1"/>
  <c r="T289" i="32" s="1"/>
  <c r="T286" i="32" a="1"/>
  <c r="T286" i="32" s="1"/>
  <c r="T284" i="32" a="1"/>
  <c r="T284" i="32" s="1"/>
  <c r="T283" i="32" s="1"/>
  <c r="T281" i="32" a="1"/>
  <c r="T281" i="32" s="1"/>
  <c r="T280" i="32" a="1"/>
  <c r="T280" i="32" s="1"/>
  <c r="T277" i="32" a="1"/>
  <c r="T277" i="32" s="1"/>
  <c r="T276" i="32" s="1"/>
  <c r="T275" i="32" s="1"/>
  <c r="T274" i="32" a="1"/>
  <c r="T274" i="32" s="1"/>
  <c r="T273" i="32" s="1"/>
  <c r="T272" i="32" a="1"/>
  <c r="T272" i="32" s="1"/>
  <c r="T271" i="32" s="1"/>
  <c r="T270" i="32" a="1"/>
  <c r="T270" i="32" s="1"/>
  <c r="T269" i="32" s="1"/>
  <c r="T268" i="32" a="1"/>
  <c r="T268" i="32" s="1"/>
  <c r="T267" i="32" s="1"/>
  <c r="T266" i="32" a="1"/>
  <c r="T266" i="32" s="1"/>
  <c r="T265" i="32" a="1"/>
  <c r="T265" i="32" s="1"/>
  <c r="T264" i="32" a="1"/>
  <c r="T264" i="32" s="1"/>
  <c r="T263" i="32" a="1"/>
  <c r="T263" i="32" s="1"/>
  <c r="T262" i="32" a="1"/>
  <c r="T262" i="32" s="1"/>
  <c r="T259" i="32" a="1"/>
  <c r="T259" i="32" s="1"/>
  <c r="T258" i="32" a="1"/>
  <c r="T258" i="32" s="1"/>
  <c r="T256" i="32" a="1"/>
  <c r="T256" i="32" s="1"/>
  <c r="T255" i="32" s="1"/>
  <c r="T254" i="32" a="1"/>
  <c r="T254" i="32" s="1"/>
  <c r="T253" i="32" s="1"/>
  <c r="T252" i="32" a="1"/>
  <c r="T252" i="32" s="1"/>
  <c r="T251" i="32" s="1"/>
  <c r="T250" i="32" a="1"/>
  <c r="T250" i="32" s="1"/>
  <c r="T249" i="32" a="1"/>
  <c r="T249" i="32" s="1"/>
  <c r="T248" i="32" a="1"/>
  <c r="T248" i="32" s="1"/>
  <c r="T247" i="32" a="1"/>
  <c r="T247" i="32" s="1"/>
  <c r="T246" i="32" a="1"/>
  <c r="T246" i="32" s="1"/>
  <c r="T243" i="32" a="1"/>
  <c r="T243" i="32" s="1"/>
  <c r="T242" i="32" a="1"/>
  <c r="T242" i="32" s="1"/>
  <c r="T241" i="32" a="1"/>
  <c r="T241" i="32" s="1"/>
  <c r="T239" i="32" a="1"/>
  <c r="T239" i="32" s="1"/>
  <c r="T237" i="32" a="1"/>
  <c r="T237" i="32" s="1"/>
  <c r="T236" i="32" a="1"/>
  <c r="T236" i="32" s="1"/>
  <c r="T235" i="32" a="1"/>
  <c r="T235" i="32" s="1"/>
  <c r="T234" i="32" a="1"/>
  <c r="T234" i="32" s="1"/>
  <c r="T231" i="32" a="1"/>
  <c r="T231" i="32" s="1"/>
  <c r="T229" i="32" a="1"/>
  <c r="T229" i="32" s="1"/>
  <c r="T228" i="32" a="1"/>
  <c r="T228" i="32" s="1"/>
  <c r="T227" i="32" a="1"/>
  <c r="T227" i="32" s="1"/>
  <c r="T226" i="32" a="1"/>
  <c r="T226" i="32" s="1"/>
  <c r="T223" i="32" a="1"/>
  <c r="T223" i="32" s="1"/>
  <c r="T221" i="32" a="1"/>
  <c r="T221" i="32" s="1"/>
  <c r="T220" i="32" a="1"/>
  <c r="T220" i="32" s="1"/>
  <c r="T219" i="32" a="1"/>
  <c r="T219" i="32" s="1"/>
  <c r="T218" i="32" a="1"/>
  <c r="T218" i="32" s="1"/>
  <c r="T215" i="32" a="1"/>
  <c r="T215" i="32" s="1"/>
  <c r="T213" i="32" a="1"/>
  <c r="T213" i="32" s="1"/>
  <c r="T212" i="32" a="1"/>
  <c r="T212" i="32" s="1"/>
  <c r="T210" i="32" a="1"/>
  <c r="T210" i="32" s="1"/>
  <c r="T209" i="32" a="1"/>
  <c r="T209" i="32" s="1"/>
  <c r="T208" i="32" a="1"/>
  <c r="T208" i="32" s="1"/>
  <c r="T207" i="32" a="1"/>
  <c r="T207" i="32" s="1"/>
  <c r="T204" i="32" a="1"/>
  <c r="T204" i="32" s="1"/>
  <c r="T202" i="32" a="1"/>
  <c r="T202" i="32" s="1"/>
  <c r="T200" i="32" a="1"/>
  <c r="T200" i="32" s="1"/>
  <c r="T198" i="32" a="1"/>
  <c r="T198" i="32" s="1"/>
  <c r="T197" i="32" a="1"/>
  <c r="T197" i="32" s="1"/>
  <c r="T196" i="32" a="1"/>
  <c r="T196" i="32" s="1"/>
  <c r="T195" i="32" a="1"/>
  <c r="T195" i="32" s="1"/>
  <c r="T192" i="32" a="1"/>
  <c r="T192" i="32" s="1"/>
  <c r="T190" i="32" a="1"/>
  <c r="T190" i="32" s="1"/>
  <c r="T189" i="32" a="1"/>
  <c r="T189" i="32" s="1"/>
  <c r="T187" i="32" a="1"/>
  <c r="T187" i="32" s="1"/>
  <c r="T185" i="32" a="1"/>
  <c r="T185" i="32" s="1"/>
  <c r="T184" i="32" a="1"/>
  <c r="T184" i="32" s="1"/>
  <c r="T183" i="32" a="1"/>
  <c r="T183" i="32" s="1"/>
  <c r="T182" i="32" a="1"/>
  <c r="T182" i="32" s="1"/>
  <c r="T181" i="32" a="1"/>
  <c r="T181" i="32" s="1"/>
  <c r="T178" i="32" a="1"/>
  <c r="T178" i="32" s="1"/>
  <c r="T176" i="32" a="1"/>
  <c r="T176" i="32" s="1"/>
  <c r="T174" i="32" a="1"/>
  <c r="T174" i="32" s="1"/>
  <c r="T173" i="32" a="1"/>
  <c r="T173" i="32" s="1"/>
  <c r="T172" i="32" a="1"/>
  <c r="T172" i="32" s="1"/>
  <c r="T171" i="32" a="1"/>
  <c r="T171" i="32" s="1"/>
  <c r="T170" i="32" a="1"/>
  <c r="T170" i="32" s="1"/>
  <c r="T167" i="32" a="1"/>
  <c r="T167" i="32" s="1"/>
  <c r="T165" i="32" a="1"/>
  <c r="T165" i="32" s="1"/>
  <c r="T163" i="32" a="1"/>
  <c r="T163" i="32" s="1"/>
  <c r="T161" i="32" a="1"/>
  <c r="T161" i="32" s="1"/>
  <c r="T160" i="32" a="1"/>
  <c r="T160" i="32" s="1"/>
  <c r="T159" i="32" a="1"/>
  <c r="T159" i="32" s="1"/>
  <c r="T158" i="32" a="1"/>
  <c r="T158" i="32" s="1"/>
  <c r="T155" i="32" a="1"/>
  <c r="T155" i="32" s="1"/>
  <c r="T154" i="32" a="1"/>
  <c r="T154" i="32" s="1"/>
  <c r="T152" i="32" a="1"/>
  <c r="T152" i="32" s="1"/>
  <c r="T150" i="32" a="1"/>
  <c r="T150" i="32" s="1"/>
  <c r="T149" i="32" a="1"/>
  <c r="T149" i="32" s="1"/>
  <c r="T146" i="32" a="1"/>
  <c r="T146" i="32" s="1"/>
  <c r="T144" i="32" a="1"/>
  <c r="T144" i="32" s="1"/>
  <c r="T142" i="32" a="1"/>
  <c r="T142" i="32" s="1"/>
  <c r="T141" i="32" a="1"/>
  <c r="T141" i="32" s="1"/>
  <c r="T140" i="32" a="1"/>
  <c r="T140" i="32" s="1"/>
  <c r="T139" i="32" a="1"/>
  <c r="T139" i="32" s="1"/>
  <c r="T134" i="32" a="1"/>
  <c r="T134" i="32" s="1"/>
  <c r="T132" i="32" a="1"/>
  <c r="T132" i="32" s="1"/>
  <c r="T131" i="32" a="1"/>
  <c r="T131" i="32" s="1"/>
  <c r="T130" i="32" a="1"/>
  <c r="T130" i="32" s="1"/>
  <c r="T129" i="32" a="1"/>
  <c r="T129" i="32" s="1"/>
  <c r="T128" i="32" a="1"/>
  <c r="T128" i="32" s="1"/>
  <c r="T125" i="32" a="1"/>
  <c r="T125" i="32" s="1"/>
  <c r="T123" i="32" a="1"/>
  <c r="T123" i="32" s="1"/>
  <c r="T122" i="32" a="1"/>
  <c r="T122" i="32" s="1"/>
  <c r="T120" i="32" a="1"/>
  <c r="T120" i="32" s="1"/>
  <c r="T119" i="32" a="1"/>
  <c r="T119" i="32" s="1"/>
  <c r="T118" i="32" a="1"/>
  <c r="T118" i="32" s="1"/>
  <c r="T117" i="32" a="1"/>
  <c r="T117" i="32" s="1"/>
  <c r="T111" i="32" a="1"/>
  <c r="T111" i="32" s="1"/>
  <c r="T103" i="32" a="1"/>
  <c r="T103" i="32" s="1"/>
  <c r="T101" i="32" a="1"/>
  <c r="T101" i="32" s="1"/>
  <c r="T99" i="32" a="1"/>
  <c r="T99" i="32" s="1"/>
  <c r="T98" i="32" a="1"/>
  <c r="T98" i="32" s="1"/>
  <c r="T97" i="32" a="1"/>
  <c r="T97" i="32" s="1"/>
  <c r="T96" i="32" a="1"/>
  <c r="T96" i="32" s="1"/>
  <c r="T95" i="32" a="1"/>
  <c r="T95" i="32" s="1"/>
  <c r="T92" i="32" a="1"/>
  <c r="T92" i="32" s="1"/>
  <c r="T90" i="32" a="1"/>
  <c r="T90" i="32" s="1"/>
  <c r="T88" i="32" a="1"/>
  <c r="T88" i="32" s="1"/>
  <c r="T87" i="32" a="1"/>
  <c r="T87" i="32" s="1"/>
  <c r="T86" i="32" a="1"/>
  <c r="T86" i="32" s="1"/>
  <c r="T85" i="32" a="1"/>
  <c r="T85" i="32" s="1"/>
  <c r="T81" i="32" a="1"/>
  <c r="T81" i="32" s="1"/>
  <c r="T79" i="32" a="1"/>
  <c r="T79" i="32" s="1"/>
  <c r="T77" i="32" a="1"/>
  <c r="T77" i="32" s="1"/>
  <c r="T76" i="32" a="1"/>
  <c r="T76" i="32" s="1"/>
  <c r="T75" i="32" a="1"/>
  <c r="T75" i="32" s="1"/>
  <c r="T74" i="32" a="1"/>
  <c r="T74" i="32" s="1"/>
  <c r="T71" i="32" a="1"/>
  <c r="T71" i="32" s="1"/>
  <c r="T69" i="32" a="1"/>
  <c r="T69" i="32" s="1"/>
  <c r="T67" i="32" a="1"/>
  <c r="T67" i="32" s="1"/>
  <c r="T65" i="32" a="1"/>
  <c r="T65" i="32" s="1"/>
  <c r="T63" i="32" a="1"/>
  <c r="T63" i="32" s="1"/>
  <c r="T62" i="32" a="1"/>
  <c r="T62" i="32" s="1"/>
  <c r="T61" i="32" a="1"/>
  <c r="T61" i="32" s="1"/>
  <c r="T60" i="32" a="1"/>
  <c r="T60" i="32" s="1"/>
  <c r="T56" i="32" a="1"/>
  <c r="T56" i="32" s="1"/>
  <c r="T54" i="32" a="1"/>
  <c r="T54" i="32" s="1"/>
  <c r="T52" i="32" a="1"/>
  <c r="T52" i="32" s="1"/>
  <c r="T51" i="32" a="1"/>
  <c r="T51" i="32" s="1"/>
  <c r="T50" i="32" a="1"/>
  <c r="T50" i="32" s="1"/>
  <c r="T49" i="32" a="1"/>
  <c r="T49" i="32" s="1"/>
  <c r="T46" i="32" a="1"/>
  <c r="T46" i="32" s="1"/>
  <c r="T44" i="32" a="1"/>
  <c r="T44" i="32" s="1"/>
  <c r="T42" i="32" a="1"/>
  <c r="T42" i="32" s="1"/>
  <c r="T40" i="32" a="1"/>
  <c r="T40" i="32" s="1"/>
  <c r="T39" i="32" a="1"/>
  <c r="T39" i="32" s="1"/>
  <c r="T38" i="32" a="1"/>
  <c r="T38" i="32" s="1"/>
  <c r="T37" i="32" a="1"/>
  <c r="T37" i="32" s="1"/>
  <c r="T33" i="32" a="1"/>
  <c r="T33" i="32" s="1"/>
  <c r="T31" i="32" a="1"/>
  <c r="T31" i="32" s="1"/>
  <c r="T29" i="32" a="1"/>
  <c r="T29" i="32" s="1"/>
  <c r="T28" i="32" a="1"/>
  <c r="T28" i="32" s="1"/>
  <c r="T27" i="32" a="1"/>
  <c r="T27" i="32" s="1"/>
  <c r="T26" i="32" a="1"/>
  <c r="T26" i="32" s="1"/>
  <c r="T23" i="32" a="1"/>
  <c r="T23" i="32" s="1"/>
  <c r="T21" i="32" a="1"/>
  <c r="T21" i="32" s="1"/>
  <c r="T19" i="32" a="1"/>
  <c r="T19" i="32" s="1"/>
  <c r="T18" i="32" a="1"/>
  <c r="T18" i="32" s="1"/>
  <c r="T17" i="32" a="1"/>
  <c r="T17" i="32" s="1"/>
  <c r="T16" i="32" a="1"/>
  <c r="T16" i="32" s="1"/>
  <c r="T285" i="32" l="1"/>
  <c r="U286" i="32"/>
  <c r="U285" i="32" s="1"/>
  <c r="T456" i="32"/>
  <c r="U457" i="32"/>
  <c r="U456" i="32" s="1"/>
  <c r="T468" i="32"/>
  <c r="U469" i="32"/>
  <c r="U468" i="32" s="1"/>
  <c r="T288" i="32"/>
  <c r="T287" i="32" s="1"/>
  <c r="U289" i="32"/>
  <c r="U288" i="32" s="1"/>
  <c r="U287" i="32" s="1"/>
  <c r="U284" i="32"/>
  <c r="U283" i="32" s="1"/>
  <c r="U452" i="32"/>
  <c r="T257" i="32"/>
  <c r="T452" i="32"/>
  <c r="T451" i="32" s="1"/>
  <c r="T459" i="32"/>
  <c r="T458" i="32" s="1"/>
  <c r="T261" i="32"/>
  <c r="T260" i="32" s="1"/>
  <c r="T245" i="32"/>
  <c r="T279" i="32"/>
  <c r="T278" i="32" s="1"/>
  <c r="T282" i="32"/>
  <c r="U282" i="32" l="1"/>
  <c r="U451" i="32"/>
  <c r="T244" i="32"/>
  <c r="M277" i="32" l="1"/>
  <c r="K27" i="34" a="1"/>
  <c r="K27" i="34" s="1"/>
  <c r="J27" i="34" a="1"/>
  <c r="J27" i="34" s="1"/>
  <c r="K24" i="34" a="1"/>
  <c r="K24" i="34" s="1"/>
  <c r="J24" i="34" a="1"/>
  <c r="J24" i="34" s="1"/>
  <c r="K23" i="34" a="1"/>
  <c r="K23" i="34" s="1"/>
  <c r="J23" i="34" a="1"/>
  <c r="J23" i="34" s="1"/>
  <c r="H25" i="34"/>
  <c r="H25" i="34" a="1"/>
  <c r="H21" i="34"/>
  <c r="H28" i="34" s="1"/>
  <c r="H21" i="34" a="1"/>
  <c r="H19" i="34"/>
  <c r="H19" i="34" a="1"/>
  <c r="H18" i="34"/>
  <c r="H20" i="34" s="1"/>
  <c r="H18" i="34" a="1"/>
  <c r="H16" i="34"/>
  <c r="H16" i="34" a="1"/>
  <c r="H12" i="34"/>
  <c r="H17" i="34" s="1"/>
  <c r="H12" i="34" a="1"/>
  <c r="H10" i="34" a="1"/>
  <c r="H10" i="34" s="1"/>
  <c r="H9" i="34"/>
  <c r="H11" i="34" s="1"/>
  <c r="H29" i="34" s="1"/>
  <c r="H9" i="34" a="1"/>
  <c r="N469" i="32"/>
  <c r="N464" i="32"/>
  <c r="N463" i="32"/>
  <c r="N462" i="32"/>
  <c r="N461" i="32"/>
  <c r="N460" i="32"/>
  <c r="N457" i="32"/>
  <c r="N455" i="32"/>
  <c r="N454" i="32"/>
  <c r="N453" i="32"/>
  <c r="N289" i="32"/>
  <c r="N286" i="32"/>
  <c r="N284" i="32"/>
  <c r="M16" i="32"/>
  <c r="U16" i="32" s="1"/>
  <c r="M17" i="32"/>
  <c r="U17" i="32" s="1"/>
  <c r="M18" i="32"/>
  <c r="U18" i="32" s="1"/>
  <c r="M19" i="32"/>
  <c r="U19" i="32" s="1"/>
  <c r="M21" i="32"/>
  <c r="M23" i="32"/>
  <c r="M26" i="32"/>
  <c r="U26" i="32" s="1"/>
  <c r="M27" i="32"/>
  <c r="U27" i="32" s="1"/>
  <c r="M28" i="32"/>
  <c r="U28" i="32" s="1"/>
  <c r="M29" i="32"/>
  <c r="U29" i="32" s="1"/>
  <c r="M31" i="32"/>
  <c r="M33" i="32"/>
  <c r="M37" i="32"/>
  <c r="U37" i="32" s="1"/>
  <c r="M38" i="32"/>
  <c r="U38" i="32" s="1"/>
  <c r="M39" i="32"/>
  <c r="U39" i="32" s="1"/>
  <c r="M40" i="32"/>
  <c r="U40" i="32" s="1"/>
  <c r="M42" i="32"/>
  <c r="M44" i="32"/>
  <c r="M46" i="32"/>
  <c r="M49" i="32"/>
  <c r="U49" i="32" s="1"/>
  <c r="M50" i="32"/>
  <c r="U50" i="32" s="1"/>
  <c r="M51" i="32"/>
  <c r="U51" i="32" s="1"/>
  <c r="M52" i="32"/>
  <c r="U52" i="32" s="1"/>
  <c r="M54" i="32"/>
  <c r="M56" i="32"/>
  <c r="M60" i="32"/>
  <c r="U60" i="32" s="1"/>
  <c r="M61" i="32"/>
  <c r="U61" i="32" s="1"/>
  <c r="M62" i="32"/>
  <c r="U62" i="32" s="1"/>
  <c r="M63" i="32"/>
  <c r="U63" i="32" s="1"/>
  <c r="M65" i="32"/>
  <c r="M67" i="32"/>
  <c r="M69" i="32"/>
  <c r="M71" i="32"/>
  <c r="M74" i="32"/>
  <c r="U74" i="32" s="1"/>
  <c r="M75" i="32"/>
  <c r="U75" i="32" s="1"/>
  <c r="M76" i="32"/>
  <c r="U76" i="32" s="1"/>
  <c r="M77" i="32"/>
  <c r="U77" i="32" s="1"/>
  <c r="M79" i="32"/>
  <c r="M81" i="32"/>
  <c r="M85" i="32"/>
  <c r="U85" i="32" s="1"/>
  <c r="M86" i="32"/>
  <c r="U86" i="32" s="1"/>
  <c r="M87" i="32"/>
  <c r="U87" i="32" s="1"/>
  <c r="M88" i="32"/>
  <c r="U88" i="32" s="1"/>
  <c r="M90" i="32"/>
  <c r="M92" i="32"/>
  <c r="M95" i="32"/>
  <c r="U95" i="32" s="1"/>
  <c r="M96" i="32"/>
  <c r="U96" i="32" s="1"/>
  <c r="M97" i="32"/>
  <c r="U97" i="32" s="1"/>
  <c r="M98" i="32"/>
  <c r="U98" i="32" s="1"/>
  <c r="M99" i="32"/>
  <c r="U99" i="32" s="1"/>
  <c r="M101" i="32"/>
  <c r="M103" i="32"/>
  <c r="M111" i="32"/>
  <c r="M117" i="32"/>
  <c r="U117" i="32" s="1"/>
  <c r="M118" i="32"/>
  <c r="U118" i="32" s="1"/>
  <c r="M119" i="32"/>
  <c r="U119" i="32" s="1"/>
  <c r="M120" i="32"/>
  <c r="U120" i="32" s="1"/>
  <c r="M122" i="32"/>
  <c r="U122" i="32" s="1"/>
  <c r="M123" i="32"/>
  <c r="U123" i="32" s="1"/>
  <c r="M125" i="32"/>
  <c r="M128" i="32"/>
  <c r="U128" i="32" s="1"/>
  <c r="M129" i="32"/>
  <c r="U129" i="32" s="1"/>
  <c r="M130" i="32"/>
  <c r="U130" i="32" s="1"/>
  <c r="M131" i="32"/>
  <c r="U131" i="32" s="1"/>
  <c r="M132" i="32"/>
  <c r="U132" i="32" s="1"/>
  <c r="M134" i="32"/>
  <c r="M139" i="32"/>
  <c r="U139" i="32" s="1"/>
  <c r="M140" i="32"/>
  <c r="U140" i="32" s="1"/>
  <c r="M141" i="32"/>
  <c r="U141" i="32" s="1"/>
  <c r="M142" i="32"/>
  <c r="U142" i="32" s="1"/>
  <c r="M144" i="32"/>
  <c r="M146" i="32"/>
  <c r="M149" i="32"/>
  <c r="U149" i="32" s="1"/>
  <c r="M150" i="32"/>
  <c r="U150" i="32" s="1"/>
  <c r="M152" i="32"/>
  <c r="M154" i="32"/>
  <c r="U154" i="32" s="1"/>
  <c r="U153" i="32" s="1"/>
  <c r="M155" i="32"/>
  <c r="U155" i="32" s="1"/>
  <c r="M158" i="32"/>
  <c r="U158" i="32" s="1"/>
  <c r="M159" i="32"/>
  <c r="U159" i="32" s="1"/>
  <c r="M160" i="32"/>
  <c r="U160" i="32" s="1"/>
  <c r="M161" i="32"/>
  <c r="U161" i="32" s="1"/>
  <c r="M163" i="32"/>
  <c r="M165" i="32"/>
  <c r="M167" i="32"/>
  <c r="M170" i="32"/>
  <c r="U170" i="32" s="1"/>
  <c r="M171" i="32"/>
  <c r="U171" i="32" s="1"/>
  <c r="M172" i="32"/>
  <c r="U172" i="32" s="1"/>
  <c r="M173" i="32"/>
  <c r="U173" i="32" s="1"/>
  <c r="M174" i="32"/>
  <c r="U174" i="32" s="1"/>
  <c r="M176" i="32"/>
  <c r="M178" i="32"/>
  <c r="M181" i="32"/>
  <c r="U181" i="32" s="1"/>
  <c r="M182" i="32"/>
  <c r="U182" i="32" s="1"/>
  <c r="M183" i="32"/>
  <c r="U183" i="32" s="1"/>
  <c r="M184" i="32"/>
  <c r="U184" i="32" s="1"/>
  <c r="M185" i="32"/>
  <c r="U185" i="32" s="1"/>
  <c r="M187" i="32"/>
  <c r="M189" i="32"/>
  <c r="U189" i="32" s="1"/>
  <c r="M190" i="32"/>
  <c r="U190" i="32" s="1"/>
  <c r="M192" i="32"/>
  <c r="M195" i="32"/>
  <c r="U195" i="32" s="1"/>
  <c r="M196" i="32"/>
  <c r="U196" i="32" s="1"/>
  <c r="M197" i="32"/>
  <c r="U197" i="32" s="1"/>
  <c r="M198" i="32"/>
  <c r="U198" i="32" s="1"/>
  <c r="M200" i="32"/>
  <c r="M202" i="32"/>
  <c r="M204" i="32"/>
  <c r="M207" i="32"/>
  <c r="U207" i="32" s="1"/>
  <c r="M208" i="32"/>
  <c r="U208" i="32" s="1"/>
  <c r="M209" i="32"/>
  <c r="U209" i="32" s="1"/>
  <c r="M210" i="32"/>
  <c r="U210" i="32" s="1"/>
  <c r="M212" i="32"/>
  <c r="U212" i="32" s="1"/>
  <c r="U211" i="32" s="1"/>
  <c r="M213" i="32"/>
  <c r="U213" i="32" s="1"/>
  <c r="M215" i="32"/>
  <c r="M218" i="32"/>
  <c r="U218" i="32" s="1"/>
  <c r="M219" i="32"/>
  <c r="U219" i="32" s="1"/>
  <c r="M220" i="32"/>
  <c r="U220" i="32" s="1"/>
  <c r="M221" i="32"/>
  <c r="U221" i="32" s="1"/>
  <c r="M223" i="32"/>
  <c r="M226" i="32"/>
  <c r="U226" i="32" s="1"/>
  <c r="M227" i="32"/>
  <c r="U227" i="32" s="1"/>
  <c r="M228" i="32"/>
  <c r="U228" i="32" s="1"/>
  <c r="M229" i="32"/>
  <c r="U229" i="32" s="1"/>
  <c r="M231" i="32"/>
  <c r="M234" i="32"/>
  <c r="U234" i="32" s="1"/>
  <c r="M235" i="32"/>
  <c r="U235" i="32" s="1"/>
  <c r="M236" i="32"/>
  <c r="U236" i="32" s="1"/>
  <c r="M237" i="32"/>
  <c r="U237" i="32" s="1"/>
  <c r="M239" i="32"/>
  <c r="M241" i="32"/>
  <c r="U241" i="32" s="1"/>
  <c r="M242" i="32"/>
  <c r="U242" i="32" s="1"/>
  <c r="M243" i="32"/>
  <c r="U243" i="32" s="1"/>
  <c r="M246" i="32"/>
  <c r="M247" i="32"/>
  <c r="M248" i="32"/>
  <c r="M249" i="32"/>
  <c r="M250" i="32"/>
  <c r="M252" i="32"/>
  <c r="U252" i="32" s="1"/>
  <c r="U251" i="32" s="1"/>
  <c r="M254" i="32"/>
  <c r="M256" i="32"/>
  <c r="M258" i="32"/>
  <c r="M259" i="32"/>
  <c r="M262" i="32"/>
  <c r="M263" i="32"/>
  <c r="M264" i="32"/>
  <c r="M265" i="32"/>
  <c r="U265" i="32" s="1"/>
  <c r="M266" i="32"/>
  <c r="M268" i="32"/>
  <c r="U268" i="32" s="1"/>
  <c r="U267" i="32" s="1"/>
  <c r="M270" i="32"/>
  <c r="M272" i="32"/>
  <c r="M274" i="32"/>
  <c r="M280" i="32"/>
  <c r="M281" i="32"/>
  <c r="U281" i="32" s="1"/>
  <c r="M283" i="32"/>
  <c r="N283" i="32" s="1"/>
  <c r="M285" i="32"/>
  <c r="N285" i="32" s="1"/>
  <c r="M288" i="32"/>
  <c r="M294" i="32"/>
  <c r="M296" i="32"/>
  <c r="M298" i="32"/>
  <c r="M300" i="32"/>
  <c r="M302" i="32"/>
  <c r="M304" i="32"/>
  <c r="M306" i="32"/>
  <c r="M308" i="32"/>
  <c r="M310" i="32"/>
  <c r="M312" i="32"/>
  <c r="M314" i="32"/>
  <c r="M316" i="32"/>
  <c r="M320" i="32"/>
  <c r="U320" i="32" s="1"/>
  <c r="M321" i="32"/>
  <c r="U321" i="32" s="1"/>
  <c r="M322" i="32"/>
  <c r="U322" i="32" s="1"/>
  <c r="M323" i="32"/>
  <c r="U323" i="32" s="1"/>
  <c r="M324" i="32"/>
  <c r="U324" i="32" s="1"/>
  <c r="M325" i="32"/>
  <c r="U325" i="32" s="1"/>
  <c r="M326" i="32"/>
  <c r="U326" i="32" s="1"/>
  <c r="M327" i="32"/>
  <c r="U327" i="32" s="1"/>
  <c r="M328" i="32"/>
  <c r="U328" i="32" s="1"/>
  <c r="M332" i="32"/>
  <c r="U332" i="32" s="1"/>
  <c r="M333" i="32"/>
  <c r="U333" i="32" s="1"/>
  <c r="M334" i="32"/>
  <c r="U334" i="32" s="1"/>
  <c r="M335" i="32"/>
  <c r="U335" i="32" s="1"/>
  <c r="M336" i="32"/>
  <c r="U336" i="32" s="1"/>
  <c r="M337" i="32"/>
  <c r="U337" i="32" s="1"/>
  <c r="M338" i="32"/>
  <c r="U338" i="32" s="1"/>
  <c r="M339" i="32"/>
  <c r="U339" i="32" s="1"/>
  <c r="M340" i="32"/>
  <c r="U340" i="32" s="1"/>
  <c r="M343" i="32"/>
  <c r="M345" i="32"/>
  <c r="U345" i="32" s="1"/>
  <c r="U344" i="32" s="1"/>
  <c r="M346" i="32"/>
  <c r="U346" i="32" s="1"/>
  <c r="M349" i="32"/>
  <c r="U349" i="32" s="1"/>
  <c r="M350" i="32"/>
  <c r="U350" i="32" s="1"/>
  <c r="M351" i="32"/>
  <c r="U351" i="32" s="1"/>
  <c r="M352" i="32"/>
  <c r="U352" i="32" s="1"/>
  <c r="M353" i="32"/>
  <c r="U353" i="32" s="1"/>
  <c r="M354" i="32"/>
  <c r="U354" i="32" s="1"/>
  <c r="M355" i="32"/>
  <c r="U355" i="32" s="1"/>
  <c r="M356" i="32"/>
  <c r="U356" i="32" s="1"/>
  <c r="M357" i="32"/>
  <c r="U357" i="32" s="1"/>
  <c r="M359" i="32"/>
  <c r="M362" i="32"/>
  <c r="M364" i="32"/>
  <c r="U364" i="32" s="1"/>
  <c r="M365" i="32"/>
  <c r="U365" i="32" s="1"/>
  <c r="M366" i="32"/>
  <c r="U366" i="32" s="1"/>
  <c r="M367" i="32"/>
  <c r="U367" i="32" s="1"/>
  <c r="M368" i="32"/>
  <c r="U368" i="32" s="1"/>
  <c r="M369" i="32"/>
  <c r="U369" i="32" s="1"/>
  <c r="M370" i="32"/>
  <c r="U370" i="32" s="1"/>
  <c r="M371" i="32"/>
  <c r="U371" i="32" s="1"/>
  <c r="M372" i="32"/>
  <c r="U372" i="32" s="1"/>
  <c r="M373" i="32"/>
  <c r="U373" i="32" s="1"/>
  <c r="M379" i="32"/>
  <c r="M385" i="32"/>
  <c r="U385" i="32" s="1"/>
  <c r="M386" i="32"/>
  <c r="U386" i="32" s="1"/>
  <c r="M387" i="32"/>
  <c r="U387" i="32" s="1"/>
  <c r="M388" i="32"/>
  <c r="U388" i="32" s="1"/>
  <c r="M389" i="32"/>
  <c r="U389" i="32" s="1"/>
  <c r="M391" i="32"/>
  <c r="M393" i="32"/>
  <c r="M396" i="32"/>
  <c r="U396" i="32" s="1"/>
  <c r="M397" i="32"/>
  <c r="U397" i="32" s="1"/>
  <c r="M398" i="32"/>
  <c r="U398" i="32" s="1"/>
  <c r="M399" i="32"/>
  <c r="U399" i="32" s="1"/>
  <c r="M400" i="32"/>
  <c r="U400" i="32" s="1"/>
  <c r="M402" i="32"/>
  <c r="M404" i="32"/>
  <c r="M406" i="32"/>
  <c r="M409" i="32"/>
  <c r="U409" i="32" s="1"/>
  <c r="M410" i="32"/>
  <c r="U410" i="32" s="1"/>
  <c r="M411" i="32"/>
  <c r="U411" i="32" s="1"/>
  <c r="M412" i="32"/>
  <c r="U412" i="32" s="1"/>
  <c r="M413" i="32"/>
  <c r="U413" i="32" s="1"/>
  <c r="M415" i="32"/>
  <c r="M417" i="32"/>
  <c r="M419" i="32"/>
  <c r="M422" i="32"/>
  <c r="U422" i="32" s="1"/>
  <c r="M423" i="32"/>
  <c r="U423" i="32" s="1"/>
  <c r="M424" i="32"/>
  <c r="U424" i="32" s="1"/>
  <c r="M425" i="32"/>
  <c r="U425" i="32" s="1"/>
  <c r="M427" i="32"/>
  <c r="M430" i="32"/>
  <c r="U430" i="32" s="1"/>
  <c r="M431" i="32"/>
  <c r="U431" i="32" s="1"/>
  <c r="M432" i="32"/>
  <c r="U432" i="32" s="1"/>
  <c r="M433" i="32"/>
  <c r="U433" i="32" s="1"/>
  <c r="M435" i="32"/>
  <c r="M438" i="32"/>
  <c r="U438" i="32" s="1"/>
  <c r="M439" i="32"/>
  <c r="U439" i="32" s="1"/>
  <c r="M440" i="32"/>
  <c r="U440" i="32" s="1"/>
  <c r="M441" i="32"/>
  <c r="U441" i="32" s="1"/>
  <c r="M442" i="32"/>
  <c r="U442" i="32" s="1"/>
  <c r="M443" i="32"/>
  <c r="U443" i="32" s="1"/>
  <c r="M445" i="32"/>
  <c r="M447" i="32"/>
  <c r="M449" i="32"/>
  <c r="U449" i="32" s="1"/>
  <c r="M450" i="32"/>
  <c r="U450" i="32" s="1"/>
  <c r="M452" i="32"/>
  <c r="M456" i="32"/>
  <c r="M465" i="32"/>
  <c r="M467" i="32"/>
  <c r="M468" i="32"/>
  <c r="M474" i="32"/>
  <c r="U474" i="32" s="1"/>
  <c r="M475" i="32"/>
  <c r="U475" i="32" s="1"/>
  <c r="M476" i="32"/>
  <c r="U476" i="32" s="1"/>
  <c r="M477" i="32"/>
  <c r="U477" i="32" s="1"/>
  <c r="M478" i="32"/>
  <c r="U478" i="32" s="1"/>
  <c r="M480" i="32"/>
  <c r="M482" i="32"/>
  <c r="M485" i="32"/>
  <c r="U485" i="32" s="1"/>
  <c r="M486" i="32"/>
  <c r="U486" i="32" s="1"/>
  <c r="M487" i="32"/>
  <c r="U487" i="32" s="1"/>
  <c r="M488" i="32"/>
  <c r="U488" i="32" s="1"/>
  <c r="M489" i="32"/>
  <c r="U489" i="32" s="1"/>
  <c r="M491" i="32"/>
  <c r="U491" i="32" s="1"/>
  <c r="U490" i="32" s="1"/>
  <c r="M492" i="32"/>
  <c r="U492" i="32" s="1"/>
  <c r="M494" i="32"/>
  <c r="M496" i="32"/>
  <c r="M499" i="32"/>
  <c r="U499" i="32" s="1"/>
  <c r="M500" i="32"/>
  <c r="U500" i="32" s="1"/>
  <c r="M501" i="32"/>
  <c r="U501" i="32" s="1"/>
  <c r="M502" i="32"/>
  <c r="U502" i="32" s="1"/>
  <c r="M503" i="32"/>
  <c r="U503" i="32" s="1"/>
  <c r="M505" i="32"/>
  <c r="M507" i="32"/>
  <c r="M511" i="32"/>
  <c r="U511" i="32" s="1"/>
  <c r="M512" i="32"/>
  <c r="U512" i="32" s="1"/>
  <c r="M513" i="32"/>
  <c r="U513" i="32" s="1"/>
  <c r="M514" i="32"/>
  <c r="U514" i="32" s="1"/>
  <c r="M515" i="32"/>
  <c r="U515" i="32" s="1"/>
  <c r="M517" i="32"/>
  <c r="M522" i="32"/>
  <c r="U522" i="32" s="1"/>
  <c r="M523" i="32"/>
  <c r="U523" i="32" s="1"/>
  <c r="M524" i="32"/>
  <c r="U524" i="32" s="1"/>
  <c r="M525" i="32"/>
  <c r="U525" i="32" s="1"/>
  <c r="M527" i="32"/>
  <c r="M529" i="32"/>
  <c r="M532" i="32"/>
  <c r="U532" i="32" s="1"/>
  <c r="M533" i="32"/>
  <c r="U533" i="32" s="1"/>
  <c r="M534" i="32"/>
  <c r="U534" i="32" s="1"/>
  <c r="M535" i="32"/>
  <c r="U535" i="32" s="1"/>
  <c r="M537" i="32"/>
  <c r="M539" i="32"/>
  <c r="M542" i="32"/>
  <c r="U542" i="32" s="1"/>
  <c r="M543" i="32"/>
  <c r="U543" i="32" s="1"/>
  <c r="M544" i="32"/>
  <c r="U544" i="32" s="1"/>
  <c r="M545" i="32"/>
  <c r="U545" i="32" s="1"/>
  <c r="M546" i="32"/>
  <c r="U546" i="32" s="1"/>
  <c r="M548" i="32"/>
  <c r="M550" i="32"/>
  <c r="M553" i="32"/>
  <c r="U553" i="32" s="1"/>
  <c r="M554" i="32"/>
  <c r="U554" i="32" s="1"/>
  <c r="M555" i="32"/>
  <c r="U555" i="32" s="1"/>
  <c r="M556" i="32"/>
  <c r="U556" i="32" s="1"/>
  <c r="M558" i="32"/>
  <c r="M560" i="32"/>
  <c r="M563" i="32"/>
  <c r="U563" i="32" s="1"/>
  <c r="M564" i="32"/>
  <c r="U564" i="32" s="1"/>
  <c r="M565" i="32"/>
  <c r="U565" i="32" s="1"/>
  <c r="M566" i="32"/>
  <c r="U566" i="32" s="1"/>
  <c r="M568" i="32"/>
  <c r="M570" i="32"/>
  <c r="M573" i="32"/>
  <c r="U573" i="32" s="1"/>
  <c r="M574" i="32"/>
  <c r="U574" i="32" s="1"/>
  <c r="M575" i="32"/>
  <c r="U575" i="32" s="1"/>
  <c r="M576" i="32"/>
  <c r="U576" i="32" s="1"/>
  <c r="M578" i="32"/>
  <c r="M580" i="32"/>
  <c r="M583" i="32"/>
  <c r="U583" i="32" s="1"/>
  <c r="M584" i="32"/>
  <c r="U584" i="32" s="1"/>
  <c r="M585" i="32"/>
  <c r="U585" i="32" s="1"/>
  <c r="M586" i="32"/>
  <c r="U586" i="32" s="1"/>
  <c r="M588" i="32"/>
  <c r="M590" i="32"/>
  <c r="M593" i="32"/>
  <c r="U593" i="32" s="1"/>
  <c r="M594" i="32"/>
  <c r="U594" i="32" s="1"/>
  <c r="M595" i="32"/>
  <c r="U595" i="32" s="1"/>
  <c r="M596" i="32"/>
  <c r="U596" i="32" s="1"/>
  <c r="M598" i="32"/>
  <c r="M600" i="32"/>
  <c r="M607" i="32"/>
  <c r="U607" i="32" s="1"/>
  <c r="M608" i="32"/>
  <c r="U608" i="32" s="1"/>
  <c r="M609" i="32"/>
  <c r="U609" i="32" s="1"/>
  <c r="M610" i="32"/>
  <c r="U610" i="32" s="1"/>
  <c r="M611" i="32"/>
  <c r="U611" i="32" s="1"/>
  <c r="M612" i="32"/>
  <c r="U612" i="32" s="1"/>
  <c r="M614" i="32"/>
  <c r="U614" i="32" s="1"/>
  <c r="U613" i="32" s="1"/>
  <c r="M615" i="32"/>
  <c r="U615" i="32" s="1"/>
  <c r="M617" i="32"/>
  <c r="M619" i="32"/>
  <c r="M621" i="32"/>
  <c r="U621" i="32" s="1"/>
  <c r="U620" i="32" s="1"/>
  <c r="M622" i="32"/>
  <c r="U622" i="32" s="1"/>
  <c r="M625" i="32"/>
  <c r="U625" i="32" s="1"/>
  <c r="M626" i="32"/>
  <c r="U626" i="32" s="1"/>
  <c r="M627" i="32"/>
  <c r="U627" i="32" s="1"/>
  <c r="M628" i="32"/>
  <c r="U628" i="32" s="1"/>
  <c r="M629" i="32"/>
  <c r="U629" i="32" s="1"/>
  <c r="M630" i="32"/>
  <c r="U630" i="32" s="1"/>
  <c r="M632" i="32"/>
  <c r="U632" i="32" s="1"/>
  <c r="U631" i="32" s="1"/>
  <c r="M633" i="32"/>
  <c r="U633" i="32" s="1"/>
  <c r="M635" i="32"/>
  <c r="M637" i="32"/>
  <c r="U637" i="32" s="1"/>
  <c r="M638" i="32"/>
  <c r="U638" i="32" s="1"/>
  <c r="M640" i="32"/>
  <c r="U640" i="32" s="1"/>
  <c r="M641" i="32"/>
  <c r="U641" i="32" s="1"/>
  <c r="M642" i="32"/>
  <c r="U642" i="32" s="1"/>
  <c r="M645" i="32"/>
  <c r="U645" i="32" s="1"/>
  <c r="M646" i="32"/>
  <c r="U646" i="32" s="1"/>
  <c r="M647" i="32"/>
  <c r="U647" i="32" s="1"/>
  <c r="M649" i="32"/>
  <c r="M651" i="32"/>
  <c r="M655" i="32"/>
  <c r="U655" i="32" s="1"/>
  <c r="M656" i="32"/>
  <c r="U656" i="32" s="1"/>
  <c r="M657" i="32"/>
  <c r="U657" i="32" s="1"/>
  <c r="M658" i="32"/>
  <c r="U658" i="32" s="1"/>
  <c r="M660" i="32"/>
  <c r="J589" i="27"/>
  <c r="J588" i="27"/>
  <c r="J587" i="27"/>
  <c r="J586" i="27"/>
  <c r="J585" i="27"/>
  <c r="J584" i="27"/>
  <c r="J583" i="27"/>
  <c r="J582" i="27"/>
  <c r="J581" i="27"/>
  <c r="J580" i="27"/>
  <c r="J579" i="27"/>
  <c r="J578" i="27"/>
  <c r="J577" i="27"/>
  <c r="J576" i="27"/>
  <c r="J575" i="27"/>
  <c r="J574" i="27"/>
  <c r="J573" i="27"/>
  <c r="J572" i="27"/>
  <c r="J571" i="27"/>
  <c r="J570" i="27"/>
  <c r="J569" i="27"/>
  <c r="J568" i="27"/>
  <c r="J567" i="27"/>
  <c r="J566" i="27"/>
  <c r="J565" i="27"/>
  <c r="J564" i="27"/>
  <c r="J563" i="27"/>
  <c r="J562" i="27"/>
  <c r="J561" i="27"/>
  <c r="J560" i="27"/>
  <c r="J559" i="27"/>
  <c r="J558" i="27"/>
  <c r="J557" i="27"/>
  <c r="J556" i="27"/>
  <c r="J555" i="27"/>
  <c r="J554" i="27"/>
  <c r="J553" i="27"/>
  <c r="J552" i="27"/>
  <c r="J551" i="27"/>
  <c r="J550" i="27"/>
  <c r="J549" i="27"/>
  <c r="J548" i="27"/>
  <c r="J547" i="27"/>
  <c r="J546" i="27"/>
  <c r="J545" i="27"/>
  <c r="J544" i="27"/>
  <c r="J543" i="27"/>
  <c r="J542" i="27"/>
  <c r="J541" i="27"/>
  <c r="J540" i="27"/>
  <c r="J539" i="27"/>
  <c r="J538" i="27"/>
  <c r="J537" i="27"/>
  <c r="J536" i="27"/>
  <c r="J535" i="27"/>
  <c r="J534" i="27"/>
  <c r="J533" i="27"/>
  <c r="J532" i="27"/>
  <c r="J531" i="27"/>
  <c r="J530" i="27"/>
  <c r="J529" i="27"/>
  <c r="J528" i="27"/>
  <c r="J527" i="27"/>
  <c r="J526" i="27"/>
  <c r="J525" i="27"/>
  <c r="J524" i="27"/>
  <c r="J523" i="27"/>
  <c r="J522" i="27"/>
  <c r="J521" i="27"/>
  <c r="J520" i="27"/>
  <c r="J519" i="27"/>
  <c r="J518" i="27"/>
  <c r="J517" i="27"/>
  <c r="J516" i="27"/>
  <c r="J515" i="27"/>
  <c r="J514" i="27"/>
  <c r="J513" i="27"/>
  <c r="J512" i="27"/>
  <c r="J511" i="27"/>
  <c r="J510" i="27"/>
  <c r="J509" i="27"/>
  <c r="J508" i="27"/>
  <c r="J507" i="27"/>
  <c r="J506" i="27"/>
  <c r="J505" i="27"/>
  <c r="J504" i="27"/>
  <c r="J503" i="27"/>
  <c r="J502" i="27"/>
  <c r="J501" i="27"/>
  <c r="J500" i="27"/>
  <c r="J499" i="27"/>
  <c r="J498" i="27"/>
  <c r="J497" i="27"/>
  <c r="J496" i="27"/>
  <c r="J495" i="27"/>
  <c r="J494" i="27"/>
  <c r="J493" i="27"/>
  <c r="J492" i="27"/>
  <c r="J491" i="27"/>
  <c r="J490" i="27"/>
  <c r="J489" i="27"/>
  <c r="J488" i="27"/>
  <c r="J487" i="27"/>
  <c r="J486" i="27"/>
  <c r="J485" i="27"/>
  <c r="J484" i="27"/>
  <c r="J483" i="27"/>
  <c r="J482" i="27"/>
  <c r="J481" i="27"/>
  <c r="J480" i="27"/>
  <c r="J479" i="27"/>
  <c r="J478" i="27"/>
  <c r="J477" i="27"/>
  <c r="J476" i="27"/>
  <c r="J475" i="27"/>
  <c r="J474" i="27"/>
  <c r="J473" i="27"/>
  <c r="J472" i="27"/>
  <c r="J471" i="27"/>
  <c r="J470" i="27"/>
  <c r="J469" i="27"/>
  <c r="J468" i="27"/>
  <c r="J467" i="27"/>
  <c r="J466" i="27"/>
  <c r="J465" i="27"/>
  <c r="J464" i="27"/>
  <c r="J463" i="27"/>
  <c r="J462" i="27"/>
  <c r="J461" i="27"/>
  <c r="J460" i="27"/>
  <c r="J459" i="27"/>
  <c r="J458" i="27"/>
  <c r="J457" i="27"/>
  <c r="J456" i="27"/>
  <c r="J455" i="27"/>
  <c r="J454" i="27"/>
  <c r="J453" i="27"/>
  <c r="J452" i="27"/>
  <c r="J451" i="27"/>
  <c r="J450" i="27"/>
  <c r="J449" i="27"/>
  <c r="J448" i="27"/>
  <c r="J447" i="27"/>
  <c r="J446" i="27"/>
  <c r="J445" i="27"/>
  <c r="J444" i="27"/>
  <c r="J443" i="27"/>
  <c r="J442" i="27"/>
  <c r="J441" i="27"/>
  <c r="J440" i="27"/>
  <c r="J439" i="27"/>
  <c r="J438" i="27"/>
  <c r="J437" i="27"/>
  <c r="J436" i="27"/>
  <c r="J435" i="27"/>
  <c r="J434" i="27"/>
  <c r="J433" i="27"/>
  <c r="J432" i="27"/>
  <c r="J431" i="27"/>
  <c r="J430" i="27"/>
  <c r="J429" i="27"/>
  <c r="J428" i="27"/>
  <c r="J427" i="27"/>
  <c r="J426" i="27"/>
  <c r="J425" i="27"/>
  <c r="J424" i="27"/>
  <c r="J423" i="27"/>
  <c r="J422" i="27"/>
  <c r="J421" i="27"/>
  <c r="J420" i="27"/>
  <c r="J419" i="27"/>
  <c r="J418" i="27"/>
  <c r="J417" i="27"/>
  <c r="J416" i="27"/>
  <c r="J415" i="27"/>
  <c r="J414" i="27"/>
  <c r="J413" i="27"/>
  <c r="J412" i="27"/>
  <c r="J411" i="27"/>
  <c r="J410" i="27"/>
  <c r="J409" i="27"/>
  <c r="J408" i="27"/>
  <c r="J407" i="27"/>
  <c r="J406" i="27"/>
  <c r="J405" i="27"/>
  <c r="J404" i="27"/>
  <c r="J403" i="27"/>
  <c r="J402" i="27"/>
  <c r="J401" i="27"/>
  <c r="J400" i="27"/>
  <c r="J399" i="27"/>
  <c r="J398" i="27"/>
  <c r="J397" i="27"/>
  <c r="J396" i="27"/>
  <c r="J395" i="27"/>
  <c r="J394" i="27"/>
  <c r="J393" i="27"/>
  <c r="J392" i="27"/>
  <c r="J391" i="27"/>
  <c r="J390" i="27"/>
  <c r="J389" i="27"/>
  <c r="J388" i="27"/>
  <c r="J387" i="27"/>
  <c r="J386" i="27"/>
  <c r="J385" i="27"/>
  <c r="J384" i="27"/>
  <c r="J383" i="27"/>
  <c r="J382" i="27"/>
  <c r="J381" i="27"/>
  <c r="J380" i="27"/>
  <c r="J379" i="27"/>
  <c r="J378" i="27"/>
  <c r="J377" i="27"/>
  <c r="J376" i="27"/>
  <c r="J375" i="27"/>
  <c r="J374" i="27"/>
  <c r="J373" i="27"/>
  <c r="J372" i="27"/>
  <c r="J371" i="27"/>
  <c r="J370" i="27"/>
  <c r="J369" i="27"/>
  <c r="J368" i="27"/>
  <c r="J367" i="27"/>
  <c r="J366" i="27"/>
  <c r="J365" i="27"/>
  <c r="J364" i="27"/>
  <c r="J363" i="27"/>
  <c r="J362" i="27"/>
  <c r="J361" i="27"/>
  <c r="J360" i="27"/>
  <c r="J359" i="27"/>
  <c r="J358" i="27"/>
  <c r="J357" i="27"/>
  <c r="J356" i="27"/>
  <c r="J355" i="27"/>
  <c r="J354" i="27"/>
  <c r="J353" i="27"/>
  <c r="J352" i="27"/>
  <c r="J351" i="27"/>
  <c r="J350" i="27"/>
  <c r="J349" i="27"/>
  <c r="J348" i="27"/>
  <c r="J347" i="27"/>
  <c r="J346" i="27"/>
  <c r="J345" i="27"/>
  <c r="J344" i="27"/>
  <c r="J343" i="27"/>
  <c r="J342" i="27"/>
  <c r="J341" i="27"/>
  <c r="J340" i="27"/>
  <c r="J339" i="27"/>
  <c r="J338" i="27"/>
  <c r="J337" i="27"/>
  <c r="J336" i="27"/>
  <c r="J335" i="27"/>
  <c r="J334" i="27"/>
  <c r="J333" i="27"/>
  <c r="J332" i="27"/>
  <c r="J331" i="27"/>
  <c r="J330" i="27"/>
  <c r="J329" i="27"/>
  <c r="J328" i="27"/>
  <c r="J327" i="27"/>
  <c r="J326" i="27"/>
  <c r="J325" i="27"/>
  <c r="J324" i="27"/>
  <c r="J323" i="27"/>
  <c r="J322" i="27"/>
  <c r="J321" i="27"/>
  <c r="J320" i="27"/>
  <c r="J319" i="27"/>
  <c r="J318" i="27"/>
  <c r="J317" i="27"/>
  <c r="J316" i="27"/>
  <c r="J315" i="27"/>
  <c r="J314" i="27"/>
  <c r="J313" i="27"/>
  <c r="J312" i="27"/>
  <c r="J311" i="27"/>
  <c r="J310" i="27"/>
  <c r="J309" i="27"/>
  <c r="J308" i="27"/>
  <c r="J307" i="27"/>
  <c r="J306" i="27"/>
  <c r="J305" i="27"/>
  <c r="J304" i="27"/>
  <c r="J303" i="27"/>
  <c r="J302" i="27"/>
  <c r="J301" i="27"/>
  <c r="J300" i="27"/>
  <c r="J299" i="27"/>
  <c r="J298" i="27"/>
  <c r="J297" i="27"/>
  <c r="J296" i="27"/>
  <c r="J295" i="27"/>
  <c r="J294" i="27"/>
  <c r="J293" i="27"/>
  <c r="J292" i="27"/>
  <c r="J291" i="27"/>
  <c r="J290" i="27"/>
  <c r="J289" i="27"/>
  <c r="J288" i="27"/>
  <c r="J287" i="27"/>
  <c r="J286" i="27"/>
  <c r="J285" i="27"/>
  <c r="J284" i="27"/>
  <c r="J283" i="27"/>
  <c r="J282" i="27"/>
  <c r="J281" i="27"/>
  <c r="J280" i="27"/>
  <c r="J279" i="27"/>
  <c r="J278" i="27"/>
  <c r="J277" i="27"/>
  <c r="J276" i="27"/>
  <c r="J275" i="27"/>
  <c r="J274" i="27"/>
  <c r="J273" i="27"/>
  <c r="J272" i="27"/>
  <c r="J271" i="27"/>
  <c r="J270" i="27"/>
  <c r="J269" i="27"/>
  <c r="J268" i="27"/>
  <c r="J267" i="27"/>
  <c r="J266" i="27"/>
  <c r="J265" i="27"/>
  <c r="J264" i="27"/>
  <c r="J263" i="27"/>
  <c r="J262" i="27"/>
  <c r="J261" i="27"/>
  <c r="J260" i="27"/>
  <c r="J259" i="27"/>
  <c r="J258" i="27"/>
  <c r="J257" i="27"/>
  <c r="J256" i="27"/>
  <c r="J255" i="27"/>
  <c r="J254" i="27"/>
  <c r="J253" i="27"/>
  <c r="J252" i="27"/>
  <c r="J251" i="27"/>
  <c r="J250" i="27"/>
  <c r="J249" i="27"/>
  <c r="J248" i="27"/>
  <c r="J247" i="27"/>
  <c r="J246" i="27"/>
  <c r="J245" i="27"/>
  <c r="J244" i="27"/>
  <c r="J243" i="27"/>
  <c r="J242" i="27"/>
  <c r="J241" i="27"/>
  <c r="J240" i="27"/>
  <c r="J239" i="27"/>
  <c r="J238" i="27"/>
  <c r="J237" i="27"/>
  <c r="J236" i="27"/>
  <c r="J235" i="27"/>
  <c r="J234" i="27"/>
  <c r="J233" i="27"/>
  <c r="J232" i="27"/>
  <c r="J231" i="27"/>
  <c r="J230" i="27"/>
  <c r="J229" i="27"/>
  <c r="J228" i="27"/>
  <c r="J227" i="27"/>
  <c r="J226" i="27"/>
  <c r="J225" i="27"/>
  <c r="J224" i="27"/>
  <c r="J223" i="27"/>
  <c r="J222" i="27"/>
  <c r="J221" i="27"/>
  <c r="J220" i="27"/>
  <c r="J219" i="27"/>
  <c r="J218" i="27"/>
  <c r="J217" i="27"/>
  <c r="J216" i="27"/>
  <c r="J215" i="27"/>
  <c r="J214" i="27"/>
  <c r="J213" i="27"/>
  <c r="J212" i="27"/>
  <c r="J211" i="27"/>
  <c r="J210" i="27"/>
  <c r="J209" i="27"/>
  <c r="J208" i="27"/>
  <c r="J207" i="27"/>
  <c r="J206" i="27"/>
  <c r="J205" i="27"/>
  <c r="J204" i="27"/>
  <c r="J203" i="27"/>
  <c r="J202" i="27"/>
  <c r="J201" i="27"/>
  <c r="J200" i="27"/>
  <c r="J199" i="27"/>
  <c r="J198" i="27"/>
  <c r="J197" i="27"/>
  <c r="J196" i="27"/>
  <c r="J195" i="27"/>
  <c r="J194" i="27"/>
  <c r="J193" i="27"/>
  <c r="J192" i="27"/>
  <c r="J191" i="27"/>
  <c r="J190" i="27"/>
  <c r="J189" i="27"/>
  <c r="J188" i="27"/>
  <c r="J187" i="27"/>
  <c r="J186" i="27"/>
  <c r="J185" i="27"/>
  <c r="J184" i="27"/>
  <c r="J183" i="27"/>
  <c r="J182" i="27"/>
  <c r="J181" i="27"/>
  <c r="J180" i="27"/>
  <c r="J179" i="27"/>
  <c r="J178" i="27"/>
  <c r="J177" i="27"/>
  <c r="J176" i="27"/>
  <c r="J175" i="27"/>
  <c r="J174" i="27"/>
  <c r="J173" i="27"/>
  <c r="J172" i="27"/>
  <c r="J171" i="27"/>
  <c r="J170" i="27"/>
  <c r="J169" i="27"/>
  <c r="J168" i="27"/>
  <c r="J167" i="27"/>
  <c r="J166" i="27"/>
  <c r="J165" i="27"/>
  <c r="J164" i="27"/>
  <c r="J163" i="27"/>
  <c r="J162" i="27"/>
  <c r="J161" i="27"/>
  <c r="J160" i="27"/>
  <c r="J159" i="27"/>
  <c r="J158" i="27"/>
  <c r="J157" i="27"/>
  <c r="J156" i="27"/>
  <c r="J155" i="27"/>
  <c r="J154" i="27"/>
  <c r="J153" i="27"/>
  <c r="J152" i="27"/>
  <c r="J151" i="27"/>
  <c r="J150" i="27"/>
  <c r="J149" i="27"/>
  <c r="J148" i="27"/>
  <c r="J147" i="27"/>
  <c r="J146" i="27"/>
  <c r="J145" i="27"/>
  <c r="J144" i="27"/>
  <c r="J143" i="27"/>
  <c r="J142" i="27"/>
  <c r="J141" i="27"/>
  <c r="J140" i="27"/>
  <c r="J139" i="27"/>
  <c r="J138" i="27"/>
  <c r="J137" i="27"/>
  <c r="J136" i="27"/>
  <c r="J135" i="27"/>
  <c r="J134" i="27"/>
  <c r="J133" i="27"/>
  <c r="J132" i="27"/>
  <c r="J131" i="27"/>
  <c r="J130" i="27"/>
  <c r="J129" i="27"/>
  <c r="J128" i="27"/>
  <c r="J127" i="27"/>
  <c r="J126" i="27"/>
  <c r="J125" i="27"/>
  <c r="J124" i="27"/>
  <c r="J123" i="27"/>
  <c r="J122" i="27"/>
  <c r="J121" i="27"/>
  <c r="J120" i="27"/>
  <c r="J119" i="27"/>
  <c r="J118" i="27"/>
  <c r="J117" i="27"/>
  <c r="J116" i="27"/>
  <c r="J115" i="27"/>
  <c r="J114" i="27"/>
  <c r="J113" i="27"/>
  <c r="J112" i="27"/>
  <c r="J111" i="27"/>
  <c r="J110" i="27"/>
  <c r="J109" i="27"/>
  <c r="J108" i="27"/>
  <c r="J107" i="27"/>
  <c r="J106" i="27"/>
  <c r="J105" i="27"/>
  <c r="J104" i="27"/>
  <c r="J103" i="27"/>
  <c r="J102" i="27"/>
  <c r="J101" i="27"/>
  <c r="J100" i="27"/>
  <c r="J99" i="27"/>
  <c r="J98" i="27"/>
  <c r="J97" i="27"/>
  <c r="J96" i="27"/>
  <c r="J95" i="27"/>
  <c r="J94" i="27"/>
  <c r="J93" i="27"/>
  <c r="J92" i="27"/>
  <c r="J91" i="27"/>
  <c r="J90" i="27"/>
  <c r="J89" i="27"/>
  <c r="J88" i="27"/>
  <c r="J87" i="27"/>
  <c r="J86" i="27"/>
  <c r="J85" i="27"/>
  <c r="J84" i="27"/>
  <c r="J83" i="27"/>
  <c r="J82" i="27"/>
  <c r="J81" i="27"/>
  <c r="J80" i="27"/>
  <c r="J79" i="27"/>
  <c r="J78" i="27"/>
  <c r="J77" i="27"/>
  <c r="J76" i="27"/>
  <c r="J75" i="27"/>
  <c r="J74" i="27"/>
  <c r="J73" i="27"/>
  <c r="J72" i="27"/>
  <c r="J71" i="27"/>
  <c r="J70" i="27"/>
  <c r="J69" i="27"/>
  <c r="J68" i="27"/>
  <c r="J67" i="27"/>
  <c r="J66" i="27"/>
  <c r="J65" i="27"/>
  <c r="J64" i="27"/>
  <c r="J63" i="27"/>
  <c r="J62" i="27"/>
  <c r="J61" i="27"/>
  <c r="J60" i="27"/>
  <c r="J59" i="27"/>
  <c r="J58" i="27"/>
  <c r="J57" i="27"/>
  <c r="J56" i="27"/>
  <c r="J55" i="27"/>
  <c r="J54" i="27"/>
  <c r="J53" i="27"/>
  <c r="J52" i="27"/>
  <c r="J51" i="27"/>
  <c r="J50" i="27"/>
  <c r="J49" i="27"/>
  <c r="J48" i="27"/>
  <c r="J47" i="27"/>
  <c r="J46" i="27"/>
  <c r="J45" i="27"/>
  <c r="J44" i="27"/>
  <c r="J43" i="27"/>
  <c r="J42" i="27"/>
  <c r="J41" i="27"/>
  <c r="J40" i="27"/>
  <c r="J39" i="27"/>
  <c r="J38" i="27"/>
  <c r="J37" i="27"/>
  <c r="J36" i="27"/>
  <c r="J35" i="27"/>
  <c r="J34" i="27"/>
  <c r="J33" i="27"/>
  <c r="J32" i="27"/>
  <c r="J31" i="27"/>
  <c r="J30" i="27"/>
  <c r="J29" i="27"/>
  <c r="J28" i="27"/>
  <c r="J27" i="27"/>
  <c r="J26" i="27"/>
  <c r="J25" i="27"/>
  <c r="J24" i="27"/>
  <c r="J23" i="27"/>
  <c r="J22" i="27"/>
  <c r="J21" i="27"/>
  <c r="J20" i="27"/>
  <c r="J19" i="27"/>
  <c r="J18" i="27"/>
  <c r="J17" i="27"/>
  <c r="J16" i="27"/>
  <c r="J15" i="27"/>
  <c r="J14" i="27"/>
  <c r="J13" i="27"/>
  <c r="J12" i="27"/>
  <c r="J11" i="27"/>
  <c r="K10" i="27"/>
  <c r="J10" i="27" s="1"/>
  <c r="I10" i="27"/>
  <c r="H10" i="27"/>
  <c r="G10" i="27"/>
  <c r="C7" i="27" s="1"/>
  <c r="U644" i="32" l="1"/>
  <c r="U448" i="32"/>
  <c r="U148" i="32"/>
  <c r="U592" i="32"/>
  <c r="U572" i="32"/>
  <c r="U552" i="32"/>
  <c r="U473" i="32"/>
  <c r="U429" i="32"/>
  <c r="U428" i="32" s="1"/>
  <c r="U225" i="32"/>
  <c r="U206" i="32"/>
  <c r="U84" i="32"/>
  <c r="U48" i="32"/>
  <c r="M538" i="32"/>
  <c r="U539" i="32"/>
  <c r="U538" i="32" s="1"/>
  <c r="U498" i="32"/>
  <c r="M434" i="32"/>
  <c r="U435" i="32"/>
  <c r="U434" i="32" s="1"/>
  <c r="M315" i="32"/>
  <c r="U316" i="32"/>
  <c r="U315" i="32" s="1"/>
  <c r="M299" i="32"/>
  <c r="U300" i="32"/>
  <c r="U299" i="32" s="1"/>
  <c r="N280" i="32"/>
  <c r="U280" i="32"/>
  <c r="U279" i="32" s="1"/>
  <c r="U278" i="32" s="1"/>
  <c r="N263" i="32"/>
  <c r="O263" i="32" s="1"/>
  <c r="U263" i="32"/>
  <c r="M230" i="32"/>
  <c r="U231" i="32"/>
  <c r="U230" i="32" s="1"/>
  <c r="U224" i="32" s="1"/>
  <c r="M191" i="32"/>
  <c r="U192" i="32"/>
  <c r="U191" i="32" s="1"/>
  <c r="M145" i="32"/>
  <c r="U146" i="32"/>
  <c r="U145" i="32" s="1"/>
  <c r="M68" i="32"/>
  <c r="K18" i="34" s="1" a="1"/>
  <c r="K18" i="34" s="1"/>
  <c r="U69" i="32"/>
  <c r="U68" i="32" s="1"/>
  <c r="M53" i="32"/>
  <c r="U54" i="32"/>
  <c r="U53" i="32" s="1"/>
  <c r="U636" i="32"/>
  <c r="M569" i="32"/>
  <c r="U570" i="32"/>
  <c r="U569" i="32" s="1"/>
  <c r="M549" i="32"/>
  <c r="U550" i="32"/>
  <c r="U549" i="32" s="1"/>
  <c r="M536" i="32"/>
  <c r="U537" i="32"/>
  <c r="U536" i="32" s="1"/>
  <c r="U510" i="32"/>
  <c r="M495" i="32"/>
  <c r="K16" i="34" s="1" a="1"/>
  <c r="K16" i="34" s="1"/>
  <c r="U496" i="32"/>
  <c r="U495" i="32" s="1"/>
  <c r="U484" i="32"/>
  <c r="U421" i="32"/>
  <c r="M358" i="32"/>
  <c r="U359" i="32"/>
  <c r="U358" i="32" s="1"/>
  <c r="M313" i="32"/>
  <c r="U314" i="32"/>
  <c r="U313" i="32" s="1"/>
  <c r="M297" i="32"/>
  <c r="U298" i="32"/>
  <c r="U297" i="32" s="1"/>
  <c r="N274" i="32"/>
  <c r="O274" i="32" s="1"/>
  <c r="U274" i="32"/>
  <c r="U273" i="32" s="1"/>
  <c r="N262" i="32"/>
  <c r="O262" i="32" s="1"/>
  <c r="U262" i="32"/>
  <c r="N248" i="32"/>
  <c r="O248" i="32" s="1"/>
  <c r="U248" i="32"/>
  <c r="M222" i="32"/>
  <c r="U223" i="32"/>
  <c r="U222" i="32" s="1"/>
  <c r="M203" i="32"/>
  <c r="U204" i="32"/>
  <c r="U203" i="32" s="1"/>
  <c r="M177" i="32"/>
  <c r="U178" i="32"/>
  <c r="U177" i="32" s="1"/>
  <c r="M164" i="32"/>
  <c r="U165" i="32"/>
  <c r="U164" i="32" s="1"/>
  <c r="M151" i="32"/>
  <c r="U152" i="32"/>
  <c r="U151" i="32" s="1"/>
  <c r="U138" i="32"/>
  <c r="M100" i="32"/>
  <c r="U101" i="32"/>
  <c r="U100" i="32" s="1"/>
  <c r="U25" i="32"/>
  <c r="M634" i="32"/>
  <c r="U635" i="32"/>
  <c r="U634" i="32" s="1"/>
  <c r="U624" i="32"/>
  <c r="M616" i="32"/>
  <c r="U617" i="32"/>
  <c r="U616" i="32" s="1"/>
  <c r="U606" i="32"/>
  <c r="M587" i="32"/>
  <c r="U588" i="32"/>
  <c r="U587" i="32" s="1"/>
  <c r="U582" i="32"/>
  <c r="M567" i="32"/>
  <c r="U568" i="32"/>
  <c r="U567" i="32" s="1"/>
  <c r="U562" i="32"/>
  <c r="M547" i="32"/>
  <c r="U548" i="32"/>
  <c r="U547" i="32" s="1"/>
  <c r="M528" i="32"/>
  <c r="U529" i="32"/>
  <c r="U528" i="32" s="1"/>
  <c r="M506" i="32"/>
  <c r="U507" i="32"/>
  <c r="U506" i="32" s="1"/>
  <c r="M493" i="32"/>
  <c r="U494" i="32"/>
  <c r="U493" i="32" s="1"/>
  <c r="M481" i="32"/>
  <c r="U482" i="32"/>
  <c r="U481" i="32" s="1"/>
  <c r="M466" i="32"/>
  <c r="U467" i="32"/>
  <c r="U466" i="32" s="1"/>
  <c r="M418" i="32"/>
  <c r="U419" i="32"/>
  <c r="U418" i="32" s="1"/>
  <c r="M405" i="32"/>
  <c r="U406" i="32"/>
  <c r="U405" i="32" s="1"/>
  <c r="M392" i="32"/>
  <c r="U393" i="32"/>
  <c r="U392" i="32" s="1"/>
  <c r="U348" i="32"/>
  <c r="U331" i="32"/>
  <c r="M311" i="32"/>
  <c r="U312" i="32"/>
  <c r="U311" i="32" s="1"/>
  <c r="M303" i="32"/>
  <c r="U304" i="32"/>
  <c r="U303" i="32" s="1"/>
  <c r="M295" i="32"/>
  <c r="U296" i="32"/>
  <c r="U295" i="32" s="1"/>
  <c r="M271" i="32"/>
  <c r="N271" i="32" s="1"/>
  <c r="U272" i="32"/>
  <c r="U271" i="32" s="1"/>
  <c r="N259" i="32"/>
  <c r="O259" i="32" s="1"/>
  <c r="U259" i="32"/>
  <c r="N247" i="32"/>
  <c r="O247" i="32" s="1"/>
  <c r="U247" i="32"/>
  <c r="U240" i="32"/>
  <c r="M214" i="32"/>
  <c r="U215" i="32"/>
  <c r="U214" i="32" s="1"/>
  <c r="M201" i="32"/>
  <c r="U202" i="32"/>
  <c r="U201" i="32" s="1"/>
  <c r="U188" i="32"/>
  <c r="M175" i="32"/>
  <c r="U176" i="32"/>
  <c r="U175" i="32" s="1"/>
  <c r="M162" i="32"/>
  <c r="U163" i="32"/>
  <c r="U162" i="32" s="1"/>
  <c r="U157" i="32"/>
  <c r="M133" i="32"/>
  <c r="U134" i="32"/>
  <c r="U133" i="32" s="1"/>
  <c r="U121" i="32"/>
  <c r="U116" i="32"/>
  <c r="U94" i="32"/>
  <c r="M78" i="32"/>
  <c r="U79" i="32"/>
  <c r="U78" i="32" s="1"/>
  <c r="U73" i="32"/>
  <c r="M64" i="32"/>
  <c r="U65" i="32"/>
  <c r="U64" i="32" s="1"/>
  <c r="U59" i="32"/>
  <c r="M43" i="32"/>
  <c r="U44" i="32"/>
  <c r="U43" i="32" s="1"/>
  <c r="M22" i="32"/>
  <c r="U23" i="32"/>
  <c r="U22" i="32" s="1"/>
  <c r="N277" i="32"/>
  <c r="O277" i="32" s="1"/>
  <c r="U277" i="32"/>
  <c r="U276" i="32" s="1"/>
  <c r="U275" i="32" s="1"/>
  <c r="M650" i="32"/>
  <c r="U651" i="32"/>
  <c r="U650" i="32" s="1"/>
  <c r="M597" i="32"/>
  <c r="U598" i="32"/>
  <c r="U597" i="32" s="1"/>
  <c r="M577" i="32"/>
  <c r="U578" i="32"/>
  <c r="U577" i="32" s="1"/>
  <c r="M557" i="32"/>
  <c r="U558" i="32"/>
  <c r="U557" i="32" s="1"/>
  <c r="M516" i="32"/>
  <c r="U517" i="32"/>
  <c r="U516" i="32" s="1"/>
  <c r="M446" i="32"/>
  <c r="U447" i="32"/>
  <c r="U446" i="32" s="1"/>
  <c r="M414" i="32"/>
  <c r="U415" i="32"/>
  <c r="U414" i="32" s="1"/>
  <c r="M401" i="32"/>
  <c r="U402" i="32"/>
  <c r="U401" i="32" s="1"/>
  <c r="M361" i="32"/>
  <c r="U362" i="32"/>
  <c r="U361" i="32" s="1"/>
  <c r="M307" i="32"/>
  <c r="U308" i="32"/>
  <c r="U307" i="32" s="1"/>
  <c r="M255" i="32"/>
  <c r="N255" i="32" s="1"/>
  <c r="U256" i="32"/>
  <c r="U255" i="32" s="1"/>
  <c r="N249" i="32"/>
  <c r="O249" i="32" s="1"/>
  <c r="U249" i="32"/>
  <c r="U180" i="32"/>
  <c r="M166" i="32"/>
  <c r="U167" i="32"/>
  <c r="U166" i="32" s="1"/>
  <c r="M124" i="32"/>
  <c r="U125" i="32"/>
  <c r="U124" i="32" s="1"/>
  <c r="M102" i="32"/>
  <c r="U103" i="32"/>
  <c r="U102" i="32" s="1"/>
  <c r="M89" i="32"/>
  <c r="U90" i="32"/>
  <c r="U89" i="32" s="1"/>
  <c r="M32" i="32"/>
  <c r="U33" i="32"/>
  <c r="U32" i="32" s="1"/>
  <c r="M648" i="32"/>
  <c r="U649" i="32"/>
  <c r="U648" i="32" s="1"/>
  <c r="M618" i="32"/>
  <c r="U619" i="32"/>
  <c r="U618" i="32" s="1"/>
  <c r="M589" i="32"/>
  <c r="U590" i="32"/>
  <c r="U589" i="32" s="1"/>
  <c r="U531" i="32"/>
  <c r="M444" i="32"/>
  <c r="U445" i="32"/>
  <c r="U444" i="32" s="1"/>
  <c r="M426" i="32"/>
  <c r="U427" i="32"/>
  <c r="U426" i="32" s="1"/>
  <c r="U408" i="32"/>
  <c r="U395" i="32"/>
  <c r="M378" i="32"/>
  <c r="M377" i="32" s="1"/>
  <c r="M376" i="32" s="1"/>
  <c r="M375" i="32" s="1"/>
  <c r="M374" i="32" s="1"/>
  <c r="U379" i="32"/>
  <c r="U378" i="32" s="1"/>
  <c r="U377" i="32" s="1"/>
  <c r="U376" i="32" s="1"/>
  <c r="U375" i="32" s="1"/>
  <c r="U374" i="32" s="1"/>
  <c r="M342" i="32"/>
  <c r="U343" i="32"/>
  <c r="U342" i="32" s="1"/>
  <c r="U341" i="32" s="1"/>
  <c r="M305" i="32"/>
  <c r="U306" i="32"/>
  <c r="U305" i="32" s="1"/>
  <c r="N266" i="32"/>
  <c r="O266" i="32" s="1"/>
  <c r="U266" i="32"/>
  <c r="N254" i="32"/>
  <c r="O254" i="32" s="1"/>
  <c r="U254" i="32"/>
  <c r="U253" i="32" s="1"/>
  <c r="U217" i="32"/>
  <c r="M143" i="32"/>
  <c r="U144" i="32"/>
  <c r="U143" i="32" s="1"/>
  <c r="M80" i="32"/>
  <c r="U81" i="32"/>
  <c r="U80" i="32" s="1"/>
  <c r="M66" i="32"/>
  <c r="U67" i="32"/>
  <c r="U66" i="32" s="1"/>
  <c r="M45" i="32"/>
  <c r="U46" i="32"/>
  <c r="U45" i="32" s="1"/>
  <c r="M30" i="32"/>
  <c r="U31" i="32"/>
  <c r="U30" i="32" s="1"/>
  <c r="M659" i="32"/>
  <c r="U660" i="32"/>
  <c r="U659" i="32" s="1"/>
  <c r="U654" i="32"/>
  <c r="U639" i="32"/>
  <c r="M599" i="32"/>
  <c r="U600" i="32"/>
  <c r="U599" i="32" s="1"/>
  <c r="M579" i="32"/>
  <c r="U580" i="32"/>
  <c r="U579" i="32" s="1"/>
  <c r="M559" i="32"/>
  <c r="U560" i="32"/>
  <c r="U559" i="32" s="1"/>
  <c r="U541" i="32"/>
  <c r="M526" i="32"/>
  <c r="U527" i="32"/>
  <c r="U526" i="32" s="1"/>
  <c r="U521" i="32"/>
  <c r="M504" i="32"/>
  <c r="U505" i="32"/>
  <c r="U504" i="32" s="1"/>
  <c r="M479" i="32"/>
  <c r="U480" i="32"/>
  <c r="U479" i="32" s="1"/>
  <c r="M459" i="32"/>
  <c r="U465" i="32"/>
  <c r="U459" i="32" s="1"/>
  <c r="U458" i="32" s="1"/>
  <c r="U437" i="32"/>
  <c r="M416" i="32"/>
  <c r="U417" i="32"/>
  <c r="U416" i="32" s="1"/>
  <c r="M403" i="32"/>
  <c r="U404" i="32"/>
  <c r="U403" i="32" s="1"/>
  <c r="M390" i="32"/>
  <c r="U391" i="32"/>
  <c r="U390" i="32" s="1"/>
  <c r="U384" i="32"/>
  <c r="U363" i="32"/>
  <c r="U360" i="32" s="1"/>
  <c r="U319" i="32"/>
  <c r="M309" i="32"/>
  <c r="U310" i="32"/>
  <c r="U309" i="32" s="1"/>
  <c r="M301" i="32"/>
  <c r="U302" i="32"/>
  <c r="U301" i="32" s="1"/>
  <c r="M293" i="32"/>
  <c r="U294" i="32"/>
  <c r="U293" i="32" s="1"/>
  <c r="N270" i="32"/>
  <c r="O270" i="32" s="1"/>
  <c r="U270" i="32"/>
  <c r="U269" i="32" s="1"/>
  <c r="N264" i="32"/>
  <c r="O264" i="32" s="1"/>
  <c r="U264" i="32"/>
  <c r="N258" i="32"/>
  <c r="O258" i="32" s="1"/>
  <c r="U258" i="32"/>
  <c r="N250" i="32"/>
  <c r="O250" i="32" s="1"/>
  <c r="U250" i="32"/>
  <c r="N246" i="32"/>
  <c r="O246" i="32" s="1"/>
  <c r="U246" i="32"/>
  <c r="M238" i="32"/>
  <c r="U239" i="32"/>
  <c r="U238" i="32" s="1"/>
  <c r="U233" i="32"/>
  <c r="M199" i="32"/>
  <c r="U200" i="32"/>
  <c r="U199" i="32" s="1"/>
  <c r="U194" i="32"/>
  <c r="M186" i="32"/>
  <c r="U187" i="32"/>
  <c r="U186" i="32" s="1"/>
  <c r="U169" i="32"/>
  <c r="U147" i="32"/>
  <c r="U127" i="32"/>
  <c r="M110" i="32"/>
  <c r="M109" i="32" s="1"/>
  <c r="M108" i="32" s="1"/>
  <c r="M107" i="32" s="1"/>
  <c r="M106" i="32" s="1"/>
  <c r="U111" i="32"/>
  <c r="U110" i="32" s="1"/>
  <c r="U109" i="32" s="1"/>
  <c r="U108" i="32" s="1"/>
  <c r="U107" i="32" s="1"/>
  <c r="U106" i="32" s="1"/>
  <c r="M91" i="32"/>
  <c r="U92" i="32"/>
  <c r="U91" i="32" s="1"/>
  <c r="M70" i="32"/>
  <c r="U71" i="32"/>
  <c r="U70" i="32" s="1"/>
  <c r="M55" i="32"/>
  <c r="U56" i="32"/>
  <c r="U55" i="32" s="1"/>
  <c r="M41" i="32"/>
  <c r="U42" i="32"/>
  <c r="U41" i="32" s="1"/>
  <c r="U36" i="32"/>
  <c r="M20" i="32"/>
  <c r="U21" i="32"/>
  <c r="U20" i="32" s="1"/>
  <c r="U15" i="32"/>
  <c r="M276" i="32"/>
  <c r="M275" i="32" s="1"/>
  <c r="N275" i="32" s="1"/>
  <c r="M620" i="32"/>
  <c r="K13" i="34" a="1"/>
  <c r="K13" i="34" s="1"/>
  <c r="K10" i="34" a="1"/>
  <c r="K10" i="34" s="1"/>
  <c r="K19" i="34" a="1"/>
  <c r="K19" i="34" s="1"/>
  <c r="L27" i="34"/>
  <c r="L23" i="34"/>
  <c r="L24" i="34"/>
  <c r="M269" i="32"/>
  <c r="N269" i="32" s="1"/>
  <c r="M282" i="32"/>
  <c r="N282" i="32" s="1"/>
  <c r="M631" i="32"/>
  <c r="M451" i="32"/>
  <c r="M253" i="32"/>
  <c r="N253" i="32" s="1"/>
  <c r="M639" i="32"/>
  <c r="M531" i="32"/>
  <c r="M530" i="32" s="1"/>
  <c r="M344" i="32"/>
  <c r="M341" i="32" s="1"/>
  <c r="M273" i="32"/>
  <c r="N273" i="32" s="1"/>
  <c r="M257" i="32"/>
  <c r="N257" i="32" s="1"/>
  <c r="M240" i="32"/>
  <c r="M217" i="32"/>
  <c r="M216" i="32" s="1"/>
  <c r="M138" i="32"/>
  <c r="M59" i="32"/>
  <c r="M592" i="32"/>
  <c r="M157" i="32"/>
  <c r="M156" i="32" s="1"/>
  <c r="M15" i="32"/>
  <c r="M14" i="32" s="1"/>
  <c r="M429" i="32"/>
  <c r="M121" i="32"/>
  <c r="M363" i="32"/>
  <c r="M360" i="32" s="1"/>
  <c r="M279" i="32"/>
  <c r="N281" i="32"/>
  <c r="M267" i="32"/>
  <c r="N267" i="32" s="1"/>
  <c r="N268" i="32"/>
  <c r="O268" i="32" s="1"/>
  <c r="M498" i="32"/>
  <c r="M421" i="32"/>
  <c r="M420" i="32" s="1"/>
  <c r="M148" i="32"/>
  <c r="M510" i="32"/>
  <c r="M509" i="32" s="1"/>
  <c r="M508" i="32" s="1"/>
  <c r="M395" i="32"/>
  <c r="M394" i="32" s="1"/>
  <c r="M180" i="32"/>
  <c r="M169" i="32"/>
  <c r="M153" i="32"/>
  <c r="M25" i="32"/>
  <c r="M287" i="32"/>
  <c r="N287" i="32" s="1"/>
  <c r="N288" i="32"/>
  <c r="M251" i="32"/>
  <c r="N251" i="32" s="1"/>
  <c r="N252" i="32"/>
  <c r="O252" i="32" s="1"/>
  <c r="M636" i="32"/>
  <c r="M613" i="32"/>
  <c r="M582" i="32"/>
  <c r="M581" i="32" s="1"/>
  <c r="M490" i="32"/>
  <c r="M384" i="32"/>
  <c r="M225" i="32"/>
  <c r="M224" i="32" s="1"/>
  <c r="M73" i="32"/>
  <c r="M72" i="32" s="1"/>
  <c r="M654" i="32"/>
  <c r="M653" i="32" s="1"/>
  <c r="M652" i="32" s="1"/>
  <c r="M644" i="32"/>
  <c r="M552" i="32"/>
  <c r="M541" i="32"/>
  <c r="M540" i="32" s="1"/>
  <c r="M521" i="32"/>
  <c r="M520" i="32" s="1"/>
  <c r="M484" i="32"/>
  <c r="M473" i="32"/>
  <c r="M458" i="32"/>
  <c r="M448" i="32"/>
  <c r="K14" i="34" s="1" a="1"/>
  <c r="K14" i="34" s="1"/>
  <c r="M408" i="32"/>
  <c r="M348" i="32"/>
  <c r="M319" i="32"/>
  <c r="M206" i="32"/>
  <c r="M188" i="32"/>
  <c r="M127" i="32"/>
  <c r="M126" i="32" s="1"/>
  <c r="M84" i="32"/>
  <c r="N256" i="32"/>
  <c r="O256" i="32" s="1"/>
  <c r="N272" i="32"/>
  <c r="O272" i="32" s="1"/>
  <c r="N276" i="32"/>
  <c r="M624" i="32"/>
  <c r="M606" i="32"/>
  <c r="M572" i="32"/>
  <c r="M562" i="32"/>
  <c r="M437" i="32"/>
  <c r="M331" i="32"/>
  <c r="M261" i="32"/>
  <c r="M233" i="32"/>
  <c r="M211" i="32"/>
  <c r="M194" i="32"/>
  <c r="M193" i="32" s="1"/>
  <c r="M116" i="32"/>
  <c r="M94" i="32"/>
  <c r="M48" i="32"/>
  <c r="M47" i="32" s="1"/>
  <c r="M36" i="32"/>
  <c r="N265" i="32"/>
  <c r="O265" i="32" s="1"/>
  <c r="M245" i="32"/>
  <c r="G660" i="32"/>
  <c r="T659" i="32" s="1"/>
  <c r="G658" i="32"/>
  <c r="G657" i="32"/>
  <c r="G656" i="32"/>
  <c r="G655" i="32"/>
  <c r="G651" i="32"/>
  <c r="T650" i="32" s="1"/>
  <c r="G649" i="32"/>
  <c r="T648" i="32" s="1"/>
  <c r="G647" i="32"/>
  <c r="G646" i="32"/>
  <c r="G645" i="32"/>
  <c r="G642" i="32"/>
  <c r="G641" i="32"/>
  <c r="G640" i="32"/>
  <c r="G638" i="32"/>
  <c r="G637" i="32"/>
  <c r="G635" i="32"/>
  <c r="T634" i="32" s="1"/>
  <c r="G633" i="32"/>
  <c r="G632" i="32"/>
  <c r="G630" i="32"/>
  <c r="G629" i="32"/>
  <c r="G628" i="32"/>
  <c r="G627" i="32"/>
  <c r="G626" i="32"/>
  <c r="G625" i="32"/>
  <c r="T624" i="32" s="1"/>
  <c r="G622" i="32"/>
  <c r="G621" i="32"/>
  <c r="G619" i="32"/>
  <c r="T618" i="32" s="1"/>
  <c r="G617" i="32"/>
  <c r="T616" i="32" s="1"/>
  <c r="G615" i="32"/>
  <c r="G614" i="32"/>
  <c r="G612" i="32"/>
  <c r="G611" i="32"/>
  <c r="G610" i="32"/>
  <c r="G609" i="32"/>
  <c r="G608" i="32"/>
  <c r="G607" i="32"/>
  <c r="T606" i="32" s="1"/>
  <c r="G600" i="32"/>
  <c r="T599" i="32" s="1"/>
  <c r="G598" i="32"/>
  <c r="T597" i="32" s="1"/>
  <c r="G596" i="32"/>
  <c r="G595" i="32"/>
  <c r="G594" i="32"/>
  <c r="G593" i="32"/>
  <c r="G590" i="32"/>
  <c r="T589" i="32" s="1"/>
  <c r="G588" i="32"/>
  <c r="T587" i="32" s="1"/>
  <c r="G586" i="32"/>
  <c r="G585" i="32"/>
  <c r="G584" i="32"/>
  <c r="G583" i="32"/>
  <c r="T582" i="32" s="1"/>
  <c r="G580" i="32"/>
  <c r="T579" i="32" s="1"/>
  <c r="G578" i="32"/>
  <c r="T577" i="32" s="1"/>
  <c r="G576" i="32"/>
  <c r="G575" i="32"/>
  <c r="G574" i="32"/>
  <c r="G573" i="32"/>
  <c r="G570" i="32"/>
  <c r="T569" i="32" s="1"/>
  <c r="G568" i="32"/>
  <c r="T567" i="32" s="1"/>
  <c r="G566" i="32"/>
  <c r="G565" i="32"/>
  <c r="G564" i="32"/>
  <c r="G563" i="32"/>
  <c r="T562" i="32" s="1"/>
  <c r="G560" i="32"/>
  <c r="T559" i="32" s="1"/>
  <c r="G558" i="32"/>
  <c r="T557" i="32" s="1"/>
  <c r="G556" i="32"/>
  <c r="G555" i="32"/>
  <c r="G554" i="32"/>
  <c r="G553" i="32"/>
  <c r="G550" i="32"/>
  <c r="T549" i="32" s="1"/>
  <c r="G548" i="32"/>
  <c r="T547" i="32" s="1"/>
  <c r="G546" i="32"/>
  <c r="G545" i="32"/>
  <c r="G544" i="32"/>
  <c r="G543" i="32"/>
  <c r="G542" i="32"/>
  <c r="G539" i="32"/>
  <c r="T538" i="32" s="1"/>
  <c r="G537" i="32"/>
  <c r="T536" i="32" s="1"/>
  <c r="G535" i="32"/>
  <c r="G534" i="32"/>
  <c r="G533" i="32"/>
  <c r="G532" i="32"/>
  <c r="G529" i="32"/>
  <c r="T528" i="32" s="1"/>
  <c r="G527" i="32"/>
  <c r="T526" i="32" s="1"/>
  <c r="G525" i="32"/>
  <c r="G524" i="32"/>
  <c r="G523" i="32"/>
  <c r="G522" i="32"/>
  <c r="G517" i="32"/>
  <c r="T516" i="32" s="1"/>
  <c r="G515" i="32"/>
  <c r="G514" i="32"/>
  <c r="G513" i="32"/>
  <c r="G512" i="32"/>
  <c r="G511" i="32"/>
  <c r="G507" i="32"/>
  <c r="T506" i="32" s="1"/>
  <c r="G505" i="32"/>
  <c r="T504" i="32" s="1"/>
  <c r="G503" i="32"/>
  <c r="G502" i="32"/>
  <c r="G501" i="32"/>
  <c r="G500" i="32"/>
  <c r="G499" i="32"/>
  <c r="G496" i="32"/>
  <c r="T495" i="32" s="1"/>
  <c r="G494" i="32"/>
  <c r="T493" i="32" s="1"/>
  <c r="G492" i="32"/>
  <c r="G491" i="32"/>
  <c r="G489" i="32"/>
  <c r="G488" i="32"/>
  <c r="G487" i="32"/>
  <c r="G486" i="32"/>
  <c r="G485" i="32"/>
  <c r="G482" i="32"/>
  <c r="T481" i="32" s="1"/>
  <c r="G480" i="32"/>
  <c r="T479" i="32" s="1"/>
  <c r="G478" i="32"/>
  <c r="G477" i="32"/>
  <c r="G476" i="32"/>
  <c r="G475" i="32"/>
  <c r="G474" i="32"/>
  <c r="N468" i="32"/>
  <c r="N456" i="32"/>
  <c r="N452" i="32"/>
  <c r="G450" i="32"/>
  <c r="G449" i="32"/>
  <c r="G447" i="32"/>
  <c r="T446" i="32" s="1"/>
  <c r="G445" i="32"/>
  <c r="T444" i="32" s="1"/>
  <c r="G443" i="32"/>
  <c r="G442" i="32"/>
  <c r="G441" i="32"/>
  <c r="G440" i="32"/>
  <c r="G439" i="32"/>
  <c r="G438" i="32"/>
  <c r="G435" i="32"/>
  <c r="T434" i="32" s="1"/>
  <c r="G433" i="32"/>
  <c r="G432" i="32"/>
  <c r="G431" i="32"/>
  <c r="G430" i="32"/>
  <c r="G427" i="32"/>
  <c r="T426" i="32" s="1"/>
  <c r="G425" i="32"/>
  <c r="G424" i="32"/>
  <c r="G423" i="32"/>
  <c r="G422" i="32"/>
  <c r="G419" i="32"/>
  <c r="T418" i="32" s="1"/>
  <c r="G417" i="32"/>
  <c r="T416" i="32" s="1"/>
  <c r="G415" i="32"/>
  <c r="T414" i="32" s="1"/>
  <c r="G413" i="32"/>
  <c r="G412" i="32"/>
  <c r="G411" i="32"/>
  <c r="G410" i="32"/>
  <c r="G409" i="32"/>
  <c r="G406" i="32"/>
  <c r="T405" i="32" s="1"/>
  <c r="G404" i="32"/>
  <c r="T403" i="32" s="1"/>
  <c r="G402" i="32"/>
  <c r="T401" i="32" s="1"/>
  <c r="G400" i="32"/>
  <c r="G399" i="32"/>
  <c r="G398" i="32"/>
  <c r="G397" i="32"/>
  <c r="G396" i="32"/>
  <c r="G393" i="32"/>
  <c r="T392" i="32" s="1"/>
  <c r="G391" i="32"/>
  <c r="T390" i="32" s="1"/>
  <c r="G389" i="32"/>
  <c r="G388" i="32"/>
  <c r="G387" i="32"/>
  <c r="G386" i="32"/>
  <c r="G385" i="32"/>
  <c r="G379" i="32"/>
  <c r="T378" i="32" s="1"/>
  <c r="T377" i="32" s="1"/>
  <c r="T376" i="32" s="1"/>
  <c r="T375" i="32" s="1"/>
  <c r="T374" i="32" s="1"/>
  <c r="G373" i="32"/>
  <c r="G372" i="32"/>
  <c r="G371" i="32"/>
  <c r="G370" i="32"/>
  <c r="G369" i="32"/>
  <c r="G368" i="32"/>
  <c r="G367" i="32"/>
  <c r="G366" i="32"/>
  <c r="G365" i="32"/>
  <c r="G364" i="32"/>
  <c r="G362" i="32"/>
  <c r="T361" i="32" s="1"/>
  <c r="G359" i="32"/>
  <c r="T358" i="32" s="1"/>
  <c r="G357" i="32"/>
  <c r="G356" i="32"/>
  <c r="G355" i="32"/>
  <c r="G354" i="32"/>
  <c r="G353" i="32"/>
  <c r="G352" i="32"/>
  <c r="G351" i="32"/>
  <c r="G350" i="32"/>
  <c r="G349" i="32"/>
  <c r="G346" i="32"/>
  <c r="G345" i="32"/>
  <c r="T344" i="32" s="1"/>
  <c r="G343" i="32"/>
  <c r="T342" i="32" s="1"/>
  <c r="G340" i="32"/>
  <c r="G339" i="32"/>
  <c r="G338" i="32"/>
  <c r="G337" i="32"/>
  <c r="G336" i="32"/>
  <c r="G335" i="32"/>
  <c r="G334" i="32"/>
  <c r="G333" i="32"/>
  <c r="G332" i="32"/>
  <c r="D330" i="32"/>
  <c r="G330" i="32" s="1"/>
  <c r="T329" i="32" s="1"/>
  <c r="G328" i="32"/>
  <c r="G327" i="32"/>
  <c r="G326" i="32"/>
  <c r="G325" i="32"/>
  <c r="G324" i="32"/>
  <c r="G323" i="32"/>
  <c r="G322" i="32"/>
  <c r="G321" i="32"/>
  <c r="G320" i="32"/>
  <c r="G316" i="32"/>
  <c r="T315" i="32" s="1"/>
  <c r="G314" i="32"/>
  <c r="T313" i="32" s="1"/>
  <c r="G312" i="32"/>
  <c r="T311" i="32" s="1"/>
  <c r="G310" i="32"/>
  <c r="T309" i="32" s="1"/>
  <c r="G308" i="32"/>
  <c r="T307" i="32" s="1"/>
  <c r="G306" i="32"/>
  <c r="T305" i="32" s="1"/>
  <c r="G304" i="32"/>
  <c r="T303" i="32" s="1"/>
  <c r="G302" i="32"/>
  <c r="T301" i="32" s="1"/>
  <c r="G300" i="32"/>
  <c r="T299" i="32" s="1"/>
  <c r="G298" i="32"/>
  <c r="T297" i="32" s="1"/>
  <c r="G296" i="32"/>
  <c r="T295" i="32" s="1"/>
  <c r="G294" i="32"/>
  <c r="T293" i="32" s="1"/>
  <c r="G243" i="32"/>
  <c r="G242" i="32"/>
  <c r="G241" i="32"/>
  <c r="G239" i="32"/>
  <c r="T238" i="32" s="1"/>
  <c r="G237" i="32"/>
  <c r="G236" i="32"/>
  <c r="G235" i="32"/>
  <c r="G234" i="32"/>
  <c r="G231" i="32"/>
  <c r="T230" i="32" s="1"/>
  <c r="G229" i="32"/>
  <c r="G228" i="32"/>
  <c r="G227" i="32"/>
  <c r="G226" i="32"/>
  <c r="G223" i="32"/>
  <c r="T222" i="32" s="1"/>
  <c r="G221" i="32"/>
  <c r="G220" i="32"/>
  <c r="G219" i="32"/>
  <c r="G218" i="32"/>
  <c r="G215" i="32"/>
  <c r="T214" i="32" s="1"/>
  <c r="G213" i="32"/>
  <c r="G212" i="32"/>
  <c r="G210" i="32"/>
  <c r="G209" i="32"/>
  <c r="G208" i="32"/>
  <c r="G207" i="32"/>
  <c r="G204" i="32"/>
  <c r="T203" i="32" s="1"/>
  <c r="G202" i="32"/>
  <c r="T201" i="32" s="1"/>
  <c r="G200" i="32"/>
  <c r="T199" i="32" s="1"/>
  <c r="G198" i="32"/>
  <c r="G197" i="32"/>
  <c r="G196" i="32"/>
  <c r="G195" i="32"/>
  <c r="G192" i="32"/>
  <c r="T191" i="32" s="1"/>
  <c r="G190" i="32"/>
  <c r="G189" i="32"/>
  <c r="G187" i="32"/>
  <c r="T186" i="32" s="1"/>
  <c r="G185" i="32"/>
  <c r="G184" i="32"/>
  <c r="G183" i="32"/>
  <c r="G182" i="32"/>
  <c r="G181" i="32"/>
  <c r="G178" i="32"/>
  <c r="T177" i="32" s="1"/>
  <c r="G176" i="32"/>
  <c r="T175" i="32" s="1"/>
  <c r="G174" i="32"/>
  <c r="G173" i="32"/>
  <c r="G172" i="32"/>
  <c r="G171" i="32"/>
  <c r="G170" i="32"/>
  <c r="G167" i="32"/>
  <c r="T166" i="32" s="1"/>
  <c r="G165" i="32"/>
  <c r="T164" i="32" s="1"/>
  <c r="G163" i="32"/>
  <c r="T162" i="32" s="1"/>
  <c r="G161" i="32"/>
  <c r="G160" i="32"/>
  <c r="G159" i="32"/>
  <c r="G158" i="32"/>
  <c r="G155" i="32"/>
  <c r="G154" i="32"/>
  <c r="G152" i="32"/>
  <c r="T151" i="32" s="1"/>
  <c r="G150" i="32"/>
  <c r="G149" i="32"/>
  <c r="T148" i="32" s="1"/>
  <c r="G146" i="32"/>
  <c r="T145" i="32" s="1"/>
  <c r="G144" i="32"/>
  <c r="T143" i="32" s="1"/>
  <c r="G142" i="32"/>
  <c r="G141" i="32"/>
  <c r="G140" i="32"/>
  <c r="G139" i="32"/>
  <c r="G134" i="32"/>
  <c r="T133" i="32" s="1"/>
  <c r="G132" i="32"/>
  <c r="G131" i="32"/>
  <c r="G130" i="32"/>
  <c r="G129" i="32"/>
  <c r="G128" i="32"/>
  <c r="T127" i="32" s="1"/>
  <c r="G125" i="32"/>
  <c r="T124" i="32" s="1"/>
  <c r="G123" i="32"/>
  <c r="G122" i="32"/>
  <c r="G120" i="32"/>
  <c r="G119" i="32"/>
  <c r="G118" i="32"/>
  <c r="G117" i="32"/>
  <c r="G111" i="32"/>
  <c r="T110" i="32" s="1"/>
  <c r="T109" i="32" s="1"/>
  <c r="T108" i="32" s="1"/>
  <c r="T107" i="32" s="1"/>
  <c r="T106" i="32" s="1"/>
  <c r="G103" i="32"/>
  <c r="T102" i="32" s="1"/>
  <c r="G101" i="32"/>
  <c r="T100" i="32" s="1"/>
  <c r="G99" i="32"/>
  <c r="G98" i="32"/>
  <c r="G97" i="32"/>
  <c r="G96" i="32"/>
  <c r="G95" i="32"/>
  <c r="G92" i="32"/>
  <c r="T91" i="32" s="1"/>
  <c r="G90" i="32"/>
  <c r="T89" i="32" s="1"/>
  <c r="G88" i="32"/>
  <c r="G87" i="32"/>
  <c r="G86" i="32"/>
  <c r="G85" i="32"/>
  <c r="G81" i="32"/>
  <c r="T80" i="32" s="1"/>
  <c r="G79" i="32"/>
  <c r="T78" i="32" s="1"/>
  <c r="G77" i="32"/>
  <c r="G76" i="32"/>
  <c r="G75" i="32"/>
  <c r="G74" i="32"/>
  <c r="G71" i="32"/>
  <c r="T70" i="32" s="1"/>
  <c r="G69" i="32"/>
  <c r="T68" i="32" s="1"/>
  <c r="G67" i="32"/>
  <c r="T66" i="32" s="1"/>
  <c r="G65" i="32"/>
  <c r="T64" i="32" s="1"/>
  <c r="G63" i="32"/>
  <c r="G62" i="32"/>
  <c r="G61" i="32"/>
  <c r="G60" i="32"/>
  <c r="G56" i="32"/>
  <c r="T55" i="32" s="1"/>
  <c r="G54" i="32"/>
  <c r="T53" i="32" s="1"/>
  <c r="G52" i="32"/>
  <c r="G51" i="32"/>
  <c r="G50" i="32"/>
  <c r="G49" i="32"/>
  <c r="G46" i="32"/>
  <c r="T45" i="32" s="1"/>
  <c r="G44" i="32"/>
  <c r="T43" i="32" s="1"/>
  <c r="G42" i="32"/>
  <c r="T41" i="32" s="1"/>
  <c r="G40" i="32"/>
  <c r="G39" i="32"/>
  <c r="G38" i="32"/>
  <c r="G37" i="32"/>
  <c r="G33" i="32"/>
  <c r="T32" i="32" s="1"/>
  <c r="G31" i="32"/>
  <c r="T30" i="32" s="1"/>
  <c r="G29" i="32"/>
  <c r="G28" i="32"/>
  <c r="G27" i="32"/>
  <c r="G26" i="32"/>
  <c r="G23" i="32"/>
  <c r="T22" i="32" s="1"/>
  <c r="G21" i="32"/>
  <c r="T20" i="32" s="1"/>
  <c r="G19" i="32"/>
  <c r="G18" i="32"/>
  <c r="G17" i="32"/>
  <c r="G16" i="32"/>
  <c r="J330" i="32"/>
  <c r="M330" i="32" s="1"/>
  <c r="U7" i="32"/>
  <c r="T9" i="29" a="1"/>
  <c r="T9" i="29" s="1"/>
  <c r="K27" i="31" a="1"/>
  <c r="K27" i="31" s="1"/>
  <c r="J27" i="31" a="1"/>
  <c r="J27" i="31" s="1"/>
  <c r="K24" i="31" a="1"/>
  <c r="K24" i="31" s="1"/>
  <c r="J24" i="31" a="1"/>
  <c r="J24" i="31" s="1"/>
  <c r="K23" i="31" a="1"/>
  <c r="K23" i="31" s="1"/>
  <c r="J23" i="31" a="1"/>
  <c r="J23" i="31" s="1"/>
  <c r="H25" i="31"/>
  <c r="H25" i="31" a="1"/>
  <c r="H21" i="31"/>
  <c r="H28" i="31" s="1"/>
  <c r="H21" i="31" a="1"/>
  <c r="H19" i="31" a="1"/>
  <c r="H19" i="31" s="1"/>
  <c r="H18" i="31"/>
  <c r="H20" i="31" s="1"/>
  <c r="H18" i="31" a="1"/>
  <c r="H16" i="31" a="1"/>
  <c r="H16" i="31" s="1"/>
  <c r="H12" i="31"/>
  <c r="H17" i="31" s="1"/>
  <c r="H12" i="31" a="1"/>
  <c r="H10" i="31" a="1"/>
  <c r="H10" i="31" s="1"/>
  <c r="H9" i="31"/>
  <c r="H11" i="31" s="1"/>
  <c r="H29" i="31" s="1"/>
  <c r="H9" i="31" a="1"/>
  <c r="N285" i="29"/>
  <c r="N283" i="29"/>
  <c r="N281" i="29"/>
  <c r="N279" i="29"/>
  <c r="N278" i="29"/>
  <c r="N275" i="29"/>
  <c r="N142" i="29"/>
  <c r="N140" i="29"/>
  <c r="N134" i="29"/>
  <c r="U484" i="29"/>
  <c r="U482" i="29"/>
  <c r="U481" i="29"/>
  <c r="U480" i="29"/>
  <c r="G478" i="29"/>
  <c r="G479" i="29"/>
  <c r="G480" i="29"/>
  <c r="G481" i="29"/>
  <c r="G482" i="29"/>
  <c r="G483" i="29"/>
  <c r="G484" i="29"/>
  <c r="N302" i="29"/>
  <c r="N299" i="29"/>
  <c r="N297" i="29"/>
  <c r="N290" i="29"/>
  <c r="N277" i="29"/>
  <c r="N276" i="29"/>
  <c r="N271" i="29"/>
  <c r="N270" i="29"/>
  <c r="N268" i="29"/>
  <c r="N266" i="29"/>
  <c r="N264" i="29"/>
  <c r="N261" i="29"/>
  <c r="N260" i="29"/>
  <c r="N259" i="29"/>
  <c r="N258" i="29"/>
  <c r="N257" i="29"/>
  <c r="N143" i="29"/>
  <c r="N135" i="29"/>
  <c r="N133" i="29"/>
  <c r="N132" i="29"/>
  <c r="N131" i="29"/>
  <c r="M157" i="29"/>
  <c r="M155" i="29"/>
  <c r="M153" i="29"/>
  <c r="M152" i="29"/>
  <c r="U152" i="29" s="1"/>
  <c r="M150" i="29"/>
  <c r="M149" i="29"/>
  <c r="M148" i="29"/>
  <c r="M147" i="29"/>
  <c r="U147" i="29" s="1"/>
  <c r="M146" i="29"/>
  <c r="T687" i="29" a="1"/>
  <c r="T687" i="29" s="1"/>
  <c r="M687" i="29"/>
  <c r="M686" i="29" s="1"/>
  <c r="G687" i="29"/>
  <c r="T686" i="29" a="1"/>
  <c r="T686" i="29" s="1"/>
  <c r="T685" i="29" a="1"/>
  <c r="T685" i="29" s="1"/>
  <c r="M685" i="29"/>
  <c r="G685" i="29"/>
  <c r="T684" i="29" a="1"/>
  <c r="T684" i="29" s="1"/>
  <c r="M684" i="29"/>
  <c r="G684" i="29"/>
  <c r="T683" i="29" a="1"/>
  <c r="T683" i="29" s="1"/>
  <c r="M683" i="29"/>
  <c r="G683" i="29"/>
  <c r="T682" i="29" a="1"/>
  <c r="T682" i="29" s="1"/>
  <c r="M682" i="29"/>
  <c r="G682" i="29"/>
  <c r="T681" i="29" a="1"/>
  <c r="T681" i="29" s="1"/>
  <c r="T680" i="29" a="1"/>
  <c r="T680" i="29" s="1"/>
  <c r="T679" i="29" a="1"/>
  <c r="T679" i="29" s="1"/>
  <c r="T678" i="29" a="1"/>
  <c r="T678" i="29" s="1"/>
  <c r="M678" i="29"/>
  <c r="M677" i="29" s="1"/>
  <c r="G678" i="29"/>
  <c r="T677" i="29" a="1"/>
  <c r="T677" i="29" s="1"/>
  <c r="T676" i="29" a="1"/>
  <c r="T676" i="29" s="1"/>
  <c r="M676" i="29"/>
  <c r="G676" i="29"/>
  <c r="T675" i="29" a="1"/>
  <c r="T675" i="29" s="1"/>
  <c r="T674" i="29" a="1"/>
  <c r="T674" i="29" s="1"/>
  <c r="M674" i="29"/>
  <c r="G674" i="29"/>
  <c r="T673" i="29" a="1"/>
  <c r="T673" i="29" s="1"/>
  <c r="M673" i="29"/>
  <c r="G673" i="29"/>
  <c r="T672" i="29" a="1"/>
  <c r="T672" i="29" s="1"/>
  <c r="M672" i="29"/>
  <c r="G672" i="29"/>
  <c r="T671" i="29" a="1"/>
  <c r="T671" i="29" s="1"/>
  <c r="T670" i="29" a="1"/>
  <c r="T670" i="29" s="1"/>
  <c r="T669" i="29" a="1"/>
  <c r="T669" i="29" s="1"/>
  <c r="M669" i="29"/>
  <c r="G669" i="29"/>
  <c r="T668" i="29" a="1"/>
  <c r="T668" i="29" s="1"/>
  <c r="M668" i="29"/>
  <c r="G668" i="29"/>
  <c r="T667" i="29" a="1"/>
  <c r="T667" i="29" s="1"/>
  <c r="M667" i="29"/>
  <c r="G667" i="29"/>
  <c r="T666" i="29" a="1"/>
  <c r="T666" i="29" s="1"/>
  <c r="T665" i="29" a="1"/>
  <c r="T665" i="29" s="1"/>
  <c r="M665" i="29"/>
  <c r="G665" i="29"/>
  <c r="T664" i="29" a="1"/>
  <c r="T664" i="29" s="1"/>
  <c r="M664" i="29"/>
  <c r="G664" i="29"/>
  <c r="T663" i="29" a="1"/>
  <c r="T663" i="29" s="1"/>
  <c r="T662" i="29" a="1"/>
  <c r="T662" i="29" s="1"/>
  <c r="M662" i="29"/>
  <c r="M661" i="29" s="1"/>
  <c r="G662" i="29"/>
  <c r="G661" i="29" s="1"/>
  <c r="T661" i="29" a="1"/>
  <c r="T661" i="29" s="1"/>
  <c r="T660" i="29" a="1"/>
  <c r="T660" i="29" s="1"/>
  <c r="M660" i="29"/>
  <c r="G660" i="29"/>
  <c r="T659" i="29" a="1"/>
  <c r="T659" i="29" s="1"/>
  <c r="M659" i="29"/>
  <c r="G659" i="29"/>
  <c r="T658" i="29" a="1"/>
  <c r="T658" i="29" s="1"/>
  <c r="T657" i="29" a="1"/>
  <c r="T657" i="29" s="1"/>
  <c r="M657" i="29"/>
  <c r="G657" i="29"/>
  <c r="T656" i="29" a="1"/>
  <c r="T656" i="29" s="1"/>
  <c r="M656" i="29"/>
  <c r="G656" i="29"/>
  <c r="T655" i="29" a="1"/>
  <c r="T655" i="29" s="1"/>
  <c r="M655" i="29"/>
  <c r="G655" i="29"/>
  <c r="T654" i="29" a="1"/>
  <c r="T654" i="29" s="1"/>
  <c r="M654" i="29"/>
  <c r="G654" i="29"/>
  <c r="T653" i="29" a="1"/>
  <c r="T653" i="29" s="1"/>
  <c r="M653" i="29"/>
  <c r="G653" i="29"/>
  <c r="T652" i="29" a="1"/>
  <c r="T652" i="29" s="1"/>
  <c r="M652" i="29"/>
  <c r="G652" i="29"/>
  <c r="T651" i="29" a="1"/>
  <c r="T651" i="29" s="1"/>
  <c r="T650" i="29" a="1"/>
  <c r="T650" i="29" s="1"/>
  <c r="T649" i="29" a="1"/>
  <c r="T649" i="29" s="1"/>
  <c r="M649" i="29"/>
  <c r="G649" i="29"/>
  <c r="T648" i="29" a="1"/>
  <c r="T648" i="29" s="1"/>
  <c r="M648" i="29"/>
  <c r="G648" i="29"/>
  <c r="T647" i="29" a="1"/>
  <c r="T647" i="29" s="1"/>
  <c r="T646" i="29" a="1"/>
  <c r="T646" i="29" s="1"/>
  <c r="M646" i="29"/>
  <c r="M645" i="29" s="1"/>
  <c r="G646" i="29"/>
  <c r="T645" i="29" a="1"/>
  <c r="T645" i="29" s="1"/>
  <c r="T644" i="29" a="1"/>
  <c r="T644" i="29" s="1"/>
  <c r="M644" i="29"/>
  <c r="M643" i="29" s="1"/>
  <c r="G644" i="29"/>
  <c r="T643" i="29" a="1"/>
  <c r="T643" i="29" s="1"/>
  <c r="T642" i="29" a="1"/>
  <c r="T642" i="29" s="1"/>
  <c r="M642" i="29"/>
  <c r="G642" i="29"/>
  <c r="T641" i="29" a="1"/>
  <c r="T641" i="29" s="1"/>
  <c r="M641" i="29"/>
  <c r="G641" i="29"/>
  <c r="T640" i="29" a="1"/>
  <c r="T640" i="29" s="1"/>
  <c r="T639" i="29" a="1"/>
  <c r="T639" i="29" s="1"/>
  <c r="M639" i="29"/>
  <c r="G639" i="29"/>
  <c r="T638" i="29" a="1"/>
  <c r="T638" i="29" s="1"/>
  <c r="M638" i="29"/>
  <c r="G638" i="29"/>
  <c r="T637" i="29" a="1"/>
  <c r="T637" i="29" s="1"/>
  <c r="M637" i="29"/>
  <c r="G637" i="29"/>
  <c r="T636" i="29" a="1"/>
  <c r="T636" i="29" s="1"/>
  <c r="M636" i="29"/>
  <c r="G636" i="29"/>
  <c r="T635" i="29" a="1"/>
  <c r="T635" i="29" s="1"/>
  <c r="M635" i="29"/>
  <c r="G635" i="29"/>
  <c r="T634" i="29" a="1"/>
  <c r="T634" i="29" s="1"/>
  <c r="M634" i="29"/>
  <c r="G634" i="29"/>
  <c r="T633" i="29" a="1"/>
  <c r="T633" i="29" s="1"/>
  <c r="T632" i="29" a="1"/>
  <c r="T632" i="29" s="1"/>
  <c r="T631" i="29" a="1"/>
  <c r="T631" i="29" s="1"/>
  <c r="T630" i="29" a="1"/>
  <c r="T630" i="29" s="1"/>
  <c r="T629" i="29" a="1"/>
  <c r="T629" i="29" s="1"/>
  <c r="T628" i="29" a="1"/>
  <c r="T628" i="29" s="1"/>
  <c r="M627" i="29"/>
  <c r="M625" i="29"/>
  <c r="M623" i="29"/>
  <c r="M622" i="29"/>
  <c r="U622" i="29" s="1"/>
  <c r="M621" i="29"/>
  <c r="M620" i="29"/>
  <c r="T617" i="29" a="1"/>
  <c r="T617" i="29" s="1"/>
  <c r="M617" i="29"/>
  <c r="M616" i="29" s="1"/>
  <c r="G617" i="29"/>
  <c r="T616" i="29" a="1"/>
  <c r="T616" i="29" s="1"/>
  <c r="T615" i="29" a="1"/>
  <c r="T615" i="29" s="1"/>
  <c r="M615" i="29"/>
  <c r="M614" i="29" s="1"/>
  <c r="G615" i="29"/>
  <c r="T614" i="29" a="1"/>
  <c r="T614" i="29" s="1"/>
  <c r="T613" i="29" a="1"/>
  <c r="T613" i="29" s="1"/>
  <c r="M613" i="29"/>
  <c r="G613" i="29"/>
  <c r="T612" i="29" a="1"/>
  <c r="T612" i="29" s="1"/>
  <c r="M612" i="29"/>
  <c r="G612" i="29"/>
  <c r="T611" i="29" a="1"/>
  <c r="T611" i="29" s="1"/>
  <c r="M611" i="29"/>
  <c r="G611" i="29"/>
  <c r="T610" i="29" a="1"/>
  <c r="T610" i="29" s="1"/>
  <c r="M610" i="29"/>
  <c r="G610" i="29"/>
  <c r="T609" i="29" a="1"/>
  <c r="T609" i="29" s="1"/>
  <c r="T608" i="29" a="1"/>
  <c r="T608" i="29" s="1"/>
  <c r="T607" i="29" a="1"/>
  <c r="T607" i="29" s="1"/>
  <c r="M607" i="29"/>
  <c r="M606" i="29" s="1"/>
  <c r="G607" i="29"/>
  <c r="T606" i="29" a="1"/>
  <c r="T606" i="29" s="1"/>
  <c r="T605" i="29" a="1"/>
  <c r="T605" i="29" s="1"/>
  <c r="M605" i="29"/>
  <c r="M604" i="29" s="1"/>
  <c r="G605" i="29"/>
  <c r="T604" i="29" a="1"/>
  <c r="T604" i="29" s="1"/>
  <c r="T603" i="29" a="1"/>
  <c r="T603" i="29" s="1"/>
  <c r="M603" i="29"/>
  <c r="G603" i="29"/>
  <c r="T602" i="29" a="1"/>
  <c r="T602" i="29" s="1"/>
  <c r="M602" i="29"/>
  <c r="G602" i="29"/>
  <c r="T601" i="29" a="1"/>
  <c r="T601" i="29" s="1"/>
  <c r="M601" i="29"/>
  <c r="G601" i="29"/>
  <c r="T600" i="29" a="1"/>
  <c r="T600" i="29" s="1"/>
  <c r="M600" i="29"/>
  <c r="G600" i="29"/>
  <c r="T599" i="29" a="1"/>
  <c r="T599" i="29" s="1"/>
  <c r="T598" i="29" a="1"/>
  <c r="T598" i="29" s="1"/>
  <c r="T597" i="29" a="1"/>
  <c r="T597" i="29" s="1"/>
  <c r="M597" i="29"/>
  <c r="M596" i="29" s="1"/>
  <c r="G597" i="29"/>
  <c r="T596" i="29" a="1"/>
  <c r="T596" i="29" s="1"/>
  <c r="T595" i="29" a="1"/>
  <c r="T595" i="29" s="1"/>
  <c r="M595" i="29"/>
  <c r="M594" i="29" s="1"/>
  <c r="G595" i="29"/>
  <c r="T594" i="29" a="1"/>
  <c r="T594" i="29" s="1"/>
  <c r="T593" i="29" a="1"/>
  <c r="T593" i="29" s="1"/>
  <c r="M593" i="29"/>
  <c r="G593" i="29"/>
  <c r="T592" i="29" a="1"/>
  <c r="T592" i="29" s="1"/>
  <c r="M592" i="29"/>
  <c r="G592" i="29"/>
  <c r="T591" i="29" a="1"/>
  <c r="T591" i="29" s="1"/>
  <c r="M591" i="29"/>
  <c r="G591" i="29"/>
  <c r="T590" i="29" a="1"/>
  <c r="T590" i="29" s="1"/>
  <c r="M590" i="29"/>
  <c r="G590" i="29"/>
  <c r="T589" i="29" a="1"/>
  <c r="T589" i="29" s="1"/>
  <c r="T588" i="29" a="1"/>
  <c r="T588" i="29" s="1"/>
  <c r="T587" i="29" a="1"/>
  <c r="T587" i="29" s="1"/>
  <c r="M587" i="29"/>
  <c r="M586" i="29" s="1"/>
  <c r="G587" i="29"/>
  <c r="T586" i="29" a="1"/>
  <c r="T586" i="29" s="1"/>
  <c r="T585" i="29" a="1"/>
  <c r="T585" i="29" s="1"/>
  <c r="M585" i="29"/>
  <c r="M584" i="29" s="1"/>
  <c r="G585" i="29"/>
  <c r="T584" i="29" a="1"/>
  <c r="T584" i="29" s="1"/>
  <c r="T583" i="29" a="1"/>
  <c r="T583" i="29" s="1"/>
  <c r="M583" i="29"/>
  <c r="G583" i="29"/>
  <c r="T582" i="29" a="1"/>
  <c r="T582" i="29" s="1"/>
  <c r="M582" i="29"/>
  <c r="G582" i="29"/>
  <c r="T581" i="29" a="1"/>
  <c r="T581" i="29" s="1"/>
  <c r="M581" i="29"/>
  <c r="G581" i="29"/>
  <c r="T580" i="29" a="1"/>
  <c r="T580" i="29" s="1"/>
  <c r="M580" i="29"/>
  <c r="G580" i="29"/>
  <c r="T579" i="29" a="1"/>
  <c r="T579" i="29" s="1"/>
  <c r="T578" i="29" a="1"/>
  <c r="T578" i="29" s="1"/>
  <c r="T577" i="29" a="1"/>
  <c r="T577" i="29" s="1"/>
  <c r="M577" i="29"/>
  <c r="M576" i="29" s="1"/>
  <c r="G577" i="29"/>
  <c r="T576" i="29" a="1"/>
  <c r="T576" i="29" s="1"/>
  <c r="T575" i="29" a="1"/>
  <c r="T575" i="29" s="1"/>
  <c r="M575" i="29"/>
  <c r="M574" i="29" s="1"/>
  <c r="G575" i="29"/>
  <c r="T574" i="29" a="1"/>
  <c r="T574" i="29" s="1"/>
  <c r="T573" i="29" a="1"/>
  <c r="T573" i="29" s="1"/>
  <c r="M573" i="29"/>
  <c r="G573" i="29"/>
  <c r="T572" i="29" a="1"/>
  <c r="T572" i="29" s="1"/>
  <c r="M572" i="29"/>
  <c r="G572" i="29"/>
  <c r="T571" i="29" a="1"/>
  <c r="T571" i="29" s="1"/>
  <c r="M571" i="29"/>
  <c r="G571" i="29"/>
  <c r="T570" i="29" a="1"/>
  <c r="T570" i="29" s="1"/>
  <c r="M570" i="29"/>
  <c r="G570" i="29"/>
  <c r="T569" i="29" a="1"/>
  <c r="T569" i="29" s="1"/>
  <c r="M569" i="29"/>
  <c r="G569" i="29"/>
  <c r="T568" i="29" a="1"/>
  <c r="T568" i="29" s="1"/>
  <c r="T567" i="29" a="1"/>
  <c r="T567" i="29" s="1"/>
  <c r="T566" i="29" a="1"/>
  <c r="T566" i="29" s="1"/>
  <c r="M566" i="29"/>
  <c r="M565" i="29" s="1"/>
  <c r="G566" i="29"/>
  <c r="T565" i="29" a="1"/>
  <c r="T565" i="29" s="1"/>
  <c r="T564" i="29" a="1"/>
  <c r="T564" i="29" s="1"/>
  <c r="M564" i="29"/>
  <c r="G564" i="29"/>
  <c r="T563" i="29" a="1"/>
  <c r="T563" i="29" s="1"/>
  <c r="T562" i="29" a="1"/>
  <c r="T562" i="29" s="1"/>
  <c r="M562" i="29"/>
  <c r="G562" i="29"/>
  <c r="T561" i="29" a="1"/>
  <c r="T561" i="29" s="1"/>
  <c r="M561" i="29"/>
  <c r="G561" i="29"/>
  <c r="T560" i="29" a="1"/>
  <c r="T560" i="29" s="1"/>
  <c r="M560" i="29"/>
  <c r="G560" i="29"/>
  <c r="T559" i="29" a="1"/>
  <c r="T559" i="29" s="1"/>
  <c r="M559" i="29"/>
  <c r="G559" i="29"/>
  <c r="T558" i="29" a="1"/>
  <c r="T558" i="29" s="1"/>
  <c r="T557" i="29" a="1"/>
  <c r="T557" i="29" s="1"/>
  <c r="T556" i="29" a="1"/>
  <c r="T556" i="29" s="1"/>
  <c r="M556" i="29"/>
  <c r="G556" i="29"/>
  <c r="G555" i="29" s="1"/>
  <c r="T555" i="29" a="1"/>
  <c r="T555" i="29" s="1"/>
  <c r="T554" i="29" a="1"/>
  <c r="T554" i="29" s="1"/>
  <c r="M554" i="29"/>
  <c r="G554" i="29"/>
  <c r="T553" i="29" a="1"/>
  <c r="T553" i="29" s="1"/>
  <c r="T552" i="29" a="1"/>
  <c r="T552" i="29" s="1"/>
  <c r="M552" i="29"/>
  <c r="G552" i="29"/>
  <c r="T551" i="29" a="1"/>
  <c r="T551" i="29" s="1"/>
  <c r="M551" i="29"/>
  <c r="G551" i="29"/>
  <c r="T550" i="29" a="1"/>
  <c r="T550" i="29" s="1"/>
  <c r="M550" i="29"/>
  <c r="G550" i="29"/>
  <c r="T549" i="29" a="1"/>
  <c r="T549" i="29" s="1"/>
  <c r="M549" i="29"/>
  <c r="G549" i="29"/>
  <c r="T548" i="29" a="1"/>
  <c r="T548" i="29" s="1"/>
  <c r="T547" i="29" a="1"/>
  <c r="T547" i="29" s="1"/>
  <c r="T546" i="29" a="1"/>
  <c r="T546" i="29" s="1"/>
  <c r="T545" i="29" a="1"/>
  <c r="T545" i="29" s="1"/>
  <c r="T544" i="29" a="1"/>
  <c r="T544" i="29" s="1"/>
  <c r="M544" i="29"/>
  <c r="M543" i="29" s="1"/>
  <c r="G544" i="29"/>
  <c r="T543" i="29" a="1"/>
  <c r="T543" i="29" s="1"/>
  <c r="T542" i="29" a="1"/>
  <c r="T542" i="29" s="1"/>
  <c r="M542" i="29"/>
  <c r="G542" i="29"/>
  <c r="T541" i="29" a="1"/>
  <c r="T541" i="29" s="1"/>
  <c r="M541" i="29"/>
  <c r="G541" i="29"/>
  <c r="T540" i="29" a="1"/>
  <c r="T540" i="29" s="1"/>
  <c r="M540" i="29"/>
  <c r="G540" i="29"/>
  <c r="T539" i="29" a="1"/>
  <c r="T539" i="29" s="1"/>
  <c r="M539" i="29"/>
  <c r="G539" i="29"/>
  <c r="T538" i="29" a="1"/>
  <c r="T538" i="29" s="1"/>
  <c r="M538" i="29"/>
  <c r="G538" i="29"/>
  <c r="T537" i="29" a="1"/>
  <c r="T537" i="29" s="1"/>
  <c r="T536" i="29" a="1"/>
  <c r="T536" i="29" s="1"/>
  <c r="T535" i="29" a="1"/>
  <c r="T535" i="29" s="1"/>
  <c r="T534" i="29" a="1"/>
  <c r="T534" i="29" s="1"/>
  <c r="M534" i="29"/>
  <c r="M533" i="29" s="1"/>
  <c r="G534" i="29"/>
  <c r="T533" i="29" a="1"/>
  <c r="T533" i="29" s="1"/>
  <c r="T532" i="29" a="1"/>
  <c r="T532" i="29" s="1"/>
  <c r="M532" i="29"/>
  <c r="M531" i="29" s="1"/>
  <c r="G532" i="29"/>
  <c r="T531" i="29" a="1"/>
  <c r="T531" i="29" s="1"/>
  <c r="T530" i="29" a="1"/>
  <c r="T530" i="29" s="1"/>
  <c r="M530" i="29"/>
  <c r="G530" i="29"/>
  <c r="T529" i="29" a="1"/>
  <c r="T529" i="29" s="1"/>
  <c r="M529" i="29"/>
  <c r="G529" i="29"/>
  <c r="T528" i="29" a="1"/>
  <c r="T528" i="29" s="1"/>
  <c r="M528" i="29"/>
  <c r="G528" i="29"/>
  <c r="T527" i="29" a="1"/>
  <c r="T527" i="29" s="1"/>
  <c r="M527" i="29"/>
  <c r="G527" i="29"/>
  <c r="T526" i="29" a="1"/>
  <c r="T526" i="29" s="1"/>
  <c r="M526" i="29"/>
  <c r="G526" i="29"/>
  <c r="T525" i="29" a="1"/>
  <c r="T525" i="29" s="1"/>
  <c r="T524" i="29" a="1"/>
  <c r="T524" i="29" s="1"/>
  <c r="T523" i="29" a="1"/>
  <c r="T523" i="29" s="1"/>
  <c r="M523" i="29"/>
  <c r="M522" i="29" s="1"/>
  <c r="G523" i="29"/>
  <c r="T522" i="29" a="1"/>
  <c r="T522" i="29" s="1"/>
  <c r="T521" i="29" a="1"/>
  <c r="T521" i="29" s="1"/>
  <c r="M521" i="29"/>
  <c r="M520" i="29" s="1"/>
  <c r="G521" i="29"/>
  <c r="G520" i="29" s="1"/>
  <c r="T520" i="29" a="1"/>
  <c r="T520" i="29" s="1"/>
  <c r="T519" i="29" a="1"/>
  <c r="T519" i="29" s="1"/>
  <c r="M519" i="29"/>
  <c r="G519" i="29"/>
  <c r="T518" i="29" a="1"/>
  <c r="T518" i="29" s="1"/>
  <c r="M518" i="29"/>
  <c r="G518" i="29"/>
  <c r="T517" i="29" a="1"/>
  <c r="T517" i="29" s="1"/>
  <c r="T516" i="29" a="1"/>
  <c r="T516" i="29" s="1"/>
  <c r="M516" i="29"/>
  <c r="G516" i="29"/>
  <c r="T515" i="29" a="1"/>
  <c r="T515" i="29" s="1"/>
  <c r="M515" i="29"/>
  <c r="G515" i="29"/>
  <c r="T514" i="29" a="1"/>
  <c r="T514" i="29" s="1"/>
  <c r="M514" i="29"/>
  <c r="G514" i="29"/>
  <c r="T513" i="29" a="1"/>
  <c r="T513" i="29" s="1"/>
  <c r="M513" i="29"/>
  <c r="G513" i="29"/>
  <c r="T512" i="29" a="1"/>
  <c r="T512" i="29" s="1"/>
  <c r="M512" i="29"/>
  <c r="G512" i="29"/>
  <c r="T511" i="29" a="1"/>
  <c r="T511" i="29" s="1"/>
  <c r="T510" i="29" a="1"/>
  <c r="T510" i="29" s="1"/>
  <c r="T509" i="29" a="1"/>
  <c r="T509" i="29" s="1"/>
  <c r="M509" i="29"/>
  <c r="M508" i="29" s="1"/>
  <c r="G509" i="29"/>
  <c r="T508" i="29" a="1"/>
  <c r="T508" i="29" s="1"/>
  <c r="T507" i="29" a="1"/>
  <c r="T507" i="29" s="1"/>
  <c r="M507" i="29"/>
  <c r="G507" i="29"/>
  <c r="T506" i="29" a="1"/>
  <c r="T506" i="29" s="1"/>
  <c r="T505" i="29" a="1"/>
  <c r="T505" i="29" s="1"/>
  <c r="M505" i="29"/>
  <c r="G505" i="29"/>
  <c r="T504" i="29" a="1"/>
  <c r="T504" i="29" s="1"/>
  <c r="M504" i="29"/>
  <c r="G504" i="29"/>
  <c r="T503" i="29" a="1"/>
  <c r="T503" i="29" s="1"/>
  <c r="M503" i="29"/>
  <c r="G503" i="29"/>
  <c r="T502" i="29" a="1"/>
  <c r="T502" i="29" s="1"/>
  <c r="M502" i="29"/>
  <c r="G502" i="29"/>
  <c r="T501" i="29" a="1"/>
  <c r="T501" i="29" s="1"/>
  <c r="M501" i="29"/>
  <c r="G501" i="29"/>
  <c r="T500" i="29" a="1"/>
  <c r="T500" i="29" s="1"/>
  <c r="T499" i="29" a="1"/>
  <c r="T499" i="29" s="1"/>
  <c r="T498" i="29" a="1"/>
  <c r="T498" i="29" s="1"/>
  <c r="T497" i="29" a="1"/>
  <c r="T497" i="29" s="1"/>
  <c r="M494" i="29"/>
  <c r="M492" i="29"/>
  <c r="T477" i="29" a="1"/>
  <c r="T477" i="29" s="1"/>
  <c r="G477" i="29"/>
  <c r="T476" i="29" a="1"/>
  <c r="T476" i="29" s="1"/>
  <c r="M476" i="29"/>
  <c r="G476" i="29"/>
  <c r="T475" i="29" a="1"/>
  <c r="T475" i="29" s="1"/>
  <c r="M475" i="29"/>
  <c r="G475" i="29"/>
  <c r="T474" i="29" a="1"/>
  <c r="T474" i="29" s="1"/>
  <c r="T473" i="29" a="1"/>
  <c r="T473" i="29" s="1"/>
  <c r="M473" i="29"/>
  <c r="M472" i="29" s="1"/>
  <c r="G473" i="29"/>
  <c r="T472" i="29" a="1"/>
  <c r="T472" i="29" s="1"/>
  <c r="T471" i="29" a="1"/>
  <c r="T471" i="29" s="1"/>
  <c r="M471" i="29"/>
  <c r="M470" i="29" s="1"/>
  <c r="G471" i="29"/>
  <c r="T470" i="29" a="1"/>
  <c r="T470" i="29" s="1"/>
  <c r="T469" i="29" a="1"/>
  <c r="T469" i="29" s="1"/>
  <c r="M469" i="29"/>
  <c r="G469" i="29"/>
  <c r="T468" i="29" a="1"/>
  <c r="T468" i="29" s="1"/>
  <c r="M468" i="29"/>
  <c r="G468" i="29"/>
  <c r="T467" i="29" a="1"/>
  <c r="T467" i="29" s="1"/>
  <c r="M467" i="29"/>
  <c r="G467" i="29"/>
  <c r="T466" i="29" a="1"/>
  <c r="T466" i="29" s="1"/>
  <c r="M466" i="29"/>
  <c r="G466" i="29"/>
  <c r="T465" i="29" a="1"/>
  <c r="T465" i="29" s="1"/>
  <c r="M465" i="29"/>
  <c r="G465" i="29"/>
  <c r="T464" i="29" a="1"/>
  <c r="T464" i="29" s="1"/>
  <c r="M464" i="29"/>
  <c r="G464" i="29"/>
  <c r="T463" i="29" a="1"/>
  <c r="T463" i="29" s="1"/>
  <c r="T462" i="29" a="1"/>
  <c r="T462" i="29" s="1"/>
  <c r="T461" i="29" a="1"/>
  <c r="T461" i="29" s="1"/>
  <c r="M461" i="29"/>
  <c r="M460" i="29" s="1"/>
  <c r="G461" i="29"/>
  <c r="T460" i="29" a="1"/>
  <c r="T460" i="29" s="1"/>
  <c r="T459" i="29" a="1"/>
  <c r="T459" i="29" s="1"/>
  <c r="M459" i="29"/>
  <c r="G459" i="29"/>
  <c r="T458" i="29" a="1"/>
  <c r="T458" i="29" s="1"/>
  <c r="M458" i="29"/>
  <c r="G458" i="29"/>
  <c r="T457" i="29" a="1"/>
  <c r="T457" i="29" s="1"/>
  <c r="M457" i="29"/>
  <c r="G457" i="29"/>
  <c r="T456" i="29" a="1"/>
  <c r="T456" i="29" s="1"/>
  <c r="M456" i="29"/>
  <c r="G456" i="29"/>
  <c r="T455" i="29" a="1"/>
  <c r="T455" i="29" s="1"/>
  <c r="T454" i="29" a="1"/>
  <c r="T454" i="29" s="1"/>
  <c r="T453" i="29" a="1"/>
  <c r="T453" i="29" s="1"/>
  <c r="M453" i="29"/>
  <c r="M452" i="29" s="1"/>
  <c r="G453" i="29"/>
  <c r="T452" i="29" a="1"/>
  <c r="T452" i="29" s="1"/>
  <c r="T451" i="29" a="1"/>
  <c r="T451" i="29" s="1"/>
  <c r="M451" i="29"/>
  <c r="G451" i="29"/>
  <c r="T450" i="29" a="1"/>
  <c r="T450" i="29" s="1"/>
  <c r="M450" i="29"/>
  <c r="G450" i="29"/>
  <c r="T449" i="29" a="1"/>
  <c r="T449" i="29" s="1"/>
  <c r="M449" i="29"/>
  <c r="G449" i="29"/>
  <c r="T448" i="29" a="1"/>
  <c r="T448" i="29" s="1"/>
  <c r="M448" i="29"/>
  <c r="G448" i="29"/>
  <c r="T447" i="29" a="1"/>
  <c r="T447" i="29" s="1"/>
  <c r="T446" i="29" a="1"/>
  <c r="T446" i="29" s="1"/>
  <c r="T445" i="29" a="1"/>
  <c r="T445" i="29" s="1"/>
  <c r="M445" i="29"/>
  <c r="M444" i="29" s="1"/>
  <c r="G445" i="29"/>
  <c r="T444" i="29" a="1"/>
  <c r="T444" i="29" s="1"/>
  <c r="T443" i="29" a="1"/>
  <c r="T443" i="29" s="1"/>
  <c r="M443" i="29"/>
  <c r="M442" i="29" s="1"/>
  <c r="G443" i="29"/>
  <c r="T442" i="29" a="1"/>
  <c r="T442" i="29" s="1"/>
  <c r="T441" i="29" a="1"/>
  <c r="T441" i="29" s="1"/>
  <c r="M441" i="29"/>
  <c r="M440" i="29" s="1"/>
  <c r="G441" i="29"/>
  <c r="T440" i="29" a="1"/>
  <c r="T440" i="29" s="1"/>
  <c r="T439" i="29" a="1"/>
  <c r="T439" i="29" s="1"/>
  <c r="M439" i="29"/>
  <c r="G439" i="29"/>
  <c r="T438" i="29" a="1"/>
  <c r="T438" i="29" s="1"/>
  <c r="M438" i="29"/>
  <c r="G438" i="29"/>
  <c r="T437" i="29" a="1"/>
  <c r="T437" i="29" s="1"/>
  <c r="M437" i="29"/>
  <c r="G437" i="29"/>
  <c r="T436" i="29" a="1"/>
  <c r="T436" i="29" s="1"/>
  <c r="M436" i="29"/>
  <c r="G436" i="29"/>
  <c r="T435" i="29" a="1"/>
  <c r="T435" i="29" s="1"/>
  <c r="M435" i="29"/>
  <c r="G435" i="29"/>
  <c r="T434" i="29" a="1"/>
  <c r="T434" i="29" s="1"/>
  <c r="T433" i="29" a="1"/>
  <c r="T433" i="29" s="1"/>
  <c r="T432" i="29" a="1"/>
  <c r="T432" i="29" s="1"/>
  <c r="M432" i="29"/>
  <c r="M431" i="29" s="1"/>
  <c r="G432" i="29"/>
  <c r="T431" i="29" a="1"/>
  <c r="T431" i="29" s="1"/>
  <c r="T430" i="29" a="1"/>
  <c r="T430" i="29" s="1"/>
  <c r="M430" i="29"/>
  <c r="M429" i="29" s="1"/>
  <c r="G430" i="29"/>
  <c r="T429" i="29" a="1"/>
  <c r="T429" i="29" s="1"/>
  <c r="T428" i="29" a="1"/>
  <c r="T428" i="29" s="1"/>
  <c r="M428" i="29"/>
  <c r="G428" i="29"/>
  <c r="T427" i="29" a="1"/>
  <c r="T427" i="29" s="1"/>
  <c r="T426" i="29" a="1"/>
  <c r="T426" i="29" s="1"/>
  <c r="M426" i="29"/>
  <c r="G426" i="29"/>
  <c r="T425" i="29" a="1"/>
  <c r="T425" i="29" s="1"/>
  <c r="M425" i="29"/>
  <c r="G425" i="29"/>
  <c r="T424" i="29" a="1"/>
  <c r="T424" i="29" s="1"/>
  <c r="M424" i="29"/>
  <c r="G424" i="29"/>
  <c r="T423" i="29" a="1"/>
  <c r="T423" i="29" s="1"/>
  <c r="M423" i="29"/>
  <c r="G423" i="29"/>
  <c r="T422" i="29" a="1"/>
  <c r="T422" i="29" s="1"/>
  <c r="M422" i="29"/>
  <c r="G422" i="29"/>
  <c r="T421" i="29" a="1"/>
  <c r="T421" i="29" s="1"/>
  <c r="T420" i="29" a="1"/>
  <c r="T420" i="29" s="1"/>
  <c r="T419" i="29" a="1"/>
  <c r="T419" i="29" s="1"/>
  <c r="M419" i="29"/>
  <c r="M418" i="29" s="1"/>
  <c r="G419" i="29"/>
  <c r="T418" i="29" a="1"/>
  <c r="T418" i="29" s="1"/>
  <c r="T417" i="29" a="1"/>
  <c r="T417" i="29" s="1"/>
  <c r="M417" i="29"/>
  <c r="M416" i="29" s="1"/>
  <c r="G417" i="29"/>
  <c r="T416" i="29" a="1"/>
  <c r="T416" i="29" s="1"/>
  <c r="T415" i="29" a="1"/>
  <c r="T415" i="29" s="1"/>
  <c r="M415" i="29"/>
  <c r="G415" i="29"/>
  <c r="T414" i="29" a="1"/>
  <c r="T414" i="29" s="1"/>
  <c r="M414" i="29"/>
  <c r="G414" i="29"/>
  <c r="T413" i="29" a="1"/>
  <c r="T413" i="29" s="1"/>
  <c r="M413" i="29"/>
  <c r="G413" i="29"/>
  <c r="T412" i="29" a="1"/>
  <c r="T412" i="29" s="1"/>
  <c r="M412" i="29"/>
  <c r="G412" i="29"/>
  <c r="T411" i="29" a="1"/>
  <c r="T411" i="29" s="1"/>
  <c r="M411" i="29"/>
  <c r="G411" i="29"/>
  <c r="T410" i="29" a="1"/>
  <c r="T410" i="29" s="1"/>
  <c r="T409" i="29" a="1"/>
  <c r="T409" i="29" s="1"/>
  <c r="T408" i="29" a="1"/>
  <c r="T408" i="29" s="1"/>
  <c r="T407" i="29" a="1"/>
  <c r="T407" i="29" s="1"/>
  <c r="T406" i="29" a="1"/>
  <c r="T406" i="29" s="1"/>
  <c r="T405" i="29" a="1"/>
  <c r="T405" i="29" s="1"/>
  <c r="M405" i="29"/>
  <c r="M404" i="29" s="1"/>
  <c r="M403" i="29" s="1"/>
  <c r="M402" i="29" s="1"/>
  <c r="G405" i="29"/>
  <c r="T404" i="29" a="1"/>
  <c r="T404" i="29" s="1"/>
  <c r="T403" i="29" a="1"/>
  <c r="T403" i="29" s="1"/>
  <c r="T402" i="29" a="1"/>
  <c r="T402" i="29" s="1"/>
  <c r="T401" i="29" a="1"/>
  <c r="T401" i="29" s="1"/>
  <c r="T400" i="29" a="1"/>
  <c r="T400" i="29" s="1"/>
  <c r="T399" i="29" a="1"/>
  <c r="T399" i="29" s="1"/>
  <c r="M399" i="29"/>
  <c r="G399" i="29"/>
  <c r="T398" i="29" a="1"/>
  <c r="T398" i="29" s="1"/>
  <c r="M398" i="29"/>
  <c r="G398" i="29"/>
  <c r="T397" i="29" a="1"/>
  <c r="T397" i="29" s="1"/>
  <c r="M397" i="29"/>
  <c r="G397" i="29"/>
  <c r="T396" i="29" a="1"/>
  <c r="T396" i="29" s="1"/>
  <c r="M396" i="29"/>
  <c r="G396" i="29"/>
  <c r="T395" i="29" a="1"/>
  <c r="T395" i="29" s="1"/>
  <c r="M395" i="29"/>
  <c r="G395" i="29"/>
  <c r="T394" i="29" a="1"/>
  <c r="T394" i="29" s="1"/>
  <c r="M394" i="29"/>
  <c r="G394" i="29"/>
  <c r="T393" i="29" a="1"/>
  <c r="T393" i="29" s="1"/>
  <c r="M393" i="29"/>
  <c r="G393" i="29"/>
  <c r="T392" i="29" a="1"/>
  <c r="T392" i="29" s="1"/>
  <c r="M392" i="29"/>
  <c r="G392" i="29"/>
  <c r="T391" i="29" a="1"/>
  <c r="T391" i="29" s="1"/>
  <c r="M391" i="29"/>
  <c r="G391" i="29"/>
  <c r="T390" i="29" a="1"/>
  <c r="T390" i="29" s="1"/>
  <c r="M390" i="29"/>
  <c r="G390" i="29"/>
  <c r="T389" i="29" a="1"/>
  <c r="T389" i="29" s="1"/>
  <c r="T388" i="29" a="1"/>
  <c r="T388" i="29" s="1"/>
  <c r="M388" i="29"/>
  <c r="M387" i="29" s="1"/>
  <c r="G388" i="29"/>
  <c r="T387" i="29" a="1"/>
  <c r="T387" i="29" s="1"/>
  <c r="T386" i="29" a="1"/>
  <c r="T386" i="29" s="1"/>
  <c r="T385" i="29" a="1"/>
  <c r="T385" i="29" s="1"/>
  <c r="M385" i="29"/>
  <c r="M384" i="29" s="1"/>
  <c r="G385" i="29"/>
  <c r="T384" i="29" a="1"/>
  <c r="T384" i="29" s="1"/>
  <c r="T383" i="29" a="1"/>
  <c r="T383" i="29" s="1"/>
  <c r="M383" i="29"/>
  <c r="G383" i="29"/>
  <c r="T382" i="29" a="1"/>
  <c r="T382" i="29" s="1"/>
  <c r="M382" i="29"/>
  <c r="G382" i="29"/>
  <c r="T381" i="29" a="1"/>
  <c r="T381" i="29" s="1"/>
  <c r="M381" i="29"/>
  <c r="G381" i="29"/>
  <c r="T380" i="29" a="1"/>
  <c r="T380" i="29" s="1"/>
  <c r="M380" i="29"/>
  <c r="G380" i="29"/>
  <c r="T379" i="29" a="1"/>
  <c r="T379" i="29" s="1"/>
  <c r="M379" i="29"/>
  <c r="G379" i="29"/>
  <c r="T378" i="29" a="1"/>
  <c r="T378" i="29" s="1"/>
  <c r="M378" i="29"/>
  <c r="G378" i="29"/>
  <c r="T377" i="29" a="1"/>
  <c r="T377" i="29" s="1"/>
  <c r="M377" i="29"/>
  <c r="G377" i="29"/>
  <c r="T376" i="29" a="1"/>
  <c r="T376" i="29" s="1"/>
  <c r="M376" i="29"/>
  <c r="G376" i="29"/>
  <c r="T375" i="29" a="1"/>
  <c r="T375" i="29" s="1"/>
  <c r="M375" i="29"/>
  <c r="G375" i="29"/>
  <c r="T374" i="29" a="1"/>
  <c r="T374" i="29" s="1"/>
  <c r="T373" i="29" a="1"/>
  <c r="T373" i="29" s="1"/>
  <c r="T372" i="29" a="1"/>
  <c r="T372" i="29" s="1"/>
  <c r="M372" i="29"/>
  <c r="G372" i="29"/>
  <c r="T371" i="29" a="1"/>
  <c r="T371" i="29" s="1"/>
  <c r="M371" i="29"/>
  <c r="G371" i="29"/>
  <c r="T370" i="29" a="1"/>
  <c r="T370" i="29" s="1"/>
  <c r="T369" i="29" a="1"/>
  <c r="T369" i="29" s="1"/>
  <c r="M369" i="29"/>
  <c r="M368" i="29" s="1"/>
  <c r="G369" i="29"/>
  <c r="T368" i="29" a="1"/>
  <c r="T368" i="29" s="1"/>
  <c r="T367" i="29" a="1"/>
  <c r="T367" i="29" s="1"/>
  <c r="T366" i="29" a="1"/>
  <c r="T366" i="29" s="1"/>
  <c r="M366" i="29"/>
  <c r="G366" i="29"/>
  <c r="T365" i="29" a="1"/>
  <c r="T365" i="29" s="1"/>
  <c r="M365" i="29"/>
  <c r="G365" i="29"/>
  <c r="T364" i="29" a="1"/>
  <c r="T364" i="29" s="1"/>
  <c r="M364" i="29"/>
  <c r="G364" i="29"/>
  <c r="T363" i="29" a="1"/>
  <c r="T363" i="29" s="1"/>
  <c r="M363" i="29"/>
  <c r="G363" i="29"/>
  <c r="T362" i="29" a="1"/>
  <c r="T362" i="29" s="1"/>
  <c r="M362" i="29"/>
  <c r="G362" i="29"/>
  <c r="T361" i="29" a="1"/>
  <c r="T361" i="29" s="1"/>
  <c r="M361" i="29"/>
  <c r="G361" i="29"/>
  <c r="T360" i="29" a="1"/>
  <c r="T360" i="29" s="1"/>
  <c r="M360" i="29"/>
  <c r="G360" i="29"/>
  <c r="T359" i="29" a="1"/>
  <c r="T359" i="29" s="1"/>
  <c r="M359" i="29"/>
  <c r="G359" i="29"/>
  <c r="T358" i="29" a="1"/>
  <c r="T358" i="29" s="1"/>
  <c r="M358" i="29"/>
  <c r="G358" i="29"/>
  <c r="T357" i="29" a="1"/>
  <c r="T357" i="29" s="1"/>
  <c r="T356" i="29" a="1"/>
  <c r="T356" i="29" s="1"/>
  <c r="J356" i="29"/>
  <c r="M356" i="29" s="1"/>
  <c r="M355" i="29" s="1"/>
  <c r="G356" i="29"/>
  <c r="T355" i="29" a="1"/>
  <c r="T355" i="29" s="1"/>
  <c r="T354" i="29" a="1"/>
  <c r="T354" i="29" s="1"/>
  <c r="M354" i="29"/>
  <c r="G354" i="29"/>
  <c r="T353" i="29" a="1"/>
  <c r="T353" i="29" s="1"/>
  <c r="M353" i="29"/>
  <c r="G353" i="29"/>
  <c r="T352" i="29" a="1"/>
  <c r="T352" i="29" s="1"/>
  <c r="M352" i="29"/>
  <c r="G352" i="29"/>
  <c r="T351" i="29" a="1"/>
  <c r="T351" i="29" s="1"/>
  <c r="U351" i="29" s="1"/>
  <c r="G351" i="29"/>
  <c r="T350" i="29" a="1"/>
  <c r="T350" i="29" s="1"/>
  <c r="M350" i="29"/>
  <c r="G350" i="29"/>
  <c r="T349" i="29" a="1"/>
  <c r="T349" i="29" s="1"/>
  <c r="M349" i="29"/>
  <c r="G349" i="29"/>
  <c r="T348" i="29" a="1"/>
  <c r="T348" i="29" s="1"/>
  <c r="M348" i="29"/>
  <c r="G348" i="29"/>
  <c r="T347" i="29" a="1"/>
  <c r="T347" i="29" s="1"/>
  <c r="M347" i="29"/>
  <c r="G347" i="29"/>
  <c r="T346" i="29" a="1"/>
  <c r="T346" i="29" s="1"/>
  <c r="M346" i="29"/>
  <c r="G346" i="29"/>
  <c r="T345" i="29" a="1"/>
  <c r="T345" i="29" s="1"/>
  <c r="M345" i="29"/>
  <c r="G345" i="29"/>
  <c r="T344" i="29" a="1"/>
  <c r="T344" i="29" s="1"/>
  <c r="T343" i="29" a="1"/>
  <c r="T343" i="29" s="1"/>
  <c r="T342" i="29" a="1"/>
  <c r="T342" i="29" s="1"/>
  <c r="T341" i="29" a="1"/>
  <c r="T341" i="29" s="1"/>
  <c r="M341" i="29"/>
  <c r="M340" i="29" s="1"/>
  <c r="G341" i="29"/>
  <c r="T340" i="29" a="1"/>
  <c r="T340" i="29" s="1"/>
  <c r="T339" i="29" a="1"/>
  <c r="T339" i="29" s="1"/>
  <c r="M339" i="29"/>
  <c r="M338" i="29" s="1"/>
  <c r="G339" i="29"/>
  <c r="T338" i="29" a="1"/>
  <c r="T338" i="29" s="1"/>
  <c r="T337" i="29" a="1"/>
  <c r="T337" i="29" s="1"/>
  <c r="M337" i="29"/>
  <c r="M336" i="29" s="1"/>
  <c r="G337" i="29"/>
  <c r="G336" i="29" s="1"/>
  <c r="T336" i="29" a="1"/>
  <c r="T336" i="29" s="1"/>
  <c r="T335" i="29" a="1"/>
  <c r="T335" i="29" s="1"/>
  <c r="M335" i="29"/>
  <c r="M334" i="29" s="1"/>
  <c r="G335" i="29"/>
  <c r="T334" i="29" a="1"/>
  <c r="T334" i="29" s="1"/>
  <c r="T333" i="29" a="1"/>
  <c r="T333" i="29" s="1"/>
  <c r="M333" i="29"/>
  <c r="M332" i="29" s="1"/>
  <c r="G333" i="29"/>
  <c r="T332" i="29" a="1"/>
  <c r="T332" i="29" s="1"/>
  <c r="T331" i="29" a="1"/>
  <c r="T331" i="29" s="1"/>
  <c r="M331" i="29"/>
  <c r="M330" i="29" s="1"/>
  <c r="G331" i="29"/>
  <c r="T330" i="29" a="1"/>
  <c r="T330" i="29" s="1"/>
  <c r="T329" i="29" a="1"/>
  <c r="T329" i="29" s="1"/>
  <c r="M329" i="29"/>
  <c r="G329" i="29"/>
  <c r="T328" i="29" a="1"/>
  <c r="T328" i="29" s="1"/>
  <c r="T327" i="29" a="1"/>
  <c r="T327" i="29" s="1"/>
  <c r="M327" i="29"/>
  <c r="M326" i="29" s="1"/>
  <c r="G327" i="29"/>
  <c r="T326" i="29" a="1"/>
  <c r="T326" i="29" s="1"/>
  <c r="T325" i="29" a="1"/>
  <c r="T325" i="29" s="1"/>
  <c r="M325" i="29"/>
  <c r="M324" i="29" s="1"/>
  <c r="G325" i="29"/>
  <c r="T324" i="29" a="1"/>
  <c r="T324" i="29" s="1"/>
  <c r="T323" i="29" a="1"/>
  <c r="T323" i="29" s="1"/>
  <c r="M323" i="29"/>
  <c r="M322" i="29" s="1"/>
  <c r="G323" i="29"/>
  <c r="T322" i="29" a="1"/>
  <c r="T322" i="29" s="1"/>
  <c r="T321" i="29" a="1"/>
  <c r="T321" i="29" s="1"/>
  <c r="M321" i="29"/>
  <c r="M320" i="29" s="1"/>
  <c r="G321" i="29"/>
  <c r="T320" i="29" a="1"/>
  <c r="T320" i="29" s="1"/>
  <c r="T319" i="29" a="1"/>
  <c r="T319" i="29" s="1"/>
  <c r="M319" i="29"/>
  <c r="M318" i="29" s="1"/>
  <c r="G319" i="29"/>
  <c r="T318" i="29" a="1"/>
  <c r="T318" i="29" s="1"/>
  <c r="T317" i="29" a="1"/>
  <c r="T317" i="29" s="1"/>
  <c r="T316" i="29" a="1"/>
  <c r="T316" i="29" s="1"/>
  <c r="T315" i="29" a="1"/>
  <c r="T315" i="29" s="1"/>
  <c r="M314" i="29"/>
  <c r="M313" i="29"/>
  <c r="M312" i="29"/>
  <c r="M310" i="29"/>
  <c r="M308" i="29"/>
  <c r="M307" i="29"/>
  <c r="M306" i="29"/>
  <c r="M305" i="29"/>
  <c r="U299" i="29"/>
  <c r="N296" i="29"/>
  <c r="M294" i="29"/>
  <c r="M293" i="29"/>
  <c r="U293" i="29" s="1"/>
  <c r="U290" i="29"/>
  <c r="M287" i="29"/>
  <c r="N287" i="29" s="1"/>
  <c r="U283" i="29"/>
  <c r="U281" i="29"/>
  <c r="U279" i="29"/>
  <c r="U278" i="29"/>
  <c r="U277" i="29"/>
  <c r="U276" i="29"/>
  <c r="U275" i="29"/>
  <c r="M272" i="29"/>
  <c r="U271" i="29"/>
  <c r="M267" i="29"/>
  <c r="U267" i="29" s="1"/>
  <c r="U266" i="29"/>
  <c r="U264" i="29"/>
  <c r="M263" i="29"/>
  <c r="N263" i="29" s="1"/>
  <c r="U261" i="29"/>
  <c r="U260" i="29"/>
  <c r="T254" i="29" a="1"/>
  <c r="T254" i="29" s="1"/>
  <c r="M254" i="29"/>
  <c r="M253" i="29" s="1"/>
  <c r="G254" i="29"/>
  <c r="T253" i="29" a="1"/>
  <c r="T253" i="29" s="1"/>
  <c r="T252" i="29" a="1"/>
  <c r="T252" i="29" s="1"/>
  <c r="M252" i="29"/>
  <c r="G252" i="29"/>
  <c r="T251" i="29" a="1"/>
  <c r="T251" i="29" s="1"/>
  <c r="M251" i="29"/>
  <c r="G251" i="29"/>
  <c r="T250" i="29" a="1"/>
  <c r="T250" i="29" s="1"/>
  <c r="M250" i="29"/>
  <c r="G250" i="29"/>
  <c r="T249" i="29" a="1"/>
  <c r="T249" i="29" s="1"/>
  <c r="M249" i="29"/>
  <c r="G249" i="29"/>
  <c r="T248" i="29" a="1"/>
  <c r="T248" i="29" s="1"/>
  <c r="T247" i="29" a="1"/>
  <c r="T247" i="29" s="1"/>
  <c r="T246" i="29" a="1"/>
  <c r="T246" i="29" s="1"/>
  <c r="M246" i="29"/>
  <c r="M245" i="29" s="1"/>
  <c r="G246" i="29"/>
  <c r="G245" i="29" s="1"/>
  <c r="T245" i="29" a="1"/>
  <c r="T245" i="29" s="1"/>
  <c r="T244" i="29" a="1"/>
  <c r="T244" i="29" s="1"/>
  <c r="M244" i="29"/>
  <c r="G244" i="29"/>
  <c r="T243" i="29" a="1"/>
  <c r="T243" i="29" s="1"/>
  <c r="M243" i="29"/>
  <c r="G243" i="29"/>
  <c r="T242" i="29" a="1"/>
  <c r="T242" i="29" s="1"/>
  <c r="M242" i="29"/>
  <c r="G242" i="29"/>
  <c r="T241" i="29" a="1"/>
  <c r="T241" i="29" s="1"/>
  <c r="M241" i="29"/>
  <c r="G241" i="29"/>
  <c r="T240" i="29" a="1"/>
  <c r="T240" i="29" s="1"/>
  <c r="T239" i="29" a="1"/>
  <c r="T239" i="29" s="1"/>
  <c r="T238" i="29" a="1"/>
  <c r="T238" i="29" s="1"/>
  <c r="M238" i="29"/>
  <c r="M237" i="29" s="1"/>
  <c r="G238" i="29"/>
  <c r="T237" i="29" a="1"/>
  <c r="T237" i="29" s="1"/>
  <c r="M236" i="29"/>
  <c r="T235" i="29" a="1"/>
  <c r="T235" i="29" s="1"/>
  <c r="M235" i="29"/>
  <c r="G235" i="29"/>
  <c r="T234" i="29" a="1"/>
  <c r="T234" i="29" s="1"/>
  <c r="T233" i="29" a="1"/>
  <c r="T233" i="29" s="1"/>
  <c r="M233" i="29"/>
  <c r="G233" i="29"/>
  <c r="T232" i="29" a="1"/>
  <c r="T232" i="29" s="1"/>
  <c r="M232" i="29"/>
  <c r="G232" i="29"/>
  <c r="T231" i="29" a="1"/>
  <c r="T231" i="29" s="1"/>
  <c r="M231" i="29"/>
  <c r="G231" i="29"/>
  <c r="T230" i="29" a="1"/>
  <c r="T230" i="29" s="1"/>
  <c r="M230" i="29"/>
  <c r="G230" i="29"/>
  <c r="T229" i="29" a="1"/>
  <c r="T229" i="29" s="1"/>
  <c r="T228" i="29" a="1"/>
  <c r="T228" i="29" s="1"/>
  <c r="T227" i="29" a="1"/>
  <c r="T227" i="29" s="1"/>
  <c r="M227" i="29"/>
  <c r="M226" i="29" s="1"/>
  <c r="G227" i="29"/>
  <c r="T226" i="29" a="1"/>
  <c r="T226" i="29" s="1"/>
  <c r="T225" i="29" a="1"/>
  <c r="T225" i="29" s="1"/>
  <c r="M225" i="29"/>
  <c r="M224" i="29" s="1"/>
  <c r="G225" i="29"/>
  <c r="T224" i="29" a="1"/>
  <c r="T224" i="29" s="1"/>
  <c r="T223" i="29" a="1"/>
  <c r="T223" i="29" s="1"/>
  <c r="M223" i="29"/>
  <c r="M222" i="29" s="1"/>
  <c r="G223" i="29"/>
  <c r="T222" i="29" a="1"/>
  <c r="T222" i="29" s="1"/>
  <c r="T221" i="29" a="1"/>
  <c r="T221" i="29" s="1"/>
  <c r="M221" i="29"/>
  <c r="G221" i="29"/>
  <c r="T220" i="29" a="1"/>
  <c r="T220" i="29" s="1"/>
  <c r="M220" i="29"/>
  <c r="G220" i="29"/>
  <c r="T219" i="29" a="1"/>
  <c r="T219" i="29" s="1"/>
  <c r="M219" i="29"/>
  <c r="G219" i="29"/>
  <c r="T218" i="29" a="1"/>
  <c r="T218" i="29" s="1"/>
  <c r="M218" i="29"/>
  <c r="G218" i="29"/>
  <c r="T217" i="29" a="1"/>
  <c r="T217" i="29" s="1"/>
  <c r="T216" i="29" a="1"/>
  <c r="T216" i="29" s="1"/>
  <c r="T215" i="29" a="1"/>
  <c r="T215" i="29" s="1"/>
  <c r="M215" i="29"/>
  <c r="M214" i="29" s="1"/>
  <c r="G215" i="29"/>
  <c r="T214" i="29" a="1"/>
  <c r="T214" i="29" s="1"/>
  <c r="M213" i="29"/>
  <c r="N213" i="29" s="1"/>
  <c r="O213" i="29" s="1"/>
  <c r="T212" i="29" a="1"/>
  <c r="T212" i="29" s="1"/>
  <c r="M212" i="29"/>
  <c r="G212" i="29"/>
  <c r="T211" i="29" a="1"/>
  <c r="T211" i="29" s="1"/>
  <c r="T210" i="29" a="1"/>
  <c r="T210" i="29" s="1"/>
  <c r="M210" i="29"/>
  <c r="M209" i="29" s="1"/>
  <c r="G210" i="29"/>
  <c r="T209" i="29" a="1"/>
  <c r="T209" i="29" s="1"/>
  <c r="M208" i="29"/>
  <c r="T207" i="29" a="1"/>
  <c r="T207" i="29" s="1"/>
  <c r="M207" i="29"/>
  <c r="G207" i="29"/>
  <c r="T206" i="29" a="1"/>
  <c r="T206" i="29" s="1"/>
  <c r="M206" i="29"/>
  <c r="G206" i="29"/>
  <c r="T205" i="29" a="1"/>
  <c r="T205" i="29" s="1"/>
  <c r="M205" i="29"/>
  <c r="G205" i="29"/>
  <c r="T204" i="29" a="1"/>
  <c r="T204" i="29" s="1"/>
  <c r="M204" i="29"/>
  <c r="G204" i="29"/>
  <c r="T203" i="29" a="1"/>
  <c r="T203" i="29" s="1"/>
  <c r="T202" i="29" a="1"/>
  <c r="T202" i="29" s="1"/>
  <c r="T201" i="29" a="1"/>
  <c r="T201" i="29" s="1"/>
  <c r="M201" i="29"/>
  <c r="M200" i="29" s="1"/>
  <c r="G201" i="29"/>
  <c r="T200" i="29" a="1"/>
  <c r="T200" i="29" s="1"/>
  <c r="T199" i="29" a="1"/>
  <c r="T199" i="29" s="1"/>
  <c r="M199" i="29"/>
  <c r="M198" i="29" s="1"/>
  <c r="G199" i="29"/>
  <c r="T198" i="29" a="1"/>
  <c r="T198" i="29" s="1"/>
  <c r="M197" i="29"/>
  <c r="T196" i="29" a="1"/>
  <c r="T196" i="29" s="1"/>
  <c r="M196" i="29"/>
  <c r="G196" i="29"/>
  <c r="T195" i="29" a="1"/>
  <c r="T195" i="29" s="1"/>
  <c r="M195" i="29"/>
  <c r="G195" i="29"/>
  <c r="T194" i="29" a="1"/>
  <c r="T194" i="29" s="1"/>
  <c r="M194" i="29"/>
  <c r="G194" i="29"/>
  <c r="T193" i="29" a="1"/>
  <c r="T193" i="29" s="1"/>
  <c r="M193" i="29"/>
  <c r="G193" i="29"/>
  <c r="T192" i="29" a="1"/>
  <c r="T192" i="29" s="1"/>
  <c r="T191" i="29" a="1"/>
  <c r="T191" i="29" s="1"/>
  <c r="T190" i="29" a="1"/>
  <c r="T190" i="29" s="1"/>
  <c r="M190" i="29"/>
  <c r="G190" i="29"/>
  <c r="T189" i="29" a="1"/>
  <c r="T189" i="29" s="1"/>
  <c r="T188" i="29" a="1"/>
  <c r="T188" i="29" s="1"/>
  <c r="M188" i="29"/>
  <c r="G188" i="29"/>
  <c r="G187" i="29" s="1"/>
  <c r="T187" i="29" a="1"/>
  <c r="T187" i="29" s="1"/>
  <c r="T186" i="29" a="1"/>
  <c r="T186" i="29" s="1"/>
  <c r="M186" i="29"/>
  <c r="M185" i="29" s="1"/>
  <c r="G186" i="29"/>
  <c r="T185" i="29" a="1"/>
  <c r="T185" i="29" s="1"/>
  <c r="T184" i="29" a="1"/>
  <c r="T184" i="29" s="1"/>
  <c r="M184" i="29"/>
  <c r="G184" i="29"/>
  <c r="T183" i="29" a="1"/>
  <c r="T183" i="29" s="1"/>
  <c r="M183" i="29"/>
  <c r="G183" i="29"/>
  <c r="T182" i="29" a="1"/>
  <c r="T182" i="29" s="1"/>
  <c r="M182" i="29"/>
  <c r="G182" i="29"/>
  <c r="T181" i="29" a="1"/>
  <c r="T181" i="29" s="1"/>
  <c r="M181" i="29"/>
  <c r="G181" i="29"/>
  <c r="T180" i="29" a="1"/>
  <c r="T180" i="29" s="1"/>
  <c r="T179" i="29" a="1"/>
  <c r="T179" i="29" s="1"/>
  <c r="T178" i="29" a="1"/>
  <c r="T178" i="29" s="1"/>
  <c r="M178" i="29"/>
  <c r="G178" i="29"/>
  <c r="T177" i="29" a="1"/>
  <c r="T177" i="29" s="1"/>
  <c r="M177" i="29"/>
  <c r="G177" i="29"/>
  <c r="T176" i="29" a="1"/>
  <c r="T176" i="29" s="1"/>
  <c r="T175" i="29" a="1"/>
  <c r="T175" i="29" s="1"/>
  <c r="M175" i="29"/>
  <c r="M174" i="29" s="1"/>
  <c r="G175" i="29"/>
  <c r="T174" i="29" a="1"/>
  <c r="T174" i="29" s="1"/>
  <c r="T173" i="29" a="1"/>
  <c r="T173" i="29" s="1"/>
  <c r="M173" i="29"/>
  <c r="G173" i="29"/>
  <c r="T172" i="29" a="1"/>
  <c r="T172" i="29" s="1"/>
  <c r="M172" i="29"/>
  <c r="G172" i="29"/>
  <c r="T171" i="29" a="1"/>
  <c r="T171" i="29" s="1"/>
  <c r="T170" i="29" a="1"/>
  <c r="T170" i="29" s="1"/>
  <c r="T169" i="29" a="1"/>
  <c r="T169" i="29" s="1"/>
  <c r="M169" i="29"/>
  <c r="M168" i="29" s="1"/>
  <c r="G169" i="29"/>
  <c r="T168" i="29" a="1"/>
  <c r="T168" i="29" s="1"/>
  <c r="T167" i="29" a="1"/>
  <c r="T167" i="29" s="1"/>
  <c r="M167" i="29"/>
  <c r="M166" i="29" s="1"/>
  <c r="G167" i="29"/>
  <c r="T166" i="29" a="1"/>
  <c r="T166" i="29" s="1"/>
  <c r="T165" i="29" a="1"/>
  <c r="T165" i="29" s="1"/>
  <c r="M165" i="29"/>
  <c r="G165" i="29"/>
  <c r="T164" i="29" a="1"/>
  <c r="T164" i="29" s="1"/>
  <c r="M164" i="29"/>
  <c r="G164" i="29"/>
  <c r="T163" i="29" a="1"/>
  <c r="T163" i="29" s="1"/>
  <c r="M163" i="29"/>
  <c r="G163" i="29"/>
  <c r="T162" i="29" a="1"/>
  <c r="T162" i="29" s="1"/>
  <c r="M162" i="29"/>
  <c r="G162" i="29"/>
  <c r="T161" i="29" a="1"/>
  <c r="T161" i="29" s="1"/>
  <c r="T160" i="29" a="1"/>
  <c r="T160" i="29" s="1"/>
  <c r="T159" i="29" a="1"/>
  <c r="T159" i="29" s="1"/>
  <c r="T158" i="29" a="1"/>
  <c r="T158" i="29" s="1"/>
  <c r="U143" i="29"/>
  <c r="U140" i="29"/>
  <c r="M138" i="29"/>
  <c r="M137" i="29"/>
  <c r="U135" i="29"/>
  <c r="U133" i="29"/>
  <c r="U132" i="29"/>
  <c r="U131" i="29"/>
  <c r="T128" i="29" a="1"/>
  <c r="T128" i="29" s="1"/>
  <c r="M128" i="29"/>
  <c r="M127" i="29" s="1"/>
  <c r="G128" i="29"/>
  <c r="G127" i="29" s="1"/>
  <c r="J13" i="31" s="1" a="1"/>
  <c r="J13" i="31" s="1"/>
  <c r="T127" i="29" a="1"/>
  <c r="T127" i="29" s="1"/>
  <c r="T126" i="29" a="1"/>
  <c r="T126" i="29" s="1"/>
  <c r="M126" i="29"/>
  <c r="M125" i="29" s="1"/>
  <c r="G126" i="29"/>
  <c r="T125" i="29" a="1"/>
  <c r="T125" i="29" s="1"/>
  <c r="T124" i="29" a="1"/>
  <c r="T124" i="29" s="1"/>
  <c r="M124" i="29"/>
  <c r="G124" i="29"/>
  <c r="T123" i="29" a="1"/>
  <c r="T123" i="29" s="1"/>
  <c r="M123" i="29"/>
  <c r="G123" i="29"/>
  <c r="T122" i="29" a="1"/>
  <c r="T122" i="29" s="1"/>
  <c r="T121" i="29" a="1"/>
  <c r="T121" i="29" s="1"/>
  <c r="M121" i="29"/>
  <c r="G121" i="29"/>
  <c r="T120" i="29" a="1"/>
  <c r="T120" i="29" s="1"/>
  <c r="M120" i="29"/>
  <c r="G120" i="29"/>
  <c r="T119" i="29" a="1"/>
  <c r="T119" i="29" s="1"/>
  <c r="M119" i="29"/>
  <c r="G119" i="29"/>
  <c r="T118" i="29" a="1"/>
  <c r="T118" i="29" s="1"/>
  <c r="M118" i="29"/>
  <c r="G118" i="29"/>
  <c r="T117" i="29" a="1"/>
  <c r="T117" i="29" s="1"/>
  <c r="T116" i="29" a="1"/>
  <c r="T116" i="29" s="1"/>
  <c r="T115" i="29" a="1"/>
  <c r="T115" i="29" s="1"/>
  <c r="T114" i="29" a="1"/>
  <c r="T114" i="29" s="1"/>
  <c r="T113" i="29" a="1"/>
  <c r="T113" i="29" s="1"/>
  <c r="T112" i="29" a="1"/>
  <c r="T112" i="29" s="1"/>
  <c r="M112" i="29"/>
  <c r="M111" i="29" s="1"/>
  <c r="M110" i="29" s="1"/>
  <c r="M109" i="29" s="1"/>
  <c r="M108" i="29" s="1"/>
  <c r="M107" i="29" s="1"/>
  <c r="G112" i="29"/>
  <c r="G111" i="29" s="1"/>
  <c r="G110" i="29" s="1"/>
  <c r="G109" i="29" s="1"/>
  <c r="G108" i="29" s="1"/>
  <c r="G107" i="29" s="1"/>
  <c r="T111" i="29" a="1"/>
  <c r="T111" i="29" s="1"/>
  <c r="T110" i="29" a="1"/>
  <c r="T110" i="29" s="1"/>
  <c r="T109" i="29" a="1"/>
  <c r="T109" i="29" s="1"/>
  <c r="T108" i="29" a="1"/>
  <c r="T108" i="29" s="1"/>
  <c r="T107" i="29" a="1"/>
  <c r="T107" i="29" s="1"/>
  <c r="T106" i="29" a="1"/>
  <c r="T106" i="29" s="1"/>
  <c r="T105" i="29" a="1"/>
  <c r="T105" i="29" s="1"/>
  <c r="T104" i="29" a="1"/>
  <c r="T104" i="29" s="1"/>
  <c r="M104" i="29"/>
  <c r="M103" i="29" s="1"/>
  <c r="G104" i="29"/>
  <c r="T103" i="29" a="1"/>
  <c r="T103" i="29" s="1"/>
  <c r="T102" i="29" a="1"/>
  <c r="T102" i="29" s="1"/>
  <c r="M102" i="29"/>
  <c r="M101" i="29" s="1"/>
  <c r="G102" i="29"/>
  <c r="T101" i="29" a="1"/>
  <c r="T101" i="29" s="1"/>
  <c r="T100" i="29" a="1"/>
  <c r="T100" i="29" s="1"/>
  <c r="M100" i="29"/>
  <c r="G100" i="29"/>
  <c r="T99" i="29" a="1"/>
  <c r="T99" i="29" s="1"/>
  <c r="M99" i="29"/>
  <c r="G99" i="29"/>
  <c r="T98" i="29" a="1"/>
  <c r="T98" i="29" s="1"/>
  <c r="M98" i="29"/>
  <c r="G98" i="29"/>
  <c r="T97" i="29" a="1"/>
  <c r="T97" i="29" s="1"/>
  <c r="M97" i="29"/>
  <c r="G97" i="29"/>
  <c r="T96" i="29" a="1"/>
  <c r="T96" i="29" s="1"/>
  <c r="M96" i="29"/>
  <c r="G96" i="29"/>
  <c r="T95" i="29" a="1"/>
  <c r="T95" i="29" s="1"/>
  <c r="T94" i="29" a="1"/>
  <c r="T94" i="29" s="1"/>
  <c r="T93" i="29" a="1"/>
  <c r="T93" i="29" s="1"/>
  <c r="M93" i="29"/>
  <c r="M92" i="29" s="1"/>
  <c r="G93" i="29"/>
  <c r="T92" i="29" a="1"/>
  <c r="T92" i="29" s="1"/>
  <c r="M91" i="29"/>
  <c r="T89" i="29" a="1"/>
  <c r="T89" i="29" s="1"/>
  <c r="M89" i="29"/>
  <c r="G89" i="29"/>
  <c r="T88" i="29" a="1"/>
  <c r="T88" i="29" s="1"/>
  <c r="M88" i="29"/>
  <c r="G88" i="29"/>
  <c r="T87" i="29" a="1"/>
  <c r="T87" i="29" s="1"/>
  <c r="M87" i="29"/>
  <c r="G87" i="29"/>
  <c r="T86" i="29" a="1"/>
  <c r="T86" i="29" s="1"/>
  <c r="M86" i="29"/>
  <c r="G86" i="29"/>
  <c r="T85" i="29" a="1"/>
  <c r="T85" i="29" s="1"/>
  <c r="T84" i="29" a="1"/>
  <c r="T84" i="29" s="1"/>
  <c r="T83" i="29" a="1"/>
  <c r="T83" i="29" s="1"/>
  <c r="T82" i="29" a="1"/>
  <c r="T82" i="29" s="1"/>
  <c r="M82" i="29"/>
  <c r="M81" i="29" s="1"/>
  <c r="G82" i="29"/>
  <c r="T81" i="29" a="1"/>
  <c r="T81" i="29" s="1"/>
  <c r="T80" i="29" a="1"/>
  <c r="T80" i="29" s="1"/>
  <c r="M80" i="29"/>
  <c r="M79" i="29" s="1"/>
  <c r="G80" i="29"/>
  <c r="G79" i="29" s="1"/>
  <c r="T79" i="29" a="1"/>
  <c r="T79" i="29" s="1"/>
  <c r="T78" i="29" a="1"/>
  <c r="T78" i="29" s="1"/>
  <c r="M78" i="29"/>
  <c r="G78" i="29"/>
  <c r="T77" i="29" a="1"/>
  <c r="T77" i="29" s="1"/>
  <c r="M77" i="29"/>
  <c r="G77" i="29"/>
  <c r="T76" i="29" a="1"/>
  <c r="T76" i="29" s="1"/>
  <c r="M76" i="29"/>
  <c r="G76" i="29"/>
  <c r="T75" i="29" a="1"/>
  <c r="T75" i="29" s="1"/>
  <c r="M75" i="29"/>
  <c r="G75" i="29"/>
  <c r="T74" i="29" a="1"/>
  <c r="T74" i="29" s="1"/>
  <c r="T73" i="29" a="1"/>
  <c r="T73" i="29" s="1"/>
  <c r="T72" i="29" a="1"/>
  <c r="T72" i="29" s="1"/>
  <c r="M72" i="29"/>
  <c r="M71" i="29" s="1"/>
  <c r="G72" i="29"/>
  <c r="T71" i="29" a="1"/>
  <c r="T71" i="29" s="1"/>
  <c r="T70" i="29" a="1"/>
  <c r="T70" i="29" s="1"/>
  <c r="M70" i="29"/>
  <c r="M69" i="29" s="1"/>
  <c r="G70" i="29"/>
  <c r="T69" i="29" a="1"/>
  <c r="T69" i="29" s="1"/>
  <c r="T68" i="29" a="1"/>
  <c r="T68" i="29" s="1"/>
  <c r="M68" i="29"/>
  <c r="M67" i="29" s="1"/>
  <c r="G68" i="29"/>
  <c r="T67" i="29" a="1"/>
  <c r="T67" i="29" s="1"/>
  <c r="M66" i="29"/>
  <c r="N66" i="29" s="1"/>
  <c r="O66" i="29" s="1"/>
  <c r="T64" i="29" a="1"/>
  <c r="T64" i="29" s="1"/>
  <c r="U64" i="29" s="1"/>
  <c r="G64" i="29"/>
  <c r="T63" i="29" a="1"/>
  <c r="T63" i="29" s="1"/>
  <c r="M63" i="29"/>
  <c r="G63" i="29"/>
  <c r="T62" i="29" a="1"/>
  <c r="T62" i="29" s="1"/>
  <c r="M62" i="29"/>
  <c r="G62" i="29"/>
  <c r="T61" i="29" a="1"/>
  <c r="T61" i="29" s="1"/>
  <c r="M61" i="29"/>
  <c r="G61" i="29"/>
  <c r="T60" i="29" a="1"/>
  <c r="T60" i="29" s="1"/>
  <c r="M60" i="29"/>
  <c r="G60" i="29"/>
  <c r="T59" i="29" a="1"/>
  <c r="T59" i="29" s="1"/>
  <c r="T58" i="29" a="1"/>
  <c r="T58" i="29" s="1"/>
  <c r="T57" i="29" a="1"/>
  <c r="T57" i="29" s="1"/>
  <c r="T56" i="29" a="1"/>
  <c r="T56" i="29" s="1"/>
  <c r="M56" i="29"/>
  <c r="M55" i="29" s="1"/>
  <c r="G56" i="29"/>
  <c r="T55" i="29" a="1"/>
  <c r="T55" i="29" s="1"/>
  <c r="T54" i="29" a="1"/>
  <c r="T54" i="29" s="1"/>
  <c r="M54" i="29"/>
  <c r="M53" i="29" s="1"/>
  <c r="G54" i="29"/>
  <c r="G53" i="29" s="1"/>
  <c r="T53" i="29" a="1"/>
  <c r="T53" i="29" s="1"/>
  <c r="T52" i="29" a="1"/>
  <c r="T52" i="29" s="1"/>
  <c r="M52" i="29"/>
  <c r="G52" i="29"/>
  <c r="T51" i="29" a="1"/>
  <c r="T51" i="29" s="1"/>
  <c r="M51" i="29"/>
  <c r="G51" i="29"/>
  <c r="T50" i="29" a="1"/>
  <c r="T50" i="29" s="1"/>
  <c r="M50" i="29"/>
  <c r="G50" i="29"/>
  <c r="T49" i="29" a="1"/>
  <c r="T49" i="29" s="1"/>
  <c r="M49" i="29"/>
  <c r="G49" i="29"/>
  <c r="T48" i="29" a="1"/>
  <c r="T48" i="29" s="1"/>
  <c r="T47" i="29" a="1"/>
  <c r="T47" i="29" s="1"/>
  <c r="T46" i="29" a="1"/>
  <c r="T46" i="29" s="1"/>
  <c r="M46" i="29"/>
  <c r="M45" i="29" s="1"/>
  <c r="G46" i="29"/>
  <c r="T45" i="29" a="1"/>
  <c r="T45" i="29" s="1"/>
  <c r="M44" i="29"/>
  <c r="U44" i="29" s="1"/>
  <c r="M42" i="29"/>
  <c r="M41" i="29" s="1"/>
  <c r="U41" i="29" s="1"/>
  <c r="T40" i="29" a="1"/>
  <c r="T40" i="29" s="1"/>
  <c r="M40" i="29"/>
  <c r="G40" i="29"/>
  <c r="T39" i="29" a="1"/>
  <c r="T39" i="29" s="1"/>
  <c r="M39" i="29"/>
  <c r="G39" i="29"/>
  <c r="T38" i="29" a="1"/>
  <c r="T38" i="29" s="1"/>
  <c r="M38" i="29"/>
  <c r="G38" i="29"/>
  <c r="T37" i="29" a="1"/>
  <c r="T37" i="29" s="1"/>
  <c r="M37" i="29"/>
  <c r="G37" i="29"/>
  <c r="T36" i="29" a="1"/>
  <c r="T36" i="29" s="1"/>
  <c r="T35" i="29" a="1"/>
  <c r="T35" i="29" s="1"/>
  <c r="T34" i="29" a="1"/>
  <c r="T34" i="29" s="1"/>
  <c r="T33" i="29" a="1"/>
  <c r="T33" i="29" s="1"/>
  <c r="M33" i="29"/>
  <c r="G33" i="29"/>
  <c r="T32" i="29" a="1"/>
  <c r="T32" i="29" s="1"/>
  <c r="T31" i="29" a="1"/>
  <c r="T31" i="29" s="1"/>
  <c r="M31" i="29"/>
  <c r="M30" i="29" s="1"/>
  <c r="G31" i="29"/>
  <c r="T30" i="29" a="1"/>
  <c r="T30" i="29" s="1"/>
  <c r="T29" i="29" a="1"/>
  <c r="T29" i="29" s="1"/>
  <c r="M29" i="29"/>
  <c r="G29" i="29"/>
  <c r="T28" i="29" a="1"/>
  <c r="T28" i="29" s="1"/>
  <c r="M28" i="29"/>
  <c r="G28" i="29"/>
  <c r="T27" i="29" a="1"/>
  <c r="T27" i="29" s="1"/>
  <c r="M27" i="29"/>
  <c r="G27" i="29"/>
  <c r="T26" i="29" a="1"/>
  <c r="T26" i="29" s="1"/>
  <c r="M26" i="29"/>
  <c r="G26" i="29"/>
  <c r="T25" i="29" a="1"/>
  <c r="T25" i="29" s="1"/>
  <c r="T24" i="29" a="1"/>
  <c r="T24" i="29" s="1"/>
  <c r="T23" i="29" a="1"/>
  <c r="T23" i="29" s="1"/>
  <c r="M23" i="29"/>
  <c r="M22" i="29" s="1"/>
  <c r="G23" i="29"/>
  <c r="T22" i="29" a="1"/>
  <c r="T22" i="29" s="1"/>
  <c r="T21" i="29" a="1"/>
  <c r="T21" i="29" s="1"/>
  <c r="M21" i="29"/>
  <c r="M20" i="29" s="1"/>
  <c r="G21" i="29"/>
  <c r="G20" i="29" s="1"/>
  <c r="T20" i="29" a="1"/>
  <c r="T20" i="29" s="1"/>
  <c r="T19" i="29" a="1"/>
  <c r="T19" i="29" s="1"/>
  <c r="M19" i="29"/>
  <c r="G19" i="29"/>
  <c r="T18" i="29" a="1"/>
  <c r="T18" i="29" s="1"/>
  <c r="M18" i="29"/>
  <c r="G18" i="29"/>
  <c r="T17" i="29" a="1"/>
  <c r="T17" i="29" s="1"/>
  <c r="M17" i="29"/>
  <c r="G17" i="29"/>
  <c r="T16" i="29" a="1"/>
  <c r="T16" i="29" s="1"/>
  <c r="M16" i="29"/>
  <c r="G16" i="29"/>
  <c r="T15" i="29" a="1"/>
  <c r="T15" i="29" s="1"/>
  <c r="T14" i="29" a="1"/>
  <c r="T14" i="29" s="1"/>
  <c r="T13" i="29" a="1"/>
  <c r="T13" i="29" s="1"/>
  <c r="T12" i="29" a="1"/>
  <c r="T12" i="29" s="1"/>
  <c r="T11" i="29" a="1"/>
  <c r="T11" i="29" s="1"/>
  <c r="T10" i="29" a="1"/>
  <c r="T10" i="29" s="1"/>
  <c r="T8" i="29" a="1"/>
  <c r="T8" i="29" s="1"/>
  <c r="T7" i="29" a="1"/>
  <c r="T7" i="29" s="1"/>
  <c r="U7" i="29" s="1"/>
  <c r="K25" i="34" l="1" a="1"/>
  <c r="K25" i="34" s="1"/>
  <c r="T126" i="32"/>
  <c r="M347" i="32"/>
  <c r="M472" i="32"/>
  <c r="M551" i="32"/>
  <c r="M168" i="32"/>
  <c r="M591" i="32"/>
  <c r="M383" i="32"/>
  <c r="M428" i="32"/>
  <c r="M292" i="32"/>
  <c r="M291" i="32" s="1"/>
  <c r="F27" i="34" s="1"/>
  <c r="T561" i="32"/>
  <c r="U83" i="32"/>
  <c r="U14" i="32"/>
  <c r="U540" i="32"/>
  <c r="U653" i="32"/>
  <c r="U652" i="32" s="1"/>
  <c r="U205" i="32"/>
  <c r="U47" i="32"/>
  <c r="U126" i="32"/>
  <c r="U530" i="32"/>
  <c r="U571" i="32"/>
  <c r="U472" i="32"/>
  <c r="M24" i="32"/>
  <c r="M497" i="32"/>
  <c r="M137" i="32"/>
  <c r="K26" i="34" a="1"/>
  <c r="K26" i="34" s="1"/>
  <c r="U35" i="32"/>
  <c r="U193" i="32"/>
  <c r="U292" i="32"/>
  <c r="U291" i="32" s="1"/>
  <c r="U383" i="32"/>
  <c r="U643" i="32"/>
  <c r="M561" i="32"/>
  <c r="U257" i="32"/>
  <c r="M93" i="32"/>
  <c r="M571" i="32"/>
  <c r="M407" i="32"/>
  <c r="M643" i="32"/>
  <c r="M58" i="32"/>
  <c r="M57" i="32" s="1"/>
  <c r="U551" i="32"/>
  <c r="U591" i="32"/>
  <c r="U93" i="32"/>
  <c r="U561" i="32"/>
  <c r="U24" i="32"/>
  <c r="U261" i="32"/>
  <c r="U260" i="32" s="1"/>
  <c r="U168" i="32"/>
  <c r="U394" i="32"/>
  <c r="U72" i="32"/>
  <c r="U115" i="32"/>
  <c r="U156" i="32"/>
  <c r="U347" i="32"/>
  <c r="U623" i="32"/>
  <c r="U497" i="32"/>
  <c r="U245" i="32"/>
  <c r="U520" i="32"/>
  <c r="U216" i="32"/>
  <c r="U407" i="32"/>
  <c r="U58" i="32"/>
  <c r="U179" i="32"/>
  <c r="U605" i="32"/>
  <c r="U420" i="32"/>
  <c r="U509" i="32"/>
  <c r="U508" i="32" s="1"/>
  <c r="M329" i="32"/>
  <c r="M318" i="32" s="1"/>
  <c r="M317" i="32" s="1"/>
  <c r="U330" i="32"/>
  <c r="U329" i="32" s="1"/>
  <c r="U318" i="32" s="1"/>
  <c r="U232" i="32"/>
  <c r="U436" i="32"/>
  <c r="U581" i="32"/>
  <c r="U137" i="32"/>
  <c r="U483" i="32"/>
  <c r="T581" i="32"/>
  <c r="T169" i="32"/>
  <c r="T168" i="32" s="1"/>
  <c r="T194" i="32"/>
  <c r="T233" i="32"/>
  <c r="T292" i="32"/>
  <c r="T291" i="32" s="1"/>
  <c r="T319" i="32"/>
  <c r="T384" i="32"/>
  <c r="T383" i="32" s="1"/>
  <c r="T429" i="32"/>
  <c r="T428" i="32" s="1"/>
  <c r="T636" i="32"/>
  <c r="T15" i="32"/>
  <c r="T14" i="32" s="1"/>
  <c r="T36" i="32"/>
  <c r="T35" i="32" s="1"/>
  <c r="T121" i="32"/>
  <c r="T188" i="32"/>
  <c r="T240" i="32"/>
  <c r="T448" i="32"/>
  <c r="T484" i="32"/>
  <c r="T510" i="32"/>
  <c r="T509" i="32" s="1"/>
  <c r="T508" i="32" s="1"/>
  <c r="T531" i="32"/>
  <c r="T530" i="32" s="1"/>
  <c r="T193" i="32"/>
  <c r="T59" i="32"/>
  <c r="T58" i="32" s="1"/>
  <c r="T73" i="32"/>
  <c r="T72" i="32" s="1"/>
  <c r="T363" i="32"/>
  <c r="T360" i="32" s="1"/>
  <c r="T25" i="32"/>
  <c r="T24" i="32" s="1"/>
  <c r="T138" i="32"/>
  <c r="T137" i="32" s="1"/>
  <c r="T217" i="32"/>
  <c r="T216" i="32" s="1"/>
  <c r="T331" i="32"/>
  <c r="T318" i="32" s="1"/>
  <c r="T348" i="32"/>
  <c r="T347" i="32" s="1"/>
  <c r="T473" i="32"/>
  <c r="T472" i="32" s="1"/>
  <c r="T490" i="32"/>
  <c r="T498" i="32"/>
  <c r="T497" i="32" s="1"/>
  <c r="T552" i="32"/>
  <c r="T551" i="32" s="1"/>
  <c r="T572" i="32"/>
  <c r="T571" i="32" s="1"/>
  <c r="T592" i="32"/>
  <c r="T591" i="32" s="1"/>
  <c r="T613" i="32"/>
  <c r="T620" i="32"/>
  <c r="T631" i="32"/>
  <c r="T644" i="32"/>
  <c r="T643" i="32" s="1"/>
  <c r="T94" i="32"/>
  <c r="T93" i="32" s="1"/>
  <c r="T116" i="32"/>
  <c r="T157" i="32"/>
  <c r="T156" i="32" s="1"/>
  <c r="T437" i="32"/>
  <c r="T48" i="32"/>
  <c r="T47" i="32" s="1"/>
  <c r="T84" i="32"/>
  <c r="T83" i="32" s="1"/>
  <c r="T153" i="32"/>
  <c r="T147" i="32" s="1"/>
  <c r="T180" i="32"/>
  <c r="T179" i="32" s="1"/>
  <c r="T206" i="32"/>
  <c r="T211" i="32"/>
  <c r="T225" i="32"/>
  <c r="T224" i="32" s="1"/>
  <c r="T341" i="32"/>
  <c r="T395" i="32"/>
  <c r="T394" i="32" s="1"/>
  <c r="T408" i="32"/>
  <c r="T407" i="32" s="1"/>
  <c r="T421" i="32"/>
  <c r="T420" i="32" s="1"/>
  <c r="T521" i="32"/>
  <c r="T520" i="32" s="1"/>
  <c r="T541" i="32"/>
  <c r="T540" i="32" s="1"/>
  <c r="T639" i="32"/>
  <c r="T654" i="32"/>
  <c r="T653" i="32" s="1"/>
  <c r="T652" i="32" s="1"/>
  <c r="M436" i="32"/>
  <c r="M115" i="32"/>
  <c r="N18" i="32"/>
  <c r="N26" i="32"/>
  <c r="N31" i="32"/>
  <c r="N39" i="32"/>
  <c r="N46" i="32"/>
  <c r="N52" i="32"/>
  <c r="N61" i="32"/>
  <c r="O61" i="32" s="1"/>
  <c r="N67" i="32"/>
  <c r="N75" i="32"/>
  <c r="N81" i="32"/>
  <c r="N88" i="32"/>
  <c r="N96" i="32"/>
  <c r="N101" i="32"/>
  <c r="N118" i="32"/>
  <c r="O118" i="32" s="1"/>
  <c r="N123" i="32"/>
  <c r="O123" i="32" s="1"/>
  <c r="N128" i="32"/>
  <c r="N132" i="32"/>
  <c r="N134" i="32"/>
  <c r="O134" i="32" s="1"/>
  <c r="N142" i="32"/>
  <c r="O142" i="32" s="1"/>
  <c r="N150" i="32"/>
  <c r="O150" i="32" s="1"/>
  <c r="N158" i="32"/>
  <c r="O158" i="32" s="1"/>
  <c r="N163" i="32"/>
  <c r="N171" i="32"/>
  <c r="N176" i="32"/>
  <c r="N183" i="32"/>
  <c r="O183" i="32" s="1"/>
  <c r="N189" i="32"/>
  <c r="N196" i="32"/>
  <c r="N202" i="32"/>
  <c r="N209" i="32"/>
  <c r="O209" i="32" s="1"/>
  <c r="N215" i="32"/>
  <c r="N221" i="32"/>
  <c r="N228" i="32"/>
  <c r="N235" i="32"/>
  <c r="N241" i="32"/>
  <c r="O241" i="32" s="1"/>
  <c r="N296" i="32"/>
  <c r="N304" i="32"/>
  <c r="O304" i="32" s="1"/>
  <c r="N312" i="32"/>
  <c r="N321" i="32"/>
  <c r="N325" i="32"/>
  <c r="O325" i="32" s="1"/>
  <c r="N330" i="32"/>
  <c r="N335" i="32"/>
  <c r="O335" i="32" s="1"/>
  <c r="N339" i="32"/>
  <c r="O339" i="32" s="1"/>
  <c r="N346" i="32"/>
  <c r="O346" i="32" s="1"/>
  <c r="N352" i="32"/>
  <c r="O352" i="32" s="1"/>
  <c r="N356" i="32"/>
  <c r="O356" i="32" s="1"/>
  <c r="N364" i="32"/>
  <c r="O364" i="32" s="1"/>
  <c r="N368" i="32"/>
  <c r="O368" i="32" s="1"/>
  <c r="N372" i="32"/>
  <c r="N386" i="32"/>
  <c r="N391" i="32"/>
  <c r="N398" i="32"/>
  <c r="N404" i="32"/>
  <c r="N411" i="32"/>
  <c r="N417" i="32"/>
  <c r="N424" i="32"/>
  <c r="O424" i="32" s="1"/>
  <c r="N431" i="32"/>
  <c r="N438" i="32"/>
  <c r="O438" i="32" s="1"/>
  <c r="N442" i="32"/>
  <c r="N449" i="32"/>
  <c r="O449" i="32" s="1"/>
  <c r="N465" i="32"/>
  <c r="N475" i="32"/>
  <c r="O475" i="32" s="1"/>
  <c r="N480" i="32"/>
  <c r="N487" i="32"/>
  <c r="O487" i="32" s="1"/>
  <c r="N492" i="32"/>
  <c r="N500" i="32"/>
  <c r="O500" i="32" s="1"/>
  <c r="N505" i="32"/>
  <c r="N513" i="32"/>
  <c r="O513" i="32" s="1"/>
  <c r="N522" i="32"/>
  <c r="N527" i="32"/>
  <c r="O527" i="32" s="1"/>
  <c r="N534" i="32"/>
  <c r="N542" i="32"/>
  <c r="N546" i="32"/>
  <c r="N554" i="32"/>
  <c r="N560" i="32"/>
  <c r="N566" i="32"/>
  <c r="O566" i="32" s="1"/>
  <c r="N574" i="32"/>
  <c r="N580" i="32"/>
  <c r="N586" i="32"/>
  <c r="O586" i="32" s="1"/>
  <c r="N594" i="32"/>
  <c r="N600" i="32"/>
  <c r="N610" i="32"/>
  <c r="N615" i="32"/>
  <c r="N622" i="32"/>
  <c r="N628" i="32"/>
  <c r="N633" i="32"/>
  <c r="N640" i="32"/>
  <c r="N646" i="32"/>
  <c r="N655" i="32"/>
  <c r="N660" i="32"/>
  <c r="N19" i="32"/>
  <c r="O19" i="32" s="1"/>
  <c r="N27" i="32"/>
  <c r="N33" i="32"/>
  <c r="N40" i="32"/>
  <c r="N49" i="32"/>
  <c r="N54" i="32"/>
  <c r="N62" i="32"/>
  <c r="O62" i="32" s="1"/>
  <c r="N69" i="32"/>
  <c r="N76" i="32"/>
  <c r="N85" i="32"/>
  <c r="N90" i="32"/>
  <c r="N97" i="32"/>
  <c r="N103" i="32"/>
  <c r="N119" i="32"/>
  <c r="O119" i="32" s="1"/>
  <c r="N129" i="32"/>
  <c r="N139" i="32"/>
  <c r="N144" i="32"/>
  <c r="O144" i="32" s="1"/>
  <c r="N152" i="32"/>
  <c r="N159" i="32"/>
  <c r="N165" i="32"/>
  <c r="N172" i="32"/>
  <c r="O172" i="32" s="1"/>
  <c r="N178" i="32"/>
  <c r="O178" i="32" s="1"/>
  <c r="N184" i="32"/>
  <c r="O184" i="32" s="1"/>
  <c r="N190" i="32"/>
  <c r="O190" i="32" s="1"/>
  <c r="N197" i="32"/>
  <c r="N204" i="32"/>
  <c r="N210" i="32"/>
  <c r="O210" i="32" s="1"/>
  <c r="N218" i="32"/>
  <c r="N223" i="32"/>
  <c r="N229" i="32"/>
  <c r="N236" i="32"/>
  <c r="O236" i="32" s="1"/>
  <c r="N242" i="32"/>
  <c r="O242" i="32" s="1"/>
  <c r="N298" i="32"/>
  <c r="O298" i="32" s="1"/>
  <c r="N306" i="32"/>
  <c r="N314" i="32"/>
  <c r="N322" i="32"/>
  <c r="O322" i="32" s="1"/>
  <c r="N326" i="32"/>
  <c r="O326" i="32" s="1"/>
  <c r="N332" i="32"/>
  <c r="N336" i="32"/>
  <c r="O336" i="32" s="1"/>
  <c r="N340" i="32"/>
  <c r="O340" i="32" s="1"/>
  <c r="N349" i="32"/>
  <c r="O349" i="32" s="1"/>
  <c r="N353" i="32"/>
  <c r="O353" i="32" s="1"/>
  <c r="N357" i="32"/>
  <c r="O357" i="32" s="1"/>
  <c r="N365" i="32"/>
  <c r="O365" i="32" s="1"/>
  <c r="N369" i="32"/>
  <c r="N373" i="32"/>
  <c r="O373" i="32" s="1"/>
  <c r="N387" i="32"/>
  <c r="N393" i="32"/>
  <c r="O393" i="32" s="1"/>
  <c r="N399" i="32"/>
  <c r="N406" i="32"/>
  <c r="N412" i="32"/>
  <c r="N419" i="32"/>
  <c r="N425" i="32"/>
  <c r="O425" i="32" s="1"/>
  <c r="N432" i="32"/>
  <c r="N439" i="32"/>
  <c r="N443" i="32"/>
  <c r="O443" i="32" s="1"/>
  <c r="N450" i="32"/>
  <c r="O450" i="32" s="1"/>
  <c r="N467" i="32"/>
  <c r="N476" i="32"/>
  <c r="O476" i="32" s="1"/>
  <c r="N482" i="32"/>
  <c r="O482" i="32" s="1"/>
  <c r="N488" i="32"/>
  <c r="O488" i="32" s="1"/>
  <c r="N494" i="32"/>
  <c r="O494" i="32" s="1"/>
  <c r="N501" i="32"/>
  <c r="O501" i="32" s="1"/>
  <c r="N507" i="32"/>
  <c r="O507" i="32" s="1"/>
  <c r="N514" i="32"/>
  <c r="O514" i="32" s="1"/>
  <c r="N523" i="32"/>
  <c r="N529" i="32"/>
  <c r="N535" i="32"/>
  <c r="N543" i="32"/>
  <c r="N548" i="32"/>
  <c r="N555" i="32"/>
  <c r="O555" i="32" s="1"/>
  <c r="N563" i="32"/>
  <c r="N568" i="32"/>
  <c r="N575" i="32"/>
  <c r="N583" i="32"/>
  <c r="O583" i="32" s="1"/>
  <c r="N588" i="32"/>
  <c r="O588" i="32" s="1"/>
  <c r="N595" i="32"/>
  <c r="O595" i="32" s="1"/>
  <c r="N607" i="32"/>
  <c r="N611" i="32"/>
  <c r="N617" i="32"/>
  <c r="N625" i="32"/>
  <c r="N629" i="32"/>
  <c r="N635" i="32"/>
  <c r="N641" i="32"/>
  <c r="N647" i="32"/>
  <c r="N656" i="32"/>
  <c r="N17" i="32"/>
  <c r="N23" i="32"/>
  <c r="N29" i="32"/>
  <c r="N38" i="32"/>
  <c r="N44" i="32"/>
  <c r="N51" i="32"/>
  <c r="N60" i="32"/>
  <c r="O60" i="32" s="1"/>
  <c r="N65" i="32"/>
  <c r="N74" i="32"/>
  <c r="N79" i="32"/>
  <c r="N87" i="32"/>
  <c r="N95" i="32"/>
  <c r="N99" i="32"/>
  <c r="N117" i="32"/>
  <c r="O117" i="32" s="1"/>
  <c r="N122" i="32"/>
  <c r="N131" i="32"/>
  <c r="O131" i="32" s="1"/>
  <c r="N141" i="32"/>
  <c r="O141" i="32" s="1"/>
  <c r="N149" i="32"/>
  <c r="O149" i="32" s="1"/>
  <c r="N155" i="32"/>
  <c r="O155" i="32" s="1"/>
  <c r="N161" i="32"/>
  <c r="O161" i="32" s="1"/>
  <c r="N170" i="32"/>
  <c r="N174" i="32"/>
  <c r="O174" i="32" s="1"/>
  <c r="N182" i="32"/>
  <c r="O182" i="32" s="1"/>
  <c r="N187" i="32"/>
  <c r="N195" i="32"/>
  <c r="N200" i="32"/>
  <c r="N208" i="32"/>
  <c r="O208" i="32" s="1"/>
  <c r="N213" i="32"/>
  <c r="O213" i="32" s="1"/>
  <c r="N220" i="32"/>
  <c r="N227" i="32"/>
  <c r="N234" i="32"/>
  <c r="O234" i="32" s="1"/>
  <c r="N239" i="32"/>
  <c r="O239" i="32" s="1"/>
  <c r="N294" i="32"/>
  <c r="N302" i="32"/>
  <c r="N310" i="32"/>
  <c r="N320" i="32"/>
  <c r="N324" i="32"/>
  <c r="O324" i="32" s="1"/>
  <c r="N328" i="32"/>
  <c r="O328" i="32" s="1"/>
  <c r="N334" i="32"/>
  <c r="O334" i="32" s="1"/>
  <c r="N338" i="32"/>
  <c r="O338" i="32" s="1"/>
  <c r="N345" i="32"/>
  <c r="O345" i="32" s="1"/>
  <c r="N351" i="32"/>
  <c r="O351" i="32" s="1"/>
  <c r="N355" i="32"/>
  <c r="O355" i="32" s="1"/>
  <c r="N362" i="32"/>
  <c r="N367" i="32"/>
  <c r="O367" i="32" s="1"/>
  <c r="N371" i="32"/>
  <c r="O371" i="32" s="1"/>
  <c r="N385" i="32"/>
  <c r="N389" i="32"/>
  <c r="N397" i="32"/>
  <c r="N402" i="32"/>
  <c r="N410" i="32"/>
  <c r="N415" i="32"/>
  <c r="N423" i="32"/>
  <c r="O423" i="32" s="1"/>
  <c r="N430" i="32"/>
  <c r="N435" i="32"/>
  <c r="O435" i="32" s="1"/>
  <c r="N441" i="32"/>
  <c r="N447" i="32"/>
  <c r="N474" i="32"/>
  <c r="O474" i="32" s="1"/>
  <c r="N478" i="32"/>
  <c r="O478" i="32" s="1"/>
  <c r="N486" i="32"/>
  <c r="O486" i="32" s="1"/>
  <c r="N491" i="32"/>
  <c r="N499" i="32"/>
  <c r="O499" i="32" s="1"/>
  <c r="N503" i="32"/>
  <c r="O503" i="32" s="1"/>
  <c r="N512" i="32"/>
  <c r="O512" i="32" s="1"/>
  <c r="N517" i="32"/>
  <c r="N525" i="32"/>
  <c r="N533" i="32"/>
  <c r="N539" i="32"/>
  <c r="N545" i="32"/>
  <c r="N553" i="32"/>
  <c r="N558" i="32"/>
  <c r="O558" i="32" s="1"/>
  <c r="N565" i="32"/>
  <c r="N573" i="32"/>
  <c r="N578" i="32"/>
  <c r="N585" i="32"/>
  <c r="O585" i="32" s="1"/>
  <c r="N593" i="32"/>
  <c r="O593" i="32" s="1"/>
  <c r="N598" i="32"/>
  <c r="N609" i="32"/>
  <c r="N614" i="32"/>
  <c r="N621" i="32"/>
  <c r="N627" i="32"/>
  <c r="N632" i="32"/>
  <c r="N638" i="32"/>
  <c r="N645" i="32"/>
  <c r="N651" i="32"/>
  <c r="N658" i="32"/>
  <c r="N16" i="32"/>
  <c r="N21" i="32"/>
  <c r="N28" i="32"/>
  <c r="N37" i="32"/>
  <c r="N42" i="32"/>
  <c r="N50" i="32"/>
  <c r="N56" i="32"/>
  <c r="N63" i="32"/>
  <c r="O63" i="32" s="1"/>
  <c r="N71" i="32"/>
  <c r="N77" i="32"/>
  <c r="N86" i="32"/>
  <c r="N92" i="32"/>
  <c r="N98" i="32"/>
  <c r="N120" i="32"/>
  <c r="O120" i="32" s="1"/>
  <c r="N125" i="32"/>
  <c r="O125" i="32" s="1"/>
  <c r="N130" i="32"/>
  <c r="O130" i="32" s="1"/>
  <c r="N140" i="32"/>
  <c r="O140" i="32" s="1"/>
  <c r="N146" i="32"/>
  <c r="N154" i="32"/>
  <c r="N160" i="32"/>
  <c r="N167" i="32"/>
  <c r="O167" i="32" s="1"/>
  <c r="N173" i="32"/>
  <c r="O173" i="32" s="1"/>
  <c r="N181" i="32"/>
  <c r="O181" i="32" s="1"/>
  <c r="N185" i="32"/>
  <c r="O185" i="32" s="1"/>
  <c r="N192" i="32"/>
  <c r="N198" i="32"/>
  <c r="N207" i="32"/>
  <c r="O207" i="32" s="1"/>
  <c r="N212" i="32"/>
  <c r="O212" i="32" s="1"/>
  <c r="N219" i="32"/>
  <c r="N226" i="32"/>
  <c r="N231" i="32"/>
  <c r="N237" i="32"/>
  <c r="O237" i="32" s="1"/>
  <c r="N243" i="32"/>
  <c r="O243" i="32" s="1"/>
  <c r="N300" i="32"/>
  <c r="N308" i="32"/>
  <c r="N316" i="32"/>
  <c r="O316" i="32" s="1"/>
  <c r="N323" i="32"/>
  <c r="O323" i="32" s="1"/>
  <c r="N327" i="32"/>
  <c r="O327" i="32" s="1"/>
  <c r="N333" i="32"/>
  <c r="O333" i="32" s="1"/>
  <c r="N337" i="32"/>
  <c r="O337" i="32" s="1"/>
  <c r="N343" i="32"/>
  <c r="O343" i="32" s="1"/>
  <c r="N350" i="32"/>
  <c r="O350" i="32" s="1"/>
  <c r="N354" i="32"/>
  <c r="N359" i="32"/>
  <c r="N366" i="32"/>
  <c r="O366" i="32" s="1"/>
  <c r="N370" i="32"/>
  <c r="O370" i="32" s="1"/>
  <c r="N379" i="32"/>
  <c r="N388" i="32"/>
  <c r="N396" i="32"/>
  <c r="N400" i="32"/>
  <c r="N409" i="32"/>
  <c r="N413" i="32"/>
  <c r="N422" i="32"/>
  <c r="O422" i="32" s="1"/>
  <c r="N427" i="32"/>
  <c r="N433" i="32"/>
  <c r="N440" i="32"/>
  <c r="N445" i="32"/>
  <c r="O445" i="32" s="1"/>
  <c r="N477" i="32"/>
  <c r="O477" i="32" s="1"/>
  <c r="N485" i="32"/>
  <c r="O485" i="32" s="1"/>
  <c r="N489" i="32"/>
  <c r="O489" i="32" s="1"/>
  <c r="N496" i="32"/>
  <c r="O496" i="32" s="1"/>
  <c r="N502" i="32"/>
  <c r="O502" i="32" s="1"/>
  <c r="N511" i="32"/>
  <c r="O511" i="32" s="1"/>
  <c r="N515" i="32"/>
  <c r="O515" i="32" s="1"/>
  <c r="N524" i="32"/>
  <c r="N532" i="32"/>
  <c r="N537" i="32"/>
  <c r="O537" i="32" s="1"/>
  <c r="N544" i="32"/>
  <c r="N550" i="32"/>
  <c r="N556" i="32"/>
  <c r="O556" i="32" s="1"/>
  <c r="N564" i="32"/>
  <c r="O564" i="32" s="1"/>
  <c r="N570" i="32"/>
  <c r="N576" i="32"/>
  <c r="N584" i="32"/>
  <c r="O584" i="32" s="1"/>
  <c r="N590" i="32"/>
  <c r="N596" i="32"/>
  <c r="O596" i="32" s="1"/>
  <c r="N608" i="32"/>
  <c r="N612" i="32"/>
  <c r="N619" i="32"/>
  <c r="N626" i="32"/>
  <c r="N630" i="32"/>
  <c r="N637" i="32"/>
  <c r="N642" i="32"/>
  <c r="N649" i="32"/>
  <c r="N657" i="32"/>
  <c r="K15" i="34" a="1"/>
  <c r="K15" i="34" s="1"/>
  <c r="K16" i="31" a="1"/>
  <c r="K16" i="31" s="1"/>
  <c r="K20" i="34"/>
  <c r="M35" i="32"/>
  <c r="F10" i="34" a="1"/>
  <c r="F10" i="34" s="1"/>
  <c r="M179" i="32"/>
  <c r="F18" i="34" a="1"/>
  <c r="F18" i="34" s="1"/>
  <c r="M83" i="32"/>
  <c r="F19" i="34" a="1"/>
  <c r="F19" i="34" s="1"/>
  <c r="K12" i="34" a="1"/>
  <c r="K12" i="34" s="1"/>
  <c r="K17" i="34" s="1"/>
  <c r="F9" i="34" a="1"/>
  <c r="F9" i="34" s="1"/>
  <c r="F25" i="34" a="1"/>
  <c r="F25" i="34" s="1"/>
  <c r="F26" i="34" s="1"/>
  <c r="N111" i="32"/>
  <c r="K9" i="34" a="1"/>
  <c r="K9" i="34" s="1"/>
  <c r="K11" i="34" s="1"/>
  <c r="F16" i="34" a="1"/>
  <c r="F16" i="34" s="1"/>
  <c r="K21" i="34" a="1"/>
  <c r="K21" i="34" s="1"/>
  <c r="F21" i="34" a="1"/>
  <c r="F21" i="34" s="1"/>
  <c r="K22" i="34" a="1"/>
  <c r="K22" i="34" s="1"/>
  <c r="M232" i="32"/>
  <c r="M34" i="32"/>
  <c r="M114" i="32"/>
  <c r="M605" i="32"/>
  <c r="M623" i="32"/>
  <c r="M13" i="32"/>
  <c r="M205" i="32"/>
  <c r="M519" i="32"/>
  <c r="M518" i="32" s="1"/>
  <c r="M244" i="32"/>
  <c r="N244" i="32" s="1"/>
  <c r="N245" i="32"/>
  <c r="M260" i="32"/>
  <c r="N260" i="32" s="1"/>
  <c r="N261" i="32"/>
  <c r="M278" i="32"/>
  <c r="N278" i="32" s="1"/>
  <c r="N279" i="32"/>
  <c r="M483" i="32"/>
  <c r="M471" i="32" s="1"/>
  <c r="M470" i="32" s="1"/>
  <c r="M147" i="32"/>
  <c r="G30" i="32"/>
  <c r="N30" i="32" s="1"/>
  <c r="G45" i="32"/>
  <c r="G66" i="32"/>
  <c r="N66" i="32" s="1"/>
  <c r="G80" i="32"/>
  <c r="N80" i="32" s="1"/>
  <c r="G100" i="32"/>
  <c r="N100" i="32" s="1"/>
  <c r="O128" i="32"/>
  <c r="O132" i="32"/>
  <c r="G133" i="32"/>
  <c r="N133" i="32" s="1"/>
  <c r="G162" i="32"/>
  <c r="N162" i="32" s="1"/>
  <c r="O171" i="32"/>
  <c r="G175" i="32"/>
  <c r="N175" i="32" s="1"/>
  <c r="G201" i="32"/>
  <c r="N201" i="32" s="1"/>
  <c r="G214" i="32"/>
  <c r="N214" i="32" s="1"/>
  <c r="G295" i="32"/>
  <c r="N295" i="32" s="1"/>
  <c r="O321" i="32"/>
  <c r="G329" i="32"/>
  <c r="G390" i="32"/>
  <c r="N390" i="32" s="1"/>
  <c r="G403" i="32"/>
  <c r="N403" i="32" s="1"/>
  <c r="G416" i="32"/>
  <c r="N416" i="32" s="1"/>
  <c r="N459" i="32"/>
  <c r="G479" i="32"/>
  <c r="N479" i="32" s="1"/>
  <c r="G504" i="32"/>
  <c r="N504" i="32" s="1"/>
  <c r="G526" i="32"/>
  <c r="G559" i="32"/>
  <c r="N559" i="32" s="1"/>
  <c r="G579" i="32"/>
  <c r="N579" i="32" s="1"/>
  <c r="G599" i="32"/>
  <c r="N599" i="32" s="1"/>
  <c r="G659" i="32"/>
  <c r="N659" i="32" s="1"/>
  <c r="G32" i="32"/>
  <c r="N32" i="32" s="1"/>
  <c r="G53" i="32"/>
  <c r="N53" i="32" s="1"/>
  <c r="G68" i="32"/>
  <c r="G89" i="32"/>
  <c r="N89" i="32" s="1"/>
  <c r="G102" i="32"/>
  <c r="N102" i="32" s="1"/>
  <c r="O129" i="32"/>
  <c r="O159" i="32"/>
  <c r="G164" i="32"/>
  <c r="N164" i="32" s="1"/>
  <c r="G177" i="32"/>
  <c r="N177" i="32" s="1"/>
  <c r="G203" i="32"/>
  <c r="N203" i="32" s="1"/>
  <c r="G222" i="32"/>
  <c r="N222" i="32" s="1"/>
  <c r="G297" i="32"/>
  <c r="N297" i="32" s="1"/>
  <c r="G305" i="32"/>
  <c r="N305" i="32" s="1"/>
  <c r="G313" i="32"/>
  <c r="N313" i="32" s="1"/>
  <c r="G392" i="32"/>
  <c r="G405" i="32"/>
  <c r="N405" i="32" s="1"/>
  <c r="G418" i="32"/>
  <c r="N418" i="32" s="1"/>
  <c r="N466" i="32"/>
  <c r="G481" i="32"/>
  <c r="N481" i="32" s="1"/>
  <c r="G493" i="32"/>
  <c r="N493" i="32" s="1"/>
  <c r="G506" i="32"/>
  <c r="N506" i="32" s="1"/>
  <c r="G528" i="32"/>
  <c r="N528" i="32" s="1"/>
  <c r="G547" i="32"/>
  <c r="N547" i="32" s="1"/>
  <c r="G567" i="32"/>
  <c r="N567" i="32" s="1"/>
  <c r="G587" i="32"/>
  <c r="N587" i="32" s="1"/>
  <c r="G616" i="32"/>
  <c r="N616" i="32" s="1"/>
  <c r="G634" i="32"/>
  <c r="N634" i="32" s="1"/>
  <c r="G20" i="32"/>
  <c r="N20" i="32" s="1"/>
  <c r="G41" i="32"/>
  <c r="N41" i="32" s="1"/>
  <c r="G55" i="32"/>
  <c r="N55" i="32" s="1"/>
  <c r="G70" i="32"/>
  <c r="N70" i="32" s="1"/>
  <c r="G91" i="32"/>
  <c r="G110" i="32"/>
  <c r="G124" i="32"/>
  <c r="G145" i="32"/>
  <c r="N145" i="32" s="1"/>
  <c r="G166" i="32"/>
  <c r="N166" i="32" s="1"/>
  <c r="G191" i="32"/>
  <c r="N191" i="32" s="1"/>
  <c r="G230" i="32"/>
  <c r="G299" i="32"/>
  <c r="N299" i="32" s="1"/>
  <c r="O308" i="32"/>
  <c r="G315" i="32"/>
  <c r="N315" i="32" s="1"/>
  <c r="G342" i="32"/>
  <c r="N342" i="32" s="1"/>
  <c r="O354" i="32"/>
  <c r="G358" i="32"/>
  <c r="N358" i="32" s="1"/>
  <c r="G378" i="32"/>
  <c r="G426" i="32"/>
  <c r="N426" i="32" s="1"/>
  <c r="G444" i="32"/>
  <c r="N444" i="32" s="1"/>
  <c r="G495" i="32"/>
  <c r="N495" i="32" s="1"/>
  <c r="G536" i="32"/>
  <c r="N536" i="32" s="1"/>
  <c r="G569" i="32"/>
  <c r="N569" i="32" s="1"/>
  <c r="G589" i="32"/>
  <c r="N589" i="32" s="1"/>
  <c r="G618" i="32"/>
  <c r="N618" i="32" s="1"/>
  <c r="G648" i="32"/>
  <c r="N648" i="32" s="1"/>
  <c r="O17" i="32"/>
  <c r="G22" i="32"/>
  <c r="G43" i="32"/>
  <c r="N43" i="32" s="1"/>
  <c r="G64" i="32"/>
  <c r="N64" i="32" s="1"/>
  <c r="G78" i="32"/>
  <c r="N78" i="32" s="1"/>
  <c r="G186" i="32"/>
  <c r="N186" i="32" s="1"/>
  <c r="G238" i="32"/>
  <c r="N238" i="32" s="1"/>
  <c r="G293" i="32"/>
  <c r="G301" i="32"/>
  <c r="N301" i="32" s="1"/>
  <c r="G309" i="32"/>
  <c r="N309" i="32" s="1"/>
  <c r="G361" i="32"/>
  <c r="N361" i="32" s="1"/>
  <c r="G401" i="32"/>
  <c r="N401" i="32" s="1"/>
  <c r="G414" i="32"/>
  <c r="N414" i="32" s="1"/>
  <c r="G446" i="32"/>
  <c r="N446" i="32" s="1"/>
  <c r="G516" i="32"/>
  <c r="N516" i="32" s="1"/>
  <c r="G538" i="32"/>
  <c r="N538" i="32" s="1"/>
  <c r="G557" i="32"/>
  <c r="N557" i="32" s="1"/>
  <c r="O565" i="32"/>
  <c r="G577" i="32"/>
  <c r="N577" i="32" s="1"/>
  <c r="G597" i="32"/>
  <c r="N597" i="32" s="1"/>
  <c r="G650" i="32"/>
  <c r="N650" i="32" s="1"/>
  <c r="G613" i="32"/>
  <c r="N613" i="32" s="1"/>
  <c r="G620" i="32"/>
  <c r="G188" i="32"/>
  <c r="N188" i="32" s="1"/>
  <c r="G319" i="32"/>
  <c r="N319" i="32" s="1"/>
  <c r="G344" i="32"/>
  <c r="N344" i="32" s="1"/>
  <c r="G510" i="32"/>
  <c r="N510" i="32" s="1"/>
  <c r="G521" i="32"/>
  <c r="G153" i="32"/>
  <c r="N153" i="32" s="1"/>
  <c r="G240" i="32"/>
  <c r="N240" i="32" s="1"/>
  <c r="G384" i="32"/>
  <c r="N384" i="32" s="1"/>
  <c r="G421" i="32"/>
  <c r="G490" i="32"/>
  <c r="N490" i="32" s="1"/>
  <c r="G15" i="32"/>
  <c r="G148" i="32"/>
  <c r="N148" i="32" s="1"/>
  <c r="G217" i="32"/>
  <c r="G448" i="32"/>
  <c r="N448" i="32" s="1"/>
  <c r="G582" i="32"/>
  <c r="G363" i="32"/>
  <c r="G531" i="32"/>
  <c r="N531" i="32" s="1"/>
  <c r="G180" i="32"/>
  <c r="N180" i="32" s="1"/>
  <c r="N451" i="32"/>
  <c r="G116" i="32"/>
  <c r="G606" i="32"/>
  <c r="N606" i="32" s="1"/>
  <c r="G84" i="32"/>
  <c r="G395" i="32"/>
  <c r="G636" i="32"/>
  <c r="N636" i="32" s="1"/>
  <c r="G408" i="32"/>
  <c r="G437" i="32"/>
  <c r="N437" i="32" s="1"/>
  <c r="G206" i="32"/>
  <c r="N206" i="32" s="1"/>
  <c r="G348" i="32"/>
  <c r="G429" i="32"/>
  <c r="N429" i="32" s="1"/>
  <c r="G592" i="32"/>
  <c r="N592" i="32" s="1"/>
  <c r="G36" i="32"/>
  <c r="G59" i="32"/>
  <c r="G94" i="32"/>
  <c r="G127" i="32"/>
  <c r="G169" i="32"/>
  <c r="N169" i="32" s="1"/>
  <c r="O235" i="32"/>
  <c r="G331" i="32"/>
  <c r="N331" i="32" s="1"/>
  <c r="G473" i="32"/>
  <c r="N473" i="32" s="1"/>
  <c r="G484" i="32"/>
  <c r="N484" i="32" s="1"/>
  <c r="G552" i="32"/>
  <c r="N552" i="32" s="1"/>
  <c r="G631" i="32"/>
  <c r="N631" i="32" s="1"/>
  <c r="G644" i="32"/>
  <c r="N644" i="32" s="1"/>
  <c r="G654" i="32"/>
  <c r="G307" i="32"/>
  <c r="N307" i="32" s="1"/>
  <c r="G639" i="32"/>
  <c r="N639" i="32" s="1"/>
  <c r="G225" i="32"/>
  <c r="G143" i="32"/>
  <c r="G303" i="32"/>
  <c r="N303" i="32" s="1"/>
  <c r="G498" i="32"/>
  <c r="G157" i="32"/>
  <c r="G25" i="32"/>
  <c r="N25" i="32" s="1"/>
  <c r="G48" i="32"/>
  <c r="G73" i="32"/>
  <c r="G138" i="32"/>
  <c r="N138" i="32" s="1"/>
  <c r="G199" i="32"/>
  <c r="N199" i="32" s="1"/>
  <c r="G562" i="32"/>
  <c r="O332" i="32"/>
  <c r="G121" i="32"/>
  <c r="G151" i="32"/>
  <c r="N151" i="32" s="1"/>
  <c r="G194" i="32"/>
  <c r="N194" i="32" s="1"/>
  <c r="G211" i="32"/>
  <c r="N211" i="32" s="1"/>
  <c r="G233" i="32"/>
  <c r="G311" i="32"/>
  <c r="N311" i="32" s="1"/>
  <c r="G434" i="32"/>
  <c r="N434" i="32" s="1"/>
  <c r="G541" i="32"/>
  <c r="N541" i="32" s="1"/>
  <c r="G549" i="32"/>
  <c r="N549" i="32" s="1"/>
  <c r="G572" i="32"/>
  <c r="G624" i="32"/>
  <c r="N624" i="32" s="1"/>
  <c r="O594" i="32"/>
  <c r="O65" i="32"/>
  <c r="O160" i="32"/>
  <c r="O18" i="32"/>
  <c r="O369" i="32"/>
  <c r="O372" i="32"/>
  <c r="O554" i="32"/>
  <c r="K19" i="31" a="1"/>
  <c r="K19" i="31" s="1"/>
  <c r="K18" i="31" a="1"/>
  <c r="K18" i="31" s="1"/>
  <c r="N218" i="29"/>
  <c r="F24" i="31"/>
  <c r="L27" i="31"/>
  <c r="L23" i="31"/>
  <c r="L24" i="31"/>
  <c r="N484" i="29"/>
  <c r="U440" i="29"/>
  <c r="N501" i="29"/>
  <c r="N505" i="29"/>
  <c r="M479" i="29"/>
  <c r="M483" i="29"/>
  <c r="U483" i="29" s="1"/>
  <c r="N414" i="29"/>
  <c r="N428" i="29"/>
  <c r="N450" i="29"/>
  <c r="N456" i="29"/>
  <c r="N466" i="29"/>
  <c r="O466" i="29" s="1"/>
  <c r="U70" i="29"/>
  <c r="U173" i="29"/>
  <c r="U175" i="29"/>
  <c r="N480" i="29"/>
  <c r="N481" i="29"/>
  <c r="N482" i="29"/>
  <c r="N483" i="29"/>
  <c r="U110" i="29"/>
  <c r="U593" i="29"/>
  <c r="U595" i="29"/>
  <c r="U615" i="29"/>
  <c r="U617" i="29"/>
  <c r="U182" i="29"/>
  <c r="N184" i="29"/>
  <c r="O184" i="29" s="1"/>
  <c r="N204" i="29"/>
  <c r="O204" i="29" s="1"/>
  <c r="N232" i="29"/>
  <c r="O232" i="29" s="1"/>
  <c r="N238" i="29"/>
  <c r="N237" i="29" s="1"/>
  <c r="N242" i="29"/>
  <c r="N252" i="29"/>
  <c r="N319" i="29"/>
  <c r="O319" i="29" s="1"/>
  <c r="N321" i="29"/>
  <c r="O321" i="29" s="1"/>
  <c r="N323" i="29"/>
  <c r="O323" i="29" s="1"/>
  <c r="N325" i="29"/>
  <c r="O325" i="29" s="1"/>
  <c r="N327" i="29"/>
  <c r="O327" i="29" s="1"/>
  <c r="N331" i="29"/>
  <c r="O331" i="29" s="1"/>
  <c r="N333" i="29"/>
  <c r="O333" i="29" s="1"/>
  <c r="N335" i="29"/>
  <c r="O335" i="29" s="1"/>
  <c r="N341" i="29"/>
  <c r="O341" i="29" s="1"/>
  <c r="N358" i="29"/>
  <c r="O358" i="29" s="1"/>
  <c r="N362" i="29"/>
  <c r="O362" i="29" s="1"/>
  <c r="N366" i="29"/>
  <c r="O366" i="29" s="1"/>
  <c r="N534" i="29"/>
  <c r="N550" i="29"/>
  <c r="N562" i="29"/>
  <c r="N570" i="29"/>
  <c r="N582" i="29"/>
  <c r="O582" i="29" s="1"/>
  <c r="N590" i="29"/>
  <c r="O590" i="29" s="1"/>
  <c r="U594" i="29"/>
  <c r="N602" i="29"/>
  <c r="N610" i="29"/>
  <c r="O610" i="29" s="1"/>
  <c r="U614" i="29"/>
  <c r="N18" i="29"/>
  <c r="O18" i="29" s="1"/>
  <c r="N26" i="29"/>
  <c r="N40" i="29"/>
  <c r="N52" i="29"/>
  <c r="N56" i="29"/>
  <c r="N62" i="29"/>
  <c r="O62" i="29" s="1"/>
  <c r="U76" i="29"/>
  <c r="N78" i="29"/>
  <c r="N88" i="29"/>
  <c r="N93" i="29"/>
  <c r="N97" i="29"/>
  <c r="N118" i="29"/>
  <c r="O118" i="29" s="1"/>
  <c r="N124" i="29"/>
  <c r="O124" i="29" s="1"/>
  <c r="N126" i="29"/>
  <c r="O126" i="29" s="1"/>
  <c r="N162" i="29"/>
  <c r="O162" i="29" s="1"/>
  <c r="N346" i="29"/>
  <c r="O346" i="29" s="1"/>
  <c r="N350" i="29"/>
  <c r="O350" i="29" s="1"/>
  <c r="N353" i="29"/>
  <c r="O353" i="29" s="1"/>
  <c r="N361" i="29"/>
  <c r="O361" i="29" s="1"/>
  <c r="N365" i="29"/>
  <c r="O365" i="29" s="1"/>
  <c r="N369" i="29"/>
  <c r="N371" i="29"/>
  <c r="O371" i="29" s="1"/>
  <c r="N375" i="29"/>
  <c r="O375" i="29" s="1"/>
  <c r="N379" i="29"/>
  <c r="O379" i="29" s="1"/>
  <c r="N383" i="29"/>
  <c r="O383" i="29" s="1"/>
  <c r="N385" i="29"/>
  <c r="O385" i="29" s="1"/>
  <c r="N391" i="29"/>
  <c r="O391" i="29" s="1"/>
  <c r="N395" i="29"/>
  <c r="O395" i="29" s="1"/>
  <c r="N399" i="29"/>
  <c r="O399" i="29" s="1"/>
  <c r="N515" i="29"/>
  <c r="N529" i="29"/>
  <c r="N539" i="29"/>
  <c r="N549" i="29"/>
  <c r="N561" i="29"/>
  <c r="N569" i="29"/>
  <c r="N573" i="29"/>
  <c r="N575" i="29"/>
  <c r="N577" i="29"/>
  <c r="N581" i="29"/>
  <c r="O581" i="29" s="1"/>
  <c r="N593" i="29"/>
  <c r="O593" i="29" s="1"/>
  <c r="N595" i="29"/>
  <c r="N597" i="29"/>
  <c r="O597" i="29" s="1"/>
  <c r="N601" i="29"/>
  <c r="N634" i="29"/>
  <c r="N638" i="29"/>
  <c r="N654" i="29"/>
  <c r="N660" i="29"/>
  <c r="N664" i="29"/>
  <c r="N674" i="29"/>
  <c r="N678" i="29"/>
  <c r="N684" i="29"/>
  <c r="N438" i="29"/>
  <c r="N448" i="29"/>
  <c r="N458" i="29"/>
  <c r="N152" i="29"/>
  <c r="N17" i="29"/>
  <c r="O17" i="29" s="1"/>
  <c r="N29" i="29"/>
  <c r="N31" i="29"/>
  <c r="N33" i="29"/>
  <c r="N39" i="29"/>
  <c r="N51" i="29"/>
  <c r="N61" i="29"/>
  <c r="O61" i="29" s="1"/>
  <c r="N87" i="29"/>
  <c r="N96" i="29"/>
  <c r="N100" i="29"/>
  <c r="N121" i="29"/>
  <c r="O121" i="29" s="1"/>
  <c r="N123" i="29"/>
  <c r="O123" i="29" s="1"/>
  <c r="N167" i="29"/>
  <c r="O167" i="29" s="1"/>
  <c r="U181" i="29"/>
  <c r="N193" i="29"/>
  <c r="O193" i="29" s="1"/>
  <c r="N207" i="29"/>
  <c r="O207" i="29" s="1"/>
  <c r="N227" i="29"/>
  <c r="N226" i="29" s="1"/>
  <c r="N241" i="29"/>
  <c r="N503" i="29"/>
  <c r="U668" i="29"/>
  <c r="N28" i="29"/>
  <c r="N38" i="29"/>
  <c r="N46" i="29"/>
  <c r="N50" i="29"/>
  <c r="N60" i="29"/>
  <c r="O60" i="29" s="1"/>
  <c r="N70" i="29"/>
  <c r="N72" i="29"/>
  <c r="N71" i="29" s="1"/>
  <c r="N99" i="29"/>
  <c r="N120" i="29"/>
  <c r="O120" i="29" s="1"/>
  <c r="N164" i="29"/>
  <c r="O164" i="29" s="1"/>
  <c r="N169" i="29"/>
  <c r="N173" i="29"/>
  <c r="O173" i="29" s="1"/>
  <c r="N175" i="29"/>
  <c r="N177" i="29"/>
  <c r="O177" i="29" s="1"/>
  <c r="N181" i="29"/>
  <c r="O181" i="29" s="1"/>
  <c r="N182" i="29"/>
  <c r="O182" i="29" s="1"/>
  <c r="N206" i="29"/>
  <c r="O206" i="29" s="1"/>
  <c r="N220" i="29"/>
  <c r="N230" i="29"/>
  <c r="O230" i="29" s="1"/>
  <c r="N244" i="29"/>
  <c r="N250" i="29"/>
  <c r="N352" i="29"/>
  <c r="O352" i="29" s="1"/>
  <c r="N528" i="29"/>
  <c r="N683" i="29"/>
  <c r="N19" i="29"/>
  <c r="O19" i="29" s="1"/>
  <c r="N23" i="29"/>
  <c r="N27" i="29"/>
  <c r="N37" i="29"/>
  <c r="N49" i="29"/>
  <c r="N63" i="29"/>
  <c r="O63" i="29" s="1"/>
  <c r="N75" i="29"/>
  <c r="N195" i="29"/>
  <c r="O195" i="29" s="1"/>
  <c r="N199" i="29"/>
  <c r="N198" i="29" s="1"/>
  <c r="N201" i="29"/>
  <c r="N233" i="29"/>
  <c r="O233" i="29" s="1"/>
  <c r="N348" i="29"/>
  <c r="O348" i="29" s="1"/>
  <c r="N359" i="29"/>
  <c r="O359" i="29" s="1"/>
  <c r="N363" i="29"/>
  <c r="O363" i="29" s="1"/>
  <c r="N377" i="29"/>
  <c r="O377" i="29" s="1"/>
  <c r="N381" i="29"/>
  <c r="O381" i="29" s="1"/>
  <c r="N393" i="29"/>
  <c r="O393" i="29" s="1"/>
  <c r="N397" i="29"/>
  <c r="O397" i="29" s="1"/>
  <c r="N413" i="29"/>
  <c r="N425" i="29"/>
  <c r="N465" i="29"/>
  <c r="O465" i="29" s="1"/>
  <c r="N469" i="29"/>
  <c r="O469" i="29" s="1"/>
  <c r="N509" i="29"/>
  <c r="N519" i="29"/>
  <c r="N523" i="29"/>
  <c r="O523" i="29" s="1"/>
  <c r="N527" i="29"/>
  <c r="N541" i="29"/>
  <c r="N551" i="29"/>
  <c r="N559" i="29"/>
  <c r="N571" i="29"/>
  <c r="N583" i="29"/>
  <c r="O583" i="29" s="1"/>
  <c r="N585" i="29"/>
  <c r="N587" i="29"/>
  <c r="N586" i="29" s="1"/>
  <c r="N591" i="29"/>
  <c r="O591" i="29" s="1"/>
  <c r="N603" i="29"/>
  <c r="N605" i="29"/>
  <c r="N611" i="29"/>
  <c r="O611" i="29" s="1"/>
  <c r="N636" i="29"/>
  <c r="N644" i="29"/>
  <c r="N652" i="29"/>
  <c r="N656" i="29"/>
  <c r="N668" i="29"/>
  <c r="N672" i="29"/>
  <c r="N682" i="29"/>
  <c r="N476" i="29"/>
  <c r="O476" i="29" s="1"/>
  <c r="N464" i="29"/>
  <c r="O464" i="29" s="1"/>
  <c r="N468" i="29"/>
  <c r="O468" i="29" s="1"/>
  <c r="N451" i="29"/>
  <c r="N445" i="29"/>
  <c r="O445" i="29" s="1"/>
  <c r="N432" i="29"/>
  <c r="N422" i="29"/>
  <c r="N426" i="29"/>
  <c r="N424" i="29"/>
  <c r="N419" i="29"/>
  <c r="N411" i="29"/>
  <c r="U236" i="29"/>
  <c r="N236" i="29"/>
  <c r="O236" i="29" s="1"/>
  <c r="U307" i="29"/>
  <c r="N307" i="29"/>
  <c r="O307" i="29" s="1"/>
  <c r="N313" i="29"/>
  <c r="O313" i="29" s="1"/>
  <c r="G404" i="29"/>
  <c r="G403" i="29" s="1"/>
  <c r="G402" i="29" s="1"/>
  <c r="G401" i="29" s="1"/>
  <c r="G400" i="29" s="1"/>
  <c r="N405" i="29"/>
  <c r="O405" i="29" s="1"/>
  <c r="N77" i="29"/>
  <c r="N102" i="29"/>
  <c r="N101" i="29" s="1"/>
  <c r="G103" i="29"/>
  <c r="N104" i="29"/>
  <c r="U138" i="29"/>
  <c r="N138" i="29"/>
  <c r="N165" i="29"/>
  <c r="O165" i="29" s="1"/>
  <c r="N178" i="29"/>
  <c r="O178" i="29" s="1"/>
  <c r="N183" i="29"/>
  <c r="O183" i="29" s="1"/>
  <c r="N186" i="29"/>
  <c r="G189" i="29"/>
  <c r="N190" i="29"/>
  <c r="O190" i="29" s="1"/>
  <c r="N194" i="29"/>
  <c r="O194" i="29" s="1"/>
  <c r="N205" i="29"/>
  <c r="O205" i="29" s="1"/>
  <c r="N215" i="29"/>
  <c r="N219" i="29"/>
  <c r="N235" i="29"/>
  <c r="O235" i="29" s="1"/>
  <c r="N243" i="29"/>
  <c r="N249" i="29"/>
  <c r="N345" i="29"/>
  <c r="O345" i="29" s="1"/>
  <c r="N349" i="29"/>
  <c r="O349" i="29" s="1"/>
  <c r="N360" i="29"/>
  <c r="O360" i="29" s="1"/>
  <c r="N364" i="29"/>
  <c r="O364" i="29" s="1"/>
  <c r="N378" i="29"/>
  <c r="O378" i="29" s="1"/>
  <c r="N382" i="29"/>
  <c r="O382" i="29" s="1"/>
  <c r="N388" i="29"/>
  <c r="N390" i="29"/>
  <c r="O390" i="29" s="1"/>
  <c r="N394" i="29"/>
  <c r="O394" i="29" s="1"/>
  <c r="N398" i="29"/>
  <c r="O398" i="29" s="1"/>
  <c r="G429" i="29"/>
  <c r="N430" i="29"/>
  <c r="N436" i="29"/>
  <c r="N613" i="29"/>
  <c r="O613" i="29" s="1"/>
  <c r="G616" i="29"/>
  <c r="N617" i="29"/>
  <c r="U621" i="29"/>
  <c r="N621" i="29"/>
  <c r="O621" i="29" s="1"/>
  <c r="U625" i="29"/>
  <c r="N625" i="29"/>
  <c r="O625" i="29" s="1"/>
  <c r="G675" i="29"/>
  <c r="N676" i="29"/>
  <c r="U148" i="29"/>
  <c r="N148" i="29"/>
  <c r="O148" i="29" s="1"/>
  <c r="U153" i="29"/>
  <c r="N153" i="29"/>
  <c r="N314" i="29"/>
  <c r="O314" i="29" s="1"/>
  <c r="N556" i="29"/>
  <c r="N662" i="29"/>
  <c r="G209" i="29"/>
  <c r="N210" i="29"/>
  <c r="G211" i="29"/>
  <c r="N212" i="29"/>
  <c r="O212" i="29" s="1"/>
  <c r="G67" i="29"/>
  <c r="N68" i="29"/>
  <c r="N76" i="29"/>
  <c r="N86" i="29"/>
  <c r="U91" i="29"/>
  <c r="N91" i="29"/>
  <c r="N90" i="29" s="1"/>
  <c r="N197" i="29"/>
  <c r="O197" i="29" s="1"/>
  <c r="N208" i="29"/>
  <c r="O208" i="29" s="1"/>
  <c r="N294" i="29"/>
  <c r="N305" i="29"/>
  <c r="O305" i="29" s="1"/>
  <c r="N310" i="29"/>
  <c r="O310" i="29" s="1"/>
  <c r="G328" i="29"/>
  <c r="N329" i="29"/>
  <c r="O329" i="29" s="1"/>
  <c r="N435" i="29"/>
  <c r="N439" i="29"/>
  <c r="N441" i="29"/>
  <c r="N443" i="29"/>
  <c r="N449" i="29"/>
  <c r="N459" i="29"/>
  <c r="N461" i="29"/>
  <c r="N471" i="29"/>
  <c r="N473" i="29"/>
  <c r="O473" i="29" s="1"/>
  <c r="N475" i="29"/>
  <c r="O475" i="29" s="1"/>
  <c r="N490" i="29"/>
  <c r="N496" i="29"/>
  <c r="N502" i="29"/>
  <c r="N514" i="29"/>
  <c r="N538" i="29"/>
  <c r="N542" i="29"/>
  <c r="N544" i="29"/>
  <c r="N552" i="29"/>
  <c r="G553" i="29"/>
  <c r="N554" i="29"/>
  <c r="N560" i="29"/>
  <c r="N572" i="29"/>
  <c r="N580" i="29"/>
  <c r="O580" i="29" s="1"/>
  <c r="N592" i="29"/>
  <c r="O592" i="29" s="1"/>
  <c r="N600" i="29"/>
  <c r="N612" i="29"/>
  <c r="O612" i="29" s="1"/>
  <c r="U627" i="29"/>
  <c r="N627" i="29"/>
  <c r="O627" i="29" s="1"/>
  <c r="N637" i="29"/>
  <c r="N649" i="29"/>
  <c r="N653" i="29"/>
  <c r="N657" i="29"/>
  <c r="N659" i="29"/>
  <c r="N669" i="29"/>
  <c r="N673" i="29"/>
  <c r="U149" i="29"/>
  <c r="N149" i="29"/>
  <c r="O149" i="29" s="1"/>
  <c r="U155" i="29"/>
  <c r="N155" i="29"/>
  <c r="N54" i="29"/>
  <c r="N188" i="29"/>
  <c r="N187" i="29" s="1"/>
  <c r="N615" i="29"/>
  <c r="G81" i="29"/>
  <c r="N82" i="29"/>
  <c r="U137" i="29"/>
  <c r="N137" i="29"/>
  <c r="N89" i="29"/>
  <c r="N98" i="29"/>
  <c r="N119" i="29"/>
  <c r="O119" i="29" s="1"/>
  <c r="N163" i="29"/>
  <c r="O163" i="29" s="1"/>
  <c r="U165" i="29"/>
  <c r="N172" i="29"/>
  <c r="O172" i="29" s="1"/>
  <c r="U186" i="29"/>
  <c r="N196" i="29"/>
  <c r="O196" i="29" s="1"/>
  <c r="N221" i="29"/>
  <c r="N223" i="29"/>
  <c r="G224" i="29"/>
  <c r="N225" i="29"/>
  <c r="N231" i="29"/>
  <c r="O231" i="29" s="1"/>
  <c r="N251" i="29"/>
  <c r="G253" i="29"/>
  <c r="N254" i="29"/>
  <c r="U272" i="29"/>
  <c r="N272" i="29"/>
  <c r="N306" i="29"/>
  <c r="O306" i="29" s="1"/>
  <c r="U312" i="29"/>
  <c r="N312" i="29"/>
  <c r="O312" i="29" s="1"/>
  <c r="N337" i="29"/>
  <c r="O337" i="29" s="1"/>
  <c r="N339" i="29"/>
  <c r="O339" i="29" s="1"/>
  <c r="N347" i="29"/>
  <c r="O347" i="29" s="1"/>
  <c r="N351" i="29"/>
  <c r="O351" i="29" s="1"/>
  <c r="N354" i="29"/>
  <c r="O354" i="29" s="1"/>
  <c r="G355" i="29"/>
  <c r="N356" i="29"/>
  <c r="O356" i="29" s="1"/>
  <c r="N372" i="29"/>
  <c r="O372" i="29" s="1"/>
  <c r="N376" i="29"/>
  <c r="O376" i="29" s="1"/>
  <c r="U378" i="29"/>
  <c r="N380" i="29"/>
  <c r="O380" i="29" s="1"/>
  <c r="N392" i="29"/>
  <c r="O392" i="29" s="1"/>
  <c r="N396" i="29"/>
  <c r="O396" i="29" s="1"/>
  <c r="N412" i="29"/>
  <c r="U487" i="29"/>
  <c r="N487" i="29"/>
  <c r="N491" i="29"/>
  <c r="G506" i="29"/>
  <c r="N507" i="29"/>
  <c r="N513" i="29"/>
  <c r="N607" i="29"/>
  <c r="N642" i="29"/>
  <c r="N646" i="29"/>
  <c r="N648" i="29"/>
  <c r="U146" i="29"/>
  <c r="N146" i="29"/>
  <c r="O146" i="29" s="1"/>
  <c r="U150" i="29"/>
  <c r="N150" i="29"/>
  <c r="O150" i="29" s="1"/>
  <c r="U157" i="29"/>
  <c r="N157" i="29"/>
  <c r="O157" i="29" s="1"/>
  <c r="N21" i="29"/>
  <c r="N42" i="29"/>
  <c r="N41" i="29" s="1"/>
  <c r="N64" i="29"/>
  <c r="O64" i="29" s="1"/>
  <c r="N112" i="29"/>
  <c r="N128" i="29"/>
  <c r="O128" i="29" s="1"/>
  <c r="N246" i="29"/>
  <c r="N489" i="29"/>
  <c r="N622" i="29"/>
  <c r="O622" i="29" s="1"/>
  <c r="N415" i="29"/>
  <c r="N417" i="29"/>
  <c r="N423" i="29"/>
  <c r="N437" i="29"/>
  <c r="N453" i="29"/>
  <c r="N457" i="29"/>
  <c r="N467" i="29"/>
  <c r="O467" i="29" s="1"/>
  <c r="N477" i="29"/>
  <c r="O477" i="29" s="1"/>
  <c r="N488" i="29"/>
  <c r="N492" i="29"/>
  <c r="N504" i="29"/>
  <c r="N512" i="29"/>
  <c r="N516" i="29"/>
  <c r="N518" i="29"/>
  <c r="N526" i="29"/>
  <c r="N530" i="29"/>
  <c r="N532" i="29"/>
  <c r="N540" i="29"/>
  <c r="G563" i="29"/>
  <c r="N564" i="29"/>
  <c r="O564" i="29" s="1"/>
  <c r="N566" i="29"/>
  <c r="U620" i="29"/>
  <c r="N620" i="29"/>
  <c r="O620" i="29" s="1"/>
  <c r="U623" i="29"/>
  <c r="N623" i="29"/>
  <c r="O623" i="29" s="1"/>
  <c r="N635" i="29"/>
  <c r="N639" i="29"/>
  <c r="N641" i="29"/>
  <c r="N655" i="29"/>
  <c r="N665" i="29"/>
  <c r="N667" i="29"/>
  <c r="N685" i="29"/>
  <c r="N687" i="29"/>
  <c r="N44" i="29"/>
  <c r="N80" i="29"/>
  <c r="N147" i="29"/>
  <c r="O147" i="29" s="1"/>
  <c r="N293" i="29"/>
  <c r="N308" i="29"/>
  <c r="O308" i="29" s="1"/>
  <c r="N494" i="29"/>
  <c r="N521" i="29"/>
  <c r="U71" i="29"/>
  <c r="U206" i="29"/>
  <c r="U227" i="29"/>
  <c r="U403" i="29"/>
  <c r="U451" i="29"/>
  <c r="G658" i="29"/>
  <c r="M663" i="29"/>
  <c r="U663" i="29" s="1"/>
  <c r="M90" i="29"/>
  <c r="U90" i="29" s="1"/>
  <c r="M192" i="29"/>
  <c r="U192" i="29" s="1"/>
  <c r="U233" i="29"/>
  <c r="U331" i="29"/>
  <c r="U348" i="29"/>
  <c r="U439" i="29"/>
  <c r="U441" i="29"/>
  <c r="U120" i="29"/>
  <c r="U193" i="29"/>
  <c r="U366" i="29"/>
  <c r="M370" i="29"/>
  <c r="M367" i="29" s="1"/>
  <c r="U367" i="29" s="1"/>
  <c r="U488" i="29"/>
  <c r="U502" i="29"/>
  <c r="U570" i="29"/>
  <c r="G640" i="29"/>
  <c r="U653" i="29"/>
  <c r="M671" i="29"/>
  <c r="U671" i="29" s="1"/>
  <c r="U674" i="29"/>
  <c r="U29" i="29"/>
  <c r="U142" i="29"/>
  <c r="U81" i="29"/>
  <c r="M122" i="29"/>
  <c r="U122" i="29" s="1"/>
  <c r="U162" i="29"/>
  <c r="U196" i="29"/>
  <c r="U252" i="29"/>
  <c r="U313" i="29"/>
  <c r="U325" i="29"/>
  <c r="U336" i="29"/>
  <c r="U413" i="29"/>
  <c r="U450" i="29"/>
  <c r="U467" i="29"/>
  <c r="N470" i="29"/>
  <c r="U496" i="29"/>
  <c r="U527" i="29"/>
  <c r="U569" i="29"/>
  <c r="U607" i="29"/>
  <c r="U51" i="29"/>
  <c r="M311" i="29"/>
  <c r="U311" i="29" s="1"/>
  <c r="U324" i="29"/>
  <c r="M495" i="29"/>
  <c r="N495" i="29" s="1"/>
  <c r="U508" i="29"/>
  <c r="M151" i="29"/>
  <c r="U151" i="29" s="1"/>
  <c r="U533" i="29"/>
  <c r="M48" i="29"/>
  <c r="U48" i="29" s="1"/>
  <c r="U50" i="29"/>
  <c r="U102" i="29"/>
  <c r="U172" i="29"/>
  <c r="U185" i="29"/>
  <c r="M187" i="29"/>
  <c r="U187" i="29" s="1"/>
  <c r="U205" i="29"/>
  <c r="U212" i="29"/>
  <c r="U220" i="29"/>
  <c r="U244" i="29"/>
  <c r="U251" i="29"/>
  <c r="U337" i="29"/>
  <c r="U339" i="29"/>
  <c r="U341" i="29"/>
  <c r="M344" i="29"/>
  <c r="U344" i="29" s="1"/>
  <c r="U347" i="29"/>
  <c r="U398" i="29"/>
  <c r="U445" i="29"/>
  <c r="U476" i="29"/>
  <c r="U516" i="29"/>
  <c r="U526" i="29"/>
  <c r="U542" i="29"/>
  <c r="U544" i="29"/>
  <c r="U559" i="29"/>
  <c r="U601" i="29"/>
  <c r="U606" i="29"/>
  <c r="M626" i="29"/>
  <c r="U626" i="29" s="1"/>
  <c r="U636" i="29"/>
  <c r="U652" i="29"/>
  <c r="U684" i="29"/>
  <c r="M156" i="29"/>
  <c r="U156" i="29" s="1"/>
  <c r="U17" i="29"/>
  <c r="U118" i="29"/>
  <c r="M141" i="29"/>
  <c r="U141" i="29" s="1"/>
  <c r="U238" i="29"/>
  <c r="U258" i="29"/>
  <c r="U308" i="29"/>
  <c r="U338" i="29"/>
  <c r="U359" i="29"/>
  <c r="U364" i="29"/>
  <c r="U369" i="29"/>
  <c r="U376" i="29"/>
  <c r="U380" i="29"/>
  <c r="U393" i="29"/>
  <c r="U397" i="29"/>
  <c r="U404" i="29"/>
  <c r="U444" i="29"/>
  <c r="U459" i="29"/>
  <c r="U461" i="29"/>
  <c r="U465" i="29"/>
  <c r="U469" i="29"/>
  <c r="U473" i="29"/>
  <c r="U504" i="29"/>
  <c r="U515" i="29"/>
  <c r="U530" i="29"/>
  <c r="U551" i="29"/>
  <c r="U587" i="29"/>
  <c r="U641" i="29"/>
  <c r="M145" i="29"/>
  <c r="N145" i="29" s="1"/>
  <c r="O145" i="29" s="1"/>
  <c r="U82" i="29"/>
  <c r="U108" i="29"/>
  <c r="U134" i="29"/>
  <c r="M161" i="29"/>
  <c r="M160" i="29" s="1"/>
  <c r="U164" i="29"/>
  <c r="U183" i="29"/>
  <c r="U194" i="29"/>
  <c r="U207" i="29"/>
  <c r="U218" i="29"/>
  <c r="M229" i="29"/>
  <c r="U229" i="29" s="1"/>
  <c r="U232" i="29"/>
  <c r="U235" i="29"/>
  <c r="U349" i="29"/>
  <c r="U353" i="29"/>
  <c r="U358" i="29"/>
  <c r="U371" i="29"/>
  <c r="U375" i="29"/>
  <c r="U379" i="29"/>
  <c r="U383" i="29"/>
  <c r="M389" i="29"/>
  <c r="M386" i="29" s="1"/>
  <c r="U386" i="29" s="1"/>
  <c r="U392" i="29"/>
  <c r="U396" i="29"/>
  <c r="U430" i="29"/>
  <c r="U460" i="29"/>
  <c r="U472" i="29"/>
  <c r="U492" i="29"/>
  <c r="U503" i="29"/>
  <c r="M506" i="29"/>
  <c r="U506" i="29" s="1"/>
  <c r="U507" i="29"/>
  <c r="M553" i="29"/>
  <c r="U612" i="29"/>
  <c r="U616" i="29"/>
  <c r="U638" i="29"/>
  <c r="M647" i="29"/>
  <c r="M154" i="29"/>
  <c r="U154" i="29" s="1"/>
  <c r="U604" i="29"/>
  <c r="M357" i="29"/>
  <c r="U357" i="29" s="1"/>
  <c r="U18" i="29"/>
  <c r="U66" i="29"/>
  <c r="U97" i="29"/>
  <c r="U417" i="29"/>
  <c r="U78" i="29"/>
  <c r="U93" i="29"/>
  <c r="U16" i="29"/>
  <c r="U20" i="29"/>
  <c r="U23" i="29"/>
  <c r="M25" i="29"/>
  <c r="U25" i="29" s="1"/>
  <c r="U28" i="29"/>
  <c r="U31" i="29"/>
  <c r="U39" i="29"/>
  <c r="U42" i="29"/>
  <c r="U60" i="29"/>
  <c r="M85" i="29"/>
  <c r="U87" i="29"/>
  <c r="U96" i="29"/>
  <c r="U103" i="29"/>
  <c r="U111" i="29"/>
  <c r="U112" i="29"/>
  <c r="U169" i="29"/>
  <c r="M176" i="29"/>
  <c r="U176" i="29" s="1"/>
  <c r="U178" i="29"/>
  <c r="G180" i="29"/>
  <c r="U197" i="29"/>
  <c r="U242" i="29"/>
  <c r="M248" i="29"/>
  <c r="U257" i="29"/>
  <c r="U270" i="29"/>
  <c r="U318" i="29"/>
  <c r="U321" i="29"/>
  <c r="U334" i="29"/>
  <c r="U346" i="29"/>
  <c r="U361" i="29"/>
  <c r="U365" i="29"/>
  <c r="U377" i="29"/>
  <c r="U411" i="29"/>
  <c r="U416" i="29"/>
  <c r="G418" i="29"/>
  <c r="M434" i="29"/>
  <c r="M433" i="29" s="1"/>
  <c r="U433" i="29" s="1"/>
  <c r="G444" i="29"/>
  <c r="U45" i="29"/>
  <c r="U88" i="29"/>
  <c r="U22" i="29"/>
  <c r="G36" i="29"/>
  <c r="U56" i="29"/>
  <c r="U68" i="29"/>
  <c r="M117" i="29"/>
  <c r="U117" i="29" s="1"/>
  <c r="M136" i="29"/>
  <c r="U184" i="29"/>
  <c r="U209" i="29"/>
  <c r="U210" i="29"/>
  <c r="U224" i="29"/>
  <c r="U225" i="29"/>
  <c r="U245" i="29"/>
  <c r="M282" i="29"/>
  <c r="U282" i="29" s="1"/>
  <c r="U323" i="29"/>
  <c r="U350" i="29"/>
  <c r="U354" i="29"/>
  <c r="U360" i="29"/>
  <c r="M374" i="29"/>
  <c r="U374" i="29" s="1"/>
  <c r="G427" i="29"/>
  <c r="M447" i="29"/>
  <c r="M446" i="29" s="1"/>
  <c r="U446" i="29" s="1"/>
  <c r="M589" i="29"/>
  <c r="M588" i="29" s="1"/>
  <c r="U588" i="29" s="1"/>
  <c r="U453" i="29"/>
  <c r="M455" i="29"/>
  <c r="M454" i="29" s="1"/>
  <c r="U454" i="29" s="1"/>
  <c r="U458" i="29"/>
  <c r="U501" i="29"/>
  <c r="M511" i="29"/>
  <c r="U511" i="29" s="1"/>
  <c r="M548" i="29"/>
  <c r="U549" i="29"/>
  <c r="U562" i="29"/>
  <c r="U582" i="29"/>
  <c r="G584" i="29"/>
  <c r="U602" i="29"/>
  <c r="U605" i="29"/>
  <c r="U635" i="29"/>
  <c r="U657" i="29"/>
  <c r="U660" i="29"/>
  <c r="M666" i="29"/>
  <c r="U666" i="29" s="1"/>
  <c r="U673" i="29"/>
  <c r="U685" i="29"/>
  <c r="U687" i="29"/>
  <c r="M421" i="29"/>
  <c r="U421" i="29" s="1"/>
  <c r="U424" i="29"/>
  <c r="U425" i="29"/>
  <c r="U428" i="29"/>
  <c r="U436" i="29"/>
  <c r="U457" i="29"/>
  <c r="M463" i="29"/>
  <c r="U463" i="29" s="1"/>
  <c r="U466" i="29"/>
  <c r="U468" i="29"/>
  <c r="U491" i="29"/>
  <c r="M493" i="29"/>
  <c r="N493" i="29" s="1"/>
  <c r="U513" i="29"/>
  <c r="U523" i="29"/>
  <c r="U532" i="29"/>
  <c r="U560" i="29"/>
  <c r="G568" i="29"/>
  <c r="U572" i="29"/>
  <c r="U573" i="29"/>
  <c r="U580" i="29"/>
  <c r="U581" i="29"/>
  <c r="U590" i="29"/>
  <c r="U600" i="29"/>
  <c r="G606" i="29"/>
  <c r="U610" i="29"/>
  <c r="M624" i="29"/>
  <c r="U624" i="29" s="1"/>
  <c r="U634" i="29"/>
  <c r="M640" i="29"/>
  <c r="U640" i="29" s="1"/>
  <c r="U642" i="29"/>
  <c r="U656" i="29"/>
  <c r="U659" i="29"/>
  <c r="U662" i="29"/>
  <c r="U665" i="29"/>
  <c r="M681" i="29"/>
  <c r="M680" i="29" s="1"/>
  <c r="M679" i="29" s="1"/>
  <c r="U679" i="29" s="1"/>
  <c r="U683" i="29"/>
  <c r="U686" i="29"/>
  <c r="U418" i="29"/>
  <c r="U419" i="29"/>
  <c r="M427" i="29"/>
  <c r="U427" i="29" s="1"/>
  <c r="U456" i="29"/>
  <c r="G463" i="29"/>
  <c r="U477" i="29"/>
  <c r="U512" i="29"/>
  <c r="U531" i="29"/>
  <c r="U538" i="29"/>
  <c r="U541" i="29"/>
  <c r="U565" i="29"/>
  <c r="U566" i="29"/>
  <c r="U574" i="29"/>
  <c r="U585" i="29"/>
  <c r="U644" i="29"/>
  <c r="U646" i="29"/>
  <c r="U664" i="29"/>
  <c r="M139" i="29"/>
  <c r="M130" i="29"/>
  <c r="U128" i="29"/>
  <c r="U126" i="29"/>
  <c r="U123" i="29"/>
  <c r="U124" i="29"/>
  <c r="U121" i="29"/>
  <c r="U89" i="29"/>
  <c r="U40" i="29"/>
  <c r="M36" i="29"/>
  <c r="U38" i="29"/>
  <c r="U33" i="29"/>
  <c r="M32" i="29"/>
  <c r="M189" i="29"/>
  <c r="U189" i="29" s="1"/>
  <c r="U21" i="29"/>
  <c r="U27" i="29"/>
  <c r="N16" i="29"/>
  <c r="O16" i="29" s="1"/>
  <c r="M15" i="29"/>
  <c r="U26" i="29"/>
  <c r="G45" i="29"/>
  <c r="U49" i="29"/>
  <c r="U62" i="29"/>
  <c r="U79" i="29"/>
  <c r="U99" i="29"/>
  <c r="G125" i="29"/>
  <c r="U19" i="29"/>
  <c r="G25" i="29"/>
  <c r="G30" i="29"/>
  <c r="U54" i="29"/>
  <c r="U61" i="29"/>
  <c r="M74" i="29"/>
  <c r="M73" i="29" s="1"/>
  <c r="U73" i="29" s="1"/>
  <c r="U86" i="29"/>
  <c r="M95" i="29"/>
  <c r="M94" i="29" s="1"/>
  <c r="U94" i="29" s="1"/>
  <c r="U100" i="29"/>
  <c r="U119" i="29"/>
  <c r="G161" i="29"/>
  <c r="M171" i="29"/>
  <c r="U171" i="29" s="1"/>
  <c r="U177" i="29"/>
  <c r="U199" i="29"/>
  <c r="U204" i="29"/>
  <c r="M211" i="29"/>
  <c r="U211" i="29" s="1"/>
  <c r="U213" i="29"/>
  <c r="U215" i="29"/>
  <c r="U221" i="29"/>
  <c r="U231" i="29"/>
  <c r="U237" i="29"/>
  <c r="M240" i="29"/>
  <c r="M239" i="29" s="1"/>
  <c r="U239" i="29" s="1"/>
  <c r="U249" i="29"/>
  <c r="U254" i="29"/>
  <c r="M298" i="29"/>
  <c r="U298" i="29" s="1"/>
  <c r="M328" i="29"/>
  <c r="M317" i="29" s="1"/>
  <c r="G330" i="29"/>
  <c r="U75" i="29"/>
  <c r="U77" i="29"/>
  <c r="U80" i="29"/>
  <c r="U98" i="29"/>
  <c r="U109" i="29"/>
  <c r="U166" i="29"/>
  <c r="U167" i="29"/>
  <c r="U190" i="29"/>
  <c r="G192" i="29"/>
  <c r="U198" i="29"/>
  <c r="U200" i="29"/>
  <c r="U214" i="29"/>
  <c r="M217" i="29"/>
  <c r="M216" i="29" s="1"/>
  <c r="U216" i="29" s="1"/>
  <c r="U222" i="29"/>
  <c r="G226" i="29"/>
  <c r="U230" i="29"/>
  <c r="U253" i="29"/>
  <c r="U268" i="29"/>
  <c r="G322" i="29"/>
  <c r="U30" i="29"/>
  <c r="U37" i="29"/>
  <c r="U46" i="29"/>
  <c r="U52" i="29"/>
  <c r="M59" i="29"/>
  <c r="U63" i="29"/>
  <c r="U69" i="29"/>
  <c r="U72" i="29"/>
  <c r="U92" i="29"/>
  <c r="U101" i="29"/>
  <c r="U104" i="29"/>
  <c r="U125" i="29"/>
  <c r="U163" i="29"/>
  <c r="U168" i="29"/>
  <c r="M180" i="29"/>
  <c r="U180" i="29" s="1"/>
  <c r="U188" i="29"/>
  <c r="U195" i="29"/>
  <c r="U201" i="29"/>
  <c r="M203" i="29"/>
  <c r="U203" i="29" s="1"/>
  <c r="G217" i="29"/>
  <c r="U219" i="29"/>
  <c r="U223" i="29"/>
  <c r="U226" i="29"/>
  <c r="G229" i="29"/>
  <c r="M234" i="29"/>
  <c r="U241" i="29"/>
  <c r="U243" i="29"/>
  <c r="U246" i="29"/>
  <c r="M269" i="29"/>
  <c r="U269" i="29" s="1"/>
  <c r="N286" i="29"/>
  <c r="U287" i="29"/>
  <c r="U297" i="29"/>
  <c r="M296" i="29"/>
  <c r="U296" i="29" s="1"/>
  <c r="U305" i="29"/>
  <c r="U329" i="29"/>
  <c r="U327" i="29"/>
  <c r="U356" i="29"/>
  <c r="U368" i="29"/>
  <c r="G370" i="29"/>
  <c r="U388" i="29"/>
  <c r="U391" i="29"/>
  <c r="U415" i="29"/>
  <c r="U423" i="29"/>
  <c r="G434" i="29"/>
  <c r="U438" i="29"/>
  <c r="U443" i="29"/>
  <c r="U449" i="29"/>
  <c r="G452" i="29"/>
  <c r="U464" i="29"/>
  <c r="G470" i="29"/>
  <c r="U475" i="29"/>
  <c r="G517" i="29"/>
  <c r="G543" i="29"/>
  <c r="M555" i="29"/>
  <c r="U555" i="29" s="1"/>
  <c r="G558" i="29"/>
  <c r="U326" i="29"/>
  <c r="G338" i="29"/>
  <c r="U345" i="29"/>
  <c r="G357" i="29"/>
  <c r="U363" i="29"/>
  <c r="U382" i="29"/>
  <c r="U390" i="29"/>
  <c r="U395" i="29"/>
  <c r="U412" i="29"/>
  <c r="U414" i="29"/>
  <c r="U422" i="29"/>
  <c r="U426" i="29"/>
  <c r="U432" i="29"/>
  <c r="U437" i="29"/>
  <c r="U448" i="29"/>
  <c r="U319" i="29"/>
  <c r="U322" i="29"/>
  <c r="U335" i="29"/>
  <c r="U340" i="29"/>
  <c r="U352" i="29"/>
  <c r="U362" i="29"/>
  <c r="U372" i="29"/>
  <c r="U381" i="29"/>
  <c r="U385" i="29"/>
  <c r="U394" i="29"/>
  <c r="U399" i="29"/>
  <c r="M410" i="29"/>
  <c r="M409" i="29" s="1"/>
  <c r="U409" i="29" s="1"/>
  <c r="U471" i="29"/>
  <c r="M474" i="29"/>
  <c r="M500" i="29"/>
  <c r="G508" i="29"/>
  <c r="G525" i="29"/>
  <c r="U556" i="29"/>
  <c r="U384" i="29"/>
  <c r="U435" i="29"/>
  <c r="U442" i="29"/>
  <c r="M517" i="29"/>
  <c r="U519" i="29"/>
  <c r="M563" i="29"/>
  <c r="U563" i="29" s="1"/>
  <c r="U561" i="29"/>
  <c r="U571" i="29"/>
  <c r="U576" i="29"/>
  <c r="U583" i="29"/>
  <c r="G586" i="29"/>
  <c r="U596" i="29"/>
  <c r="G651" i="29"/>
  <c r="M651" i="29"/>
  <c r="U651" i="29" s="1"/>
  <c r="U654" i="29"/>
  <c r="U682" i="29"/>
  <c r="U521" i="29"/>
  <c r="M525" i="29"/>
  <c r="M524" i="29" s="1"/>
  <c r="U524" i="29" s="1"/>
  <c r="U550" i="29"/>
  <c r="U552" i="29"/>
  <c r="U554" i="29"/>
  <c r="U577" i="29"/>
  <c r="U592" i="29"/>
  <c r="U597" i="29"/>
  <c r="M609" i="29"/>
  <c r="M608" i="29" s="1"/>
  <c r="U608" i="29" s="1"/>
  <c r="U613" i="29"/>
  <c r="G643" i="29"/>
  <c r="U672" i="29"/>
  <c r="U678" i="29"/>
  <c r="U505" i="29"/>
  <c r="U518" i="29"/>
  <c r="U522" i="29"/>
  <c r="U528" i="29"/>
  <c r="U534" i="29"/>
  <c r="M537" i="29"/>
  <c r="M536" i="29" s="1"/>
  <c r="M535" i="29" s="1"/>
  <c r="U535" i="29" s="1"/>
  <c r="U539" i="29"/>
  <c r="M568" i="29"/>
  <c r="M567" i="29" s="1"/>
  <c r="U567" i="29" s="1"/>
  <c r="M579" i="29"/>
  <c r="U579" i="29" s="1"/>
  <c r="U584" i="29"/>
  <c r="U591" i="29"/>
  <c r="M599" i="29"/>
  <c r="M598" i="29" s="1"/>
  <c r="U598" i="29" s="1"/>
  <c r="U603" i="29"/>
  <c r="U611" i="29"/>
  <c r="G614" i="29"/>
  <c r="U639" i="29"/>
  <c r="U645" i="29"/>
  <c r="U648" i="29"/>
  <c r="M658" i="29"/>
  <c r="U658" i="29" s="1"/>
  <c r="U669" i="29"/>
  <c r="G686" i="29"/>
  <c r="N65" i="29"/>
  <c r="U55" i="29"/>
  <c r="U53" i="29"/>
  <c r="U67" i="29"/>
  <c r="U107" i="29"/>
  <c r="M43" i="29"/>
  <c r="U43" i="29" s="1"/>
  <c r="N301" i="29"/>
  <c r="N300" i="29" s="1"/>
  <c r="G22" i="29"/>
  <c r="G55" i="29"/>
  <c r="G15" i="29"/>
  <c r="G32" i="29"/>
  <c r="G48" i="29"/>
  <c r="G59" i="29"/>
  <c r="M65" i="29"/>
  <c r="U65" i="29" s="1"/>
  <c r="G69" i="29"/>
  <c r="J18" i="31" s="1" a="1"/>
  <c r="J18" i="31" s="1"/>
  <c r="G74" i="29"/>
  <c r="G85" i="29"/>
  <c r="G95" i="29"/>
  <c r="G122" i="29"/>
  <c r="U127" i="29"/>
  <c r="U174" i="29"/>
  <c r="G71" i="29"/>
  <c r="G92" i="29"/>
  <c r="J19" i="31" s="1" a="1"/>
  <c r="J19" i="31" s="1"/>
  <c r="G101" i="29"/>
  <c r="G168" i="29"/>
  <c r="G176" i="29"/>
  <c r="G185" i="29"/>
  <c r="G200" i="29"/>
  <c r="U208" i="29"/>
  <c r="G222" i="29"/>
  <c r="G237" i="29"/>
  <c r="G248" i="29"/>
  <c r="U250" i="29"/>
  <c r="U259" i="29"/>
  <c r="U263" i="29"/>
  <c r="M265" i="29"/>
  <c r="U265" i="29" s="1"/>
  <c r="M286" i="29"/>
  <c r="U286" i="29" s="1"/>
  <c r="M289" i="29"/>
  <c r="K10" i="31" s="1" a="1"/>
  <c r="K10" i="31" s="1"/>
  <c r="N298" i="29"/>
  <c r="N295" i="29" s="1"/>
  <c r="M301" i="29"/>
  <c r="U302" i="29"/>
  <c r="M304" i="29"/>
  <c r="U306" i="29"/>
  <c r="U310" i="29"/>
  <c r="U314" i="29"/>
  <c r="G320" i="29"/>
  <c r="U330" i="29"/>
  <c r="M401" i="29"/>
  <c r="M400" i="29" s="1"/>
  <c r="U400" i="29" s="1"/>
  <c r="U402" i="29"/>
  <c r="N274" i="29"/>
  <c r="M284" i="29"/>
  <c r="U284" i="29" s="1"/>
  <c r="U320" i="29"/>
  <c r="G344" i="29"/>
  <c r="M256" i="29"/>
  <c r="N267" i="29"/>
  <c r="M274" i="29"/>
  <c r="M292" i="29"/>
  <c r="G117" i="29"/>
  <c r="G166" i="29"/>
  <c r="G171" i="29"/>
  <c r="G174" i="29"/>
  <c r="G198" i="29"/>
  <c r="G203" i="29"/>
  <c r="G214" i="29"/>
  <c r="G234" i="29"/>
  <c r="G240" i="29"/>
  <c r="G239" i="29" s="1"/>
  <c r="M262" i="29"/>
  <c r="U262" i="29" s="1"/>
  <c r="M280" i="29"/>
  <c r="U280" i="29" s="1"/>
  <c r="U285" i="29"/>
  <c r="U294" i="29"/>
  <c r="M309" i="29"/>
  <c r="G318" i="29"/>
  <c r="G324" i="29"/>
  <c r="G326" i="29"/>
  <c r="U332" i="29"/>
  <c r="U333" i="29"/>
  <c r="G334" i="29"/>
  <c r="U355" i="29"/>
  <c r="U387" i="29"/>
  <c r="G368" i="29"/>
  <c r="G384" i="29"/>
  <c r="G389" i="29"/>
  <c r="G410" i="29"/>
  <c r="U431" i="29"/>
  <c r="U452" i="29"/>
  <c r="U470" i="29"/>
  <c r="U405" i="29"/>
  <c r="G332" i="29"/>
  <c r="G340" i="29"/>
  <c r="G374" i="29"/>
  <c r="G387" i="29"/>
  <c r="U429" i="29"/>
  <c r="G455" i="29"/>
  <c r="U509" i="29"/>
  <c r="U543" i="29"/>
  <c r="G576" i="29"/>
  <c r="G511" i="29"/>
  <c r="G537" i="29"/>
  <c r="G431" i="29"/>
  <c r="G440" i="29"/>
  <c r="G460" i="29"/>
  <c r="G472" i="29"/>
  <c r="M486" i="29"/>
  <c r="U490" i="29"/>
  <c r="U494" i="29"/>
  <c r="U520" i="29"/>
  <c r="G533" i="29"/>
  <c r="G416" i="29"/>
  <c r="G421" i="29"/>
  <c r="G442" i="29"/>
  <c r="G447" i="29"/>
  <c r="G474" i="29"/>
  <c r="U489" i="29"/>
  <c r="G500" i="29"/>
  <c r="U514" i="29"/>
  <c r="U529" i="29"/>
  <c r="U540" i="29"/>
  <c r="G548" i="29"/>
  <c r="G522" i="29"/>
  <c r="G531" i="29"/>
  <c r="M558" i="29"/>
  <c r="G565" i="29"/>
  <c r="U564" i="29"/>
  <c r="U575" i="29"/>
  <c r="U586" i="29"/>
  <c r="G589" i="29"/>
  <c r="G604" i="29"/>
  <c r="G647" i="29"/>
  <c r="U676" i="29"/>
  <c r="G677" i="29"/>
  <c r="U655" i="29"/>
  <c r="U661" i="29"/>
  <c r="G574" i="29"/>
  <c r="G579" i="29"/>
  <c r="G594" i="29"/>
  <c r="G599" i="29"/>
  <c r="G609" i="29"/>
  <c r="M619" i="29"/>
  <c r="G633" i="29"/>
  <c r="M633" i="29"/>
  <c r="U637" i="29"/>
  <c r="U643" i="29"/>
  <c r="U649" i="29"/>
  <c r="M675" i="29"/>
  <c r="U675" i="29" s="1"/>
  <c r="G596" i="29"/>
  <c r="U667" i="29"/>
  <c r="G671" i="29"/>
  <c r="U677" i="29"/>
  <c r="G681" i="29"/>
  <c r="G645" i="29"/>
  <c r="G663" i="29"/>
  <c r="G666" i="29"/>
  <c r="U82" i="32" l="1"/>
  <c r="N329" i="32"/>
  <c r="M382" i="32"/>
  <c r="M82" i="32"/>
  <c r="U471" i="32"/>
  <c r="U470" i="32" s="1"/>
  <c r="U317" i="32"/>
  <c r="U290" i="32" s="1"/>
  <c r="U13" i="32"/>
  <c r="U34" i="32"/>
  <c r="U114" i="32"/>
  <c r="U113" i="32" s="1"/>
  <c r="U382" i="32"/>
  <c r="U381" i="32" s="1"/>
  <c r="U604" i="32"/>
  <c r="U603" i="32" s="1"/>
  <c r="U602" i="32" s="1"/>
  <c r="U601" i="32" s="1"/>
  <c r="U244" i="32"/>
  <c r="U136" i="32" s="1"/>
  <c r="U135" i="32" s="1"/>
  <c r="U57" i="32"/>
  <c r="U519" i="32"/>
  <c r="U518" i="32" s="1"/>
  <c r="T436" i="32"/>
  <c r="T34" i="32"/>
  <c r="T13" i="32"/>
  <c r="T205" i="32"/>
  <c r="T605" i="32"/>
  <c r="T232" i="32"/>
  <c r="T115" i="32"/>
  <c r="T114" i="32" s="1"/>
  <c r="T113" i="32" s="1"/>
  <c r="T519" i="32"/>
  <c r="T518" i="32" s="1"/>
  <c r="T382" i="32"/>
  <c r="T381" i="32" s="1"/>
  <c r="T623" i="32"/>
  <c r="T57" i="32"/>
  <c r="T483" i="32"/>
  <c r="T471" i="32" s="1"/>
  <c r="T470" i="32" s="1"/>
  <c r="T317" i="32"/>
  <c r="T290" i="32" s="1"/>
  <c r="T82" i="32"/>
  <c r="N127" i="32"/>
  <c r="N126" i="32" s="1"/>
  <c r="G126" i="32"/>
  <c r="N116" i="32"/>
  <c r="G115" i="32"/>
  <c r="F11" i="34"/>
  <c r="E18" i="34" a="1"/>
  <c r="E18" i="34" s="1"/>
  <c r="E19" i="34" a="1"/>
  <c r="E19" i="34" s="1"/>
  <c r="N91" i="32"/>
  <c r="J19" i="34" a="1"/>
  <c r="J19" i="34" s="1"/>
  <c r="L19" i="34" s="1"/>
  <c r="N68" i="32"/>
  <c r="J18" i="34" a="1"/>
  <c r="J18" i="34" s="1"/>
  <c r="F20" i="34"/>
  <c r="N143" i="32"/>
  <c r="J22" i="34" a="1"/>
  <c r="J22" i="34" s="1"/>
  <c r="J21" i="34" a="1"/>
  <c r="J21" i="34" s="1"/>
  <c r="L21" i="34" s="1"/>
  <c r="E10" i="34" a="1"/>
  <c r="E10" i="34" s="1"/>
  <c r="N620" i="32"/>
  <c r="J15" i="34" a="1"/>
  <c r="J15" i="34" s="1"/>
  <c r="L15" i="34" s="1"/>
  <c r="N293" i="32"/>
  <c r="E25" i="34" a="1"/>
  <c r="E25" i="34" s="1"/>
  <c r="N124" i="32"/>
  <c r="J13" i="34" a="1"/>
  <c r="J13" i="34" s="1"/>
  <c r="L13" i="34" s="1"/>
  <c r="J12" i="34" a="1"/>
  <c r="J12" i="34" s="1"/>
  <c r="N526" i="32"/>
  <c r="J26" i="34" a="1"/>
  <c r="J26" i="34" s="1"/>
  <c r="L26" i="34" s="1"/>
  <c r="J25" i="34" a="1"/>
  <c r="J25" i="34" s="1"/>
  <c r="L25" i="34" s="1"/>
  <c r="N225" i="32"/>
  <c r="E16" i="34" a="1"/>
  <c r="E16" i="34" s="1"/>
  <c r="I16" i="34" s="1"/>
  <c r="E9" i="34" a="1"/>
  <c r="E9" i="34" s="1"/>
  <c r="N22" i="32"/>
  <c r="J9" i="34" a="1"/>
  <c r="J9" i="34" s="1"/>
  <c r="M290" i="32"/>
  <c r="F23" i="34"/>
  <c r="L22" i="34"/>
  <c r="N230" i="32"/>
  <c r="J16" i="34" a="1"/>
  <c r="J16" i="34" s="1"/>
  <c r="L16" i="34" s="1"/>
  <c r="E21" i="34" a="1"/>
  <c r="E21" i="34" s="1"/>
  <c r="N392" i="32"/>
  <c r="J14" i="34" a="1"/>
  <c r="J14" i="34" s="1"/>
  <c r="L14" i="34" s="1"/>
  <c r="N45" i="32"/>
  <c r="J10" i="34" a="1"/>
  <c r="J10" i="34" s="1"/>
  <c r="L10" i="34" s="1"/>
  <c r="M136" i="32"/>
  <c r="M135" i="32" s="1"/>
  <c r="M113" i="32"/>
  <c r="F13" i="34"/>
  <c r="M381" i="32"/>
  <c r="M380" i="32" s="1"/>
  <c r="F14" i="34"/>
  <c r="F24" i="34"/>
  <c r="G16" i="34"/>
  <c r="F28" i="34"/>
  <c r="G21" i="34"/>
  <c r="K28" i="34"/>
  <c r="K29" i="34" s="1"/>
  <c r="O29" i="34" s="1"/>
  <c r="M604" i="32"/>
  <c r="M603" i="32" s="1"/>
  <c r="M602" i="32" s="1"/>
  <c r="M601" i="32" s="1"/>
  <c r="F15" i="34" s="1"/>
  <c r="N458" i="32"/>
  <c r="M12" i="32"/>
  <c r="M11" i="32" s="1"/>
  <c r="M10" i="32" s="1"/>
  <c r="M9" i="32" s="1"/>
  <c r="G341" i="32"/>
  <c r="N341" i="32" s="1"/>
  <c r="G232" i="32"/>
  <c r="N232" i="32" s="1"/>
  <c r="N233" i="32"/>
  <c r="O233" i="32" s="1"/>
  <c r="N121" i="32"/>
  <c r="G156" i="32"/>
  <c r="N156" i="32" s="1"/>
  <c r="N157" i="32"/>
  <c r="G216" i="32"/>
  <c r="N216" i="32" s="1"/>
  <c r="N217" i="32"/>
  <c r="G72" i="32"/>
  <c r="N72" i="32" s="1"/>
  <c r="N73" i="32"/>
  <c r="G497" i="32"/>
  <c r="N497" i="32" s="1"/>
  <c r="N498" i="32"/>
  <c r="G93" i="32"/>
  <c r="N93" i="32" s="1"/>
  <c r="N94" i="32"/>
  <c r="G347" i="32"/>
  <c r="N347" i="32" s="1"/>
  <c r="N348" i="32"/>
  <c r="G407" i="32"/>
  <c r="N407" i="32" s="1"/>
  <c r="N408" i="32"/>
  <c r="G581" i="32"/>
  <c r="N581" i="32" s="1"/>
  <c r="N582" i="32"/>
  <c r="G420" i="32"/>
  <c r="N420" i="32" s="1"/>
  <c r="N421" i="32"/>
  <c r="G520" i="32"/>
  <c r="N520" i="32" s="1"/>
  <c r="N521" i="32"/>
  <c r="G377" i="32"/>
  <c r="N378" i="32"/>
  <c r="G561" i="32"/>
  <c r="N561" i="32" s="1"/>
  <c r="N562" i="32"/>
  <c r="G47" i="32"/>
  <c r="N47" i="32" s="1"/>
  <c r="N48" i="32"/>
  <c r="G58" i="32"/>
  <c r="N58" i="32" s="1"/>
  <c r="N59" i="32"/>
  <c r="G394" i="32"/>
  <c r="N394" i="32" s="1"/>
  <c r="N395" i="32"/>
  <c r="G360" i="32"/>
  <c r="N360" i="32" s="1"/>
  <c r="N363" i="32"/>
  <c r="G14" i="32"/>
  <c r="N14" i="32" s="1"/>
  <c r="N15" i="32"/>
  <c r="G571" i="32"/>
  <c r="N571" i="32" s="1"/>
  <c r="N572" i="32"/>
  <c r="G653" i="32"/>
  <c r="N654" i="32"/>
  <c r="G35" i="32"/>
  <c r="N35" i="32" s="1"/>
  <c r="N36" i="32"/>
  <c r="G83" i="32"/>
  <c r="N83" i="32" s="1"/>
  <c r="N84" i="32"/>
  <c r="G109" i="32"/>
  <c r="N110" i="32"/>
  <c r="O111" i="32"/>
  <c r="O548" i="32"/>
  <c r="O600" i="32"/>
  <c r="O570" i="32"/>
  <c r="G193" i="32"/>
  <c r="N193" i="32" s="1"/>
  <c r="G551" i="32"/>
  <c r="N551" i="32" s="1"/>
  <c r="G383" i="32"/>
  <c r="N383" i="32" s="1"/>
  <c r="G224" i="32"/>
  <c r="N224" i="32" s="1"/>
  <c r="G147" i="32"/>
  <c r="N147" i="32" s="1"/>
  <c r="G24" i="32"/>
  <c r="N24" i="32" s="1"/>
  <c r="G483" i="32"/>
  <c r="N483" i="32" s="1"/>
  <c r="G530" i="32"/>
  <c r="N530" i="32" s="1"/>
  <c r="G509" i="32"/>
  <c r="O427" i="32"/>
  <c r="G643" i="32"/>
  <c r="N643" i="32" s="1"/>
  <c r="G472" i="32"/>
  <c r="N472" i="32" s="1"/>
  <c r="G168" i="32"/>
  <c r="N168" i="32" s="1"/>
  <c r="G591" i="32"/>
  <c r="N591" i="32" s="1"/>
  <c r="G605" i="32"/>
  <c r="N605" i="32" s="1"/>
  <c r="G205" i="32"/>
  <c r="N205" i="32" s="1"/>
  <c r="O154" i="32"/>
  <c r="O312" i="32"/>
  <c r="O362" i="32"/>
  <c r="O314" i="32"/>
  <c r="O330" i="32"/>
  <c r="G179" i="32"/>
  <c r="N179" i="32" s="1"/>
  <c r="O406" i="32"/>
  <c r="O379" i="32"/>
  <c r="G318" i="32"/>
  <c r="O296" i="32"/>
  <c r="G428" i="32"/>
  <c r="N428" i="32" s="1"/>
  <c r="O563" i="32"/>
  <c r="O238" i="32"/>
  <c r="O189" i="32"/>
  <c r="G436" i="32"/>
  <c r="N436" i="32" s="1"/>
  <c r="G623" i="32"/>
  <c r="N623" i="32" s="1"/>
  <c r="G137" i="32"/>
  <c r="G540" i="32"/>
  <c r="G292" i="32"/>
  <c r="O170" i="32"/>
  <c r="O127" i="32"/>
  <c r="O306" i="32"/>
  <c r="O310" i="32"/>
  <c r="O133" i="32"/>
  <c r="O598" i="32"/>
  <c r="O302" i="32"/>
  <c r="O320" i="32"/>
  <c r="O240" i="32"/>
  <c r="O139" i="32"/>
  <c r="O16" i="32"/>
  <c r="O553" i="32"/>
  <c r="O359" i="32"/>
  <c r="O300" i="32"/>
  <c r="O419" i="32"/>
  <c r="O447" i="32"/>
  <c r="O294" i="32"/>
  <c r="O568" i="32"/>
  <c r="E25" i="31" a="1"/>
  <c r="E25" i="31" s="1"/>
  <c r="K13" i="31" a="1"/>
  <c r="K13" i="31" s="1"/>
  <c r="F25" i="31" a="1"/>
  <c r="F25" i="31" s="1"/>
  <c r="K14" i="31" a="1"/>
  <c r="K14" i="31" s="1"/>
  <c r="E21" i="31" a="1"/>
  <c r="E21" i="31" s="1"/>
  <c r="K9" i="31" a="1"/>
  <c r="K9" i="31" s="1"/>
  <c r="J12" i="31" a="1"/>
  <c r="J12" i="31" s="1"/>
  <c r="J15" i="31" a="1"/>
  <c r="J15" i="31" s="1"/>
  <c r="K22" i="31" a="1"/>
  <c r="K22" i="31" s="1"/>
  <c r="J16" i="31" a="1"/>
  <c r="J16" i="31" s="1"/>
  <c r="K12" i="31" a="1"/>
  <c r="K12" i="31" s="1"/>
  <c r="E16" i="31" a="1"/>
  <c r="E16" i="31" s="1"/>
  <c r="N166" i="29"/>
  <c r="N444" i="29"/>
  <c r="J21" i="31" a="1"/>
  <c r="J21" i="31" s="1"/>
  <c r="J22" i="31" a="1"/>
  <c r="J22" i="31" s="1"/>
  <c r="N174" i="29"/>
  <c r="J10" i="31" a="1"/>
  <c r="J10" i="31" s="1"/>
  <c r="U647" i="29"/>
  <c r="K15" i="31" a="1"/>
  <c r="K15" i="31" s="1"/>
  <c r="U553" i="29"/>
  <c r="K25" i="31" a="1"/>
  <c r="K25" i="31" s="1"/>
  <c r="K26" i="31" a="1"/>
  <c r="K26" i="31" s="1"/>
  <c r="F21" i="31" a="1"/>
  <c r="F21" i="31" s="1"/>
  <c r="N522" i="29"/>
  <c r="J9" i="31" a="1"/>
  <c r="J9" i="31" s="1"/>
  <c r="J14" i="31" a="1"/>
  <c r="J14" i="31" s="1"/>
  <c r="M247" i="29"/>
  <c r="U247" i="29" s="1"/>
  <c r="F16" i="31" a="1"/>
  <c r="F16" i="31" s="1"/>
  <c r="J25" i="31" a="1"/>
  <c r="J25" i="31" s="1"/>
  <c r="J26" i="31" a="1"/>
  <c r="J26" i="31" s="1"/>
  <c r="K21" i="31" a="1"/>
  <c r="K21" i="31" s="1"/>
  <c r="U59" i="29"/>
  <c r="F18" i="31" a="1"/>
  <c r="F18" i="31" s="1"/>
  <c r="N320" i="29"/>
  <c r="N330" i="29"/>
  <c r="E24" i="31"/>
  <c r="M14" i="29"/>
  <c r="F9" i="31" a="1"/>
  <c r="F9" i="31" s="1"/>
  <c r="U36" i="29"/>
  <c r="F10" i="31" a="1"/>
  <c r="F10" i="31" s="1"/>
  <c r="E19" i="31" a="1"/>
  <c r="E19" i="31" s="1"/>
  <c r="I19" i="31" s="1"/>
  <c r="E18" i="31" a="1"/>
  <c r="E18" i="31" s="1"/>
  <c r="I18" i="31" s="1"/>
  <c r="I20" i="31" s="1"/>
  <c r="F19" i="31" a="1"/>
  <c r="F19" i="31" s="1"/>
  <c r="E9" i="31" a="1"/>
  <c r="E9" i="31" s="1"/>
  <c r="E10" i="31" a="1"/>
  <c r="E10" i="31" s="1"/>
  <c r="N404" i="29"/>
  <c r="N403" i="29" s="1"/>
  <c r="N402" i="29" s="1"/>
  <c r="N401" i="29" s="1"/>
  <c r="N400" i="29" s="1"/>
  <c r="N596" i="29"/>
  <c r="N92" i="29"/>
  <c r="N616" i="29"/>
  <c r="N661" i="29"/>
  <c r="N508" i="29"/>
  <c r="N643" i="29"/>
  <c r="N384" i="29"/>
  <c r="N168" i="29"/>
  <c r="N30" i="29"/>
  <c r="N45" i="29"/>
  <c r="N606" i="29"/>
  <c r="N553" i="29"/>
  <c r="O554" i="29"/>
  <c r="N442" i="29"/>
  <c r="N584" i="29"/>
  <c r="O585" i="29"/>
  <c r="N32" i="29"/>
  <c r="N103" i="29"/>
  <c r="N79" i="29"/>
  <c r="N336" i="29"/>
  <c r="N245" i="29"/>
  <c r="N452" i="29"/>
  <c r="O453" i="29"/>
  <c r="N20" i="29"/>
  <c r="N506" i="29"/>
  <c r="N224" i="29"/>
  <c r="N614" i="29"/>
  <c r="N214" i="29"/>
  <c r="N418" i="29"/>
  <c r="O419" i="29"/>
  <c r="N431" i="29"/>
  <c r="O432" i="29"/>
  <c r="N200" i="29"/>
  <c r="O201" i="29"/>
  <c r="N594" i="29"/>
  <c r="O595" i="29"/>
  <c r="N574" i="29"/>
  <c r="O575" i="29"/>
  <c r="N368" i="29"/>
  <c r="O369" i="29"/>
  <c r="N520" i="29"/>
  <c r="N111" i="29"/>
  <c r="N110" i="29" s="1"/>
  <c r="N109" i="29" s="1"/>
  <c r="N108" i="29" s="1"/>
  <c r="N107" i="29" s="1"/>
  <c r="O112" i="29"/>
  <c r="N543" i="29"/>
  <c r="N209" i="29"/>
  <c r="N387" i="29"/>
  <c r="O388" i="29"/>
  <c r="N185" i="29"/>
  <c r="N531" i="29"/>
  <c r="U479" i="29"/>
  <c r="M478" i="29"/>
  <c r="U478" i="29" s="1"/>
  <c r="N686" i="29"/>
  <c r="N658" i="29"/>
  <c r="N127" i="29"/>
  <c r="N479" i="29"/>
  <c r="N427" i="29"/>
  <c r="G247" i="29"/>
  <c r="N340" i="29"/>
  <c r="M191" i="29"/>
  <c r="U191" i="29" s="1"/>
  <c r="U495" i="29"/>
  <c r="M84" i="29"/>
  <c r="U84" i="29" s="1"/>
  <c r="G547" i="29"/>
  <c r="U455" i="29"/>
  <c r="U447" i="29"/>
  <c r="M632" i="29"/>
  <c r="U632" i="29" s="1"/>
  <c r="G228" i="29"/>
  <c r="N55" i="29"/>
  <c r="N151" i="29"/>
  <c r="N472" i="29"/>
  <c r="N666" i="29"/>
  <c r="N22" i="29"/>
  <c r="N95" i="29"/>
  <c r="N440" i="29"/>
  <c r="M373" i="29"/>
  <c r="U373" i="29" s="1"/>
  <c r="N640" i="29"/>
  <c r="G446" i="29"/>
  <c r="N474" i="29"/>
  <c r="M228" i="29"/>
  <c r="U228" i="29" s="1"/>
  <c r="N53" i="29"/>
  <c r="G608" i="29"/>
  <c r="N460" i="29"/>
  <c r="M420" i="29"/>
  <c r="U420" i="29" s="1"/>
  <c r="N311" i="29"/>
  <c r="O311" i="29" s="1"/>
  <c r="G73" i="29"/>
  <c r="U681" i="29"/>
  <c r="U328" i="29"/>
  <c r="U609" i="29"/>
  <c r="N558" i="29"/>
  <c r="N500" i="29"/>
  <c r="N338" i="29"/>
  <c r="G680" i="29"/>
  <c r="G679" i="29" s="1"/>
  <c r="N229" i="29"/>
  <c r="M557" i="29"/>
  <c r="U557" i="29" s="1"/>
  <c r="U525" i="29"/>
  <c r="N189" i="29"/>
  <c r="U389" i="29"/>
  <c r="U370" i="29"/>
  <c r="N176" i="29"/>
  <c r="U161" i="29"/>
  <c r="N141" i="29"/>
  <c r="M670" i="29"/>
  <c r="U670" i="29" s="1"/>
  <c r="G578" i="29"/>
  <c r="U217" i="29"/>
  <c r="N253" i="29"/>
  <c r="U85" i="29"/>
  <c r="G35" i="29"/>
  <c r="N663" i="29"/>
  <c r="N579" i="29"/>
  <c r="N15" i="29"/>
  <c r="N156" i="29"/>
  <c r="O156" i="29" s="1"/>
  <c r="U589" i="29"/>
  <c r="N563" i="29"/>
  <c r="G420" i="29"/>
  <c r="M179" i="29"/>
  <c r="U179" i="29" s="1"/>
  <c r="N59" i="29"/>
  <c r="M47" i="29"/>
  <c r="U47" i="29" s="1"/>
  <c r="N48" i="29"/>
  <c r="U680" i="29"/>
  <c r="M578" i="29"/>
  <c r="U578" i="29" s="1"/>
  <c r="G557" i="29"/>
  <c r="N322" i="29"/>
  <c r="N69" i="29"/>
  <c r="M499" i="29"/>
  <c r="U499" i="29" s="1"/>
  <c r="M170" i="29"/>
  <c r="U170" i="29" s="1"/>
  <c r="U74" i="29"/>
  <c r="N626" i="29"/>
  <c r="U410" i="29"/>
  <c r="N222" i="29"/>
  <c r="M510" i="29"/>
  <c r="U510" i="29" s="1"/>
  <c r="M343" i="29"/>
  <c r="U343" i="29" s="1"/>
  <c r="M462" i="29"/>
  <c r="U248" i="29"/>
  <c r="M116" i="29"/>
  <c r="U116" i="29" s="1"/>
  <c r="N447" i="29"/>
  <c r="N171" i="29"/>
  <c r="N74" i="29"/>
  <c r="U401" i="29"/>
  <c r="M547" i="29"/>
  <c r="U547" i="29" s="1"/>
  <c r="U145" i="29"/>
  <c r="M144" i="29"/>
  <c r="G670" i="29"/>
  <c r="N525" i="29"/>
  <c r="G116" i="29"/>
  <c r="G115" i="29" s="1"/>
  <c r="G343" i="29"/>
  <c r="N117" i="29"/>
  <c r="N203" i="29"/>
  <c r="N589" i="29"/>
  <c r="N154" i="29"/>
  <c r="N681" i="29"/>
  <c r="N463" i="29"/>
  <c r="U548" i="29"/>
  <c r="M24" i="29"/>
  <c r="U24" i="29" s="1"/>
  <c r="U136" i="29"/>
  <c r="N136" i="29"/>
  <c r="U474" i="29"/>
  <c r="N374" i="29"/>
  <c r="N240" i="29"/>
  <c r="G24" i="29"/>
  <c r="N599" i="29"/>
  <c r="G524" i="29"/>
  <c r="G499" i="29"/>
  <c r="G536" i="29"/>
  <c r="G535" i="29" s="1"/>
  <c r="U434" i="29"/>
  <c r="N434" i="29"/>
  <c r="G367" i="29"/>
  <c r="G202" i="29"/>
  <c r="G160" i="29"/>
  <c r="M295" i="29"/>
  <c r="G216" i="29"/>
  <c r="N180" i="29"/>
  <c r="N234" i="29"/>
  <c r="M202" i="29"/>
  <c r="U202" i="29" s="1"/>
  <c r="N36" i="29"/>
  <c r="G373" i="29"/>
  <c r="G179" i="29"/>
  <c r="G567" i="29"/>
  <c r="N568" i="29"/>
  <c r="N517" i="29"/>
  <c r="U493" i="29"/>
  <c r="N421" i="29"/>
  <c r="G191" i="29"/>
  <c r="N389" i="29"/>
  <c r="N217" i="29"/>
  <c r="G47" i="29"/>
  <c r="U15" i="29"/>
  <c r="N416" i="29"/>
  <c r="U139" i="29"/>
  <c r="N139" i="29"/>
  <c r="N130" i="29"/>
  <c r="M129" i="29"/>
  <c r="U130" i="29"/>
  <c r="N85" i="29"/>
  <c r="U32" i="29"/>
  <c r="M316" i="29"/>
  <c r="F27" i="31" s="1"/>
  <c r="U317" i="29"/>
  <c r="N633" i="29"/>
  <c r="N651" i="29"/>
  <c r="G433" i="29"/>
  <c r="N256" i="29"/>
  <c r="N192" i="29"/>
  <c r="G14" i="29"/>
  <c r="U536" i="29"/>
  <c r="U599" i="29"/>
  <c r="U537" i="29"/>
  <c r="N328" i="29"/>
  <c r="N125" i="29"/>
  <c r="N619" i="29"/>
  <c r="N511" i="29"/>
  <c r="U517" i="29"/>
  <c r="N282" i="29"/>
  <c r="G650" i="29"/>
  <c r="G409" i="29"/>
  <c r="U568" i="29"/>
  <c r="N455" i="29"/>
  <c r="U234" i="29"/>
  <c r="U240" i="29"/>
  <c r="U95" i="29"/>
  <c r="G462" i="29"/>
  <c r="M650" i="29"/>
  <c r="U650" i="29" s="1"/>
  <c r="N555" i="29"/>
  <c r="U500" i="29"/>
  <c r="N269" i="29"/>
  <c r="N624" i="29"/>
  <c r="N647" i="29"/>
  <c r="G317" i="29"/>
  <c r="G316" i="29" s="1"/>
  <c r="E27" i="31" s="1"/>
  <c r="N289" i="29"/>
  <c r="N288" i="29" s="1"/>
  <c r="N280" i="29"/>
  <c r="N344" i="29"/>
  <c r="N357" i="29"/>
  <c r="U304" i="29"/>
  <c r="N304" i="29"/>
  <c r="O304" i="29" s="1"/>
  <c r="M303" i="29"/>
  <c r="U160" i="29"/>
  <c r="N122" i="29"/>
  <c r="N262" i="29"/>
  <c r="N81" i="29"/>
  <c r="N675" i="29"/>
  <c r="M618" i="29"/>
  <c r="U618" i="29" s="1"/>
  <c r="U619" i="29"/>
  <c r="G588" i="29"/>
  <c r="N671" i="29"/>
  <c r="N645" i="29"/>
  <c r="G632" i="29"/>
  <c r="G598" i="29"/>
  <c r="U633" i="29"/>
  <c r="N548" i="29"/>
  <c r="N537" i="29"/>
  <c r="G510" i="29"/>
  <c r="G386" i="29"/>
  <c r="N355" i="29"/>
  <c r="N370" i="29"/>
  <c r="N367" i="29" s="1"/>
  <c r="N326" i="29"/>
  <c r="N318" i="29"/>
  <c r="M273" i="29"/>
  <c r="U274" i="29"/>
  <c r="M255" i="29"/>
  <c r="U256" i="29"/>
  <c r="N211" i="29"/>
  <c r="U289" i="29"/>
  <c r="M288" i="29"/>
  <c r="M35" i="29"/>
  <c r="M58" i="29"/>
  <c r="U558" i="29"/>
  <c r="N486" i="29"/>
  <c r="M485" i="29"/>
  <c r="U486" i="29"/>
  <c r="N576" i="29"/>
  <c r="G454" i="29"/>
  <c r="U309" i="29"/>
  <c r="N309" i="29"/>
  <c r="O309" i="29" s="1"/>
  <c r="U292" i="29"/>
  <c r="M291" i="29"/>
  <c r="N332" i="29"/>
  <c r="M300" i="29"/>
  <c r="U301" i="29"/>
  <c r="G94" i="29"/>
  <c r="N67" i="29"/>
  <c r="N25" i="29"/>
  <c r="N677" i="29"/>
  <c r="N609" i="29"/>
  <c r="N604" i="29"/>
  <c r="N565" i="29"/>
  <c r="N533" i="29"/>
  <c r="N429" i="29"/>
  <c r="N410" i="29"/>
  <c r="N334" i="29"/>
  <c r="N324" i="29"/>
  <c r="N265" i="29"/>
  <c r="G170" i="29"/>
  <c r="N292" i="29"/>
  <c r="N291" i="29" s="1"/>
  <c r="N284" i="29"/>
  <c r="G84" i="29"/>
  <c r="G58" i="29"/>
  <c r="N161" i="29"/>
  <c r="N248" i="29"/>
  <c r="N43" i="29"/>
  <c r="U12" i="32" l="1"/>
  <c r="U11" i="32" s="1"/>
  <c r="U10" i="32" s="1"/>
  <c r="U9" i="32" s="1"/>
  <c r="U112" i="32"/>
  <c r="U380" i="32"/>
  <c r="T136" i="32"/>
  <c r="T135" i="32" s="1"/>
  <c r="T112" i="32" s="1"/>
  <c r="T12" i="32"/>
  <c r="T11" i="32" s="1"/>
  <c r="T10" i="32" s="1"/>
  <c r="T9" i="32" s="1"/>
  <c r="T380" i="32"/>
  <c r="T604" i="32"/>
  <c r="T603" i="32" s="1"/>
  <c r="T602" i="32" s="1"/>
  <c r="T601" i="32" s="1"/>
  <c r="N115" i="32"/>
  <c r="N114" i="32" s="1"/>
  <c r="G114" i="32"/>
  <c r="G113" i="32" s="1"/>
  <c r="N113" i="32" s="1"/>
  <c r="M112" i="32"/>
  <c r="M105" i="32" s="1"/>
  <c r="M104" i="32" s="1"/>
  <c r="M8" i="32" s="1"/>
  <c r="G34" i="32"/>
  <c r="N34" i="32" s="1"/>
  <c r="G13" i="32"/>
  <c r="N13" i="32" s="1"/>
  <c r="L28" i="34"/>
  <c r="G25" i="34"/>
  <c r="I25" i="34"/>
  <c r="L9" i="34"/>
  <c r="L11" i="34" s="1"/>
  <c r="J11" i="34"/>
  <c r="J17" i="34"/>
  <c r="L12" i="34"/>
  <c r="L17" i="34" s="1"/>
  <c r="I10" i="34"/>
  <c r="G10" i="34"/>
  <c r="G28" i="34"/>
  <c r="J28" i="34"/>
  <c r="J20" i="34"/>
  <c r="L18" i="34"/>
  <c r="L20" i="34" s="1"/>
  <c r="G19" i="34"/>
  <c r="I19" i="34"/>
  <c r="I21" i="34"/>
  <c r="I28" i="34" s="1"/>
  <c r="E28" i="34"/>
  <c r="E11" i="34"/>
  <c r="G9" i="34"/>
  <c r="I9" i="34"/>
  <c r="I11" i="34" s="1"/>
  <c r="I29" i="34" s="1"/>
  <c r="G18" i="34"/>
  <c r="I18" i="34"/>
  <c r="I20" i="34" s="1"/>
  <c r="E20" i="34"/>
  <c r="F12" i="34"/>
  <c r="F22" i="34"/>
  <c r="O15" i="34"/>
  <c r="O21" i="34"/>
  <c r="O24" i="34"/>
  <c r="O22" i="34"/>
  <c r="O20" i="34"/>
  <c r="O11" i="34"/>
  <c r="O25" i="34"/>
  <c r="O13" i="34"/>
  <c r="O9" i="34"/>
  <c r="O12" i="34"/>
  <c r="O18" i="34"/>
  <c r="O16" i="34"/>
  <c r="O23" i="34"/>
  <c r="O10" i="34"/>
  <c r="O28" i="34"/>
  <c r="O17" i="34"/>
  <c r="O19" i="34"/>
  <c r="O27" i="34"/>
  <c r="O26" i="34"/>
  <c r="G471" i="32"/>
  <c r="N471" i="32" s="1"/>
  <c r="G57" i="32"/>
  <c r="N57" i="32" s="1"/>
  <c r="G82" i="32"/>
  <c r="N82" i="32" s="1"/>
  <c r="G291" i="32"/>
  <c r="N292" i="32"/>
  <c r="G136" i="32"/>
  <c r="N137" i="32"/>
  <c r="G652" i="32"/>
  <c r="N652" i="32" s="1"/>
  <c r="N653" i="32"/>
  <c r="G376" i="32"/>
  <c r="N377" i="32"/>
  <c r="G519" i="32"/>
  <c r="N540" i="32"/>
  <c r="G317" i="32"/>
  <c r="N318" i="32"/>
  <c r="G508" i="32"/>
  <c r="N508" i="32" s="1"/>
  <c r="N509" i="32"/>
  <c r="G108" i="32"/>
  <c r="N109" i="32"/>
  <c r="G604" i="32"/>
  <c r="G382" i="32"/>
  <c r="N588" i="29"/>
  <c r="N24" i="29"/>
  <c r="E20" i="31"/>
  <c r="N160" i="29"/>
  <c r="N536" i="29"/>
  <c r="N535" i="29" s="1"/>
  <c r="I10" i="31"/>
  <c r="E11" i="31"/>
  <c r="I9" i="31"/>
  <c r="I11" i="31" s="1"/>
  <c r="I29" i="31" s="1"/>
  <c r="G114" i="29"/>
  <c r="E13" i="31"/>
  <c r="N84" i="29"/>
  <c r="N499" i="29"/>
  <c r="N578" i="29"/>
  <c r="N202" i="29"/>
  <c r="N373" i="29"/>
  <c r="N191" i="29"/>
  <c r="N433" i="29"/>
  <c r="N608" i="29"/>
  <c r="N386" i="29"/>
  <c r="N446" i="29"/>
  <c r="N239" i="29"/>
  <c r="N94" i="29"/>
  <c r="N478" i="29"/>
  <c r="N454" i="29"/>
  <c r="N170" i="29"/>
  <c r="G342" i="29"/>
  <c r="G57" i="29"/>
  <c r="N510" i="29"/>
  <c r="N462" i="29"/>
  <c r="N547" i="29"/>
  <c r="N680" i="29"/>
  <c r="N679" i="29" s="1"/>
  <c r="N247" i="29"/>
  <c r="N598" i="29"/>
  <c r="N524" i="29"/>
  <c r="U462" i="29"/>
  <c r="M408" i="29"/>
  <c r="F14" i="31" s="1"/>
  <c r="N47" i="29"/>
  <c r="N567" i="29"/>
  <c r="N58" i="29"/>
  <c r="N14" i="29"/>
  <c r="N409" i="29"/>
  <c r="M83" i="29"/>
  <c r="U83" i="29" s="1"/>
  <c r="G83" i="29"/>
  <c r="N273" i="29"/>
  <c r="U273" i="29"/>
  <c r="U295" i="29"/>
  <c r="U288" i="29"/>
  <c r="U255" i="29"/>
  <c r="U300" i="29"/>
  <c r="U291" i="29"/>
  <c r="G13" i="29"/>
  <c r="N650" i="29"/>
  <c r="M342" i="29"/>
  <c r="N557" i="29"/>
  <c r="G498" i="29"/>
  <c r="G497" i="29" s="1"/>
  <c r="N179" i="29"/>
  <c r="G34" i="29"/>
  <c r="N228" i="29"/>
  <c r="N216" i="29"/>
  <c r="N35" i="29"/>
  <c r="G631" i="29"/>
  <c r="G630" i="29" s="1"/>
  <c r="G629" i="29" s="1"/>
  <c r="G628" i="29" s="1"/>
  <c r="E15" i="31" s="1"/>
  <c r="M498" i="29"/>
  <c r="M497" i="29" s="1"/>
  <c r="U497" i="29" s="1"/>
  <c r="M631" i="29"/>
  <c r="M630" i="29" s="1"/>
  <c r="N73" i="29"/>
  <c r="G159" i="29"/>
  <c r="G158" i="29" s="1"/>
  <c r="N420" i="29"/>
  <c r="G408" i="29"/>
  <c r="M115" i="29"/>
  <c r="F13" i="31" s="1"/>
  <c r="U144" i="29"/>
  <c r="N144" i="29"/>
  <c r="O144" i="29" s="1"/>
  <c r="N618" i="29"/>
  <c r="G546" i="29"/>
  <c r="G545" i="29" s="1"/>
  <c r="N255" i="29"/>
  <c r="N632" i="29"/>
  <c r="N116" i="29"/>
  <c r="U129" i="29"/>
  <c r="N129" i="29"/>
  <c r="M546" i="29"/>
  <c r="M545" i="29" s="1"/>
  <c r="U545" i="29" s="1"/>
  <c r="U316" i="29"/>
  <c r="N317" i="29"/>
  <c r="N316" i="29" s="1"/>
  <c r="N343" i="29"/>
  <c r="M34" i="29"/>
  <c r="U34" i="29" s="1"/>
  <c r="U35" i="29"/>
  <c r="N670" i="29"/>
  <c r="M13" i="29"/>
  <c r="U14" i="29"/>
  <c r="U303" i="29"/>
  <c r="N303" i="29"/>
  <c r="N485" i="29"/>
  <c r="U485" i="29"/>
  <c r="M57" i="29"/>
  <c r="U57" i="29" s="1"/>
  <c r="U58" i="29"/>
  <c r="M159" i="29"/>
  <c r="U105" i="32" l="1"/>
  <c r="U104" i="32" s="1"/>
  <c r="U8" i="32" s="1"/>
  <c r="T105" i="32"/>
  <c r="T104" i="32" s="1"/>
  <c r="T8" i="32" s="1"/>
  <c r="G20" i="34"/>
  <c r="G290" i="32"/>
  <c r="G11" i="34"/>
  <c r="E14" i="34"/>
  <c r="G14" i="34" s="1"/>
  <c r="E24" i="34"/>
  <c r="G24" i="34" s="1"/>
  <c r="N317" i="32"/>
  <c r="E23" i="34"/>
  <c r="E13" i="34"/>
  <c r="L29" i="34"/>
  <c r="N291" i="32"/>
  <c r="E27" i="34"/>
  <c r="J29" i="34"/>
  <c r="N11" i="34" s="1"/>
  <c r="F17" i="34"/>
  <c r="F29" i="34" s="1"/>
  <c r="G12" i="32"/>
  <c r="G11" i="32" s="1"/>
  <c r="G381" i="32"/>
  <c r="N381" i="32" s="1"/>
  <c r="N382" i="32"/>
  <c r="G603" i="32"/>
  <c r="N604" i="32"/>
  <c r="G518" i="32"/>
  <c r="N518" i="32" s="1"/>
  <c r="N519" i="32"/>
  <c r="G135" i="32"/>
  <c r="N135" i="32" s="1"/>
  <c r="N136" i="32"/>
  <c r="N290" i="32"/>
  <c r="G470" i="32"/>
  <c r="N470" i="32" s="1"/>
  <c r="G107" i="32"/>
  <c r="N108" i="32"/>
  <c r="G375" i="32"/>
  <c r="N376" i="32"/>
  <c r="N13" i="29"/>
  <c r="U342" i="29"/>
  <c r="F23" i="31"/>
  <c r="G315" i="29"/>
  <c r="E23" i="31"/>
  <c r="E22" i="31" s="1"/>
  <c r="N83" i="29"/>
  <c r="G407" i="29"/>
  <c r="G406" i="29" s="1"/>
  <c r="E14" i="31"/>
  <c r="E12" i="31" s="1"/>
  <c r="N342" i="29"/>
  <c r="N315" i="29" s="1"/>
  <c r="U631" i="29"/>
  <c r="N57" i="29"/>
  <c r="N34" i="29"/>
  <c r="N498" i="29"/>
  <c r="N497" i="29" s="1"/>
  <c r="N408" i="29"/>
  <c r="N407" i="29" s="1"/>
  <c r="M315" i="29"/>
  <c r="U315" i="29" s="1"/>
  <c r="U498" i="29"/>
  <c r="N546" i="29"/>
  <c r="N545" i="29" s="1"/>
  <c r="N159" i="29"/>
  <c r="N158" i="29" s="1"/>
  <c r="G12" i="29"/>
  <c r="G11" i="29" s="1"/>
  <c r="G10" i="29" s="1"/>
  <c r="G9" i="29" s="1"/>
  <c r="G113" i="29"/>
  <c r="N631" i="29"/>
  <c r="N630" i="29" s="1"/>
  <c r="N629" i="29" s="1"/>
  <c r="N628" i="29" s="1"/>
  <c r="U546" i="29"/>
  <c r="N115" i="29"/>
  <c r="N114" i="29" s="1"/>
  <c r="M114" i="29"/>
  <c r="U114" i="29" s="1"/>
  <c r="U115" i="29"/>
  <c r="U159" i="29"/>
  <c r="M158" i="29"/>
  <c r="M407" i="29"/>
  <c r="U408" i="29"/>
  <c r="M12" i="29"/>
  <c r="U13" i="29"/>
  <c r="M629" i="29"/>
  <c r="U630" i="29"/>
  <c r="G27" i="34" l="1"/>
  <c r="E26" i="34"/>
  <c r="G26" i="34" s="1"/>
  <c r="N12" i="32"/>
  <c r="N20" i="34"/>
  <c r="N17" i="34"/>
  <c r="E22" i="34"/>
  <c r="G22" i="34" s="1"/>
  <c r="G23" i="34"/>
  <c r="N28" i="34"/>
  <c r="N16" i="34"/>
  <c r="N18" i="34"/>
  <c r="N15" i="34"/>
  <c r="N19" i="34"/>
  <c r="N21" i="34"/>
  <c r="N24" i="34"/>
  <c r="N26" i="34"/>
  <c r="N29" i="34"/>
  <c r="N27" i="34"/>
  <c r="N12" i="34"/>
  <c r="N22" i="34"/>
  <c r="N9" i="34"/>
  <c r="N23" i="34"/>
  <c r="N25" i="34"/>
  <c r="N13" i="34"/>
  <c r="N10" i="34"/>
  <c r="G13" i="34"/>
  <c r="G374" i="32"/>
  <c r="N374" i="32" s="1"/>
  <c r="N375" i="32"/>
  <c r="G10" i="32"/>
  <c r="N11" i="32"/>
  <c r="G602" i="32"/>
  <c r="N603" i="32"/>
  <c r="G380" i="32"/>
  <c r="N380" i="32" s="1"/>
  <c r="G106" i="32"/>
  <c r="N107" i="32"/>
  <c r="G112" i="32"/>
  <c r="N112" i="32" s="1"/>
  <c r="N12" i="29"/>
  <c r="N11" i="29" s="1"/>
  <c r="N10" i="29" s="1"/>
  <c r="N9" i="29" s="1"/>
  <c r="N406" i="29"/>
  <c r="G106" i="29"/>
  <c r="G105" i="29" s="1"/>
  <c r="G8" i="29" s="1"/>
  <c r="N113" i="29"/>
  <c r="U158" i="29"/>
  <c r="M113" i="29"/>
  <c r="U407" i="29"/>
  <c r="M406" i="29"/>
  <c r="U406" i="29" s="1"/>
  <c r="M628" i="29"/>
  <c r="U629" i="29"/>
  <c r="M11" i="29"/>
  <c r="U12" i="29"/>
  <c r="N106" i="32" l="1"/>
  <c r="G105" i="32"/>
  <c r="G9" i="32"/>
  <c r="N9" i="32" s="1"/>
  <c r="N10" i="32"/>
  <c r="G601" i="32"/>
  <c r="N602" i="32"/>
  <c r="U628" i="29"/>
  <c r="F15" i="31"/>
  <c r="F12" i="31" s="1"/>
  <c r="N106" i="29"/>
  <c r="N105" i="29" s="1"/>
  <c r="N8" i="29" s="1"/>
  <c r="M10" i="29"/>
  <c r="U11" i="29"/>
  <c r="U113" i="29"/>
  <c r="M106" i="29"/>
  <c r="N601" i="32" l="1"/>
  <c r="E15" i="34"/>
  <c r="G104" i="32"/>
  <c r="N105" i="32"/>
  <c r="M105" i="29"/>
  <c r="U105" i="29" s="1"/>
  <c r="U106" i="29"/>
  <c r="M9" i="29"/>
  <c r="U10" i="29"/>
  <c r="G15" i="34" l="1"/>
  <c r="E12" i="34"/>
  <c r="G8" i="32"/>
  <c r="N8" i="32" s="1"/>
  <c r="N104" i="32"/>
  <c r="M8" i="29"/>
  <c r="U8" i="29" s="1"/>
  <c r="U9" i="29"/>
  <c r="I12" i="34" l="1"/>
  <c r="I17" i="34" s="1"/>
  <c r="E17" i="34"/>
  <c r="E29" i="34" s="1"/>
  <c r="G12" i="34"/>
  <c r="G17" i="34" s="1"/>
  <c r="G29" i="34" s="1"/>
  <c r="O268" i="24"/>
  <c r="O267" i="24"/>
  <c r="O266" i="24"/>
  <c r="O265" i="24"/>
  <c r="O264" i="24"/>
  <c r="T669" i="24" a="1"/>
  <c r="T669" i="24" s="1"/>
  <c r="T668" i="24" a="1"/>
  <c r="T668" i="24" s="1"/>
  <c r="T667" i="24" a="1"/>
  <c r="T667" i="24" s="1"/>
  <c r="T666" i="24" a="1"/>
  <c r="T666" i="24" s="1"/>
  <c r="T665" i="24" a="1"/>
  <c r="T665" i="24" s="1"/>
  <c r="T664" i="24" a="1"/>
  <c r="T664" i="24" s="1"/>
  <c r="T663" i="24" a="1"/>
  <c r="T663" i="24" s="1"/>
  <c r="T662" i="24" a="1"/>
  <c r="T662" i="24" s="1"/>
  <c r="T661" i="24" a="1"/>
  <c r="T661" i="24" s="1"/>
  <c r="T660" i="24" a="1"/>
  <c r="T660" i="24" s="1"/>
  <c r="T659" i="24" a="1"/>
  <c r="T659" i="24" s="1"/>
  <c r="T658" i="24" a="1"/>
  <c r="T658" i="24" s="1"/>
  <c r="T657" i="24" a="1"/>
  <c r="T657" i="24" s="1"/>
  <c r="T656" i="24" a="1"/>
  <c r="T656" i="24" s="1"/>
  <c r="T655" i="24" a="1"/>
  <c r="T655" i="24" s="1"/>
  <c r="T654" i="24" a="1"/>
  <c r="T654" i="24" s="1"/>
  <c r="T653" i="24" a="1"/>
  <c r="T653" i="24" s="1"/>
  <c r="T652" i="24" a="1"/>
  <c r="T652" i="24" s="1"/>
  <c r="T651" i="24" a="1"/>
  <c r="T651" i="24" s="1"/>
  <c r="T650" i="24" a="1"/>
  <c r="T650" i="24" s="1"/>
  <c r="T649" i="24" a="1"/>
  <c r="T649" i="24" s="1"/>
  <c r="T648" i="24" a="1"/>
  <c r="T648" i="24" s="1"/>
  <c r="T647" i="24" a="1"/>
  <c r="T647" i="24" s="1"/>
  <c r="T646" i="24" a="1"/>
  <c r="T646" i="24" s="1"/>
  <c r="T645" i="24" a="1"/>
  <c r="T645" i="24" s="1"/>
  <c r="T644" i="24" a="1"/>
  <c r="T644" i="24" s="1"/>
  <c r="T643" i="24" a="1"/>
  <c r="T643" i="24" s="1"/>
  <c r="T642" i="24" a="1"/>
  <c r="T642" i="24" s="1"/>
  <c r="T641" i="24" a="1"/>
  <c r="T641" i="24" s="1"/>
  <c r="T640" i="24" a="1"/>
  <c r="T640" i="24" s="1"/>
  <c r="T639" i="24" a="1"/>
  <c r="T639" i="24" s="1"/>
  <c r="T638" i="24" a="1"/>
  <c r="T638" i="24" s="1"/>
  <c r="T637" i="24" a="1"/>
  <c r="T637" i="24" s="1"/>
  <c r="T636" i="24" a="1"/>
  <c r="T636" i="24" s="1"/>
  <c r="T635" i="24" a="1"/>
  <c r="T635" i="24" s="1"/>
  <c r="T634" i="24" a="1"/>
  <c r="T634" i="24" s="1"/>
  <c r="T633" i="24" a="1"/>
  <c r="T633" i="24" s="1"/>
  <c r="T632" i="24" a="1"/>
  <c r="T632" i="24" s="1"/>
  <c r="T631" i="24" a="1"/>
  <c r="T631" i="24" s="1"/>
  <c r="T630" i="24" a="1"/>
  <c r="T630" i="24" s="1"/>
  <c r="T629" i="24" a="1"/>
  <c r="T629" i="24" s="1"/>
  <c r="T628" i="24" a="1"/>
  <c r="T628" i="24" s="1"/>
  <c r="T627" i="24" a="1"/>
  <c r="T627" i="24" s="1"/>
  <c r="T626" i="24" a="1"/>
  <c r="T626" i="24" s="1"/>
  <c r="T625" i="24" a="1"/>
  <c r="T625" i="24" s="1"/>
  <c r="T624" i="24" a="1"/>
  <c r="T624" i="24" s="1"/>
  <c r="T623" i="24" a="1"/>
  <c r="T623" i="24" s="1"/>
  <c r="T622" i="24" a="1"/>
  <c r="T622" i="24" s="1"/>
  <c r="T621" i="24" a="1"/>
  <c r="T621" i="24" s="1"/>
  <c r="T620" i="24" a="1"/>
  <c r="T620" i="24" s="1"/>
  <c r="T619" i="24" a="1"/>
  <c r="T619" i="24" s="1"/>
  <c r="T618" i="24" a="1"/>
  <c r="T618" i="24" s="1"/>
  <c r="T617" i="24" a="1"/>
  <c r="T617" i="24" s="1"/>
  <c r="T616" i="24" a="1"/>
  <c r="T616" i="24" s="1"/>
  <c r="T615" i="24" a="1"/>
  <c r="T615" i="24" s="1"/>
  <c r="T614" i="24" a="1"/>
  <c r="T614" i="24" s="1"/>
  <c r="T613" i="24" a="1"/>
  <c r="T613" i="24" s="1"/>
  <c r="T612" i="24" a="1"/>
  <c r="T612" i="24" s="1"/>
  <c r="T611" i="24" a="1"/>
  <c r="T611" i="24" s="1"/>
  <c r="T610" i="24" a="1"/>
  <c r="T610" i="24" s="1"/>
  <c r="T599" i="24" a="1"/>
  <c r="T599" i="24" s="1"/>
  <c r="T598" i="24" a="1"/>
  <c r="T598" i="24" s="1"/>
  <c r="T597" i="24" a="1"/>
  <c r="T597" i="24" s="1"/>
  <c r="T596" i="24" a="1"/>
  <c r="T596" i="24" s="1"/>
  <c r="T595" i="24" a="1"/>
  <c r="T595" i="24" s="1"/>
  <c r="T594" i="24" a="1"/>
  <c r="T594" i="24" s="1"/>
  <c r="T593" i="24" a="1"/>
  <c r="T593" i="24" s="1"/>
  <c r="T592" i="24" a="1"/>
  <c r="T592" i="24" s="1"/>
  <c r="T591" i="24" a="1"/>
  <c r="T591" i="24" s="1"/>
  <c r="T590" i="24" a="1"/>
  <c r="T590" i="24" s="1"/>
  <c r="T589" i="24" a="1"/>
  <c r="T589" i="24" s="1"/>
  <c r="T588" i="24" a="1"/>
  <c r="T588" i="24" s="1"/>
  <c r="T587" i="24" a="1"/>
  <c r="T587" i="24" s="1"/>
  <c r="T586" i="24" a="1"/>
  <c r="T586" i="24" s="1"/>
  <c r="T585" i="24" a="1"/>
  <c r="T585" i="24" s="1"/>
  <c r="T584" i="24" a="1"/>
  <c r="T584" i="24" s="1"/>
  <c r="T583" i="24" a="1"/>
  <c r="T583" i="24" s="1"/>
  <c r="T582" i="24" a="1"/>
  <c r="T582" i="24" s="1"/>
  <c r="T581" i="24" a="1"/>
  <c r="T581" i="24" s="1"/>
  <c r="T580" i="24" a="1"/>
  <c r="T580" i="24" s="1"/>
  <c r="T579" i="24" a="1"/>
  <c r="T579" i="24" s="1"/>
  <c r="T578" i="24" a="1"/>
  <c r="T578" i="24" s="1"/>
  <c r="T577" i="24" a="1"/>
  <c r="T577" i="24" s="1"/>
  <c r="T576" i="24" a="1"/>
  <c r="T576" i="24" s="1"/>
  <c r="T575" i="24" a="1"/>
  <c r="T575" i="24" s="1"/>
  <c r="T574" i="24" a="1"/>
  <c r="T574" i="24" s="1"/>
  <c r="T573" i="24" a="1"/>
  <c r="T573" i="24" s="1"/>
  <c r="T572" i="24" a="1"/>
  <c r="T572" i="24" s="1"/>
  <c r="T571" i="24" a="1"/>
  <c r="T571" i="24" s="1"/>
  <c r="T570" i="24" a="1"/>
  <c r="T570" i="24" s="1"/>
  <c r="T569" i="24" a="1"/>
  <c r="T569" i="24" s="1"/>
  <c r="T568" i="24" a="1"/>
  <c r="T568" i="24" s="1"/>
  <c r="T567" i="24" a="1"/>
  <c r="T567" i="24" s="1"/>
  <c r="T566" i="24" a="1"/>
  <c r="T566" i="24" s="1"/>
  <c r="T565" i="24" a="1"/>
  <c r="T565" i="24" s="1"/>
  <c r="T564" i="24" a="1"/>
  <c r="T564" i="24" s="1"/>
  <c r="T563" i="24" a="1"/>
  <c r="T563" i="24" s="1"/>
  <c r="T562" i="24" a="1"/>
  <c r="T562" i="24" s="1"/>
  <c r="T561" i="24" a="1"/>
  <c r="T561" i="24" s="1"/>
  <c r="T560" i="24" a="1"/>
  <c r="T560" i="24" s="1"/>
  <c r="T559" i="24" a="1"/>
  <c r="T559" i="24" s="1"/>
  <c r="T558" i="24" a="1"/>
  <c r="T558" i="24" s="1"/>
  <c r="T557" i="24" a="1"/>
  <c r="T557" i="24" s="1"/>
  <c r="T556" i="24" a="1"/>
  <c r="T556" i="24" s="1"/>
  <c r="T555" i="24" a="1"/>
  <c r="T555" i="24" s="1"/>
  <c r="T554" i="24" a="1"/>
  <c r="T554" i="24" s="1"/>
  <c r="T553" i="24" a="1"/>
  <c r="T553" i="24" s="1"/>
  <c r="T552" i="24" a="1"/>
  <c r="T552" i="24" s="1"/>
  <c r="T551" i="24" a="1"/>
  <c r="T551" i="24" s="1"/>
  <c r="T550" i="24" a="1"/>
  <c r="T550" i="24" s="1"/>
  <c r="T549" i="24" a="1"/>
  <c r="T549" i="24" s="1"/>
  <c r="T548" i="24" a="1"/>
  <c r="T548" i="24" s="1"/>
  <c r="T547" i="24" a="1"/>
  <c r="T547" i="24" s="1"/>
  <c r="T546" i="24" a="1"/>
  <c r="T546" i="24" s="1"/>
  <c r="T545" i="24" a="1"/>
  <c r="T545" i="24" s="1"/>
  <c r="T544" i="24" a="1"/>
  <c r="T544" i="24" s="1"/>
  <c r="T543" i="24" a="1"/>
  <c r="T543" i="24" s="1"/>
  <c r="T542" i="24" a="1"/>
  <c r="T542" i="24" s="1"/>
  <c r="T541" i="24" a="1"/>
  <c r="T541" i="24" s="1"/>
  <c r="T540" i="24" a="1"/>
  <c r="T540" i="24" s="1"/>
  <c r="T539" i="24" a="1"/>
  <c r="T539" i="24" s="1"/>
  <c r="T538" i="24" a="1"/>
  <c r="T538" i="24" s="1"/>
  <c r="T537" i="24" a="1"/>
  <c r="T537" i="24" s="1"/>
  <c r="T536" i="24" a="1"/>
  <c r="T536" i="24" s="1"/>
  <c r="T535" i="24" a="1"/>
  <c r="T535" i="24" s="1"/>
  <c r="T534" i="24" a="1"/>
  <c r="T534" i="24" s="1"/>
  <c r="T533" i="24" a="1"/>
  <c r="T533" i="24" s="1"/>
  <c r="T532" i="24" a="1"/>
  <c r="T532" i="24" s="1"/>
  <c r="T531" i="24" a="1"/>
  <c r="T531" i="24" s="1"/>
  <c r="T530" i="24" a="1"/>
  <c r="T530" i="24" s="1"/>
  <c r="T529" i="24" a="1"/>
  <c r="T529" i="24" s="1"/>
  <c r="T528" i="24" a="1"/>
  <c r="T528" i="24" s="1"/>
  <c r="T527" i="24" a="1"/>
  <c r="T527" i="24" s="1"/>
  <c r="T526" i="24" a="1"/>
  <c r="T526" i="24" s="1"/>
  <c r="T525" i="24" a="1"/>
  <c r="T525" i="24" s="1"/>
  <c r="T524" i="24" a="1"/>
  <c r="T524" i="24" s="1"/>
  <c r="T523" i="24" a="1"/>
  <c r="T523" i="24" s="1"/>
  <c r="T522" i="24" a="1"/>
  <c r="T522" i="24" s="1"/>
  <c r="T521" i="24" a="1"/>
  <c r="T521" i="24" s="1"/>
  <c r="T520" i="24" a="1"/>
  <c r="T520" i="24" s="1"/>
  <c r="T519" i="24" a="1"/>
  <c r="T519" i="24" s="1"/>
  <c r="T518" i="24" a="1"/>
  <c r="T518" i="24" s="1"/>
  <c r="T517" i="24" a="1"/>
  <c r="T517" i="24" s="1"/>
  <c r="T516" i="24" a="1"/>
  <c r="T516" i="24" s="1"/>
  <c r="T515" i="24" a="1"/>
  <c r="T515" i="24" s="1"/>
  <c r="T514" i="24" a="1"/>
  <c r="T514" i="24" s="1"/>
  <c r="T513" i="24" a="1"/>
  <c r="T513" i="24" s="1"/>
  <c r="T512" i="24" a="1"/>
  <c r="T512" i="24" s="1"/>
  <c r="T511" i="24" a="1"/>
  <c r="T511" i="24" s="1"/>
  <c r="T510" i="24" a="1"/>
  <c r="T510" i="24" s="1"/>
  <c r="T509" i="24" a="1"/>
  <c r="T509" i="24" s="1"/>
  <c r="T508" i="24" a="1"/>
  <c r="T508" i="24" s="1"/>
  <c r="T507" i="24" a="1"/>
  <c r="T507" i="24" s="1"/>
  <c r="T506" i="24" a="1"/>
  <c r="T506" i="24" s="1"/>
  <c r="T505" i="24" a="1"/>
  <c r="T505" i="24" s="1"/>
  <c r="T504" i="24" a="1"/>
  <c r="T504" i="24" s="1"/>
  <c r="T503" i="24" a="1"/>
  <c r="T503" i="24" s="1"/>
  <c r="T502" i="24" a="1"/>
  <c r="T502" i="24" s="1"/>
  <c r="T501" i="24" a="1"/>
  <c r="T501" i="24" s="1"/>
  <c r="T500" i="24" a="1"/>
  <c r="T500" i="24" s="1"/>
  <c r="T499" i="24" a="1"/>
  <c r="T499" i="24" s="1"/>
  <c r="T498" i="24" a="1"/>
  <c r="T498" i="24" s="1"/>
  <c r="T497" i="24" a="1"/>
  <c r="T497" i="24" s="1"/>
  <c r="T496" i="24" a="1"/>
  <c r="T496" i="24" s="1"/>
  <c r="T495" i="24" a="1"/>
  <c r="T495" i="24" s="1"/>
  <c r="T494" i="24" a="1"/>
  <c r="T494" i="24" s="1"/>
  <c r="T493" i="24" a="1"/>
  <c r="T493" i="24" s="1"/>
  <c r="T492" i="24" a="1"/>
  <c r="T492" i="24" s="1"/>
  <c r="T491" i="24" a="1"/>
  <c r="T491" i="24" s="1"/>
  <c r="T490" i="24" a="1"/>
  <c r="T490" i="24" s="1"/>
  <c r="T489" i="24" a="1"/>
  <c r="T489" i="24" s="1"/>
  <c r="T488" i="24" a="1"/>
  <c r="T488" i="24" s="1"/>
  <c r="T487" i="24" a="1"/>
  <c r="T487" i="24" s="1"/>
  <c r="T486" i="24" a="1"/>
  <c r="T486" i="24" s="1"/>
  <c r="T485" i="24" a="1"/>
  <c r="T485" i="24" s="1"/>
  <c r="T484" i="24" a="1"/>
  <c r="T484" i="24" s="1"/>
  <c r="T483" i="24" a="1"/>
  <c r="T483" i="24" s="1"/>
  <c r="T482" i="24" a="1"/>
  <c r="T482" i="24" s="1"/>
  <c r="T481" i="24" a="1"/>
  <c r="T481" i="24" s="1"/>
  <c r="T480" i="24" a="1"/>
  <c r="T480" i="24" s="1"/>
  <c r="T479" i="24" a="1"/>
  <c r="T479" i="24" s="1"/>
  <c r="T466" i="24" a="1"/>
  <c r="T466" i="24" s="1"/>
  <c r="T465" i="24" a="1"/>
  <c r="T465" i="24" s="1"/>
  <c r="T464" i="24" a="1"/>
  <c r="T464" i="24" s="1"/>
  <c r="T463" i="24" a="1"/>
  <c r="T463" i="24" s="1"/>
  <c r="T462" i="24" a="1"/>
  <c r="T462" i="24" s="1"/>
  <c r="T461" i="24" a="1"/>
  <c r="T461" i="24" s="1"/>
  <c r="T460" i="24" a="1"/>
  <c r="T460" i="24" s="1"/>
  <c r="T459" i="24" a="1"/>
  <c r="T459" i="24" s="1"/>
  <c r="T458" i="24" a="1"/>
  <c r="T458" i="24" s="1"/>
  <c r="T457" i="24" a="1"/>
  <c r="T457" i="24" s="1"/>
  <c r="T456" i="24" a="1"/>
  <c r="T456" i="24" s="1"/>
  <c r="T455" i="24" a="1"/>
  <c r="T455" i="24" s="1"/>
  <c r="T454" i="24" a="1"/>
  <c r="T454" i="24" s="1"/>
  <c r="T453" i="24" a="1"/>
  <c r="T453" i="24" s="1"/>
  <c r="T452" i="24" a="1"/>
  <c r="T452" i="24" s="1"/>
  <c r="T451" i="24" a="1"/>
  <c r="T451" i="24" s="1"/>
  <c r="T450" i="24" a="1"/>
  <c r="T450" i="24" s="1"/>
  <c r="T449" i="24" a="1"/>
  <c r="T449" i="24" s="1"/>
  <c r="T448" i="24" a="1"/>
  <c r="T448" i="24" s="1"/>
  <c r="T447" i="24" a="1"/>
  <c r="T447" i="24" s="1"/>
  <c r="T446" i="24" a="1"/>
  <c r="T446" i="24" s="1"/>
  <c r="T445" i="24" a="1"/>
  <c r="T445" i="24" s="1"/>
  <c r="T444" i="24" a="1"/>
  <c r="T444" i="24" s="1"/>
  <c r="T443" i="24" a="1"/>
  <c r="T443" i="24" s="1"/>
  <c r="T442" i="24" a="1"/>
  <c r="T442" i="24" s="1"/>
  <c r="T441" i="24" a="1"/>
  <c r="T441" i="24" s="1"/>
  <c r="T440" i="24" a="1"/>
  <c r="T440" i="24" s="1"/>
  <c r="T439" i="24" a="1"/>
  <c r="T439" i="24" s="1"/>
  <c r="T438" i="24" a="1"/>
  <c r="T438" i="24" s="1"/>
  <c r="T437" i="24" a="1"/>
  <c r="T437" i="24" s="1"/>
  <c r="T436" i="24" a="1"/>
  <c r="T436" i="24" s="1"/>
  <c r="T435" i="24" a="1"/>
  <c r="T435" i="24" s="1"/>
  <c r="T434" i="24" a="1"/>
  <c r="T434" i="24" s="1"/>
  <c r="T433" i="24" a="1"/>
  <c r="T433" i="24" s="1"/>
  <c r="T432" i="24" a="1"/>
  <c r="T432" i="24" s="1"/>
  <c r="T431" i="24" a="1"/>
  <c r="T431" i="24" s="1"/>
  <c r="T430" i="24" a="1"/>
  <c r="T430" i="24" s="1"/>
  <c r="T429" i="24" a="1"/>
  <c r="T429" i="24" s="1"/>
  <c r="T428" i="24" a="1"/>
  <c r="T428" i="24" s="1"/>
  <c r="T427" i="24" a="1"/>
  <c r="T427" i="24" s="1"/>
  <c r="T426" i="24" a="1"/>
  <c r="T426" i="24" s="1"/>
  <c r="T425" i="24" a="1"/>
  <c r="T425" i="24" s="1"/>
  <c r="T424" i="24" a="1"/>
  <c r="T424" i="24" s="1"/>
  <c r="T423" i="24" a="1"/>
  <c r="T423" i="24" s="1"/>
  <c r="T422" i="24" a="1"/>
  <c r="T422" i="24" s="1"/>
  <c r="T421" i="24" a="1"/>
  <c r="T421" i="24" s="1"/>
  <c r="T420" i="24" a="1"/>
  <c r="T420" i="24" s="1"/>
  <c r="T419" i="24" a="1"/>
  <c r="T419" i="24" s="1"/>
  <c r="T418" i="24" a="1"/>
  <c r="T418" i="24" s="1"/>
  <c r="T417" i="24" a="1"/>
  <c r="T417" i="24" s="1"/>
  <c r="T416" i="24" a="1"/>
  <c r="T416" i="24" s="1"/>
  <c r="T415" i="24" a="1"/>
  <c r="T415" i="24" s="1"/>
  <c r="T414" i="24" a="1"/>
  <c r="T414" i="24" s="1"/>
  <c r="T413" i="24" a="1"/>
  <c r="T413" i="24" s="1"/>
  <c r="T412" i="24" a="1"/>
  <c r="T412" i="24" s="1"/>
  <c r="T411" i="24" a="1"/>
  <c r="T411" i="24" s="1"/>
  <c r="T410" i="24" a="1"/>
  <c r="T410" i="24" s="1"/>
  <c r="T409" i="24" a="1"/>
  <c r="T409" i="24" s="1"/>
  <c r="T408" i="24" a="1"/>
  <c r="T408" i="24" s="1"/>
  <c r="T407" i="24" a="1"/>
  <c r="T407" i="24" s="1"/>
  <c r="T406" i="24" a="1"/>
  <c r="T406" i="24" s="1"/>
  <c r="T405" i="24" a="1"/>
  <c r="T405" i="24" s="1"/>
  <c r="T404" i="24" a="1"/>
  <c r="T404" i="24" s="1"/>
  <c r="T403" i="24" a="1"/>
  <c r="T403" i="24" s="1"/>
  <c r="T402" i="24" a="1"/>
  <c r="T402" i="24" s="1"/>
  <c r="T401" i="24" a="1"/>
  <c r="T401" i="24" s="1"/>
  <c r="T400" i="24" a="1"/>
  <c r="T400" i="24" s="1"/>
  <c r="T399" i="24" a="1"/>
  <c r="T399" i="24" s="1"/>
  <c r="T398" i="24" a="1"/>
  <c r="T398" i="24" s="1"/>
  <c r="T397" i="24" a="1"/>
  <c r="T397" i="24" s="1"/>
  <c r="T396" i="24" a="1"/>
  <c r="T396" i="24" s="1"/>
  <c r="T395" i="24" a="1"/>
  <c r="T395" i="24" s="1"/>
  <c r="T394" i="24" a="1"/>
  <c r="T394" i="24" s="1"/>
  <c r="T393" i="24" a="1"/>
  <c r="T393" i="24" s="1"/>
  <c r="T392" i="24" a="1"/>
  <c r="T392" i="24" s="1"/>
  <c r="T391" i="24" a="1"/>
  <c r="T391" i="24" s="1"/>
  <c r="T390" i="24" a="1"/>
  <c r="T390" i="24" s="1"/>
  <c r="T389" i="24" a="1"/>
  <c r="T389" i="24" s="1"/>
  <c r="T388" i="24" a="1"/>
  <c r="T388" i="24" s="1"/>
  <c r="T387" i="24" a="1"/>
  <c r="T387" i="24" s="1"/>
  <c r="T386" i="24" a="1"/>
  <c r="T386" i="24" s="1"/>
  <c r="T385" i="24" a="1"/>
  <c r="T385" i="24" s="1"/>
  <c r="T384" i="24" a="1"/>
  <c r="T384" i="24" s="1"/>
  <c r="T383" i="24" a="1"/>
  <c r="T383" i="24" s="1"/>
  <c r="T382" i="24" a="1"/>
  <c r="T382" i="24" s="1"/>
  <c r="T381" i="24" a="1"/>
  <c r="T381" i="24" s="1"/>
  <c r="T380" i="24" a="1"/>
  <c r="T380" i="24" s="1"/>
  <c r="T379" i="24" a="1"/>
  <c r="T379" i="24" s="1"/>
  <c r="T378" i="24" a="1"/>
  <c r="T378" i="24" s="1"/>
  <c r="T377" i="24" a="1"/>
  <c r="T377" i="24" s="1"/>
  <c r="T376" i="24" a="1"/>
  <c r="T376" i="24" s="1"/>
  <c r="T375" i="24" a="1"/>
  <c r="T375" i="24" s="1"/>
  <c r="T374" i="24" a="1"/>
  <c r="T374" i="24" s="1"/>
  <c r="T373" i="24" a="1"/>
  <c r="T373" i="24" s="1"/>
  <c r="T372" i="24" a="1"/>
  <c r="T372" i="24" s="1"/>
  <c r="T371" i="24" a="1"/>
  <c r="T371" i="24" s="1"/>
  <c r="T370" i="24" a="1"/>
  <c r="T370" i="24" s="1"/>
  <c r="T369" i="24" a="1"/>
  <c r="T369" i="24" s="1"/>
  <c r="T368" i="24" a="1"/>
  <c r="T368" i="24" s="1"/>
  <c r="T367" i="24" a="1"/>
  <c r="T367" i="24" s="1"/>
  <c r="T366" i="24" a="1"/>
  <c r="T366" i="24" s="1"/>
  <c r="T365" i="24" a="1"/>
  <c r="T365" i="24" s="1"/>
  <c r="T364" i="24" a="1"/>
  <c r="T364" i="24" s="1"/>
  <c r="T363" i="24" a="1"/>
  <c r="T363" i="24" s="1"/>
  <c r="T362" i="24" a="1"/>
  <c r="T362" i="24" s="1"/>
  <c r="T361" i="24" a="1"/>
  <c r="T361" i="24" s="1"/>
  <c r="T360" i="24" a="1"/>
  <c r="T360" i="24" s="1"/>
  <c r="T359" i="24" a="1"/>
  <c r="T359" i="24" s="1"/>
  <c r="T358" i="24" a="1"/>
  <c r="T358" i="24" s="1"/>
  <c r="T357" i="24" a="1"/>
  <c r="T357" i="24" s="1"/>
  <c r="T356" i="24" a="1"/>
  <c r="T356" i="24" s="1"/>
  <c r="T355" i="24" a="1"/>
  <c r="T355" i="24" s="1"/>
  <c r="T354" i="24" a="1"/>
  <c r="T354" i="24" s="1"/>
  <c r="T353" i="24" a="1"/>
  <c r="T353" i="24" s="1"/>
  <c r="T352" i="24" a="1"/>
  <c r="T352" i="24" s="1"/>
  <c r="T351" i="24" a="1"/>
  <c r="T351" i="24" s="1"/>
  <c r="T350" i="24" a="1"/>
  <c r="T350" i="24" s="1"/>
  <c r="T349" i="24" a="1"/>
  <c r="T349" i="24" s="1"/>
  <c r="T348" i="24" a="1"/>
  <c r="T348" i="24" s="1"/>
  <c r="T347" i="24" a="1"/>
  <c r="T347" i="24" s="1"/>
  <c r="T346" i="24" a="1"/>
  <c r="T346" i="24" s="1"/>
  <c r="T345" i="24" a="1"/>
  <c r="T345" i="24" s="1"/>
  <c r="T344" i="24" a="1"/>
  <c r="T344" i="24" s="1"/>
  <c r="T343" i="24" a="1"/>
  <c r="T343" i="24" s="1"/>
  <c r="T342" i="24" a="1"/>
  <c r="T342" i="24" s="1"/>
  <c r="T341" i="24" a="1"/>
  <c r="T341" i="24" s="1"/>
  <c r="T340" i="24" a="1"/>
  <c r="T340" i="24" s="1"/>
  <c r="U340" i="24" s="1"/>
  <c r="T339" i="24" a="1"/>
  <c r="T339" i="24" s="1"/>
  <c r="T338" i="24" a="1"/>
  <c r="T338" i="24" s="1"/>
  <c r="T337" i="24" a="1"/>
  <c r="T337" i="24" s="1"/>
  <c r="T336" i="24" a="1"/>
  <c r="T336" i="24" s="1"/>
  <c r="T335" i="24" a="1"/>
  <c r="T335" i="24" s="1"/>
  <c r="T334" i="24" a="1"/>
  <c r="T334" i="24" s="1"/>
  <c r="T333" i="24" a="1"/>
  <c r="T333" i="24" s="1"/>
  <c r="T332" i="24" a="1"/>
  <c r="T332" i="24" s="1"/>
  <c r="T331" i="24" a="1"/>
  <c r="T331" i="24" s="1"/>
  <c r="T330" i="24" a="1"/>
  <c r="T330" i="24" s="1"/>
  <c r="T329" i="24" a="1"/>
  <c r="T329" i="24" s="1"/>
  <c r="T328" i="24" a="1"/>
  <c r="T328" i="24" s="1"/>
  <c r="T327" i="24" a="1"/>
  <c r="T327" i="24" s="1"/>
  <c r="T326" i="24" a="1"/>
  <c r="T326" i="24" s="1"/>
  <c r="T325" i="24" a="1"/>
  <c r="T325" i="24" s="1"/>
  <c r="T324" i="24" a="1"/>
  <c r="T324" i="24" s="1"/>
  <c r="T323" i="24" a="1"/>
  <c r="T323" i="24" s="1"/>
  <c r="T322" i="24" a="1"/>
  <c r="T322" i="24" s="1"/>
  <c r="T321" i="24" a="1"/>
  <c r="T321" i="24" s="1"/>
  <c r="T320" i="24" a="1"/>
  <c r="T320" i="24" s="1"/>
  <c r="T319" i="24" a="1"/>
  <c r="T319" i="24" s="1"/>
  <c r="T318" i="24" a="1"/>
  <c r="T318" i="24" s="1"/>
  <c r="T317" i="24" a="1"/>
  <c r="T317" i="24" s="1"/>
  <c r="T316" i="24" a="1"/>
  <c r="T316" i="24" s="1"/>
  <c r="T315" i="24" a="1"/>
  <c r="T315" i="24" s="1"/>
  <c r="T314" i="24" a="1"/>
  <c r="T314" i="24" s="1"/>
  <c r="T313" i="24" a="1"/>
  <c r="T313" i="24" s="1"/>
  <c r="T312" i="24" a="1"/>
  <c r="T312" i="24" s="1"/>
  <c r="T311" i="24" a="1"/>
  <c r="T311" i="24" s="1"/>
  <c r="T310" i="24" a="1"/>
  <c r="T310" i="24" s="1"/>
  <c r="T309" i="24" a="1"/>
  <c r="T309" i="24" s="1"/>
  <c r="T308" i="24" a="1"/>
  <c r="T308" i="24" s="1"/>
  <c r="T307" i="24" a="1"/>
  <c r="T307" i="24" s="1"/>
  <c r="T306" i="24" a="1"/>
  <c r="T306" i="24" s="1"/>
  <c r="T305" i="24" a="1"/>
  <c r="T305" i="24" s="1"/>
  <c r="T304" i="24" a="1"/>
  <c r="T304" i="24" s="1"/>
  <c r="T243" i="24" a="1"/>
  <c r="T243" i="24" s="1"/>
  <c r="T242" i="24" a="1"/>
  <c r="T242" i="24" s="1"/>
  <c r="T241" i="24" a="1"/>
  <c r="T241" i="24" s="1"/>
  <c r="T240" i="24" a="1"/>
  <c r="T240" i="24" s="1"/>
  <c r="T239" i="24" a="1"/>
  <c r="T239" i="24" s="1"/>
  <c r="T238" i="24" a="1"/>
  <c r="T238" i="24" s="1"/>
  <c r="T237" i="24" a="1"/>
  <c r="T237" i="24" s="1"/>
  <c r="T236" i="24" a="1"/>
  <c r="T236" i="24" s="1"/>
  <c r="T235" i="24" a="1"/>
  <c r="T235" i="24" s="1"/>
  <c r="T234" i="24" a="1"/>
  <c r="T234" i="24" s="1"/>
  <c r="T233" i="24" a="1"/>
  <c r="T233" i="24" s="1"/>
  <c r="T232" i="24" a="1"/>
  <c r="T232" i="24" s="1"/>
  <c r="T231" i="24" a="1"/>
  <c r="T231" i="24" s="1"/>
  <c r="T230" i="24" a="1"/>
  <c r="T230" i="24" s="1"/>
  <c r="T229" i="24" a="1"/>
  <c r="T229" i="24" s="1"/>
  <c r="T228" i="24" a="1"/>
  <c r="T228" i="24" s="1"/>
  <c r="T227" i="24" a="1"/>
  <c r="T227" i="24" s="1"/>
  <c r="T226" i="24" a="1"/>
  <c r="T226" i="24" s="1"/>
  <c r="T224" i="24" a="1"/>
  <c r="T224" i="24" s="1"/>
  <c r="T223" i="24" a="1"/>
  <c r="T223" i="24" s="1"/>
  <c r="T222" i="24" a="1"/>
  <c r="T222" i="24" s="1"/>
  <c r="T221" i="24" a="1"/>
  <c r="T221" i="24" s="1"/>
  <c r="T220" i="24" a="1"/>
  <c r="T220" i="24" s="1"/>
  <c r="T219" i="24" a="1"/>
  <c r="T219" i="24" s="1"/>
  <c r="T218" i="24" a="1"/>
  <c r="T218" i="24" s="1"/>
  <c r="T217" i="24" a="1"/>
  <c r="T217" i="24" s="1"/>
  <c r="T216" i="24" a="1"/>
  <c r="T216" i="24" s="1"/>
  <c r="T215" i="24" a="1"/>
  <c r="T215" i="24" s="1"/>
  <c r="T214" i="24" a="1"/>
  <c r="T214" i="24" s="1"/>
  <c r="T213" i="24" a="1"/>
  <c r="T213" i="24" s="1"/>
  <c r="T212" i="24" a="1"/>
  <c r="T212" i="24" s="1"/>
  <c r="T211" i="24" a="1"/>
  <c r="T211" i="24" s="1"/>
  <c r="T210" i="24" a="1"/>
  <c r="T210" i="24" s="1"/>
  <c r="T209" i="24" a="1"/>
  <c r="T209" i="24" s="1"/>
  <c r="T208" i="24" a="1"/>
  <c r="T208" i="24" s="1"/>
  <c r="T207" i="24" a="1"/>
  <c r="T207" i="24" s="1"/>
  <c r="T206" i="24" a="1"/>
  <c r="T206" i="24" s="1"/>
  <c r="T205" i="24" a="1"/>
  <c r="T205" i="24" s="1"/>
  <c r="T204" i="24" a="1"/>
  <c r="T204" i="24" s="1"/>
  <c r="T203" i="24" a="1"/>
  <c r="T203" i="24" s="1"/>
  <c r="T201" i="24" a="1"/>
  <c r="T201" i="24" s="1"/>
  <c r="T200" i="24" a="1"/>
  <c r="T200" i="24" s="1"/>
  <c r="T199" i="24" a="1"/>
  <c r="T199" i="24" s="1"/>
  <c r="T198" i="24" a="1"/>
  <c r="T198" i="24" s="1"/>
  <c r="T196" i="24" a="1"/>
  <c r="T196" i="24" s="1"/>
  <c r="T195" i="24" a="1"/>
  <c r="T195" i="24" s="1"/>
  <c r="T194" i="24" a="1"/>
  <c r="T194" i="24" s="1"/>
  <c r="T193" i="24" a="1"/>
  <c r="T193" i="24" s="1"/>
  <c r="T192" i="24" a="1"/>
  <c r="T192" i="24" s="1"/>
  <c r="T191" i="24" a="1"/>
  <c r="T191" i="24" s="1"/>
  <c r="T190" i="24" a="1"/>
  <c r="T190" i="24" s="1"/>
  <c r="T189" i="24" a="1"/>
  <c r="T189" i="24" s="1"/>
  <c r="T188" i="24" a="1"/>
  <c r="T188" i="24" s="1"/>
  <c r="T187" i="24" a="1"/>
  <c r="T187" i="24" s="1"/>
  <c r="T185" i="24" a="1"/>
  <c r="T185" i="24" s="1"/>
  <c r="T184" i="24" a="1"/>
  <c r="T184" i="24" s="1"/>
  <c r="T183" i="24" a="1"/>
  <c r="T183" i="24" s="1"/>
  <c r="T182" i="24" a="1"/>
  <c r="T182" i="24" s="1"/>
  <c r="T181" i="24" a="1"/>
  <c r="T181" i="24" s="1"/>
  <c r="T180" i="24" a="1"/>
  <c r="T180" i="24" s="1"/>
  <c r="T179" i="24" a="1"/>
  <c r="T179" i="24" s="1"/>
  <c r="T178" i="24" a="1"/>
  <c r="T178" i="24" s="1"/>
  <c r="T177" i="24" a="1"/>
  <c r="T177" i="24" s="1"/>
  <c r="T176" i="24" a="1"/>
  <c r="T176" i="24" s="1"/>
  <c r="T175" i="24" a="1"/>
  <c r="T175" i="24" s="1"/>
  <c r="T174" i="24" a="1"/>
  <c r="T174" i="24" s="1"/>
  <c r="T173" i="24" a="1"/>
  <c r="T173" i="24" s="1"/>
  <c r="T172" i="24" a="1"/>
  <c r="T172" i="24" s="1"/>
  <c r="T171" i="24" a="1"/>
  <c r="T171" i="24" s="1"/>
  <c r="T170" i="24" a="1"/>
  <c r="T170" i="24" s="1"/>
  <c r="T169" i="24" a="1"/>
  <c r="T169" i="24" s="1"/>
  <c r="T168" i="24" a="1"/>
  <c r="T168" i="24" s="1"/>
  <c r="T167" i="24" a="1"/>
  <c r="T167" i="24" s="1"/>
  <c r="T166" i="24" a="1"/>
  <c r="T166" i="24" s="1"/>
  <c r="T165" i="24" a="1"/>
  <c r="T165" i="24" s="1"/>
  <c r="T164" i="24" a="1"/>
  <c r="T164" i="24" s="1"/>
  <c r="T163" i="24" a="1"/>
  <c r="T163" i="24" s="1"/>
  <c r="T162" i="24" a="1"/>
  <c r="T162" i="24" s="1"/>
  <c r="T161" i="24" a="1"/>
  <c r="T161" i="24" s="1"/>
  <c r="T160" i="24" a="1"/>
  <c r="T160" i="24" s="1"/>
  <c r="T159" i="24" a="1"/>
  <c r="T159" i="24" s="1"/>
  <c r="T158" i="24" a="1"/>
  <c r="T158" i="24" s="1"/>
  <c r="T157" i="24" a="1"/>
  <c r="T157" i="24" s="1"/>
  <c r="T156" i="24" a="1"/>
  <c r="T156" i="24" s="1"/>
  <c r="T155" i="24" a="1"/>
  <c r="T155" i="24" s="1"/>
  <c r="T154" i="24" a="1"/>
  <c r="T154" i="24" s="1"/>
  <c r="T153" i="24" a="1"/>
  <c r="T153" i="24" s="1"/>
  <c r="T152" i="24" a="1"/>
  <c r="T152" i="24" s="1"/>
  <c r="T151" i="24" a="1"/>
  <c r="T151" i="24" s="1"/>
  <c r="T150" i="24" a="1"/>
  <c r="T150" i="24" s="1"/>
  <c r="T149" i="24" a="1"/>
  <c r="T149" i="24" s="1"/>
  <c r="T148" i="24" a="1"/>
  <c r="T148" i="24" s="1"/>
  <c r="T147" i="24" a="1"/>
  <c r="T147" i="24" s="1"/>
  <c r="T131" i="24" a="1"/>
  <c r="T131" i="24" s="1"/>
  <c r="T130" i="24" a="1"/>
  <c r="T130" i="24" s="1"/>
  <c r="T129" i="24" a="1"/>
  <c r="T129" i="24" s="1"/>
  <c r="T128" i="24" a="1"/>
  <c r="T128" i="24" s="1"/>
  <c r="T127" i="24" a="1"/>
  <c r="T127" i="24" s="1"/>
  <c r="T126" i="24" a="1"/>
  <c r="T126" i="24" s="1"/>
  <c r="T125" i="24" a="1"/>
  <c r="T125" i="24" s="1"/>
  <c r="T124" i="24" a="1"/>
  <c r="T124" i="24" s="1"/>
  <c r="T123" i="24" a="1"/>
  <c r="T123" i="24" s="1"/>
  <c r="T122" i="24" a="1"/>
  <c r="T122" i="24" s="1"/>
  <c r="T121" i="24" a="1"/>
  <c r="T121" i="24" s="1"/>
  <c r="T120" i="24" a="1"/>
  <c r="T120" i="24" s="1"/>
  <c r="T119" i="24" a="1"/>
  <c r="T119" i="24" s="1"/>
  <c r="T118" i="24" a="1"/>
  <c r="T118" i="24" s="1"/>
  <c r="T117" i="24" a="1"/>
  <c r="T117" i="24" s="1"/>
  <c r="T116" i="24" a="1"/>
  <c r="T116" i="24" s="1"/>
  <c r="T115" i="24" a="1"/>
  <c r="T115" i="24" s="1"/>
  <c r="T114" i="24" a="1"/>
  <c r="T114" i="24" s="1"/>
  <c r="T113" i="24" a="1"/>
  <c r="T113" i="24" s="1"/>
  <c r="T112" i="24" a="1"/>
  <c r="T112" i="24" s="1"/>
  <c r="T111" i="24" a="1"/>
  <c r="T111" i="24" s="1"/>
  <c r="T110" i="24" a="1"/>
  <c r="T110" i="24" s="1"/>
  <c r="T109" i="24" a="1"/>
  <c r="T109" i="24" s="1"/>
  <c r="T108" i="24" a="1"/>
  <c r="T108" i="24" s="1"/>
  <c r="T107" i="24" a="1"/>
  <c r="T107" i="24" s="1"/>
  <c r="T106" i="24" a="1"/>
  <c r="T106" i="24" s="1"/>
  <c r="T105" i="24" a="1"/>
  <c r="T105" i="24" s="1"/>
  <c r="T104" i="24" a="1"/>
  <c r="T104" i="24" s="1"/>
  <c r="T103" i="24" a="1"/>
  <c r="T103" i="24" s="1"/>
  <c r="T102" i="24" a="1"/>
  <c r="T102" i="24" s="1"/>
  <c r="T101" i="24" a="1"/>
  <c r="T101" i="24" s="1"/>
  <c r="T100" i="24" a="1"/>
  <c r="T100" i="24" s="1"/>
  <c r="T99" i="24" a="1"/>
  <c r="T99" i="24" s="1"/>
  <c r="T98" i="24" a="1"/>
  <c r="T98" i="24" s="1"/>
  <c r="T97" i="24" a="1"/>
  <c r="T97" i="24" s="1"/>
  <c r="T96" i="24" a="1"/>
  <c r="T96" i="24" s="1"/>
  <c r="T95" i="24" a="1"/>
  <c r="T95"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7" i="24" a="1"/>
  <c r="T67" i="24" s="1"/>
  <c r="U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K27" i="28" a="1"/>
  <c r="K27" i="28" s="1"/>
  <c r="J27" i="28" a="1"/>
  <c r="J27" i="28" s="1"/>
  <c r="K24" i="28" a="1"/>
  <c r="K24" i="28" s="1"/>
  <c r="J24" i="28" a="1"/>
  <c r="J24" i="28" s="1"/>
  <c r="K23" i="28" a="1"/>
  <c r="K23" i="28" s="1"/>
  <c r="J23" i="28" a="1"/>
  <c r="J23" i="28" s="1"/>
  <c r="T7" i="24" a="1"/>
  <c r="T7" i="24" s="1"/>
  <c r="U7" i="24" s="1"/>
  <c r="T8" i="24" a="1"/>
  <c r="T8" i="24" s="1"/>
  <c r="L27" i="28" l="1"/>
  <c r="L23" i="28"/>
  <c r="L24" i="28"/>
  <c r="M303" i="24" l="1"/>
  <c r="U303" i="24" s="1"/>
  <c r="M302" i="24"/>
  <c r="U302" i="24" s="1"/>
  <c r="M301" i="24"/>
  <c r="U301" i="24" s="1"/>
  <c r="M299" i="24"/>
  <c r="M297" i="24"/>
  <c r="U297" i="24" s="1"/>
  <c r="M296" i="24"/>
  <c r="U296" i="24" s="1"/>
  <c r="M295" i="24"/>
  <c r="U295" i="24" s="1"/>
  <c r="M294" i="24"/>
  <c r="U294" i="24" s="1"/>
  <c r="M261" i="24"/>
  <c r="U261" i="24" s="1"/>
  <c r="M260" i="24"/>
  <c r="U260" i="24" s="1"/>
  <c r="M259" i="24"/>
  <c r="U259" i="24" s="1"/>
  <c r="M257" i="24"/>
  <c r="M255" i="24"/>
  <c r="M253" i="24"/>
  <c r="M252" i="24"/>
  <c r="U252" i="24" s="1"/>
  <c r="M250" i="24"/>
  <c r="U250" i="24" s="1"/>
  <c r="M249" i="24"/>
  <c r="M248" i="24"/>
  <c r="M247" i="24"/>
  <c r="M246" i="24"/>
  <c r="U246" i="24" s="1"/>
  <c r="M146" i="24"/>
  <c r="M145" i="24"/>
  <c r="U145" i="24" s="1"/>
  <c r="M143" i="24"/>
  <c r="M141" i="24"/>
  <c r="M140" i="24"/>
  <c r="U140" i="24" s="1"/>
  <c r="M138" i="24"/>
  <c r="M137" i="24"/>
  <c r="M136" i="24"/>
  <c r="M135" i="24"/>
  <c r="M134" i="24"/>
  <c r="M478" i="24"/>
  <c r="N478" i="24" s="1"/>
  <c r="O478" i="24" s="1"/>
  <c r="M476" i="24"/>
  <c r="N476" i="24" s="1"/>
  <c r="O476" i="24" s="1"/>
  <c r="M474" i="24"/>
  <c r="U474" i="24" s="1"/>
  <c r="M473" i="24"/>
  <c r="U473" i="24" s="1"/>
  <c r="M472" i="24"/>
  <c r="M471" i="24"/>
  <c r="U471" i="24" s="1"/>
  <c r="M470" i="24"/>
  <c r="U470" i="24" s="1"/>
  <c r="M469" i="24"/>
  <c r="U469" i="24" s="1"/>
  <c r="M276" i="24"/>
  <c r="M274" i="24"/>
  <c r="U274" i="24" s="1"/>
  <c r="M272" i="24"/>
  <c r="N272" i="24" s="1"/>
  <c r="M270" i="24"/>
  <c r="N268" i="24"/>
  <c r="M268" i="24"/>
  <c r="U268" i="24" s="1"/>
  <c r="N267" i="24"/>
  <c r="M267" i="24"/>
  <c r="U267" i="24" s="1"/>
  <c r="N266" i="24"/>
  <c r="M266" i="24"/>
  <c r="U266" i="24" s="1"/>
  <c r="N265" i="24"/>
  <c r="M265" i="24"/>
  <c r="U265" i="24" s="1"/>
  <c r="N264" i="24"/>
  <c r="M264" i="24"/>
  <c r="U264" i="24" s="1"/>
  <c r="M669" i="24"/>
  <c r="G669" i="24"/>
  <c r="M667" i="24"/>
  <c r="U667" i="24" s="1"/>
  <c r="G667" i="24"/>
  <c r="M666" i="24"/>
  <c r="U666" i="24" s="1"/>
  <c r="G666" i="24"/>
  <c r="M665" i="24"/>
  <c r="U665" i="24" s="1"/>
  <c r="G665" i="24"/>
  <c r="M664" i="24"/>
  <c r="U664" i="24" s="1"/>
  <c r="G664" i="24"/>
  <c r="M660" i="24"/>
  <c r="G660" i="24"/>
  <c r="M658" i="24"/>
  <c r="G658" i="24"/>
  <c r="M656" i="24"/>
  <c r="U656" i="24" s="1"/>
  <c r="G656" i="24"/>
  <c r="M655" i="24"/>
  <c r="U655" i="24" s="1"/>
  <c r="G655" i="24"/>
  <c r="M654" i="24"/>
  <c r="U654" i="24" s="1"/>
  <c r="G654" i="24"/>
  <c r="M651" i="24"/>
  <c r="U651" i="24" s="1"/>
  <c r="G651" i="24"/>
  <c r="M650" i="24"/>
  <c r="U650" i="24" s="1"/>
  <c r="G650" i="24"/>
  <c r="M649" i="24"/>
  <c r="U649" i="24" s="1"/>
  <c r="G649" i="24"/>
  <c r="M647" i="24"/>
  <c r="U647" i="24" s="1"/>
  <c r="G647" i="24"/>
  <c r="M646" i="24"/>
  <c r="U646" i="24" s="1"/>
  <c r="G646" i="24"/>
  <c r="M644" i="24"/>
  <c r="U644" i="24" s="1"/>
  <c r="G644" i="24"/>
  <c r="M642" i="24"/>
  <c r="U642" i="24" s="1"/>
  <c r="G642" i="24"/>
  <c r="M641" i="24"/>
  <c r="U641" i="24" s="1"/>
  <c r="G641" i="24"/>
  <c r="M639" i="24"/>
  <c r="U639" i="24" s="1"/>
  <c r="G639" i="24"/>
  <c r="M638" i="24"/>
  <c r="U638" i="24" s="1"/>
  <c r="G638" i="24"/>
  <c r="M637" i="24"/>
  <c r="U637" i="24" s="1"/>
  <c r="G637" i="24"/>
  <c r="M636" i="24"/>
  <c r="U636" i="24" s="1"/>
  <c r="G636" i="24"/>
  <c r="M635" i="24"/>
  <c r="U635" i="24" s="1"/>
  <c r="G635" i="24"/>
  <c r="M634" i="24"/>
  <c r="U634" i="24" s="1"/>
  <c r="G634" i="24"/>
  <c r="M631" i="24"/>
  <c r="U631" i="24" s="1"/>
  <c r="G631" i="24"/>
  <c r="M630" i="24"/>
  <c r="U630" i="24" s="1"/>
  <c r="G630" i="24"/>
  <c r="M628" i="24"/>
  <c r="U628" i="24" s="1"/>
  <c r="G628" i="24"/>
  <c r="M626" i="24"/>
  <c r="G626" i="24"/>
  <c r="M624" i="24"/>
  <c r="U624" i="24" s="1"/>
  <c r="G624" i="24"/>
  <c r="M623" i="24"/>
  <c r="U623" i="24" s="1"/>
  <c r="G623" i="24"/>
  <c r="M621" i="24"/>
  <c r="U621" i="24" s="1"/>
  <c r="G621" i="24"/>
  <c r="M620" i="24"/>
  <c r="U620" i="24" s="1"/>
  <c r="G620" i="24"/>
  <c r="M619" i="24"/>
  <c r="U619" i="24" s="1"/>
  <c r="G619" i="24"/>
  <c r="M618" i="24"/>
  <c r="U618" i="24" s="1"/>
  <c r="G618" i="24"/>
  <c r="M617" i="24"/>
  <c r="U617" i="24" s="1"/>
  <c r="G617" i="24"/>
  <c r="M616" i="24"/>
  <c r="U616" i="24" s="1"/>
  <c r="G616" i="24"/>
  <c r="M609" i="24"/>
  <c r="U609" i="24" s="1"/>
  <c r="M607" i="24"/>
  <c r="U607" i="24" s="1"/>
  <c r="M605" i="24"/>
  <c r="M604" i="24"/>
  <c r="M603" i="24"/>
  <c r="U603" i="24" s="1"/>
  <c r="M602" i="24"/>
  <c r="M599" i="24"/>
  <c r="G599" i="24"/>
  <c r="M597" i="24"/>
  <c r="G597" i="24"/>
  <c r="M595" i="24"/>
  <c r="U595" i="24" s="1"/>
  <c r="G595" i="24"/>
  <c r="M594" i="24"/>
  <c r="U594" i="24" s="1"/>
  <c r="G594" i="24"/>
  <c r="M593" i="24"/>
  <c r="U593" i="24" s="1"/>
  <c r="G593" i="24"/>
  <c r="M592" i="24"/>
  <c r="U592" i="24" s="1"/>
  <c r="G592" i="24"/>
  <c r="M589" i="24"/>
  <c r="G589" i="24"/>
  <c r="M587" i="24"/>
  <c r="G587" i="24"/>
  <c r="M585" i="24"/>
  <c r="U585" i="24" s="1"/>
  <c r="G585" i="24"/>
  <c r="M584" i="24"/>
  <c r="U584" i="24" s="1"/>
  <c r="G584" i="24"/>
  <c r="M583" i="24"/>
  <c r="U583" i="24" s="1"/>
  <c r="G583" i="24"/>
  <c r="M582" i="24"/>
  <c r="U582" i="24" s="1"/>
  <c r="G582" i="24"/>
  <c r="M579" i="24"/>
  <c r="G579" i="24"/>
  <c r="M577" i="24"/>
  <c r="U577" i="24" s="1"/>
  <c r="G577" i="24"/>
  <c r="M575" i="24"/>
  <c r="U575" i="24" s="1"/>
  <c r="G575" i="24"/>
  <c r="M574" i="24"/>
  <c r="U574" i="24" s="1"/>
  <c r="G574" i="24"/>
  <c r="M573" i="24"/>
  <c r="U573" i="24" s="1"/>
  <c r="G573" i="24"/>
  <c r="M572" i="24"/>
  <c r="U572" i="24" s="1"/>
  <c r="G572" i="24"/>
  <c r="M569" i="24"/>
  <c r="U569" i="24" s="1"/>
  <c r="G569" i="24"/>
  <c r="M567" i="24"/>
  <c r="G567" i="24"/>
  <c r="M565" i="24"/>
  <c r="U565" i="24" s="1"/>
  <c r="G565" i="24"/>
  <c r="M564" i="24"/>
  <c r="U564" i="24" s="1"/>
  <c r="G564" i="24"/>
  <c r="M563" i="24"/>
  <c r="U563" i="24" s="1"/>
  <c r="G563" i="24"/>
  <c r="M562" i="24"/>
  <c r="U562" i="24" s="1"/>
  <c r="G562" i="24"/>
  <c r="M559" i="24"/>
  <c r="U559" i="24" s="1"/>
  <c r="G559" i="24"/>
  <c r="M557" i="24"/>
  <c r="G557" i="24"/>
  <c r="M555" i="24"/>
  <c r="U555" i="24" s="1"/>
  <c r="G555" i="24"/>
  <c r="M554" i="24"/>
  <c r="U554" i="24" s="1"/>
  <c r="G554" i="24"/>
  <c r="M553" i="24"/>
  <c r="U553" i="24" s="1"/>
  <c r="G553" i="24"/>
  <c r="M552" i="24"/>
  <c r="U552" i="24" s="1"/>
  <c r="G552" i="24"/>
  <c r="M551" i="24"/>
  <c r="U551" i="24" s="1"/>
  <c r="G551" i="24"/>
  <c r="M548" i="24"/>
  <c r="U548" i="24" s="1"/>
  <c r="G548" i="24"/>
  <c r="M546" i="24"/>
  <c r="G546" i="24"/>
  <c r="M544" i="24"/>
  <c r="U544" i="24" s="1"/>
  <c r="G544" i="24"/>
  <c r="M543" i="24"/>
  <c r="U543" i="24" s="1"/>
  <c r="G543" i="24"/>
  <c r="M542" i="24"/>
  <c r="U542" i="24" s="1"/>
  <c r="G542" i="24"/>
  <c r="M541" i="24"/>
  <c r="U541" i="24" s="1"/>
  <c r="G541" i="24"/>
  <c r="M538" i="24"/>
  <c r="U538" i="24" s="1"/>
  <c r="G538" i="24"/>
  <c r="M536" i="24"/>
  <c r="U536" i="24" s="1"/>
  <c r="G536" i="24"/>
  <c r="M534" i="24"/>
  <c r="U534" i="24" s="1"/>
  <c r="G534" i="24"/>
  <c r="M533" i="24"/>
  <c r="U533" i="24" s="1"/>
  <c r="G533" i="24"/>
  <c r="M532" i="24"/>
  <c r="U532" i="24" s="1"/>
  <c r="G532" i="24"/>
  <c r="M531" i="24"/>
  <c r="U531" i="24" s="1"/>
  <c r="G531" i="24"/>
  <c r="M526" i="24"/>
  <c r="U526" i="24" s="1"/>
  <c r="G526" i="24"/>
  <c r="M524" i="24"/>
  <c r="U524" i="24" s="1"/>
  <c r="G524" i="24"/>
  <c r="M523" i="24"/>
  <c r="U523" i="24" s="1"/>
  <c r="G523" i="24"/>
  <c r="M522" i="24"/>
  <c r="U522" i="24" s="1"/>
  <c r="G522" i="24"/>
  <c r="M521" i="24"/>
  <c r="U521" i="24" s="1"/>
  <c r="G521" i="24"/>
  <c r="M520" i="24"/>
  <c r="U520" i="24" s="1"/>
  <c r="G520" i="24"/>
  <c r="M516" i="24"/>
  <c r="U516" i="24" s="1"/>
  <c r="G516" i="24"/>
  <c r="M514" i="24"/>
  <c r="G514" i="24"/>
  <c r="M512" i="24"/>
  <c r="U512" i="24" s="1"/>
  <c r="G512" i="24"/>
  <c r="M511" i="24"/>
  <c r="U511" i="24" s="1"/>
  <c r="G511" i="24"/>
  <c r="M510" i="24"/>
  <c r="U510" i="24" s="1"/>
  <c r="G510" i="24"/>
  <c r="M509" i="24"/>
  <c r="U509" i="24" s="1"/>
  <c r="G509" i="24"/>
  <c r="M508" i="24"/>
  <c r="U508" i="24" s="1"/>
  <c r="G508" i="24"/>
  <c r="M505" i="24"/>
  <c r="U505" i="24" s="1"/>
  <c r="G505" i="24"/>
  <c r="M503" i="24"/>
  <c r="G503" i="24"/>
  <c r="M501" i="24"/>
  <c r="U501" i="24" s="1"/>
  <c r="G501" i="24"/>
  <c r="M500" i="24"/>
  <c r="U500" i="24" s="1"/>
  <c r="G500" i="24"/>
  <c r="M498" i="24"/>
  <c r="U498" i="24" s="1"/>
  <c r="G498" i="24"/>
  <c r="M497" i="24"/>
  <c r="U497" i="24" s="1"/>
  <c r="G497" i="24"/>
  <c r="M496" i="24"/>
  <c r="U496" i="24" s="1"/>
  <c r="G496" i="24"/>
  <c r="M495" i="24"/>
  <c r="U495" i="24" s="1"/>
  <c r="G495" i="24"/>
  <c r="M494" i="24"/>
  <c r="U494" i="24" s="1"/>
  <c r="G494" i="24"/>
  <c r="M491" i="24"/>
  <c r="G491" i="24"/>
  <c r="M489" i="24"/>
  <c r="G489" i="24"/>
  <c r="M487" i="24"/>
  <c r="U487" i="24" s="1"/>
  <c r="G487" i="24"/>
  <c r="M486" i="24"/>
  <c r="U486" i="24" s="1"/>
  <c r="G486" i="24"/>
  <c r="M485" i="24"/>
  <c r="U485" i="24" s="1"/>
  <c r="G485" i="24"/>
  <c r="M484" i="24"/>
  <c r="U484" i="24" s="1"/>
  <c r="G484" i="24"/>
  <c r="M483" i="24"/>
  <c r="U483" i="24" s="1"/>
  <c r="G483" i="24"/>
  <c r="M466" i="24"/>
  <c r="U466" i="24" s="1"/>
  <c r="G466" i="24"/>
  <c r="M465" i="24"/>
  <c r="U465" i="24" s="1"/>
  <c r="G465" i="24"/>
  <c r="M464" i="24"/>
  <c r="U464" i="24" s="1"/>
  <c r="G464" i="24"/>
  <c r="M462" i="24"/>
  <c r="G462" i="24"/>
  <c r="M460" i="24"/>
  <c r="G460" i="24"/>
  <c r="M458" i="24"/>
  <c r="U458" i="24" s="1"/>
  <c r="G458" i="24"/>
  <c r="M457" i="24"/>
  <c r="U457" i="24" s="1"/>
  <c r="G457" i="24"/>
  <c r="M456" i="24"/>
  <c r="U456" i="24" s="1"/>
  <c r="G456" i="24"/>
  <c r="M455" i="24"/>
  <c r="U455" i="24" s="1"/>
  <c r="G455" i="24"/>
  <c r="M454" i="24"/>
  <c r="U454" i="24" s="1"/>
  <c r="G454" i="24"/>
  <c r="M453" i="24"/>
  <c r="U453" i="24" s="1"/>
  <c r="G453" i="24"/>
  <c r="M450" i="24"/>
  <c r="G450" i="24"/>
  <c r="M448" i="24"/>
  <c r="U448" i="24" s="1"/>
  <c r="G448" i="24"/>
  <c r="M447" i="24"/>
  <c r="U447" i="24" s="1"/>
  <c r="G447" i="24"/>
  <c r="M446" i="24"/>
  <c r="U446" i="24" s="1"/>
  <c r="G446" i="24"/>
  <c r="M445" i="24"/>
  <c r="U445" i="24" s="1"/>
  <c r="G445" i="24"/>
  <c r="M442" i="24"/>
  <c r="G442" i="24"/>
  <c r="M440" i="24"/>
  <c r="U440" i="24" s="1"/>
  <c r="G440" i="24"/>
  <c r="M439" i="24"/>
  <c r="U439" i="24" s="1"/>
  <c r="G439" i="24"/>
  <c r="M438" i="24"/>
  <c r="U438" i="24" s="1"/>
  <c r="G438" i="24"/>
  <c r="M437" i="24"/>
  <c r="U437" i="24" s="1"/>
  <c r="G437" i="24"/>
  <c r="M434" i="24"/>
  <c r="G434" i="24"/>
  <c r="M432" i="24"/>
  <c r="G432" i="24"/>
  <c r="M430" i="24"/>
  <c r="G430" i="24"/>
  <c r="M428" i="24"/>
  <c r="U428" i="24" s="1"/>
  <c r="G428" i="24"/>
  <c r="M427" i="24"/>
  <c r="U427" i="24" s="1"/>
  <c r="G427" i="24"/>
  <c r="M426" i="24"/>
  <c r="U426" i="24" s="1"/>
  <c r="G426" i="24"/>
  <c r="M425" i="24"/>
  <c r="U425" i="24" s="1"/>
  <c r="G425" i="24"/>
  <c r="M424" i="24"/>
  <c r="U424" i="24" s="1"/>
  <c r="G424" i="24"/>
  <c r="M421" i="24"/>
  <c r="G421" i="24"/>
  <c r="M419" i="24"/>
  <c r="G419" i="24"/>
  <c r="M417" i="24"/>
  <c r="U417" i="24" s="1"/>
  <c r="G417" i="24"/>
  <c r="M415" i="24"/>
  <c r="U415" i="24" s="1"/>
  <c r="G415" i="24"/>
  <c r="M414" i="24"/>
  <c r="U414" i="24" s="1"/>
  <c r="G414" i="24"/>
  <c r="M413" i="24"/>
  <c r="U413" i="24" s="1"/>
  <c r="G413" i="24"/>
  <c r="M412" i="24"/>
  <c r="U412" i="24" s="1"/>
  <c r="G412" i="24"/>
  <c r="M411" i="24"/>
  <c r="U411" i="24" s="1"/>
  <c r="G411" i="24"/>
  <c r="M408" i="24"/>
  <c r="G408" i="24"/>
  <c r="M406" i="24"/>
  <c r="U406" i="24" s="1"/>
  <c r="G406" i="24"/>
  <c r="M404" i="24"/>
  <c r="U404" i="24" s="1"/>
  <c r="G404" i="24"/>
  <c r="M403" i="24"/>
  <c r="U403" i="24" s="1"/>
  <c r="G403" i="24"/>
  <c r="M402" i="24"/>
  <c r="U402" i="24" s="1"/>
  <c r="G402" i="24"/>
  <c r="M401" i="24"/>
  <c r="U401" i="24" s="1"/>
  <c r="G401" i="24"/>
  <c r="M400" i="24"/>
  <c r="U400" i="24" s="1"/>
  <c r="G400" i="24"/>
  <c r="M394" i="24"/>
  <c r="G394" i="24"/>
  <c r="M388" i="24"/>
  <c r="U388" i="24" s="1"/>
  <c r="G388" i="24"/>
  <c r="M387" i="24"/>
  <c r="U387" i="24" s="1"/>
  <c r="G387" i="24"/>
  <c r="M386" i="24"/>
  <c r="U386" i="24" s="1"/>
  <c r="G386" i="24"/>
  <c r="M385" i="24"/>
  <c r="U385" i="24" s="1"/>
  <c r="G385" i="24"/>
  <c r="M384" i="24"/>
  <c r="U384" i="24" s="1"/>
  <c r="G384" i="24"/>
  <c r="M383" i="24"/>
  <c r="U383" i="24" s="1"/>
  <c r="G383" i="24"/>
  <c r="M382" i="24"/>
  <c r="U382" i="24" s="1"/>
  <c r="G382" i="24"/>
  <c r="M381" i="24"/>
  <c r="U381" i="24" s="1"/>
  <c r="G381" i="24"/>
  <c r="M380" i="24"/>
  <c r="U380" i="24" s="1"/>
  <c r="G380" i="24"/>
  <c r="M379" i="24"/>
  <c r="U379" i="24" s="1"/>
  <c r="G379" i="24"/>
  <c r="M377" i="24"/>
  <c r="U377" i="24" s="1"/>
  <c r="G377" i="24"/>
  <c r="M374" i="24"/>
  <c r="G374" i="24"/>
  <c r="M372" i="24"/>
  <c r="U372" i="24" s="1"/>
  <c r="G372" i="24"/>
  <c r="M371" i="24"/>
  <c r="U371" i="24" s="1"/>
  <c r="G371" i="24"/>
  <c r="M370" i="24"/>
  <c r="U370" i="24" s="1"/>
  <c r="G370" i="24"/>
  <c r="M369" i="24"/>
  <c r="U369" i="24" s="1"/>
  <c r="G369" i="24"/>
  <c r="M368" i="24"/>
  <c r="U368" i="24" s="1"/>
  <c r="G368" i="24"/>
  <c r="M367" i="24"/>
  <c r="U367" i="24" s="1"/>
  <c r="G367" i="24"/>
  <c r="M366" i="24"/>
  <c r="U366" i="24" s="1"/>
  <c r="G366" i="24"/>
  <c r="M365" i="24"/>
  <c r="U365" i="24" s="1"/>
  <c r="G365" i="24"/>
  <c r="M364" i="24"/>
  <c r="U364" i="24" s="1"/>
  <c r="G364" i="24"/>
  <c r="M361" i="24"/>
  <c r="U361" i="24" s="1"/>
  <c r="G361" i="24"/>
  <c r="M360" i="24"/>
  <c r="U360" i="24" s="1"/>
  <c r="G360" i="24"/>
  <c r="M358" i="24"/>
  <c r="U358" i="24" s="1"/>
  <c r="G358" i="24"/>
  <c r="M355" i="24"/>
  <c r="U355" i="24" s="1"/>
  <c r="G355" i="24"/>
  <c r="M354" i="24"/>
  <c r="U354" i="24" s="1"/>
  <c r="G354" i="24"/>
  <c r="M353" i="24"/>
  <c r="U353" i="24" s="1"/>
  <c r="G353" i="24"/>
  <c r="M352" i="24"/>
  <c r="U352" i="24" s="1"/>
  <c r="G352" i="24"/>
  <c r="M351" i="24"/>
  <c r="U351" i="24" s="1"/>
  <c r="G351" i="24"/>
  <c r="M350" i="24"/>
  <c r="U350" i="24" s="1"/>
  <c r="G350" i="24"/>
  <c r="M349" i="24"/>
  <c r="U349" i="24" s="1"/>
  <c r="G349" i="24"/>
  <c r="M348" i="24"/>
  <c r="U348" i="24" s="1"/>
  <c r="G348" i="24"/>
  <c r="M347" i="24"/>
  <c r="U347" i="24" s="1"/>
  <c r="G347" i="24"/>
  <c r="J345" i="24"/>
  <c r="M345" i="24" s="1"/>
  <c r="G345" i="24"/>
  <c r="M343" i="24"/>
  <c r="U343" i="24" s="1"/>
  <c r="G343" i="24"/>
  <c r="M342" i="24"/>
  <c r="U342" i="24" s="1"/>
  <c r="G342" i="24"/>
  <c r="M341" i="24"/>
  <c r="U341" i="24" s="1"/>
  <c r="G341" i="24"/>
  <c r="G340" i="24"/>
  <c r="M339" i="24"/>
  <c r="U339" i="24" s="1"/>
  <c r="G339" i="24"/>
  <c r="M338" i="24"/>
  <c r="U338" i="24" s="1"/>
  <c r="G338" i="24"/>
  <c r="M337" i="24"/>
  <c r="U337" i="24" s="1"/>
  <c r="G337" i="24"/>
  <c r="M336" i="24"/>
  <c r="U336" i="24" s="1"/>
  <c r="G336" i="24"/>
  <c r="M335" i="24"/>
  <c r="U335" i="24" s="1"/>
  <c r="G335" i="24"/>
  <c r="M334" i="24"/>
  <c r="U334" i="24" s="1"/>
  <c r="G334" i="24"/>
  <c r="M330" i="24"/>
  <c r="G330" i="24"/>
  <c r="M328" i="24"/>
  <c r="G328" i="24"/>
  <c r="M326" i="24"/>
  <c r="G326" i="24"/>
  <c r="M324" i="24"/>
  <c r="G324" i="24"/>
  <c r="M322" i="24"/>
  <c r="G322" i="24"/>
  <c r="M320" i="24"/>
  <c r="G320" i="24"/>
  <c r="M318" i="24"/>
  <c r="G318" i="24"/>
  <c r="M316" i="24"/>
  <c r="G316" i="24"/>
  <c r="M314" i="24"/>
  <c r="G314" i="24"/>
  <c r="M312" i="24"/>
  <c r="G312" i="24"/>
  <c r="M310" i="24"/>
  <c r="G310" i="24"/>
  <c r="M308" i="24"/>
  <c r="U308" i="24" s="1"/>
  <c r="G308" i="24"/>
  <c r="M291" i="24"/>
  <c r="M288" i="24"/>
  <c r="U288" i="24" s="1"/>
  <c r="M286" i="24"/>
  <c r="M283" i="24"/>
  <c r="U283" i="24" s="1"/>
  <c r="M282" i="24"/>
  <c r="M279" i="24"/>
  <c r="M243" i="24"/>
  <c r="G243" i="24"/>
  <c r="M241" i="24"/>
  <c r="U241" i="24" s="1"/>
  <c r="G241" i="24"/>
  <c r="M240" i="24"/>
  <c r="U240" i="24" s="1"/>
  <c r="G240" i="24"/>
  <c r="M239" i="24"/>
  <c r="U239" i="24" s="1"/>
  <c r="G239" i="24"/>
  <c r="M238" i="24"/>
  <c r="U238" i="24" s="1"/>
  <c r="G238" i="24"/>
  <c r="M235" i="24"/>
  <c r="G235" i="24"/>
  <c r="M233" i="24"/>
  <c r="U233" i="24" s="1"/>
  <c r="G233" i="24"/>
  <c r="M232" i="24"/>
  <c r="U232" i="24" s="1"/>
  <c r="G232" i="24"/>
  <c r="M231" i="24"/>
  <c r="U231" i="24" s="1"/>
  <c r="G231" i="24"/>
  <c r="M230" i="24"/>
  <c r="U230" i="24" s="1"/>
  <c r="G230" i="24"/>
  <c r="M227" i="24"/>
  <c r="G227" i="24"/>
  <c r="M225" i="24"/>
  <c r="M224" i="24"/>
  <c r="U224" i="24" s="1"/>
  <c r="G224" i="24"/>
  <c r="M222" i="24"/>
  <c r="U222" i="24" s="1"/>
  <c r="G222" i="24"/>
  <c r="M221" i="24"/>
  <c r="U221" i="24" s="1"/>
  <c r="G221" i="24"/>
  <c r="M220" i="24"/>
  <c r="U220" i="24" s="1"/>
  <c r="G220" i="24"/>
  <c r="M219" i="24"/>
  <c r="U219" i="24" s="1"/>
  <c r="G219" i="24"/>
  <c r="M216" i="24"/>
  <c r="U216" i="24" s="1"/>
  <c r="G216" i="24"/>
  <c r="M214" i="24"/>
  <c r="G214" i="24"/>
  <c r="M212" i="24"/>
  <c r="G212" i="24"/>
  <c r="M210" i="24"/>
  <c r="U210" i="24" s="1"/>
  <c r="G210" i="24"/>
  <c r="M209" i="24"/>
  <c r="U209" i="24" s="1"/>
  <c r="G209" i="24"/>
  <c r="M208" i="24"/>
  <c r="U208" i="24" s="1"/>
  <c r="G208" i="24"/>
  <c r="M207" i="24"/>
  <c r="U207" i="24" s="1"/>
  <c r="G207" i="24"/>
  <c r="M204" i="24"/>
  <c r="G204" i="24"/>
  <c r="M202" i="24"/>
  <c r="M201" i="24"/>
  <c r="U201" i="24" s="1"/>
  <c r="G201" i="24"/>
  <c r="M199" i="24"/>
  <c r="G199" i="24"/>
  <c r="M197" i="24"/>
  <c r="M196" i="24"/>
  <c r="U196" i="24" s="1"/>
  <c r="G196" i="24"/>
  <c r="M195" i="24"/>
  <c r="U195" i="24" s="1"/>
  <c r="G195" i="24"/>
  <c r="M194" i="24"/>
  <c r="U194" i="24" s="1"/>
  <c r="G194" i="24"/>
  <c r="M193" i="24"/>
  <c r="U193" i="24" s="1"/>
  <c r="G193" i="24"/>
  <c r="M190" i="24"/>
  <c r="G190" i="24"/>
  <c r="M188" i="24"/>
  <c r="G188" i="24"/>
  <c r="M186" i="24"/>
  <c r="M185" i="24"/>
  <c r="U185" i="24" s="1"/>
  <c r="G185" i="24"/>
  <c r="M184" i="24"/>
  <c r="U184" i="24" s="1"/>
  <c r="G184" i="24"/>
  <c r="M183" i="24"/>
  <c r="U183" i="24" s="1"/>
  <c r="G183" i="24"/>
  <c r="M182" i="24"/>
  <c r="U182" i="24" s="1"/>
  <c r="G182" i="24"/>
  <c r="M179" i="24"/>
  <c r="G179" i="24"/>
  <c r="M177" i="24"/>
  <c r="G177" i="24"/>
  <c r="M175" i="24"/>
  <c r="G175" i="24"/>
  <c r="M173" i="24"/>
  <c r="U173" i="24" s="1"/>
  <c r="G173" i="24"/>
  <c r="M172" i="24"/>
  <c r="U172" i="24" s="1"/>
  <c r="G172" i="24"/>
  <c r="M171" i="24"/>
  <c r="U171" i="24" s="1"/>
  <c r="G171" i="24"/>
  <c r="M170" i="24"/>
  <c r="U170" i="24" s="1"/>
  <c r="G170" i="24"/>
  <c r="M167" i="24"/>
  <c r="U167" i="24" s="1"/>
  <c r="G167" i="24"/>
  <c r="M166" i="24"/>
  <c r="G166" i="24"/>
  <c r="M164" i="24"/>
  <c r="G164" i="24"/>
  <c r="M162" i="24"/>
  <c r="U162" i="24" s="1"/>
  <c r="G162" i="24"/>
  <c r="M161" i="24"/>
  <c r="U161" i="24" s="1"/>
  <c r="G161" i="24"/>
  <c r="M158" i="24"/>
  <c r="G158" i="24"/>
  <c r="M156" i="24"/>
  <c r="G156" i="24"/>
  <c r="M154" i="24"/>
  <c r="U154" i="24" s="1"/>
  <c r="G154" i="24"/>
  <c r="M153" i="24"/>
  <c r="U153" i="24" s="1"/>
  <c r="G153" i="24"/>
  <c r="M152" i="24"/>
  <c r="U152" i="24" s="1"/>
  <c r="G152" i="24"/>
  <c r="M151" i="24"/>
  <c r="U151" i="24" s="1"/>
  <c r="G151" i="24"/>
  <c r="M131" i="24"/>
  <c r="G131" i="24"/>
  <c r="M129" i="24"/>
  <c r="G129" i="24"/>
  <c r="M127" i="24"/>
  <c r="U127" i="24" s="1"/>
  <c r="G127" i="24"/>
  <c r="M126" i="24"/>
  <c r="U126" i="24" s="1"/>
  <c r="G126" i="24"/>
  <c r="M124" i="24"/>
  <c r="U124" i="24" s="1"/>
  <c r="G124" i="24"/>
  <c r="M123" i="24"/>
  <c r="U123" i="24" s="1"/>
  <c r="G123" i="24"/>
  <c r="M122" i="24"/>
  <c r="U122" i="24" s="1"/>
  <c r="G122" i="24"/>
  <c r="M121" i="24"/>
  <c r="U121" i="24" s="1"/>
  <c r="G121" i="24"/>
  <c r="M115" i="24"/>
  <c r="U115" i="24" s="1"/>
  <c r="G115" i="24"/>
  <c r="M107" i="24"/>
  <c r="G107" i="24"/>
  <c r="M105" i="24"/>
  <c r="G105" i="24"/>
  <c r="M103" i="24"/>
  <c r="U103" i="24" s="1"/>
  <c r="G103" i="24"/>
  <c r="M102" i="24"/>
  <c r="U102" i="24" s="1"/>
  <c r="G102" i="24"/>
  <c r="M101" i="24"/>
  <c r="U101" i="24" s="1"/>
  <c r="G101" i="24"/>
  <c r="M100" i="24"/>
  <c r="U100" i="24" s="1"/>
  <c r="G100" i="24"/>
  <c r="M99" i="24"/>
  <c r="U99" i="24" s="1"/>
  <c r="G99" i="24"/>
  <c r="M96" i="24"/>
  <c r="G96" i="24"/>
  <c r="M94" i="24"/>
  <c r="M92" i="24"/>
  <c r="U92" i="24" s="1"/>
  <c r="G92" i="24"/>
  <c r="M91" i="24"/>
  <c r="U91" i="24" s="1"/>
  <c r="G91" i="24"/>
  <c r="M90" i="24"/>
  <c r="U90" i="24" s="1"/>
  <c r="G90" i="24"/>
  <c r="M89" i="24"/>
  <c r="U89" i="24" s="1"/>
  <c r="G89" i="24"/>
  <c r="M85" i="24"/>
  <c r="G85" i="24"/>
  <c r="M83" i="24"/>
  <c r="U83" i="24" s="1"/>
  <c r="G83" i="24"/>
  <c r="M81" i="24"/>
  <c r="U81" i="24" s="1"/>
  <c r="G81" i="24"/>
  <c r="M80" i="24"/>
  <c r="U80" i="24" s="1"/>
  <c r="G80" i="24"/>
  <c r="M79" i="24"/>
  <c r="U79" i="24" s="1"/>
  <c r="G79" i="24"/>
  <c r="M78" i="24"/>
  <c r="U78" i="24" s="1"/>
  <c r="G78" i="24"/>
  <c r="M75" i="24"/>
  <c r="G75" i="24"/>
  <c r="M73" i="24"/>
  <c r="G73" i="24"/>
  <c r="M71" i="24"/>
  <c r="G71" i="24"/>
  <c r="M69" i="24"/>
  <c r="G67" i="24"/>
  <c r="M66" i="24"/>
  <c r="U66" i="24" s="1"/>
  <c r="G66" i="24"/>
  <c r="M65" i="24"/>
  <c r="U65" i="24" s="1"/>
  <c r="G65" i="24"/>
  <c r="M64" i="24"/>
  <c r="U64" i="24" s="1"/>
  <c r="G64" i="24"/>
  <c r="M63" i="24"/>
  <c r="U63" i="24" s="1"/>
  <c r="G63" i="24"/>
  <c r="M59" i="24"/>
  <c r="G59" i="24"/>
  <c r="M57" i="24"/>
  <c r="G57" i="24"/>
  <c r="M55" i="24"/>
  <c r="U55" i="24" s="1"/>
  <c r="G55" i="24"/>
  <c r="M54" i="24"/>
  <c r="U54" i="24" s="1"/>
  <c r="G54" i="24"/>
  <c r="M53" i="24"/>
  <c r="U53" i="24" s="1"/>
  <c r="G53" i="24"/>
  <c r="M52" i="24"/>
  <c r="U52" i="24" s="1"/>
  <c r="G52" i="24"/>
  <c r="M49" i="24"/>
  <c r="G49" i="24"/>
  <c r="M47" i="24"/>
  <c r="M45" i="24"/>
  <c r="U45" i="24" s="1"/>
  <c r="M43" i="24"/>
  <c r="U43" i="24" s="1"/>
  <c r="G43" i="24"/>
  <c r="M42" i="24"/>
  <c r="U42" i="24" s="1"/>
  <c r="G42" i="24"/>
  <c r="M41" i="24"/>
  <c r="U41" i="24" s="1"/>
  <c r="G41" i="24"/>
  <c r="M40" i="24"/>
  <c r="U40" i="24" s="1"/>
  <c r="G40" i="24"/>
  <c r="M36" i="24"/>
  <c r="G36" i="24"/>
  <c r="M34" i="24"/>
  <c r="G34" i="24"/>
  <c r="M32" i="24"/>
  <c r="U32" i="24" s="1"/>
  <c r="G32" i="24"/>
  <c r="M31" i="24"/>
  <c r="U31" i="24" s="1"/>
  <c r="G31" i="24"/>
  <c r="M30" i="24"/>
  <c r="U30" i="24" s="1"/>
  <c r="G30" i="24"/>
  <c r="M29" i="24"/>
  <c r="U29" i="24" s="1"/>
  <c r="G29" i="24"/>
  <c r="M26" i="24"/>
  <c r="M25" i="24"/>
  <c r="U25" i="24" s="1"/>
  <c r="M23" i="24"/>
  <c r="G23" i="24"/>
  <c r="M21" i="24"/>
  <c r="G21" i="24"/>
  <c r="M19" i="24"/>
  <c r="U19" i="24" s="1"/>
  <c r="G19" i="24"/>
  <c r="M18" i="24"/>
  <c r="U18" i="24" s="1"/>
  <c r="G18" i="24"/>
  <c r="M17" i="24"/>
  <c r="U17" i="24" s="1"/>
  <c r="G17" i="24"/>
  <c r="M16" i="24"/>
  <c r="U16" i="24" s="1"/>
  <c r="G16" i="24"/>
  <c r="M322" i="20"/>
  <c r="N322" i="20" s="1"/>
  <c r="N321" i="20" s="1"/>
  <c r="L250" i="20"/>
  <c r="N271" i="24" l="1"/>
  <c r="O272" i="24"/>
  <c r="M20" i="24"/>
  <c r="U20" i="24" s="1"/>
  <c r="U21" i="24"/>
  <c r="M35" i="24"/>
  <c r="U35" i="24" s="1"/>
  <c r="U36" i="24"/>
  <c r="M58" i="24"/>
  <c r="U58" i="24" s="1"/>
  <c r="U59" i="24"/>
  <c r="M74" i="24"/>
  <c r="U74" i="24" s="1"/>
  <c r="U75" i="24"/>
  <c r="N186" i="24"/>
  <c r="O186" i="24" s="1"/>
  <c r="U186" i="24"/>
  <c r="M315" i="24"/>
  <c r="U315" i="24" s="1"/>
  <c r="U316" i="24"/>
  <c r="M323" i="24"/>
  <c r="U323" i="24" s="1"/>
  <c r="U324" i="24"/>
  <c r="M327" i="24"/>
  <c r="U327" i="24" s="1"/>
  <c r="U328" i="24"/>
  <c r="N472" i="24"/>
  <c r="O472" i="24" s="1"/>
  <c r="U472" i="24"/>
  <c r="M142" i="24"/>
  <c r="U142" i="24" s="1"/>
  <c r="U143" i="24"/>
  <c r="M93" i="24"/>
  <c r="U93" i="24" s="1"/>
  <c r="U94" i="24"/>
  <c r="M155" i="24"/>
  <c r="U156" i="24"/>
  <c r="M176" i="24"/>
  <c r="U176" i="24" s="1"/>
  <c r="U177" i="24"/>
  <c r="M234" i="24"/>
  <c r="U234" i="24" s="1"/>
  <c r="U235" i="24"/>
  <c r="M278" i="24"/>
  <c r="U279" i="24"/>
  <c r="M407" i="24"/>
  <c r="U408" i="24"/>
  <c r="M420" i="24"/>
  <c r="U420" i="24" s="1"/>
  <c r="U421" i="24"/>
  <c r="M433" i="24"/>
  <c r="U433" i="24" s="1"/>
  <c r="U434" i="24"/>
  <c r="M449" i="24"/>
  <c r="U449" i="24" s="1"/>
  <c r="U450" i="24"/>
  <c r="M461" i="24"/>
  <c r="U461" i="24" s="1"/>
  <c r="U462" i="24"/>
  <c r="M490" i="24"/>
  <c r="U490" i="24" s="1"/>
  <c r="U491" i="24"/>
  <c r="M502" i="24"/>
  <c r="U502" i="24" s="1"/>
  <c r="U503" i="24"/>
  <c r="M556" i="24"/>
  <c r="U556" i="24" s="1"/>
  <c r="U557" i="24"/>
  <c r="M566" i="24"/>
  <c r="U566" i="24" s="1"/>
  <c r="U567" i="24"/>
  <c r="M586" i="24"/>
  <c r="U586" i="24" s="1"/>
  <c r="U587" i="24"/>
  <c r="M657" i="24"/>
  <c r="U657" i="24" s="1"/>
  <c r="U658" i="24"/>
  <c r="M668" i="24"/>
  <c r="U668" i="24" s="1"/>
  <c r="U669" i="24"/>
  <c r="M269" i="24"/>
  <c r="U269" i="24" s="1"/>
  <c r="U270" i="24"/>
  <c r="N134" i="24"/>
  <c r="O134" i="24" s="1"/>
  <c r="U134" i="24"/>
  <c r="N138" i="24"/>
  <c r="O138" i="24" s="1"/>
  <c r="U138" i="24"/>
  <c r="N249" i="24"/>
  <c r="O249" i="24" s="1"/>
  <c r="U249" i="24"/>
  <c r="M254" i="24"/>
  <c r="U254" i="24" s="1"/>
  <c r="U255" i="24"/>
  <c r="M22" i="24"/>
  <c r="U23" i="24"/>
  <c r="M33" i="24"/>
  <c r="U33" i="24" s="1"/>
  <c r="U34" i="24"/>
  <c r="N47" i="24"/>
  <c r="O47" i="24" s="1"/>
  <c r="U47" i="24"/>
  <c r="M56" i="24"/>
  <c r="U56" i="24" s="1"/>
  <c r="U57" i="24"/>
  <c r="M68" i="24"/>
  <c r="U68" i="24" s="1"/>
  <c r="U69" i="24"/>
  <c r="M72" i="24"/>
  <c r="U73" i="24"/>
  <c r="M187" i="24"/>
  <c r="U187" i="24" s="1"/>
  <c r="U188" i="24"/>
  <c r="N202" i="24"/>
  <c r="O202" i="24" s="1"/>
  <c r="U202" i="24"/>
  <c r="M211" i="24"/>
  <c r="U211" i="24" s="1"/>
  <c r="U212" i="24"/>
  <c r="N282" i="24"/>
  <c r="O282" i="24" s="1"/>
  <c r="U282" i="24"/>
  <c r="M290" i="24"/>
  <c r="U291" i="24"/>
  <c r="M309" i="24"/>
  <c r="U309" i="24" s="1"/>
  <c r="U310" i="24"/>
  <c r="M313" i="24"/>
  <c r="U313" i="24" s="1"/>
  <c r="U314" i="24"/>
  <c r="M317" i="24"/>
  <c r="U317" i="24" s="1"/>
  <c r="U318" i="24"/>
  <c r="M321" i="24"/>
  <c r="U321" i="24" s="1"/>
  <c r="U322" i="24"/>
  <c r="M325" i="24"/>
  <c r="U325" i="24" s="1"/>
  <c r="U326" i="24"/>
  <c r="M329" i="24"/>
  <c r="U329" i="24" s="1"/>
  <c r="U330" i="24"/>
  <c r="N604" i="24"/>
  <c r="O604" i="24" s="1"/>
  <c r="U604" i="24"/>
  <c r="M271" i="24"/>
  <c r="U271" i="24" s="1"/>
  <c r="U272" i="24"/>
  <c r="M275" i="24"/>
  <c r="U275" i="24" s="1"/>
  <c r="U276" i="24"/>
  <c r="N135" i="24"/>
  <c r="O135" i="24" s="1"/>
  <c r="U135" i="24"/>
  <c r="N146" i="24"/>
  <c r="O146" i="24" s="1"/>
  <c r="U146" i="24"/>
  <c r="M256" i="24"/>
  <c r="U256" i="24" s="1"/>
  <c r="U257" i="24"/>
  <c r="M298" i="24"/>
  <c r="U298" i="24" s="1"/>
  <c r="U299" i="24"/>
  <c r="N26" i="24"/>
  <c r="O26" i="24" s="1"/>
  <c r="U26" i="24"/>
  <c r="M48" i="24"/>
  <c r="U49" i="24"/>
  <c r="M70" i="24"/>
  <c r="U70" i="24" s="1"/>
  <c r="U71" i="24"/>
  <c r="M84" i="24"/>
  <c r="U84" i="24" s="1"/>
  <c r="U85" i="24"/>
  <c r="M189" i="24"/>
  <c r="U189" i="24" s="1"/>
  <c r="U190" i="24"/>
  <c r="M203" i="24"/>
  <c r="U203" i="24" s="1"/>
  <c r="U204" i="24"/>
  <c r="M213" i="24"/>
  <c r="U213" i="24" s="1"/>
  <c r="U214" i="24"/>
  <c r="M285" i="24"/>
  <c r="U285" i="24" s="1"/>
  <c r="U286" i="24"/>
  <c r="M311" i="24"/>
  <c r="U311" i="24" s="1"/>
  <c r="U312" i="24"/>
  <c r="M319" i="24"/>
  <c r="U319" i="24" s="1"/>
  <c r="U320" i="24"/>
  <c r="N602" i="24"/>
  <c r="O602" i="24" s="1"/>
  <c r="U602" i="24"/>
  <c r="M477" i="24"/>
  <c r="U477" i="24" s="1"/>
  <c r="U478" i="24"/>
  <c r="N137" i="24"/>
  <c r="O137" i="24" s="1"/>
  <c r="U137" i="24"/>
  <c r="N248" i="24"/>
  <c r="O248" i="24" s="1"/>
  <c r="U248" i="24"/>
  <c r="N253" i="24"/>
  <c r="O253" i="24" s="1"/>
  <c r="U253" i="24"/>
  <c r="M106" i="24"/>
  <c r="U106" i="24" s="1"/>
  <c r="U107" i="24"/>
  <c r="M128" i="24"/>
  <c r="U128" i="24" s="1"/>
  <c r="U129" i="24"/>
  <c r="M163" i="24"/>
  <c r="U163" i="24" s="1"/>
  <c r="U164" i="24"/>
  <c r="N197" i="24"/>
  <c r="O197" i="24" s="1"/>
  <c r="U197" i="24"/>
  <c r="N225" i="24"/>
  <c r="O225" i="24" s="1"/>
  <c r="U225" i="24"/>
  <c r="M429" i="24"/>
  <c r="U429" i="24" s="1"/>
  <c r="U430" i="24"/>
  <c r="M596" i="24"/>
  <c r="U596" i="24" s="1"/>
  <c r="U597" i="24"/>
  <c r="M95" i="24"/>
  <c r="U96" i="24"/>
  <c r="M104" i="24"/>
  <c r="U104" i="24" s="1"/>
  <c r="U105" i="24"/>
  <c r="M130" i="24"/>
  <c r="U131" i="24"/>
  <c r="M157" i="24"/>
  <c r="U157" i="24" s="1"/>
  <c r="U158" i="24"/>
  <c r="M174" i="24"/>
  <c r="U174" i="24" s="1"/>
  <c r="U175" i="24"/>
  <c r="M178" i="24"/>
  <c r="U178" i="24" s="1"/>
  <c r="U179" i="24"/>
  <c r="M198" i="24"/>
  <c r="U198" i="24" s="1"/>
  <c r="U199" i="24"/>
  <c r="M226" i="24"/>
  <c r="U226" i="24" s="1"/>
  <c r="U227" i="24"/>
  <c r="M242" i="24"/>
  <c r="U243" i="24"/>
  <c r="M344" i="24"/>
  <c r="U344" i="24" s="1"/>
  <c r="U345" i="24"/>
  <c r="M373" i="24"/>
  <c r="U373" i="24" s="1"/>
  <c r="U374" i="24"/>
  <c r="M393" i="24"/>
  <c r="U394" i="24"/>
  <c r="M418" i="24"/>
  <c r="U418" i="24" s="1"/>
  <c r="U419" i="24"/>
  <c r="M431" i="24"/>
  <c r="U431" i="24" s="1"/>
  <c r="U432" i="24"/>
  <c r="M441" i="24"/>
  <c r="U441" i="24" s="1"/>
  <c r="U442" i="24"/>
  <c r="M459" i="24"/>
  <c r="U459" i="24" s="1"/>
  <c r="U460" i="24"/>
  <c r="M488" i="24"/>
  <c r="U488" i="24" s="1"/>
  <c r="U489" i="24"/>
  <c r="M513" i="24"/>
  <c r="U513" i="24" s="1"/>
  <c r="U514" i="24"/>
  <c r="M545" i="24"/>
  <c r="U545" i="24" s="1"/>
  <c r="U546" i="24"/>
  <c r="M578" i="24"/>
  <c r="U578" i="24" s="1"/>
  <c r="U579" i="24"/>
  <c r="M588" i="24"/>
  <c r="U588" i="24" s="1"/>
  <c r="U589" i="24"/>
  <c r="M598" i="24"/>
  <c r="U598" i="24" s="1"/>
  <c r="U599" i="24"/>
  <c r="N605" i="24"/>
  <c r="O605" i="24" s="1"/>
  <c r="U605" i="24"/>
  <c r="M625" i="24"/>
  <c r="U625" i="24" s="1"/>
  <c r="U626" i="24"/>
  <c r="M659" i="24"/>
  <c r="U659" i="24" s="1"/>
  <c r="U660" i="24"/>
  <c r="M475" i="24"/>
  <c r="U476" i="24"/>
  <c r="N136" i="24"/>
  <c r="O136" i="24" s="1"/>
  <c r="U136" i="24"/>
  <c r="N141" i="24"/>
  <c r="O141" i="24" s="1"/>
  <c r="U141" i="24"/>
  <c r="N247" i="24"/>
  <c r="O247" i="24" s="1"/>
  <c r="U247" i="24"/>
  <c r="U166" i="24"/>
  <c r="G104" i="24"/>
  <c r="G344" i="24"/>
  <c r="G357" i="24"/>
  <c r="G405" i="24"/>
  <c r="G418" i="24"/>
  <c r="G431" i="24"/>
  <c r="G504" i="24"/>
  <c r="G535" i="24"/>
  <c r="G545" i="24"/>
  <c r="G558" i="24"/>
  <c r="G568" i="24"/>
  <c r="G643" i="24"/>
  <c r="G155" i="24"/>
  <c r="G200" i="24"/>
  <c r="G376" i="24"/>
  <c r="G416" i="24"/>
  <c r="G515" i="24"/>
  <c r="G525" i="24"/>
  <c r="G537" i="24"/>
  <c r="G547" i="24"/>
  <c r="G556" i="24"/>
  <c r="G576" i="24"/>
  <c r="G627" i="24"/>
  <c r="G114" i="24"/>
  <c r="G174" i="24"/>
  <c r="N260" i="24"/>
  <c r="O260" i="24" s="1"/>
  <c r="G20" i="24"/>
  <c r="G35" i="24"/>
  <c r="G70" i="24"/>
  <c r="G84" i="24"/>
  <c r="G189" i="24"/>
  <c r="G203" i="24"/>
  <c r="G307" i="24"/>
  <c r="G311" i="24"/>
  <c r="G323" i="24"/>
  <c r="G327" i="24"/>
  <c r="N340" i="24"/>
  <c r="O340" i="24" s="1"/>
  <c r="G22" i="24"/>
  <c r="G56" i="24"/>
  <c r="N67" i="24"/>
  <c r="O67" i="24" s="1"/>
  <c r="G72" i="24"/>
  <c r="G82" i="24"/>
  <c r="G215" i="24"/>
  <c r="G309" i="24"/>
  <c r="G317" i="24"/>
  <c r="N299" i="24"/>
  <c r="O299" i="24" s="1"/>
  <c r="N303" i="24"/>
  <c r="O303" i="24" s="1"/>
  <c r="M300" i="24"/>
  <c r="N301" i="24"/>
  <c r="O301" i="24" s="1"/>
  <c r="N302" i="24"/>
  <c r="O302" i="24" s="1"/>
  <c r="N294" i="24"/>
  <c r="O294" i="24" s="1"/>
  <c r="N297" i="24"/>
  <c r="O297" i="24" s="1"/>
  <c r="N259" i="24"/>
  <c r="O259" i="24" s="1"/>
  <c r="M293" i="24"/>
  <c r="N257" i="24"/>
  <c r="O257" i="24" s="1"/>
  <c r="N295" i="24"/>
  <c r="O295" i="24" s="1"/>
  <c r="N296" i="24"/>
  <c r="O296" i="24" s="1"/>
  <c r="N164" i="24"/>
  <c r="O164" i="24" s="1"/>
  <c r="N171" i="24"/>
  <c r="O171" i="24" s="1"/>
  <c r="N617" i="24"/>
  <c r="O617" i="24" s="1"/>
  <c r="N619" i="24"/>
  <c r="O619" i="24" s="1"/>
  <c r="N621" i="24"/>
  <c r="O621" i="24" s="1"/>
  <c r="M251" i="24"/>
  <c r="U251" i="24" s="1"/>
  <c r="N261" i="24"/>
  <c r="O261" i="24" s="1"/>
  <c r="M245" i="24"/>
  <c r="U245" i="24" s="1"/>
  <c r="M258" i="24"/>
  <c r="U258" i="24" s="1"/>
  <c r="N252" i="24"/>
  <c r="O252" i="24" s="1"/>
  <c r="N143" i="24"/>
  <c r="O143" i="24" s="1"/>
  <c r="M165" i="24"/>
  <c r="N326" i="24"/>
  <c r="O326" i="24" s="1"/>
  <c r="M144" i="24"/>
  <c r="N142" i="24"/>
  <c r="O142" i="24" s="1"/>
  <c r="N212" i="24"/>
  <c r="N239" i="24"/>
  <c r="O239" i="24" s="1"/>
  <c r="M133" i="24"/>
  <c r="U133" i="24" s="1"/>
  <c r="M139" i="24"/>
  <c r="N140" i="24"/>
  <c r="O140" i="24" s="1"/>
  <c r="N145" i="24"/>
  <c r="O145" i="24" s="1"/>
  <c r="G211" i="24"/>
  <c r="N221" i="24"/>
  <c r="O221" i="24" s="1"/>
  <c r="N650" i="24"/>
  <c r="O650" i="24" s="1"/>
  <c r="N654" i="24"/>
  <c r="O654" i="24" s="1"/>
  <c r="N665" i="24"/>
  <c r="O665" i="24" s="1"/>
  <c r="N667" i="24"/>
  <c r="O667" i="24" s="1"/>
  <c r="N263" i="24"/>
  <c r="N471" i="24"/>
  <c r="O471" i="24" s="1"/>
  <c r="N162" i="24"/>
  <c r="O162" i="24" s="1"/>
  <c r="G160" i="24"/>
  <c r="N456" i="24"/>
  <c r="O456" i="24" s="1"/>
  <c r="M633" i="24"/>
  <c r="U633" i="24" s="1"/>
  <c r="N442" i="24"/>
  <c r="O442" i="24" s="1"/>
  <c r="N455" i="24"/>
  <c r="O455" i="24" s="1"/>
  <c r="N457" i="24"/>
  <c r="O457" i="24" s="1"/>
  <c r="N474" i="24"/>
  <c r="O474" i="24" s="1"/>
  <c r="N470" i="24"/>
  <c r="O470" i="24" s="1"/>
  <c r="M468" i="24"/>
  <c r="U468" i="24" s="1"/>
  <c r="N473" i="24"/>
  <c r="O473" i="24" s="1"/>
  <c r="N469" i="24"/>
  <c r="O469" i="24" s="1"/>
  <c r="N46" i="24"/>
  <c r="N65" i="24"/>
  <c r="O65" i="24" s="1"/>
  <c r="N182" i="24"/>
  <c r="O182" i="24" s="1"/>
  <c r="N184" i="24"/>
  <c r="O184" i="24" s="1"/>
  <c r="N250" i="24"/>
  <c r="O250" i="24" s="1"/>
  <c r="N334" i="24"/>
  <c r="O334" i="24" s="1"/>
  <c r="N338" i="24"/>
  <c r="O338" i="24" s="1"/>
  <c r="G441" i="24"/>
  <c r="M452" i="24"/>
  <c r="U452" i="24" s="1"/>
  <c r="N30" i="24"/>
  <c r="O30" i="24" s="1"/>
  <c r="N32" i="24"/>
  <c r="O32" i="24" s="1"/>
  <c r="N172" i="24"/>
  <c r="O172" i="24" s="1"/>
  <c r="N427" i="24"/>
  <c r="O427" i="24" s="1"/>
  <c r="M436" i="24"/>
  <c r="N445" i="24"/>
  <c r="O445" i="24" s="1"/>
  <c r="N454" i="24"/>
  <c r="O454" i="24" s="1"/>
  <c r="N276" i="24"/>
  <c r="O276" i="24" s="1"/>
  <c r="N546" i="24"/>
  <c r="O546" i="24" s="1"/>
  <c r="N291" i="24"/>
  <c r="N426" i="24"/>
  <c r="O426" i="24" s="1"/>
  <c r="N428" i="24"/>
  <c r="O428" i="24" s="1"/>
  <c r="N438" i="24"/>
  <c r="O438" i="24" s="1"/>
  <c r="N440" i="24"/>
  <c r="O440" i="24" s="1"/>
  <c r="N494" i="24"/>
  <c r="O494" i="24" s="1"/>
  <c r="N585" i="24"/>
  <c r="O585" i="24" s="1"/>
  <c r="M591" i="24"/>
  <c r="N90" i="24"/>
  <c r="O90" i="24" s="1"/>
  <c r="N175" i="24"/>
  <c r="O175" i="24" s="1"/>
  <c r="N222" i="24"/>
  <c r="O222" i="24" s="1"/>
  <c r="N227" i="24"/>
  <c r="O227" i="24" s="1"/>
  <c r="N233" i="24"/>
  <c r="O233" i="24" s="1"/>
  <c r="G325" i="24"/>
  <c r="N372" i="24"/>
  <c r="O372" i="24" s="1"/>
  <c r="N458" i="24"/>
  <c r="O458" i="24" s="1"/>
  <c r="N495" i="24"/>
  <c r="O495" i="24" s="1"/>
  <c r="N497" i="24"/>
  <c r="O497" i="24" s="1"/>
  <c r="N500" i="24"/>
  <c r="O500" i="24" s="1"/>
  <c r="N542" i="24"/>
  <c r="O542" i="24" s="1"/>
  <c r="N544" i="24"/>
  <c r="O544" i="24" s="1"/>
  <c r="M263" i="24"/>
  <c r="U263" i="24" s="1"/>
  <c r="N270" i="24"/>
  <c r="O270" i="24" s="1"/>
  <c r="N453" i="24"/>
  <c r="O453" i="24" s="1"/>
  <c r="M493" i="24"/>
  <c r="U493" i="24" s="1"/>
  <c r="N498" i="24"/>
  <c r="O498" i="24" s="1"/>
  <c r="N533" i="24"/>
  <c r="O533" i="24" s="1"/>
  <c r="M601" i="24"/>
  <c r="U601" i="24" s="1"/>
  <c r="G39" i="24"/>
  <c r="M51" i="24"/>
  <c r="M62" i="24"/>
  <c r="N83" i="24"/>
  <c r="O83" i="24" s="1"/>
  <c r="N115" i="24"/>
  <c r="O115" i="24" s="1"/>
  <c r="N156" i="24"/>
  <c r="O156" i="24" s="1"/>
  <c r="M160" i="24"/>
  <c r="U160" i="24" s="1"/>
  <c r="N196" i="24"/>
  <c r="O196" i="24" s="1"/>
  <c r="N209" i="24"/>
  <c r="O209" i="24" s="1"/>
  <c r="N312" i="24"/>
  <c r="O312" i="24" s="1"/>
  <c r="N364" i="24"/>
  <c r="O364" i="24" s="1"/>
  <c r="N485" i="24"/>
  <c r="O485" i="24" s="1"/>
  <c r="N487" i="24"/>
  <c r="O487" i="24" s="1"/>
  <c r="N583" i="24"/>
  <c r="O583" i="24" s="1"/>
  <c r="M629" i="24"/>
  <c r="N656" i="24"/>
  <c r="O656" i="24" s="1"/>
  <c r="G15" i="24"/>
  <c r="N36" i="24"/>
  <c r="O36" i="24" s="1"/>
  <c r="N49" i="24"/>
  <c r="O49" i="24" s="1"/>
  <c r="M88" i="24"/>
  <c r="N91" i="24"/>
  <c r="O91" i="24" s="1"/>
  <c r="N151" i="24"/>
  <c r="O151" i="24" s="1"/>
  <c r="N193" i="24"/>
  <c r="O193" i="24" s="1"/>
  <c r="N208" i="24"/>
  <c r="O208" i="24" s="1"/>
  <c r="N210" i="24"/>
  <c r="O210" i="24" s="1"/>
  <c r="M237" i="24"/>
  <c r="N240" i="24"/>
  <c r="O240" i="24" s="1"/>
  <c r="G346" i="24"/>
  <c r="N365" i="24"/>
  <c r="O365" i="24" s="1"/>
  <c r="N367" i="24"/>
  <c r="O367" i="24" s="1"/>
  <c r="G378" i="24"/>
  <c r="N460" i="24"/>
  <c r="O460" i="24" s="1"/>
  <c r="G482" i="24"/>
  <c r="N489" i="24"/>
  <c r="O489" i="24" s="1"/>
  <c r="N574" i="24"/>
  <c r="O574" i="24" s="1"/>
  <c r="N618" i="24"/>
  <c r="O618" i="24" s="1"/>
  <c r="M645" i="24"/>
  <c r="U645" i="24" s="1"/>
  <c r="M648" i="24"/>
  <c r="U648" i="24" s="1"/>
  <c r="N655" i="24"/>
  <c r="O655" i="24" s="1"/>
  <c r="N19" i="24"/>
  <c r="O19" i="24" s="1"/>
  <c r="N92" i="24"/>
  <c r="O92" i="24" s="1"/>
  <c r="N96" i="24"/>
  <c r="O96" i="24" s="1"/>
  <c r="G95" i="24"/>
  <c r="G98" i="24"/>
  <c r="N122" i="24"/>
  <c r="O122" i="24" s="1"/>
  <c r="N124" i="24"/>
  <c r="O124" i="24" s="1"/>
  <c r="N127" i="24"/>
  <c r="O127" i="24" s="1"/>
  <c r="M169" i="24"/>
  <c r="N238" i="24"/>
  <c r="O238" i="24" s="1"/>
  <c r="N557" i="24"/>
  <c r="O557" i="24" s="1"/>
  <c r="G663" i="24"/>
  <c r="N66" i="24"/>
  <c r="O66" i="24" s="1"/>
  <c r="G88" i="24"/>
  <c r="N577" i="24"/>
  <c r="O577" i="24" s="1"/>
  <c r="N603" i="24"/>
  <c r="O603" i="24" s="1"/>
  <c r="N308" i="24"/>
  <c r="M307" i="24"/>
  <c r="N34" i="24"/>
  <c r="O34" i="24" s="1"/>
  <c r="G33" i="24"/>
  <c r="N52" i="24"/>
  <c r="O52" i="24" s="1"/>
  <c r="N75" i="24"/>
  <c r="O75" i="24" s="1"/>
  <c r="N99" i="24"/>
  <c r="O99" i="24" s="1"/>
  <c r="N101" i="24"/>
  <c r="O101" i="24" s="1"/>
  <c r="N103" i="24"/>
  <c r="O103" i="24" s="1"/>
  <c r="N129" i="24"/>
  <c r="O129" i="24" s="1"/>
  <c r="G128" i="24"/>
  <c r="N179" i="24"/>
  <c r="O179" i="24" s="1"/>
  <c r="G178" i="24"/>
  <c r="N185" i="24"/>
  <c r="O185" i="24" s="1"/>
  <c r="N241" i="24"/>
  <c r="O241" i="24" s="1"/>
  <c r="N337" i="24"/>
  <c r="O337" i="24" s="1"/>
  <c r="N339" i="24"/>
  <c r="O339" i="24" s="1"/>
  <c r="N380" i="24"/>
  <c r="O380" i="24" s="1"/>
  <c r="N382" i="24"/>
  <c r="O382" i="24" s="1"/>
  <c r="N384" i="24"/>
  <c r="O384" i="24" s="1"/>
  <c r="N386" i="24"/>
  <c r="O386" i="24" s="1"/>
  <c r="N388" i="24"/>
  <c r="O388" i="24" s="1"/>
  <c r="N425" i="24"/>
  <c r="O425" i="24" s="1"/>
  <c r="N439" i="24"/>
  <c r="O439" i="24" s="1"/>
  <c r="N466" i="24"/>
  <c r="O466" i="24" s="1"/>
  <c r="N575" i="24"/>
  <c r="O575" i="24" s="1"/>
  <c r="N594" i="24"/>
  <c r="O594" i="24" s="1"/>
  <c r="G125" i="24"/>
  <c r="N358" i="24"/>
  <c r="O358" i="24" s="1"/>
  <c r="N369" i="24"/>
  <c r="O369" i="24" s="1"/>
  <c r="N484" i="24"/>
  <c r="O484" i="24" s="1"/>
  <c r="N486" i="24"/>
  <c r="O486" i="24" s="1"/>
  <c r="M571" i="24"/>
  <c r="U571" i="24" s="1"/>
  <c r="M28" i="24"/>
  <c r="N40" i="24"/>
  <c r="O40" i="24" s="1"/>
  <c r="N42" i="24"/>
  <c r="O42" i="24" s="1"/>
  <c r="N53" i="24"/>
  <c r="O53" i="24" s="1"/>
  <c r="N64" i="24"/>
  <c r="O64" i="24" s="1"/>
  <c r="M120" i="24"/>
  <c r="M125" i="24"/>
  <c r="U125" i="24" s="1"/>
  <c r="N131" i="24"/>
  <c r="N154" i="24"/>
  <c r="O154" i="24" s="1"/>
  <c r="N173" i="24"/>
  <c r="O173" i="24" s="1"/>
  <c r="N190" i="24"/>
  <c r="O190" i="24" s="1"/>
  <c r="N216" i="24"/>
  <c r="O216" i="24" s="1"/>
  <c r="N230" i="24"/>
  <c r="O230" i="24" s="1"/>
  <c r="N232" i="24"/>
  <c r="O232" i="24" s="1"/>
  <c r="G237" i="24"/>
  <c r="N310" i="24"/>
  <c r="O310" i="24" s="1"/>
  <c r="N343" i="24"/>
  <c r="O343" i="24" s="1"/>
  <c r="N366" i="24"/>
  <c r="O366" i="24" s="1"/>
  <c r="N368" i="24"/>
  <c r="O368" i="24" s="1"/>
  <c r="N370" i="24"/>
  <c r="O370" i="24" s="1"/>
  <c r="N379" i="24"/>
  <c r="O379" i="24" s="1"/>
  <c r="N381" i="24"/>
  <c r="O381" i="24" s="1"/>
  <c r="N383" i="24"/>
  <c r="O383" i="24" s="1"/>
  <c r="N385" i="24"/>
  <c r="O385" i="24" s="1"/>
  <c r="N387" i="24"/>
  <c r="O387" i="24" s="1"/>
  <c r="N424" i="24"/>
  <c r="O424" i="24" s="1"/>
  <c r="N430" i="24"/>
  <c r="N446" i="24"/>
  <c r="O446" i="24" s="1"/>
  <c r="N448" i="24"/>
  <c r="O448" i="24" s="1"/>
  <c r="N501" i="24"/>
  <c r="O501" i="24" s="1"/>
  <c r="N522" i="24"/>
  <c r="O522" i="24" s="1"/>
  <c r="N524" i="24"/>
  <c r="O524" i="24" s="1"/>
  <c r="N573" i="24"/>
  <c r="O573" i="24" s="1"/>
  <c r="M615" i="24"/>
  <c r="U615" i="24" s="1"/>
  <c r="N161" i="24"/>
  <c r="O161" i="24" s="1"/>
  <c r="G163" i="24"/>
  <c r="G169" i="24"/>
  <c r="N214" i="24"/>
  <c r="G213" i="24"/>
  <c r="N551" i="24"/>
  <c r="O551" i="24" s="1"/>
  <c r="G550" i="24"/>
  <c r="G615" i="24"/>
  <c r="N616" i="24"/>
  <c r="O616" i="24" s="1"/>
  <c r="N85" i="24"/>
  <c r="O85" i="24" s="1"/>
  <c r="M114" i="24"/>
  <c r="F24" i="28" s="1"/>
  <c r="G130" i="24"/>
  <c r="N170" i="24"/>
  <c r="O170" i="24" s="1"/>
  <c r="N219" i="24"/>
  <c r="O219" i="24" s="1"/>
  <c r="G218" i="24"/>
  <c r="N235" i="24"/>
  <c r="O235" i="24" s="1"/>
  <c r="G234" i="24"/>
  <c r="N279" i="24"/>
  <c r="O279" i="24" s="1"/>
  <c r="N318" i="24"/>
  <c r="N328" i="24"/>
  <c r="O328" i="24" s="1"/>
  <c r="M333" i="24"/>
  <c r="U333" i="24" s="1"/>
  <c r="M357" i="24"/>
  <c r="U357" i="24" s="1"/>
  <c r="M363" i="24"/>
  <c r="M378" i="24"/>
  <c r="U378" i="24" s="1"/>
  <c r="N562" i="24"/>
  <c r="O562" i="24" s="1"/>
  <c r="G561" i="24"/>
  <c r="G591" i="24"/>
  <c r="N592" i="24"/>
  <c r="O592" i="24" s="1"/>
  <c r="G629" i="24"/>
  <c r="N630" i="24"/>
  <c r="O630" i="24" s="1"/>
  <c r="N646" i="24"/>
  <c r="O646" i="24" s="1"/>
  <c r="G645" i="24"/>
  <c r="N17" i="24"/>
  <c r="O17" i="24" s="1"/>
  <c r="N63" i="24"/>
  <c r="O63" i="24" s="1"/>
  <c r="N57" i="24"/>
  <c r="O57" i="24" s="1"/>
  <c r="N69" i="24"/>
  <c r="O69" i="24" s="1"/>
  <c r="G74" i="24"/>
  <c r="M77" i="24"/>
  <c r="U77" i="24" s="1"/>
  <c r="M82" i="24"/>
  <c r="U82" i="24" s="1"/>
  <c r="G206" i="24"/>
  <c r="G226" i="24"/>
  <c r="M273" i="24"/>
  <c r="U273" i="24" s="1"/>
  <c r="N274" i="24"/>
  <c r="G407" i="24"/>
  <c r="N408" i="24"/>
  <c r="N419" i="24"/>
  <c r="O419" i="24" s="1"/>
  <c r="G566" i="24"/>
  <c r="N567" i="24"/>
  <c r="N597" i="24"/>
  <c r="G596" i="24"/>
  <c r="G640" i="24"/>
  <c r="N16" i="24"/>
  <c r="O16" i="24" s="1"/>
  <c r="N18" i="24"/>
  <c r="O18" i="24" s="1"/>
  <c r="N31" i="24"/>
  <c r="O31" i="24" s="1"/>
  <c r="M46" i="24"/>
  <c r="U46" i="24" s="1"/>
  <c r="N54" i="24"/>
  <c r="O54" i="24" s="1"/>
  <c r="G62" i="24"/>
  <c r="N79" i="24"/>
  <c r="O79" i="24" s="1"/>
  <c r="N81" i="24"/>
  <c r="O81" i="24" s="1"/>
  <c r="N105" i="24"/>
  <c r="N123" i="24"/>
  <c r="O123" i="24" s="1"/>
  <c r="M150" i="24"/>
  <c r="N167" i="24"/>
  <c r="O167" i="24" s="1"/>
  <c r="M181" i="24"/>
  <c r="N204" i="24"/>
  <c r="O204" i="24" s="1"/>
  <c r="M215" i="24"/>
  <c r="U215" i="24" s="1"/>
  <c r="G229" i="24"/>
  <c r="N286" i="24"/>
  <c r="O286" i="24" s="1"/>
  <c r="N335" i="24"/>
  <c r="O335" i="24" s="1"/>
  <c r="N401" i="24"/>
  <c r="O401" i="24" s="1"/>
  <c r="N403" i="24"/>
  <c r="O403" i="24" s="1"/>
  <c r="N417" i="24"/>
  <c r="O417" i="24" s="1"/>
  <c r="N511" i="24"/>
  <c r="O511" i="24" s="1"/>
  <c r="M581" i="24"/>
  <c r="N582" i="24"/>
  <c r="O582" i="24" s="1"/>
  <c r="N593" i="24"/>
  <c r="O593" i="24" s="1"/>
  <c r="N623" i="24"/>
  <c r="O623" i="24" s="1"/>
  <c r="G622" i="24"/>
  <c r="M643" i="24"/>
  <c r="U643" i="24" s="1"/>
  <c r="N644" i="24"/>
  <c r="O644" i="24" s="1"/>
  <c r="M653" i="24"/>
  <c r="M192" i="24"/>
  <c r="U192" i="24" s="1"/>
  <c r="M200" i="24"/>
  <c r="U200" i="24" s="1"/>
  <c r="M206" i="24"/>
  <c r="U206" i="24" s="1"/>
  <c r="M223" i="24"/>
  <c r="U223" i="24" s="1"/>
  <c r="N231" i="24"/>
  <c r="O231" i="24" s="1"/>
  <c r="G319" i="24"/>
  <c r="N320" i="24"/>
  <c r="O320" i="24" s="1"/>
  <c r="N336" i="24"/>
  <c r="O336" i="24" s="1"/>
  <c r="N342" i="24"/>
  <c r="O342" i="24" s="1"/>
  <c r="M399" i="24"/>
  <c r="U399" i="24" s="1"/>
  <c r="N413" i="24"/>
  <c r="O413" i="24" s="1"/>
  <c r="N415" i="24"/>
  <c r="O415" i="24" s="1"/>
  <c r="N421" i="24"/>
  <c r="O421" i="24" s="1"/>
  <c r="G423" i="24"/>
  <c r="G429" i="24"/>
  <c r="G433" i="24"/>
  <c r="N434" i="24"/>
  <c r="O434" i="24" s="1"/>
  <c r="G463" i="24"/>
  <c r="N508" i="24"/>
  <c r="O508" i="24" s="1"/>
  <c r="N510" i="24"/>
  <c r="O510" i="24" s="1"/>
  <c r="G530" i="24"/>
  <c r="N541" i="24"/>
  <c r="O541" i="24" s="1"/>
  <c r="N563" i="24"/>
  <c r="O563" i="24" s="1"/>
  <c r="N565" i="24"/>
  <c r="O565" i="24" s="1"/>
  <c r="N584" i="24"/>
  <c r="O584" i="24" s="1"/>
  <c r="M608" i="24"/>
  <c r="U608" i="24" s="1"/>
  <c r="N609" i="24"/>
  <c r="O609" i="24" s="1"/>
  <c r="M622" i="24"/>
  <c r="U622" i="24" s="1"/>
  <c r="N636" i="24"/>
  <c r="O636" i="24" s="1"/>
  <c r="N638" i="24"/>
  <c r="O638" i="24" s="1"/>
  <c r="N642" i="24"/>
  <c r="O642" i="24" s="1"/>
  <c r="G653" i="24"/>
  <c r="M663" i="24"/>
  <c r="N666" i="24"/>
  <c r="O666" i="24" s="1"/>
  <c r="N496" i="24"/>
  <c r="O496" i="24" s="1"/>
  <c r="M507" i="24"/>
  <c r="U507" i="24" s="1"/>
  <c r="N521" i="24"/>
  <c r="O521" i="24" s="1"/>
  <c r="N523" i="24"/>
  <c r="O523" i="24" s="1"/>
  <c r="G571" i="24"/>
  <c r="N587" i="24"/>
  <c r="O587" i="24" s="1"/>
  <c r="G586" i="24"/>
  <c r="G598" i="24"/>
  <c r="N599" i="24"/>
  <c r="O599" i="24" s="1"/>
  <c r="N620" i="24"/>
  <c r="O620" i="24" s="1"/>
  <c r="N624" i="24"/>
  <c r="O624" i="24" s="1"/>
  <c r="N631" i="24"/>
  <c r="O631" i="24" s="1"/>
  <c r="N658" i="24"/>
  <c r="O658" i="24" s="1"/>
  <c r="G657" i="24"/>
  <c r="N341" i="24"/>
  <c r="O341" i="24" s="1"/>
  <c r="N400" i="24"/>
  <c r="O400" i="24" s="1"/>
  <c r="N402" i="24"/>
  <c r="O402" i="24" s="1"/>
  <c r="N404" i="24"/>
  <c r="O404" i="24" s="1"/>
  <c r="N412" i="24"/>
  <c r="O412" i="24" s="1"/>
  <c r="N414" i="24"/>
  <c r="O414" i="24" s="1"/>
  <c r="N432" i="24"/>
  <c r="M444" i="24"/>
  <c r="N447" i="24"/>
  <c r="O447" i="24" s="1"/>
  <c r="G452" i="24"/>
  <c r="N465" i="24"/>
  <c r="O465" i="24" s="1"/>
  <c r="G493" i="24"/>
  <c r="M499" i="24"/>
  <c r="U499" i="24" s="1"/>
  <c r="N509" i="24"/>
  <c r="O509" i="24" s="1"/>
  <c r="N512" i="24"/>
  <c r="O512" i="24" s="1"/>
  <c r="M519" i="24"/>
  <c r="U519" i="24" s="1"/>
  <c r="N532" i="24"/>
  <c r="O532" i="24" s="1"/>
  <c r="N534" i="24"/>
  <c r="O534" i="24" s="1"/>
  <c r="N538" i="24"/>
  <c r="O538" i="24" s="1"/>
  <c r="N553" i="24"/>
  <c r="O553" i="24" s="1"/>
  <c r="N555" i="24"/>
  <c r="O555" i="24" s="1"/>
  <c r="N572" i="24"/>
  <c r="O572" i="24" s="1"/>
  <c r="G581" i="24"/>
  <c r="N595" i="24"/>
  <c r="O595" i="24" s="1"/>
  <c r="N635" i="24"/>
  <c r="O635" i="24" s="1"/>
  <c r="N637" i="24"/>
  <c r="O637" i="24" s="1"/>
  <c r="N639" i="24"/>
  <c r="O639" i="24" s="1"/>
  <c r="N647" i="24"/>
  <c r="O647" i="24" s="1"/>
  <c r="N651" i="24"/>
  <c r="O651" i="24" s="1"/>
  <c r="N664" i="24"/>
  <c r="O664" i="24" s="1"/>
  <c r="N59" i="24"/>
  <c r="O59" i="24" s="1"/>
  <c r="G58" i="24"/>
  <c r="N199" i="24"/>
  <c r="O199" i="24" s="1"/>
  <c r="G198" i="24"/>
  <c r="N29" i="24"/>
  <c r="G28" i="24"/>
  <c r="N73" i="24"/>
  <c r="O73" i="24" s="1"/>
  <c r="N107" i="24"/>
  <c r="O107" i="24" s="1"/>
  <c r="G106" i="24"/>
  <c r="N152" i="24"/>
  <c r="O152" i="24" s="1"/>
  <c r="G150" i="24"/>
  <c r="N194" i="24"/>
  <c r="O194" i="24" s="1"/>
  <c r="G192" i="24"/>
  <c r="G333" i="24"/>
  <c r="G363" i="24"/>
  <c r="N411" i="24"/>
  <c r="O411" i="24" s="1"/>
  <c r="G410" i="24"/>
  <c r="N158" i="24"/>
  <c r="O158" i="24" s="1"/>
  <c r="G157" i="24"/>
  <c r="N183" i="24"/>
  <c r="O183" i="24" s="1"/>
  <c r="G181" i="24"/>
  <c r="N243" i="24"/>
  <c r="O243" i="24" s="1"/>
  <c r="G242" i="24"/>
  <c r="M287" i="24"/>
  <c r="N288" i="24"/>
  <c r="O288" i="24" s="1"/>
  <c r="N394" i="24"/>
  <c r="O394" i="24" s="1"/>
  <c r="G393" i="24"/>
  <c r="N660" i="24"/>
  <c r="O660" i="24" s="1"/>
  <c r="G659" i="24"/>
  <c r="M15" i="24"/>
  <c r="N23" i="24"/>
  <c r="O23" i="24" s="1"/>
  <c r="N89" i="24"/>
  <c r="O89" i="24" s="1"/>
  <c r="M39" i="24"/>
  <c r="M44" i="24"/>
  <c r="U44" i="24" s="1"/>
  <c r="N45" i="24"/>
  <c r="O45" i="24" s="1"/>
  <c r="G51" i="24"/>
  <c r="G77" i="24"/>
  <c r="M98" i="24"/>
  <c r="N121" i="24"/>
  <c r="O121" i="24" s="1"/>
  <c r="G120" i="24"/>
  <c r="N177" i="24"/>
  <c r="O177" i="24" s="1"/>
  <c r="G176" i="24"/>
  <c r="M218" i="24"/>
  <c r="U218" i="24" s="1"/>
  <c r="N224" i="24"/>
  <c r="G223" i="24"/>
  <c r="N255" i="24"/>
  <c r="N316" i="24"/>
  <c r="O316" i="24" s="1"/>
  <c r="G315" i="24"/>
  <c r="N330" i="24"/>
  <c r="O330" i="24" s="1"/>
  <c r="G329" i="24"/>
  <c r="M376" i="24"/>
  <c r="U376" i="24" s="1"/>
  <c r="N377" i="24"/>
  <c r="O377" i="24" s="1"/>
  <c r="N531" i="24"/>
  <c r="O531" i="24" s="1"/>
  <c r="M530" i="24"/>
  <c r="U530" i="24" s="1"/>
  <c r="M281" i="24"/>
  <c r="N283" i="24"/>
  <c r="O283" i="24" s="1"/>
  <c r="N314" i="24"/>
  <c r="O314" i="24" s="1"/>
  <c r="G313" i="24"/>
  <c r="N360" i="24"/>
  <c r="O360" i="24" s="1"/>
  <c r="G359" i="24"/>
  <c r="N21" i="24"/>
  <c r="O21" i="24" s="1"/>
  <c r="M24" i="24"/>
  <c r="U24" i="24" s="1"/>
  <c r="N25" i="24"/>
  <c r="O25" i="24" s="1"/>
  <c r="N41" i="24"/>
  <c r="O41" i="24" s="1"/>
  <c r="N43" i="24"/>
  <c r="O43" i="24" s="1"/>
  <c r="G48" i="24"/>
  <c r="N55" i="24"/>
  <c r="O55" i="24" s="1"/>
  <c r="N71" i="24"/>
  <c r="O71" i="24" s="1"/>
  <c r="N78" i="24"/>
  <c r="O78" i="24" s="1"/>
  <c r="N80" i="24"/>
  <c r="O80" i="24" s="1"/>
  <c r="N94" i="24"/>
  <c r="O94" i="24" s="1"/>
  <c r="N100" i="24"/>
  <c r="O100" i="24" s="1"/>
  <c r="N102" i="24"/>
  <c r="O102" i="24" s="1"/>
  <c r="N126" i="24"/>
  <c r="O126" i="24" s="1"/>
  <c r="N153" i="24"/>
  <c r="O153" i="24" s="1"/>
  <c r="N166" i="24"/>
  <c r="O166" i="24" s="1"/>
  <c r="G165" i="24"/>
  <c r="N188" i="24"/>
  <c r="O188" i="24" s="1"/>
  <c r="G187" i="24"/>
  <c r="N195" i="24"/>
  <c r="O195" i="24" s="1"/>
  <c r="N201" i="24"/>
  <c r="O201" i="24" s="1"/>
  <c r="N207" i="24"/>
  <c r="O207" i="24" s="1"/>
  <c r="N220" i="24"/>
  <c r="O220" i="24" s="1"/>
  <c r="M229" i="24"/>
  <c r="N246" i="24"/>
  <c r="O246" i="24" s="1"/>
  <c r="N345" i="24"/>
  <c r="O345" i="24" s="1"/>
  <c r="N347" i="24"/>
  <c r="O347" i="24" s="1"/>
  <c r="N349" i="24"/>
  <c r="O349" i="24" s="1"/>
  <c r="N351" i="24"/>
  <c r="O351" i="24" s="1"/>
  <c r="N353" i="24"/>
  <c r="O353" i="24" s="1"/>
  <c r="N355" i="24"/>
  <c r="O355" i="24" s="1"/>
  <c r="M359" i="24"/>
  <c r="U359" i="24" s="1"/>
  <c r="N374" i="24"/>
  <c r="O374" i="24" s="1"/>
  <c r="G373" i="24"/>
  <c r="G399" i="24"/>
  <c r="M410" i="24"/>
  <c r="U410" i="24" s="1"/>
  <c r="N437" i="24"/>
  <c r="O437" i="24" s="1"/>
  <c r="G436" i="24"/>
  <c r="N450" i="24"/>
  <c r="O450" i="24" s="1"/>
  <c r="G449" i="24"/>
  <c r="N322" i="24"/>
  <c r="O322" i="24" s="1"/>
  <c r="G321" i="24"/>
  <c r="N324" i="24"/>
  <c r="O324" i="24" s="1"/>
  <c r="M346" i="24"/>
  <c r="U346" i="24" s="1"/>
  <c r="N361" i="24"/>
  <c r="O361" i="24" s="1"/>
  <c r="N371" i="24"/>
  <c r="O371" i="24" s="1"/>
  <c r="N406" i="24"/>
  <c r="O406" i="24" s="1"/>
  <c r="M405" i="24"/>
  <c r="U405" i="24" s="1"/>
  <c r="N491" i="24"/>
  <c r="O491" i="24" s="1"/>
  <c r="G490" i="24"/>
  <c r="N348" i="24"/>
  <c r="O348" i="24" s="1"/>
  <c r="N350" i="24"/>
  <c r="O350" i="24" s="1"/>
  <c r="N352" i="24"/>
  <c r="O352" i="24" s="1"/>
  <c r="N354" i="24"/>
  <c r="O354" i="24" s="1"/>
  <c r="N514" i="24"/>
  <c r="O514" i="24" s="1"/>
  <c r="G513" i="24"/>
  <c r="N516" i="24"/>
  <c r="O516" i="24" s="1"/>
  <c r="M515" i="24"/>
  <c r="U515" i="24" s="1"/>
  <c r="N559" i="24"/>
  <c r="O559" i="24" s="1"/>
  <c r="M558" i="24"/>
  <c r="U558" i="24" s="1"/>
  <c r="N634" i="24"/>
  <c r="O634" i="24" s="1"/>
  <c r="G633" i="24"/>
  <c r="N462" i="24"/>
  <c r="O462" i="24" s="1"/>
  <c r="G461" i="24"/>
  <c r="N464" i="24"/>
  <c r="O464" i="24" s="1"/>
  <c r="M463" i="24"/>
  <c r="U463" i="24" s="1"/>
  <c r="N503" i="24"/>
  <c r="O503" i="24" s="1"/>
  <c r="G502" i="24"/>
  <c r="N505" i="24"/>
  <c r="O505" i="24" s="1"/>
  <c r="M504" i="24"/>
  <c r="U504" i="24" s="1"/>
  <c r="N536" i="24"/>
  <c r="O536" i="24" s="1"/>
  <c r="M535" i="24"/>
  <c r="N589" i="24"/>
  <c r="O589" i="24" s="1"/>
  <c r="G588" i="24"/>
  <c r="M416" i="24"/>
  <c r="U416" i="24" s="1"/>
  <c r="G420" i="24"/>
  <c r="M423" i="24"/>
  <c r="N483" i="24"/>
  <c r="O483" i="24" s="1"/>
  <c r="M482" i="24"/>
  <c r="N520" i="24"/>
  <c r="O520" i="24" s="1"/>
  <c r="G519" i="24"/>
  <c r="N526" i="24"/>
  <c r="O526" i="24" s="1"/>
  <c r="M525" i="24"/>
  <c r="U525" i="24" s="1"/>
  <c r="N569" i="24"/>
  <c r="O569" i="24" s="1"/>
  <c r="M568" i="24"/>
  <c r="U568" i="24" s="1"/>
  <c r="N548" i="24"/>
  <c r="O548" i="24" s="1"/>
  <c r="M547" i="24"/>
  <c r="U547" i="24" s="1"/>
  <c r="N552" i="24"/>
  <c r="O552" i="24" s="1"/>
  <c r="G444" i="24"/>
  <c r="G459" i="24"/>
  <c r="G488" i="24"/>
  <c r="G499" i="24"/>
  <c r="G507" i="24"/>
  <c r="M540" i="24"/>
  <c r="U540" i="24" s="1"/>
  <c r="M561" i="24"/>
  <c r="U561" i="24" s="1"/>
  <c r="N579" i="24"/>
  <c r="O579" i="24" s="1"/>
  <c r="G578" i="24"/>
  <c r="M606" i="24"/>
  <c r="U606" i="24" s="1"/>
  <c r="N607" i="24"/>
  <c r="O607" i="24" s="1"/>
  <c r="N626" i="24"/>
  <c r="O626" i="24" s="1"/>
  <c r="G625" i="24"/>
  <c r="N628" i="24"/>
  <c r="O628" i="24" s="1"/>
  <c r="M627" i="24"/>
  <c r="U627" i="24" s="1"/>
  <c r="N641" i="24"/>
  <c r="O641" i="24" s="1"/>
  <c r="M640" i="24"/>
  <c r="U640" i="24" s="1"/>
  <c r="N649" i="24"/>
  <c r="O649" i="24" s="1"/>
  <c r="G648" i="24"/>
  <c r="N669" i="24"/>
  <c r="O669" i="24" s="1"/>
  <c r="G668" i="24"/>
  <c r="M537" i="24"/>
  <c r="U537" i="24" s="1"/>
  <c r="G540" i="24"/>
  <c r="N543" i="24"/>
  <c r="O543" i="24" s="1"/>
  <c r="M550" i="24"/>
  <c r="U550" i="24" s="1"/>
  <c r="N554" i="24"/>
  <c r="O554" i="24" s="1"/>
  <c r="N564" i="24"/>
  <c r="O564" i="24" s="1"/>
  <c r="M576" i="24"/>
  <c r="U576" i="24" s="1"/>
  <c r="M321" i="20"/>
  <c r="E24" i="28" l="1"/>
  <c r="L15" i="31"/>
  <c r="L14" i="31"/>
  <c r="G10" i="31"/>
  <c r="L19" i="31"/>
  <c r="G24" i="31"/>
  <c r="J18" i="28" a="1"/>
  <c r="J18" i="28" s="1"/>
  <c r="J10" i="28" a="1"/>
  <c r="J10" i="28" s="1"/>
  <c r="G19" i="31"/>
  <c r="N254" i="24"/>
  <c r="O255" i="24"/>
  <c r="N596" i="24"/>
  <c r="O597" i="24"/>
  <c r="N407" i="24"/>
  <c r="O408" i="24"/>
  <c r="N429" i="24"/>
  <c r="O430" i="24"/>
  <c r="N273" i="24"/>
  <c r="O274" i="24"/>
  <c r="N290" i="24"/>
  <c r="N289" i="24" s="1"/>
  <c r="O291" i="24"/>
  <c r="N431" i="24"/>
  <c r="O432" i="24"/>
  <c r="N104" i="24"/>
  <c r="O105" i="24"/>
  <c r="N566" i="24"/>
  <c r="O567" i="24"/>
  <c r="N213" i="24"/>
  <c r="O214" i="24"/>
  <c r="N223" i="24"/>
  <c r="O224" i="24"/>
  <c r="N317" i="24"/>
  <c r="O318" i="24"/>
  <c r="N211" i="24"/>
  <c r="O212" i="24"/>
  <c r="N130" i="24"/>
  <c r="O131" i="24"/>
  <c r="N307" i="24"/>
  <c r="O308" i="24"/>
  <c r="U165" i="24"/>
  <c r="N251" i="24"/>
  <c r="O251" i="24" s="1"/>
  <c r="J22" i="28" a="1"/>
  <c r="J22" i="28" s="1"/>
  <c r="J21" i="28" a="1"/>
  <c r="J21" i="28" s="1"/>
  <c r="K25" i="28" a="1"/>
  <c r="K25" i="28" s="1"/>
  <c r="K26" i="28" a="1"/>
  <c r="K26" i="28" s="1"/>
  <c r="U535" i="24"/>
  <c r="M228" i="24"/>
  <c r="U228" i="24" s="1"/>
  <c r="U229" i="24"/>
  <c r="E12" i="28" a="1"/>
  <c r="E12" i="28" s="1"/>
  <c r="M443" i="24"/>
  <c r="U443" i="24" s="1"/>
  <c r="U444" i="24"/>
  <c r="M652" i="24"/>
  <c r="U652" i="24" s="1"/>
  <c r="U653" i="24"/>
  <c r="E18" i="28" a="1"/>
  <c r="E18" i="28" s="1"/>
  <c r="M422" i="24"/>
  <c r="U422" i="24" s="1"/>
  <c r="U423" i="24"/>
  <c r="F10" i="28" a="1"/>
  <c r="F10" i="28" s="1"/>
  <c r="U39" i="24"/>
  <c r="M662" i="24"/>
  <c r="U663" i="24"/>
  <c r="M580" i="24"/>
  <c r="U580" i="24" s="1"/>
  <c r="U581" i="24"/>
  <c r="M149" i="24"/>
  <c r="U149" i="24" s="1"/>
  <c r="U150" i="24"/>
  <c r="J12" i="28" a="1"/>
  <c r="J12" i="28" s="1"/>
  <c r="J13" i="28" a="1"/>
  <c r="J13" i="28" s="1"/>
  <c r="F12" i="28" a="1"/>
  <c r="F12" i="28" s="1"/>
  <c r="U120" i="24"/>
  <c r="M236" i="24"/>
  <c r="U236" i="24" s="1"/>
  <c r="F16" i="28" a="1"/>
  <c r="F16" i="28" s="1"/>
  <c r="U237" i="24"/>
  <c r="M50" i="24"/>
  <c r="U50" i="24" s="1"/>
  <c r="U51" i="24"/>
  <c r="N139" i="24"/>
  <c r="O139" i="24" s="1"/>
  <c r="U139" i="24"/>
  <c r="E25" i="28" a="1"/>
  <c r="E25" i="28" s="1"/>
  <c r="J15" i="28" a="1"/>
  <c r="J15" i="28" s="1"/>
  <c r="F21" i="28" a="1"/>
  <c r="F21" i="28" s="1"/>
  <c r="U114" i="24"/>
  <c r="M27" i="24"/>
  <c r="U27" i="24" s="1"/>
  <c r="U28" i="24"/>
  <c r="M306" i="24"/>
  <c r="F25" i="28" a="1"/>
  <c r="F25" i="28" s="1"/>
  <c r="U307" i="24"/>
  <c r="E19" i="28" a="1"/>
  <c r="E19" i="28" s="1"/>
  <c r="E9" i="28" a="1"/>
  <c r="E9" i="28" s="1"/>
  <c r="E10" i="28" a="1"/>
  <c r="E10" i="28" s="1"/>
  <c r="N144" i="24"/>
  <c r="O144" i="24" s="1"/>
  <c r="U144" i="24"/>
  <c r="N300" i="24"/>
  <c r="O300" i="24" s="1"/>
  <c r="U300" i="24"/>
  <c r="G24" i="28"/>
  <c r="E21" i="28" a="1"/>
  <c r="E21" i="28" s="1"/>
  <c r="J26" i="28" a="1"/>
  <c r="J26" i="28" s="1"/>
  <c r="J25" i="28" a="1"/>
  <c r="J25" i="28" s="1"/>
  <c r="N475" i="24"/>
  <c r="O475" i="24" s="1"/>
  <c r="U475" i="24"/>
  <c r="M392" i="24"/>
  <c r="U393" i="24"/>
  <c r="K10" i="28" a="1"/>
  <c r="K10" i="28" s="1"/>
  <c r="L10" i="28" s="1"/>
  <c r="U48" i="24"/>
  <c r="K18" i="28" a="1"/>
  <c r="K18" i="28" s="1"/>
  <c r="U72" i="24"/>
  <c r="K14" i="28" a="1"/>
  <c r="K14" i="28" s="1"/>
  <c r="U407" i="24"/>
  <c r="K21" i="28" a="1"/>
  <c r="K21" i="28" s="1"/>
  <c r="K22" i="28" a="1"/>
  <c r="K22" i="28" s="1"/>
  <c r="U155" i="24"/>
  <c r="M481" i="24"/>
  <c r="U481" i="24" s="1"/>
  <c r="U482" i="24"/>
  <c r="M280" i="24"/>
  <c r="U280" i="24" s="1"/>
  <c r="U281" i="24"/>
  <c r="M284" i="24"/>
  <c r="U284" i="24" s="1"/>
  <c r="U287" i="24"/>
  <c r="M180" i="24"/>
  <c r="U180" i="24" s="1"/>
  <c r="U181" i="24"/>
  <c r="J14" i="28" a="1"/>
  <c r="J14" i="28" s="1"/>
  <c r="M168" i="24"/>
  <c r="U168" i="24" s="1"/>
  <c r="U169" i="24"/>
  <c r="M87" i="24"/>
  <c r="U87" i="24" s="1"/>
  <c r="F19" i="28" a="1"/>
  <c r="F19" i="28" s="1"/>
  <c r="U88" i="24"/>
  <c r="M97" i="24"/>
  <c r="U97" i="24" s="1"/>
  <c r="U98" i="24"/>
  <c r="F9" i="28" a="1"/>
  <c r="F9" i="28" s="1"/>
  <c r="U15" i="24"/>
  <c r="J16" i="28" a="1"/>
  <c r="J16" i="28" s="1"/>
  <c r="M362" i="24"/>
  <c r="U362" i="24" s="1"/>
  <c r="U363" i="24"/>
  <c r="E16" i="28" a="1"/>
  <c r="E16" i="28" s="1"/>
  <c r="J19" i="28" a="1"/>
  <c r="J19" i="28" s="1"/>
  <c r="K15" i="28" a="1"/>
  <c r="K15" i="28" s="1"/>
  <c r="U629" i="24"/>
  <c r="M61" i="24"/>
  <c r="U61" i="24" s="1"/>
  <c r="F18" i="28" a="1"/>
  <c r="F18" i="28" s="1"/>
  <c r="U62" i="24"/>
  <c r="M590" i="24"/>
  <c r="U590" i="24" s="1"/>
  <c r="U591" i="24"/>
  <c r="M435" i="24"/>
  <c r="U435" i="24" s="1"/>
  <c r="U436" i="24"/>
  <c r="N477" i="24"/>
  <c r="O477" i="24" s="1"/>
  <c r="N298" i="24"/>
  <c r="O298" i="24" s="1"/>
  <c r="N293" i="24"/>
  <c r="O293" i="24" s="1"/>
  <c r="U293" i="24"/>
  <c r="J9" i="28" a="1"/>
  <c r="J9" i="28" s="1"/>
  <c r="K16" i="28" a="1"/>
  <c r="K16" i="28" s="1"/>
  <c r="U242" i="24"/>
  <c r="K13" i="28" a="1"/>
  <c r="K13" i="28" s="1"/>
  <c r="K12" i="28" a="1"/>
  <c r="K12" i="28" s="1"/>
  <c r="U130" i="24"/>
  <c r="K19" i="28" a="1"/>
  <c r="K19" i="28" s="1"/>
  <c r="U95" i="24"/>
  <c r="M289" i="24"/>
  <c r="U289" i="24" s="1"/>
  <c r="U290" i="24"/>
  <c r="K9" i="28" a="1"/>
  <c r="K9" i="28" s="1"/>
  <c r="U22" i="24"/>
  <c r="M277" i="24"/>
  <c r="U277" i="24" s="1"/>
  <c r="U278" i="24"/>
  <c r="G113" i="24"/>
  <c r="G112" i="24" s="1"/>
  <c r="M332" i="24"/>
  <c r="U332" i="24" s="1"/>
  <c r="M159" i="24"/>
  <c r="U159" i="24" s="1"/>
  <c r="G518" i="24"/>
  <c r="G539" i="24"/>
  <c r="G356" i="24"/>
  <c r="G549" i="24"/>
  <c r="G375" i="24"/>
  <c r="G14" i="24"/>
  <c r="G76" i="24"/>
  <c r="N163" i="24"/>
  <c r="G392" i="24"/>
  <c r="N275" i="24"/>
  <c r="O275" i="24" s="1"/>
  <c r="N160" i="24"/>
  <c r="N325" i="24"/>
  <c r="M132" i="24"/>
  <c r="U132" i="24" s="1"/>
  <c r="M570" i="24"/>
  <c r="U570" i="24" s="1"/>
  <c r="N441" i="24"/>
  <c r="N245" i="24"/>
  <c r="N215" i="24"/>
  <c r="M292" i="24"/>
  <c r="M451" i="24"/>
  <c r="U451" i="24" s="1"/>
  <c r="G97" i="24"/>
  <c r="N226" i="24"/>
  <c r="N82" i="24"/>
  <c r="N488" i="24"/>
  <c r="N499" i="24"/>
  <c r="N33" i="24"/>
  <c r="N556" i="24"/>
  <c r="N95" i="24"/>
  <c r="M119" i="24"/>
  <c r="U119" i="24" s="1"/>
  <c r="G332" i="24"/>
  <c r="N459" i="24"/>
  <c r="N256" i="24"/>
  <c r="N189" i="24"/>
  <c r="M244" i="24"/>
  <c r="U244" i="24" s="1"/>
  <c r="N258" i="24"/>
  <c r="O258" i="24" s="1"/>
  <c r="N114" i="24"/>
  <c r="N113" i="24" s="1"/>
  <c r="N112" i="24" s="1"/>
  <c r="N111" i="24" s="1"/>
  <c r="N110" i="24" s="1"/>
  <c r="N178" i="24"/>
  <c r="G27" i="24"/>
  <c r="N601" i="24"/>
  <c r="N598" i="24"/>
  <c r="G398" i="24"/>
  <c r="N88" i="24"/>
  <c r="G87" i="24"/>
  <c r="N643" i="24"/>
  <c r="N285" i="24"/>
  <c r="N333" i="24"/>
  <c r="N133" i="24"/>
  <c r="O133" i="24" s="1"/>
  <c r="G205" i="24"/>
  <c r="N545" i="24"/>
  <c r="N452" i="24"/>
  <c r="G435" i="24"/>
  <c r="N35" i="24"/>
  <c r="N423" i="24"/>
  <c r="N174" i="24"/>
  <c r="N155" i="24"/>
  <c r="N357" i="24"/>
  <c r="M262" i="24"/>
  <c r="U262" i="24" s="1"/>
  <c r="N586" i="24"/>
  <c r="N363" i="24"/>
  <c r="N615" i="24"/>
  <c r="G159" i="24"/>
  <c r="N84" i="24"/>
  <c r="M467" i="24"/>
  <c r="N468" i="24"/>
  <c r="O468" i="24" s="1"/>
  <c r="M506" i="24"/>
  <c r="U506" i="24" s="1"/>
  <c r="N229" i="24"/>
  <c r="N571" i="24"/>
  <c r="N311" i="24"/>
  <c r="M614" i="24"/>
  <c r="U614" i="24" s="1"/>
  <c r="N663" i="24"/>
  <c r="M217" i="24"/>
  <c r="U217" i="24" s="1"/>
  <c r="N269" i="24"/>
  <c r="N378" i="24"/>
  <c r="N74" i="24"/>
  <c r="M191" i="24"/>
  <c r="U191" i="24" s="1"/>
  <c r="G228" i="24"/>
  <c r="N15" i="24"/>
  <c r="N629" i="24"/>
  <c r="G632" i="24"/>
  <c r="N62" i="24"/>
  <c r="G662" i="24"/>
  <c r="M632" i="24"/>
  <c r="M600" i="24"/>
  <c r="U600" i="24" s="1"/>
  <c r="G481" i="24"/>
  <c r="N653" i="24"/>
  <c r="M398" i="24"/>
  <c r="U398" i="24" s="1"/>
  <c r="N128" i="24"/>
  <c r="G168" i="24"/>
  <c r="N56" i="24"/>
  <c r="N181" i="24"/>
  <c r="N48" i="24"/>
  <c r="N234" i="24"/>
  <c r="G451" i="24"/>
  <c r="N418" i="24"/>
  <c r="M375" i="24"/>
  <c r="U375" i="24" s="1"/>
  <c r="N169" i="24"/>
  <c r="G570" i="24"/>
  <c r="N237" i="24"/>
  <c r="M492" i="24"/>
  <c r="U492" i="24" s="1"/>
  <c r="M518" i="24"/>
  <c r="M205" i="24"/>
  <c r="U205" i="24" s="1"/>
  <c r="G529" i="24"/>
  <c r="N51" i="24"/>
  <c r="G652" i="24"/>
  <c r="M76" i="24"/>
  <c r="N591" i="24"/>
  <c r="N309" i="24"/>
  <c r="G560" i="24"/>
  <c r="N576" i="24"/>
  <c r="M409" i="24"/>
  <c r="U409" i="24" s="1"/>
  <c r="M356" i="24"/>
  <c r="U356" i="24" s="1"/>
  <c r="G217" i="24"/>
  <c r="M38" i="24"/>
  <c r="G191" i="24"/>
  <c r="N433" i="24"/>
  <c r="N537" i="24"/>
  <c r="N657" i="24"/>
  <c r="N608" i="24"/>
  <c r="N507" i="24"/>
  <c r="N319" i="24"/>
  <c r="N416" i="24"/>
  <c r="N327" i="24"/>
  <c r="G614" i="24"/>
  <c r="M560" i="24"/>
  <c r="U560" i="24" s="1"/>
  <c r="G492" i="24"/>
  <c r="N581" i="24"/>
  <c r="G38" i="24"/>
  <c r="G50" i="24"/>
  <c r="M14" i="24"/>
  <c r="N410" i="24"/>
  <c r="G422" i="24"/>
  <c r="N203" i="24"/>
  <c r="N645" i="24"/>
  <c r="G590" i="24"/>
  <c r="M549" i="24"/>
  <c r="U549" i="24" s="1"/>
  <c r="G443" i="24"/>
  <c r="G580" i="24"/>
  <c r="N493" i="24"/>
  <c r="N444" i="24"/>
  <c r="N399" i="24"/>
  <c r="N622" i="24"/>
  <c r="G61" i="24"/>
  <c r="N68" i="24"/>
  <c r="N278" i="24"/>
  <c r="N277" i="24" s="1"/>
  <c r="G119" i="24"/>
  <c r="G236" i="24"/>
  <c r="N420" i="24"/>
  <c r="M113" i="24"/>
  <c r="U113" i="24" s="1"/>
  <c r="N606" i="24"/>
  <c r="N321" i="24"/>
  <c r="N346" i="24"/>
  <c r="N206" i="24"/>
  <c r="N187" i="24"/>
  <c r="N125" i="24"/>
  <c r="N70" i="24"/>
  <c r="N98" i="24"/>
  <c r="G306" i="24"/>
  <c r="M529" i="24"/>
  <c r="U529" i="24" s="1"/>
  <c r="N315" i="24"/>
  <c r="N120" i="24"/>
  <c r="N44" i="24"/>
  <c r="N157" i="24"/>
  <c r="G409" i="24"/>
  <c r="N262" i="24"/>
  <c r="N106" i="24"/>
  <c r="O29" i="24"/>
  <c r="N28" i="24"/>
  <c r="N58" i="24"/>
  <c r="N568" i="24"/>
  <c r="N525" i="24"/>
  <c r="N490" i="24"/>
  <c r="N405" i="24"/>
  <c r="N77" i="24"/>
  <c r="G180" i="24"/>
  <c r="N668" i="24"/>
  <c r="N627" i="24"/>
  <c r="M539" i="24"/>
  <c r="U539" i="24" s="1"/>
  <c r="N561" i="24"/>
  <c r="N482" i="24"/>
  <c r="N502" i="24"/>
  <c r="N463" i="24"/>
  <c r="N513" i="24"/>
  <c r="G506" i="24"/>
  <c r="N550" i="24"/>
  <c r="N519" i="24"/>
  <c r="N633" i="24"/>
  <c r="N558" i="24"/>
  <c r="N344" i="24"/>
  <c r="N200" i="24"/>
  <c r="N93" i="24"/>
  <c r="N24" i="24"/>
  <c r="N313" i="24"/>
  <c r="N530" i="24"/>
  <c r="N659" i="24"/>
  <c r="N242" i="24"/>
  <c r="G149" i="24"/>
  <c r="N72" i="24"/>
  <c r="N535" i="24"/>
  <c r="N20" i="24"/>
  <c r="N359" i="24"/>
  <c r="N393" i="24"/>
  <c r="N392" i="24" s="1"/>
  <c r="N391" i="24" s="1"/>
  <c r="N390" i="24" s="1"/>
  <c r="N389" i="24" s="1"/>
  <c r="N218" i="24"/>
  <c r="N540" i="24"/>
  <c r="N640" i="24"/>
  <c r="N547" i="24"/>
  <c r="N648" i="24"/>
  <c r="N625" i="24"/>
  <c r="N578" i="24"/>
  <c r="N588" i="24"/>
  <c r="N504" i="24"/>
  <c r="N461" i="24"/>
  <c r="N515" i="24"/>
  <c r="N323" i="24"/>
  <c r="N449" i="24"/>
  <c r="N436" i="24"/>
  <c r="N373" i="24"/>
  <c r="N165" i="24"/>
  <c r="N39" i="24"/>
  <c r="N281" i="24"/>
  <c r="N280" i="24" s="1"/>
  <c r="N376" i="24"/>
  <c r="N329" i="24"/>
  <c r="N176" i="24"/>
  <c r="N22" i="24"/>
  <c r="N287" i="24"/>
  <c r="G362" i="24"/>
  <c r="N192" i="24"/>
  <c r="N150" i="24"/>
  <c r="N198" i="24"/>
  <c r="K27" i="21" a="1"/>
  <c r="K27" i="21" s="1"/>
  <c r="J27" i="21" a="1"/>
  <c r="J27" i="21" s="1"/>
  <c r="K24" i="21" a="1"/>
  <c r="K24" i="21" s="1"/>
  <c r="J24" i="21" a="1"/>
  <c r="J24" i="21" s="1"/>
  <c r="K23" i="21" a="1"/>
  <c r="K23" i="21" s="1"/>
  <c r="J23" i="21" a="1"/>
  <c r="J23" i="21" s="1"/>
  <c r="F14" i="21"/>
  <c r="E14" i="21"/>
  <c r="G14" i="21" s="1"/>
  <c r="F13" i="21"/>
  <c r="G13" i="21" s="1"/>
  <c r="E13" i="21"/>
  <c r="M720" i="20"/>
  <c r="M719" i="20" s="1"/>
  <c r="G720" i="20"/>
  <c r="G719" i="20"/>
  <c r="N718" i="20"/>
  <c r="M718" i="20"/>
  <c r="G718" i="20"/>
  <c r="M717" i="20"/>
  <c r="G717" i="20"/>
  <c r="M716" i="20"/>
  <c r="G716" i="20"/>
  <c r="M715" i="20"/>
  <c r="G715" i="20"/>
  <c r="M711" i="20"/>
  <c r="M710" i="20" s="1"/>
  <c r="G711" i="20"/>
  <c r="M709" i="20"/>
  <c r="M708" i="20" s="1"/>
  <c r="G709" i="20"/>
  <c r="G708" i="20" s="1"/>
  <c r="M707" i="20"/>
  <c r="G707" i="20"/>
  <c r="M706" i="20"/>
  <c r="G706" i="20"/>
  <c r="M705" i="20"/>
  <c r="G705" i="20"/>
  <c r="M702" i="20"/>
  <c r="G702" i="20"/>
  <c r="M701" i="20"/>
  <c r="G701" i="20"/>
  <c r="M700" i="20"/>
  <c r="G700" i="20"/>
  <c r="M698" i="20"/>
  <c r="G698" i="20"/>
  <c r="M697" i="20"/>
  <c r="G697" i="20"/>
  <c r="M695" i="20"/>
  <c r="M694" i="20" s="1"/>
  <c r="G695" i="20"/>
  <c r="G694" i="20" s="1"/>
  <c r="M693" i="20"/>
  <c r="G693" i="20"/>
  <c r="M692" i="20"/>
  <c r="G692" i="20"/>
  <c r="M690" i="20"/>
  <c r="G690" i="20"/>
  <c r="M689" i="20"/>
  <c r="G689" i="20"/>
  <c r="M688" i="20"/>
  <c r="G688" i="20"/>
  <c r="M687" i="20"/>
  <c r="G687" i="20"/>
  <c r="M686" i="20"/>
  <c r="G686" i="20"/>
  <c r="M685" i="20"/>
  <c r="G685" i="20"/>
  <c r="M682" i="20"/>
  <c r="G682" i="20"/>
  <c r="M681" i="20"/>
  <c r="G681" i="20"/>
  <c r="M679" i="20"/>
  <c r="M678" i="20" s="1"/>
  <c r="G679" i="20"/>
  <c r="M677" i="20"/>
  <c r="G677" i="20"/>
  <c r="G676" i="20" s="1"/>
  <c r="M675" i="20"/>
  <c r="G675" i="20"/>
  <c r="M674" i="20"/>
  <c r="G674" i="20"/>
  <c r="M672" i="20"/>
  <c r="G672" i="20"/>
  <c r="M671" i="20"/>
  <c r="G671" i="20"/>
  <c r="M670" i="20"/>
  <c r="G670" i="20"/>
  <c r="M669" i="20"/>
  <c r="G669" i="20"/>
  <c r="M668" i="20"/>
  <c r="G668" i="20"/>
  <c r="M667" i="20"/>
  <c r="G667" i="20"/>
  <c r="M660" i="20"/>
  <c r="M658" i="20"/>
  <c r="M657" i="20" s="1"/>
  <c r="M656" i="20"/>
  <c r="N656" i="20" s="1"/>
  <c r="M655" i="20"/>
  <c r="N655" i="20" s="1"/>
  <c r="M654" i="20"/>
  <c r="N654" i="20" s="1"/>
  <c r="M653" i="20"/>
  <c r="M650" i="20"/>
  <c r="M649" i="20" s="1"/>
  <c r="G650" i="20"/>
  <c r="G649" i="20" s="1"/>
  <c r="M648" i="20"/>
  <c r="M647" i="20" s="1"/>
  <c r="G648" i="20"/>
  <c r="M646" i="20"/>
  <c r="G646" i="20"/>
  <c r="M645" i="20"/>
  <c r="G645" i="20"/>
  <c r="M644" i="20"/>
  <c r="G644" i="20"/>
  <c r="M643" i="20"/>
  <c r="G643" i="20"/>
  <c r="M640" i="20"/>
  <c r="G640" i="20"/>
  <c r="G639" i="20" s="1"/>
  <c r="M638" i="20"/>
  <c r="M637" i="20" s="1"/>
  <c r="G638" i="20"/>
  <c r="M636" i="20"/>
  <c r="G636" i="20"/>
  <c r="M635" i="20"/>
  <c r="G635" i="20"/>
  <c r="M634" i="20"/>
  <c r="G634" i="20"/>
  <c r="M633" i="20"/>
  <c r="G633" i="20"/>
  <c r="M630" i="20"/>
  <c r="M629" i="20" s="1"/>
  <c r="G630" i="20"/>
  <c r="G629" i="20" s="1"/>
  <c r="M628" i="20"/>
  <c r="M627" i="20" s="1"/>
  <c r="G628" i="20"/>
  <c r="G627" i="20" s="1"/>
  <c r="M626" i="20"/>
  <c r="G626" i="20"/>
  <c r="M625" i="20"/>
  <c r="G625" i="20"/>
  <c r="M624" i="20"/>
  <c r="G624" i="20"/>
  <c r="M623" i="20"/>
  <c r="G623" i="20"/>
  <c r="M620" i="20"/>
  <c r="G620" i="20"/>
  <c r="G619" i="20"/>
  <c r="M618" i="20"/>
  <c r="M617" i="20" s="1"/>
  <c r="G618" i="20"/>
  <c r="G617" i="20" s="1"/>
  <c r="M616" i="20"/>
  <c r="G616" i="20"/>
  <c r="M615" i="20"/>
  <c r="G615" i="20"/>
  <c r="M614" i="20"/>
  <c r="G614" i="20"/>
  <c r="M613" i="20"/>
  <c r="G613" i="20"/>
  <c r="M610" i="20"/>
  <c r="G610" i="20"/>
  <c r="G609" i="20" s="1"/>
  <c r="M608" i="20"/>
  <c r="M607" i="20" s="1"/>
  <c r="G608" i="20"/>
  <c r="G607" i="20" s="1"/>
  <c r="M606" i="20"/>
  <c r="G606" i="20"/>
  <c r="M605" i="20"/>
  <c r="G605" i="20"/>
  <c r="M604" i="20"/>
  <c r="G604" i="20"/>
  <c r="M603" i="20"/>
  <c r="G603" i="20"/>
  <c r="M602" i="20"/>
  <c r="G602" i="20"/>
  <c r="M599" i="20"/>
  <c r="G599" i="20"/>
  <c r="G598" i="20" s="1"/>
  <c r="M597" i="20"/>
  <c r="M596" i="20" s="1"/>
  <c r="G597" i="20"/>
  <c r="G596" i="20" s="1"/>
  <c r="M595" i="20"/>
  <c r="G595" i="20"/>
  <c r="M594" i="20"/>
  <c r="G594" i="20"/>
  <c r="M593" i="20"/>
  <c r="G593" i="20"/>
  <c r="M592" i="20"/>
  <c r="G592" i="20"/>
  <c r="M589" i="20"/>
  <c r="M588" i="20" s="1"/>
  <c r="G589" i="20"/>
  <c r="M587" i="20"/>
  <c r="M586" i="20" s="1"/>
  <c r="G587" i="20"/>
  <c r="G586" i="20" s="1"/>
  <c r="M585" i="20"/>
  <c r="G585" i="20"/>
  <c r="M584" i="20"/>
  <c r="G584" i="20"/>
  <c r="M583" i="20"/>
  <c r="G583" i="20"/>
  <c r="M582" i="20"/>
  <c r="G582" i="20"/>
  <c r="M577" i="20"/>
  <c r="M576" i="20" s="1"/>
  <c r="G577" i="20"/>
  <c r="M575" i="20"/>
  <c r="G575" i="20"/>
  <c r="M574" i="20"/>
  <c r="G574" i="20"/>
  <c r="M573" i="20"/>
  <c r="G573" i="20"/>
  <c r="M572" i="20"/>
  <c r="G572" i="20"/>
  <c r="M571" i="20"/>
  <c r="G571" i="20"/>
  <c r="M567" i="20"/>
  <c r="M566" i="20" s="1"/>
  <c r="G567" i="20"/>
  <c r="M565" i="20"/>
  <c r="M564" i="20" s="1"/>
  <c r="G565" i="20"/>
  <c r="G564" i="20" s="1"/>
  <c r="M563" i="20"/>
  <c r="G563" i="20"/>
  <c r="M562" i="20"/>
  <c r="G562" i="20"/>
  <c r="M561" i="20"/>
  <c r="G561" i="20"/>
  <c r="M560" i="20"/>
  <c r="G560" i="20"/>
  <c r="M559" i="20"/>
  <c r="G559" i="20"/>
  <c r="M556" i="20"/>
  <c r="M555" i="20" s="1"/>
  <c r="G556" i="20"/>
  <c r="G555" i="20" s="1"/>
  <c r="M554" i="20"/>
  <c r="M553" i="20" s="1"/>
  <c r="G554" i="20"/>
  <c r="G553" i="20" s="1"/>
  <c r="M552" i="20"/>
  <c r="G552" i="20"/>
  <c r="M551" i="20"/>
  <c r="G551" i="20"/>
  <c r="M549" i="20"/>
  <c r="G549" i="20"/>
  <c r="M548" i="20"/>
  <c r="G548" i="20"/>
  <c r="M547" i="20"/>
  <c r="G547" i="20"/>
  <c r="M546" i="20"/>
  <c r="G546" i="20"/>
  <c r="M545" i="20"/>
  <c r="G545" i="20"/>
  <c r="M542" i="20"/>
  <c r="M541" i="20" s="1"/>
  <c r="G542" i="20"/>
  <c r="M540" i="20"/>
  <c r="M539" i="20" s="1"/>
  <c r="G540" i="20"/>
  <c r="M538" i="20"/>
  <c r="G538" i="20"/>
  <c r="M537" i="20"/>
  <c r="G537" i="20"/>
  <c r="M536" i="20"/>
  <c r="G536" i="20"/>
  <c r="M535" i="20"/>
  <c r="G535" i="20"/>
  <c r="M534" i="20"/>
  <c r="G534" i="20"/>
  <c r="M529" i="20"/>
  <c r="M528" i="20" s="1"/>
  <c r="M527" i="20"/>
  <c r="M526" i="20" s="1"/>
  <c r="M525" i="20"/>
  <c r="N525" i="20" s="1"/>
  <c r="M524" i="20"/>
  <c r="N524" i="20" s="1"/>
  <c r="M523" i="20"/>
  <c r="N523" i="20" s="1"/>
  <c r="M522" i="20"/>
  <c r="N522" i="20" s="1"/>
  <c r="M521" i="20"/>
  <c r="N521" i="20" s="1"/>
  <c r="M520" i="20"/>
  <c r="M517" i="20"/>
  <c r="N517" i="20" s="1"/>
  <c r="M516" i="20"/>
  <c r="N516" i="20" s="1"/>
  <c r="J515" i="20"/>
  <c r="M515" i="20" s="1"/>
  <c r="M513" i="20"/>
  <c r="M511" i="20"/>
  <c r="M510" i="20" s="1"/>
  <c r="M509" i="20"/>
  <c r="N509" i="20" s="1"/>
  <c r="M508" i="20"/>
  <c r="N508" i="20" s="1"/>
  <c r="M507" i="20"/>
  <c r="N507" i="20" s="1"/>
  <c r="M506" i="20"/>
  <c r="N506" i="20" s="1"/>
  <c r="M505" i="20"/>
  <c r="N505" i="20" s="1"/>
  <c r="M504" i="20"/>
  <c r="M501" i="20"/>
  <c r="N501" i="20" s="1"/>
  <c r="M500" i="20"/>
  <c r="M499" i="20"/>
  <c r="N499" i="20" s="1"/>
  <c r="M497" i="20"/>
  <c r="N497" i="20" s="1"/>
  <c r="N496" i="20" s="1"/>
  <c r="M495" i="20"/>
  <c r="M493" i="20"/>
  <c r="N493" i="20" s="1"/>
  <c r="M492" i="20"/>
  <c r="N492" i="20" s="1"/>
  <c r="M491" i="20"/>
  <c r="N491" i="20" s="1"/>
  <c r="M490" i="20"/>
  <c r="N490" i="20" s="1"/>
  <c r="M489" i="20"/>
  <c r="N489" i="20" s="1"/>
  <c r="M488" i="20"/>
  <c r="N488" i="20" s="1"/>
  <c r="M485" i="20"/>
  <c r="G485" i="20"/>
  <c r="M484" i="20"/>
  <c r="G484" i="20"/>
  <c r="M483" i="20"/>
  <c r="G483" i="20"/>
  <c r="M481" i="20"/>
  <c r="M480" i="20" s="1"/>
  <c r="G481" i="20"/>
  <c r="G480" i="20" s="1"/>
  <c r="M479" i="20"/>
  <c r="G479" i="20"/>
  <c r="G478" i="20" s="1"/>
  <c r="M477" i="20"/>
  <c r="G477" i="20"/>
  <c r="M476" i="20"/>
  <c r="G476" i="20"/>
  <c r="M475" i="20"/>
  <c r="G475" i="20"/>
  <c r="M474" i="20"/>
  <c r="G474" i="20"/>
  <c r="M473" i="20"/>
  <c r="G473" i="20"/>
  <c r="M472" i="20"/>
  <c r="G472" i="20"/>
  <c r="M469" i="20"/>
  <c r="M468" i="20" s="1"/>
  <c r="G469" i="20"/>
  <c r="G468" i="20" s="1"/>
  <c r="M467" i="20"/>
  <c r="G467" i="20"/>
  <c r="M466" i="20"/>
  <c r="G466" i="20"/>
  <c r="M465" i="20"/>
  <c r="G465" i="20"/>
  <c r="M464" i="20"/>
  <c r="G464" i="20"/>
  <c r="M461" i="20"/>
  <c r="M460" i="20" s="1"/>
  <c r="G461" i="20"/>
  <c r="M459" i="20"/>
  <c r="G459" i="20"/>
  <c r="M458" i="20"/>
  <c r="G458" i="20"/>
  <c r="M457" i="20"/>
  <c r="G457" i="20"/>
  <c r="M456" i="20"/>
  <c r="G456" i="20"/>
  <c r="M453" i="20"/>
  <c r="M452" i="20" s="1"/>
  <c r="G453" i="20"/>
  <c r="M451" i="20"/>
  <c r="M450" i="20" s="1"/>
  <c r="G451" i="20"/>
  <c r="M449" i="20"/>
  <c r="M448" i="20" s="1"/>
  <c r="G449" i="20"/>
  <c r="G448" i="20" s="1"/>
  <c r="M447" i="20"/>
  <c r="G447" i="20"/>
  <c r="M446" i="20"/>
  <c r="G446" i="20"/>
  <c r="M445" i="20"/>
  <c r="G445" i="20"/>
  <c r="M444" i="20"/>
  <c r="G444" i="20"/>
  <c r="M443" i="20"/>
  <c r="G443" i="20"/>
  <c r="M440" i="20"/>
  <c r="M439" i="20" s="1"/>
  <c r="G440" i="20"/>
  <c r="M438" i="20"/>
  <c r="G438" i="20"/>
  <c r="G437" i="20" s="1"/>
  <c r="M436" i="20"/>
  <c r="M435" i="20" s="1"/>
  <c r="G436" i="20"/>
  <c r="M434" i="20"/>
  <c r="G434" i="20"/>
  <c r="M433" i="20"/>
  <c r="G433" i="20"/>
  <c r="M432" i="20"/>
  <c r="G432" i="20"/>
  <c r="M431" i="20"/>
  <c r="G431" i="20"/>
  <c r="M430" i="20"/>
  <c r="G430" i="20"/>
  <c r="M427" i="20"/>
  <c r="M426" i="20" s="1"/>
  <c r="G427" i="20"/>
  <c r="G426" i="20" s="1"/>
  <c r="M425" i="20"/>
  <c r="M424" i="20" s="1"/>
  <c r="G425" i="20"/>
  <c r="G424" i="20" s="1"/>
  <c r="M423" i="20"/>
  <c r="G423" i="20"/>
  <c r="M422" i="20"/>
  <c r="G422" i="20"/>
  <c r="M421" i="20"/>
  <c r="G421" i="20"/>
  <c r="M420" i="20"/>
  <c r="G420" i="20"/>
  <c r="M419" i="20"/>
  <c r="G419" i="20"/>
  <c r="M413" i="20"/>
  <c r="M412" i="20" s="1"/>
  <c r="M411" i="20" s="1"/>
  <c r="M410" i="20" s="1"/>
  <c r="M409" i="20" s="1"/>
  <c r="M408" i="20" s="1"/>
  <c r="G413" i="20"/>
  <c r="M407" i="20"/>
  <c r="G407" i="20"/>
  <c r="M406" i="20"/>
  <c r="G406" i="20"/>
  <c r="M405" i="20"/>
  <c r="G405" i="20"/>
  <c r="M404" i="20"/>
  <c r="G404" i="20"/>
  <c r="M403" i="20"/>
  <c r="G403" i="20"/>
  <c r="M402" i="20"/>
  <c r="G402" i="20"/>
  <c r="M401" i="20"/>
  <c r="G401" i="20"/>
  <c r="M400" i="20"/>
  <c r="G400" i="20"/>
  <c r="M399" i="20"/>
  <c r="G399" i="20"/>
  <c r="M398" i="20"/>
  <c r="G398" i="20"/>
  <c r="M396" i="20"/>
  <c r="M395" i="20" s="1"/>
  <c r="G396" i="20"/>
  <c r="M393" i="20"/>
  <c r="M392" i="20" s="1"/>
  <c r="G393" i="20"/>
  <c r="M391" i="20"/>
  <c r="G391" i="20"/>
  <c r="M390" i="20"/>
  <c r="G390" i="20"/>
  <c r="M389" i="20"/>
  <c r="G389" i="20"/>
  <c r="M388" i="20"/>
  <c r="G388" i="20"/>
  <c r="M387" i="20"/>
  <c r="G387" i="20"/>
  <c r="M386" i="20"/>
  <c r="G386" i="20"/>
  <c r="M385" i="20"/>
  <c r="G385" i="20"/>
  <c r="M384" i="20"/>
  <c r="G384" i="20"/>
  <c r="M383" i="20"/>
  <c r="G383" i="20"/>
  <c r="M380" i="20"/>
  <c r="G380" i="20"/>
  <c r="M379" i="20"/>
  <c r="G379" i="20"/>
  <c r="M377" i="20"/>
  <c r="M376" i="20" s="1"/>
  <c r="G377" i="20"/>
  <c r="M374" i="20"/>
  <c r="G374" i="20"/>
  <c r="M373" i="20"/>
  <c r="G373" i="20"/>
  <c r="M372" i="20"/>
  <c r="G372" i="20"/>
  <c r="M371" i="20"/>
  <c r="G371" i="20"/>
  <c r="M370" i="20"/>
  <c r="G370" i="20"/>
  <c r="M369" i="20"/>
  <c r="G369" i="20"/>
  <c r="M368" i="20"/>
  <c r="G368" i="20"/>
  <c r="M367" i="20"/>
  <c r="G367" i="20"/>
  <c r="M366" i="20"/>
  <c r="G366" i="20"/>
  <c r="J364" i="20"/>
  <c r="M364" i="20" s="1"/>
  <c r="G364" i="20"/>
  <c r="G363" i="20" s="1"/>
  <c r="M362" i="20"/>
  <c r="G362" i="20"/>
  <c r="M361" i="20"/>
  <c r="G361" i="20"/>
  <c r="M360" i="20"/>
  <c r="G360" i="20"/>
  <c r="G359" i="20"/>
  <c r="N359" i="20" s="1"/>
  <c r="M358" i="20"/>
  <c r="G358" i="20"/>
  <c r="M357" i="20"/>
  <c r="G357" i="20"/>
  <c r="M356" i="20"/>
  <c r="G356" i="20"/>
  <c r="M355" i="20"/>
  <c r="G355" i="20"/>
  <c r="M354" i="20"/>
  <c r="G354" i="20"/>
  <c r="M353" i="20"/>
  <c r="G353" i="20"/>
  <c r="M349" i="20"/>
  <c r="M348" i="20" s="1"/>
  <c r="G349" i="20"/>
  <c r="M347" i="20"/>
  <c r="M346" i="20" s="1"/>
  <c r="G347" i="20"/>
  <c r="M345" i="20"/>
  <c r="M344" i="20" s="1"/>
  <c r="G345" i="20"/>
  <c r="G344" i="20" s="1"/>
  <c r="M343" i="20"/>
  <c r="G343" i="20"/>
  <c r="G342" i="20" s="1"/>
  <c r="M341" i="20"/>
  <c r="M340" i="20" s="1"/>
  <c r="G341" i="20"/>
  <c r="M339" i="20"/>
  <c r="M338" i="20" s="1"/>
  <c r="G339" i="20"/>
  <c r="M337" i="20"/>
  <c r="M336" i="20" s="1"/>
  <c r="G337" i="20"/>
  <c r="M335" i="20"/>
  <c r="G335" i="20"/>
  <c r="G334" i="20" s="1"/>
  <c r="M333" i="20"/>
  <c r="M332" i="20" s="1"/>
  <c r="G333" i="20"/>
  <c r="M331" i="20"/>
  <c r="M330" i="20" s="1"/>
  <c r="G331" i="20"/>
  <c r="M329" i="20"/>
  <c r="M328" i="20" s="1"/>
  <c r="G329" i="20"/>
  <c r="G328" i="20" s="1"/>
  <c r="M327" i="20"/>
  <c r="G327" i="20"/>
  <c r="G326" i="20" s="1"/>
  <c r="M320" i="20"/>
  <c r="M319" i="20" s="1"/>
  <c r="M318" i="20" s="1"/>
  <c r="M317" i="20"/>
  <c r="M316" i="20" s="1"/>
  <c r="M315" i="20"/>
  <c r="M314" i="20" s="1"/>
  <c r="M312" i="20"/>
  <c r="N312" i="20" s="1"/>
  <c r="M311" i="20"/>
  <c r="N311" i="20" s="1"/>
  <c r="M310" i="20"/>
  <c r="M308" i="20"/>
  <c r="N308" i="20" s="1"/>
  <c r="N307" i="20" s="1"/>
  <c r="M306" i="20"/>
  <c r="N306" i="20" s="1"/>
  <c r="M305" i="20"/>
  <c r="N305" i="20" s="1"/>
  <c r="M304" i="20"/>
  <c r="N304" i="20" s="1"/>
  <c r="M303" i="20"/>
  <c r="N303" i="20" s="1"/>
  <c r="M300" i="20"/>
  <c r="M299" i="20" s="1"/>
  <c r="M298" i="20"/>
  <c r="M297" i="20" s="1"/>
  <c r="M295" i="20"/>
  <c r="M294" i="20" s="1"/>
  <c r="M293" i="20"/>
  <c r="M292" i="20" s="1"/>
  <c r="M291" i="20"/>
  <c r="N291" i="20" s="1"/>
  <c r="M289" i="20"/>
  <c r="N289" i="20" s="1"/>
  <c r="N288" i="20" s="1"/>
  <c r="M287" i="20"/>
  <c r="N287" i="20" s="1"/>
  <c r="M286" i="20"/>
  <c r="N286" i="20" s="1"/>
  <c r="M285" i="20"/>
  <c r="N285" i="20" s="1"/>
  <c r="M284" i="20"/>
  <c r="N284" i="20" s="1"/>
  <c r="M283" i="20"/>
  <c r="N283" i="20" s="1"/>
  <c r="M280" i="20"/>
  <c r="N280" i="20" s="1"/>
  <c r="M279" i="20"/>
  <c r="N279" i="20" s="1"/>
  <c r="M278" i="20"/>
  <c r="N278" i="20" s="1"/>
  <c r="M276" i="20"/>
  <c r="M274" i="20"/>
  <c r="M273" i="20" s="1"/>
  <c r="M272" i="20"/>
  <c r="N272" i="20" s="1"/>
  <c r="M271" i="20"/>
  <c r="N271" i="20" s="1"/>
  <c r="M269" i="20"/>
  <c r="N269" i="20" s="1"/>
  <c r="M268" i="20"/>
  <c r="N268" i="20" s="1"/>
  <c r="M267" i="20"/>
  <c r="N267" i="20" s="1"/>
  <c r="M266" i="20"/>
  <c r="N266" i="20" s="1"/>
  <c r="M265" i="20"/>
  <c r="N265" i="20" s="1"/>
  <c r="M262" i="20"/>
  <c r="M261" i="20" s="1"/>
  <c r="G262" i="20"/>
  <c r="M260" i="20"/>
  <c r="G260" i="20"/>
  <c r="M259" i="20"/>
  <c r="G259" i="20"/>
  <c r="M258" i="20"/>
  <c r="G258" i="20"/>
  <c r="M257" i="20"/>
  <c r="G257" i="20"/>
  <c r="M254" i="20"/>
  <c r="G254" i="20"/>
  <c r="G253" i="20" s="1"/>
  <c r="M252" i="20"/>
  <c r="M251" i="20" s="1"/>
  <c r="M250" i="20"/>
  <c r="M248" i="20"/>
  <c r="G248" i="20"/>
  <c r="M247" i="20"/>
  <c r="G247" i="20"/>
  <c r="M246" i="20"/>
  <c r="G246" i="20"/>
  <c r="M245" i="20"/>
  <c r="G245" i="20"/>
  <c r="M242" i="20"/>
  <c r="M241" i="20" s="1"/>
  <c r="G242" i="20"/>
  <c r="G241" i="20" s="1"/>
  <c r="M240" i="20"/>
  <c r="N240" i="20" s="1"/>
  <c r="M239" i="20"/>
  <c r="G239" i="20"/>
  <c r="G238" i="20" s="1"/>
  <c r="M237" i="20"/>
  <c r="G237" i="20"/>
  <c r="M236" i="20"/>
  <c r="G236" i="20"/>
  <c r="M235" i="20"/>
  <c r="G235" i="20"/>
  <c r="M234" i="20"/>
  <c r="G234" i="20"/>
  <c r="M231" i="20"/>
  <c r="M230" i="20" s="1"/>
  <c r="G231" i="20"/>
  <c r="G230" i="20" s="1"/>
  <c r="M229" i="20"/>
  <c r="M228" i="20" s="1"/>
  <c r="G229" i="20"/>
  <c r="G228" i="20" s="1"/>
  <c r="M227" i="20"/>
  <c r="M226" i="20" s="1"/>
  <c r="G227" i="20"/>
  <c r="G226" i="20" s="1"/>
  <c r="M225" i="20"/>
  <c r="G225" i="20"/>
  <c r="M224" i="20"/>
  <c r="G224" i="20"/>
  <c r="M223" i="20"/>
  <c r="G223" i="20"/>
  <c r="M222" i="20"/>
  <c r="G222" i="20"/>
  <c r="M219" i="20"/>
  <c r="M218" i="20" s="1"/>
  <c r="G219" i="20"/>
  <c r="G218" i="20" s="1"/>
  <c r="M217" i="20"/>
  <c r="N217" i="20" s="1"/>
  <c r="M216" i="20"/>
  <c r="G216" i="20"/>
  <c r="G215" i="20" s="1"/>
  <c r="M214" i="20"/>
  <c r="M213" i="20" s="1"/>
  <c r="G214" i="20"/>
  <c r="G213" i="20" s="1"/>
  <c r="M212" i="20"/>
  <c r="M211" i="20"/>
  <c r="G211" i="20"/>
  <c r="M210" i="20"/>
  <c r="G210" i="20"/>
  <c r="M209" i="20"/>
  <c r="G209" i="20"/>
  <c r="M208" i="20"/>
  <c r="G208" i="20"/>
  <c r="M205" i="20"/>
  <c r="M204" i="20" s="1"/>
  <c r="G205" i="20"/>
  <c r="M203" i="20"/>
  <c r="M202" i="20" s="1"/>
  <c r="G203" i="20"/>
  <c r="G202" i="20" s="1"/>
  <c r="M201" i="20"/>
  <c r="N201" i="20" s="1"/>
  <c r="M200" i="20"/>
  <c r="G200" i="20"/>
  <c r="M199" i="20"/>
  <c r="G199" i="20"/>
  <c r="M198" i="20"/>
  <c r="G198" i="20"/>
  <c r="M197" i="20"/>
  <c r="G197" i="20"/>
  <c r="M194" i="20"/>
  <c r="M193" i="20" s="1"/>
  <c r="G194" i="20"/>
  <c r="G193" i="20" s="1"/>
  <c r="M192" i="20"/>
  <c r="M191" i="20" s="1"/>
  <c r="G192" i="20"/>
  <c r="G191" i="20" s="1"/>
  <c r="M190" i="20"/>
  <c r="M189" i="20" s="1"/>
  <c r="G190" i="20"/>
  <c r="G189" i="20" s="1"/>
  <c r="M188" i="20"/>
  <c r="G188" i="20"/>
  <c r="M187" i="20"/>
  <c r="G187" i="20"/>
  <c r="M186" i="20"/>
  <c r="G186" i="20"/>
  <c r="M185" i="20"/>
  <c r="G185" i="20"/>
  <c r="M182" i="20"/>
  <c r="G182" i="20"/>
  <c r="M181" i="20"/>
  <c r="G181" i="20"/>
  <c r="M179" i="20"/>
  <c r="M178" i="20" s="1"/>
  <c r="G179" i="20"/>
  <c r="G178" i="20" s="1"/>
  <c r="M177" i="20"/>
  <c r="G177" i="20"/>
  <c r="M176" i="20"/>
  <c r="G176" i="20"/>
  <c r="M173" i="20"/>
  <c r="G173" i="20"/>
  <c r="G172" i="20" s="1"/>
  <c r="M171" i="20"/>
  <c r="M170" i="20" s="1"/>
  <c r="G171" i="20"/>
  <c r="M169" i="20"/>
  <c r="G169" i="20"/>
  <c r="M168" i="20"/>
  <c r="G168" i="20"/>
  <c r="M167" i="20"/>
  <c r="G167" i="20"/>
  <c r="M166" i="20"/>
  <c r="G166" i="20"/>
  <c r="M161" i="20"/>
  <c r="M160" i="20" s="1"/>
  <c r="M159" i="20"/>
  <c r="M158" i="20" s="1"/>
  <c r="M157" i="20"/>
  <c r="N157" i="20" s="1"/>
  <c r="M156" i="20"/>
  <c r="M154" i="20"/>
  <c r="N154" i="20" s="1"/>
  <c r="M153" i="20"/>
  <c r="N153" i="20" s="1"/>
  <c r="M152" i="20"/>
  <c r="N152" i="20" s="1"/>
  <c r="M151" i="20"/>
  <c r="M150" i="20"/>
  <c r="N150" i="20" s="1"/>
  <c r="M147" i="20"/>
  <c r="N147" i="20" s="1"/>
  <c r="M146" i="20"/>
  <c r="N146" i="20" s="1"/>
  <c r="M144" i="20"/>
  <c r="M143" i="20" s="1"/>
  <c r="M142" i="20"/>
  <c r="N142" i="20" s="1"/>
  <c r="M141" i="20"/>
  <c r="M139" i="20"/>
  <c r="N139" i="20" s="1"/>
  <c r="M138" i="20"/>
  <c r="N138" i="20" s="1"/>
  <c r="M137" i="20"/>
  <c r="N137" i="20" s="1"/>
  <c r="M136" i="20"/>
  <c r="M135" i="20"/>
  <c r="N135" i="20" s="1"/>
  <c r="M132" i="20"/>
  <c r="G132" i="20"/>
  <c r="G131" i="20" s="1"/>
  <c r="M130" i="20"/>
  <c r="M129" i="20" s="1"/>
  <c r="G130" i="20"/>
  <c r="M128" i="20"/>
  <c r="G128" i="20"/>
  <c r="M127" i="20"/>
  <c r="G127" i="20"/>
  <c r="M125" i="20"/>
  <c r="G125" i="20"/>
  <c r="M124" i="20"/>
  <c r="G124" i="20"/>
  <c r="M123" i="20"/>
  <c r="G123" i="20"/>
  <c r="M122" i="20"/>
  <c r="G122" i="20"/>
  <c r="M116" i="20"/>
  <c r="G116" i="20"/>
  <c r="G115" i="20" s="1"/>
  <c r="M108" i="20"/>
  <c r="G108" i="20"/>
  <c r="G107" i="20" s="1"/>
  <c r="M106" i="20"/>
  <c r="M105" i="20" s="1"/>
  <c r="G106" i="20"/>
  <c r="M104" i="20"/>
  <c r="G104" i="20"/>
  <c r="M103" i="20"/>
  <c r="G103" i="20"/>
  <c r="M102" i="20"/>
  <c r="G102" i="20"/>
  <c r="M101" i="20"/>
  <c r="G101" i="20"/>
  <c r="M100" i="20"/>
  <c r="G100" i="20"/>
  <c r="M97" i="20"/>
  <c r="G97" i="20"/>
  <c r="G96" i="20" s="1"/>
  <c r="M95" i="20"/>
  <c r="M94" i="20" s="1"/>
  <c r="M93" i="20"/>
  <c r="G93" i="20"/>
  <c r="M92" i="20"/>
  <c r="G92" i="20"/>
  <c r="M91" i="20"/>
  <c r="G91" i="20"/>
  <c r="M90" i="20"/>
  <c r="G90" i="20"/>
  <c r="M86" i="20"/>
  <c r="M85" i="20" s="1"/>
  <c r="G86" i="20"/>
  <c r="G85" i="20" s="1"/>
  <c r="M84" i="20"/>
  <c r="M83" i="20" s="1"/>
  <c r="G84" i="20"/>
  <c r="M82" i="20"/>
  <c r="G82" i="20"/>
  <c r="M81" i="20"/>
  <c r="G81" i="20"/>
  <c r="M80" i="20"/>
  <c r="G80" i="20"/>
  <c r="M79" i="20"/>
  <c r="G79" i="20"/>
  <c r="M76" i="20"/>
  <c r="M75" i="20" s="1"/>
  <c r="G76" i="20"/>
  <c r="G75" i="20" s="1"/>
  <c r="M74" i="20"/>
  <c r="M73" i="20" s="1"/>
  <c r="G74" i="20"/>
  <c r="M72" i="20"/>
  <c r="M71" i="20" s="1"/>
  <c r="G72" i="20"/>
  <c r="G71" i="20" s="1"/>
  <c r="M70" i="20"/>
  <c r="M69" i="20" s="1"/>
  <c r="G68" i="20"/>
  <c r="N68" i="20" s="1"/>
  <c r="M67" i="20"/>
  <c r="G67" i="20"/>
  <c r="M66" i="20"/>
  <c r="G66" i="20"/>
  <c r="M65" i="20"/>
  <c r="G65" i="20"/>
  <c r="M64" i="20"/>
  <c r="G64" i="20"/>
  <c r="M60" i="20"/>
  <c r="M59" i="20" s="1"/>
  <c r="G60" i="20"/>
  <c r="G59" i="20" s="1"/>
  <c r="M58" i="20"/>
  <c r="M57" i="20" s="1"/>
  <c r="G58" i="20"/>
  <c r="G57" i="20" s="1"/>
  <c r="M56" i="20"/>
  <c r="G56" i="20"/>
  <c r="M55" i="20"/>
  <c r="G55" i="20"/>
  <c r="M54" i="20"/>
  <c r="G54" i="20"/>
  <c r="M53" i="20"/>
  <c r="G53" i="20"/>
  <c r="M50" i="20"/>
  <c r="G50" i="20"/>
  <c r="G49" i="20" s="1"/>
  <c r="M48" i="20"/>
  <c r="M47" i="20" s="1"/>
  <c r="M46" i="20"/>
  <c r="N46" i="20" s="1"/>
  <c r="N45" i="20" s="1"/>
  <c r="M44" i="20"/>
  <c r="G44" i="20"/>
  <c r="M43" i="20"/>
  <c r="G43" i="20"/>
  <c r="M42" i="20"/>
  <c r="G42" i="20"/>
  <c r="M41" i="20"/>
  <c r="G41" i="20"/>
  <c r="M37" i="20"/>
  <c r="M36" i="20" s="1"/>
  <c r="G37" i="20"/>
  <c r="M35" i="20"/>
  <c r="M34" i="20" s="1"/>
  <c r="G35" i="20"/>
  <c r="G34" i="20" s="1"/>
  <c r="M33" i="20"/>
  <c r="N33" i="20" s="1"/>
  <c r="M32" i="20"/>
  <c r="G32" i="20"/>
  <c r="M31" i="20"/>
  <c r="G31" i="20"/>
  <c r="M30" i="20"/>
  <c r="G30" i="20"/>
  <c r="M29" i="20"/>
  <c r="G29" i="20"/>
  <c r="M26" i="20"/>
  <c r="N26" i="20" s="1"/>
  <c r="M25" i="20"/>
  <c r="N25" i="20" s="1"/>
  <c r="M23" i="20"/>
  <c r="M22" i="20" s="1"/>
  <c r="G23" i="20"/>
  <c r="G22" i="20" s="1"/>
  <c r="M21" i="20"/>
  <c r="G21" i="20"/>
  <c r="G20" i="20" s="1"/>
  <c r="M19" i="20"/>
  <c r="G19" i="20"/>
  <c r="M18" i="20"/>
  <c r="G18" i="20"/>
  <c r="M17" i="20"/>
  <c r="G17" i="20"/>
  <c r="M16" i="20"/>
  <c r="G16" i="20"/>
  <c r="M312" i="14"/>
  <c r="N312" i="14" s="1"/>
  <c r="M311" i="14"/>
  <c r="N311" i="14" s="1"/>
  <c r="M310" i="14"/>
  <c r="N310" i="14" s="1"/>
  <c r="M308" i="14"/>
  <c r="N308" i="14" s="1"/>
  <c r="N307" i="14" s="1"/>
  <c r="M306" i="14"/>
  <c r="N306" i="14" s="1"/>
  <c r="M305" i="14"/>
  <c r="N305" i="14" s="1"/>
  <c r="M304" i="14"/>
  <c r="N304" i="14" s="1"/>
  <c r="M303" i="14"/>
  <c r="N303" i="14" s="1"/>
  <c r="M298" i="14"/>
  <c r="M252" i="14"/>
  <c r="M250" i="14"/>
  <c r="L16" i="31" l="1"/>
  <c r="E17" i="31"/>
  <c r="G12" i="31"/>
  <c r="I12" i="31"/>
  <c r="I17" i="31" s="1"/>
  <c r="K11" i="31"/>
  <c r="K20" i="31"/>
  <c r="L10" i="31"/>
  <c r="I25" i="31"/>
  <c r="G25" i="31"/>
  <c r="F20" i="31"/>
  <c r="G18" i="31"/>
  <c r="G20" i="31" s="1"/>
  <c r="L12" i="31"/>
  <c r="J17" i="31"/>
  <c r="K28" i="31"/>
  <c r="J20" i="31"/>
  <c r="L18" i="31"/>
  <c r="L20" i="31" s="1"/>
  <c r="F22" i="31"/>
  <c r="F28" i="31"/>
  <c r="L13" i="31"/>
  <c r="I16" i="31"/>
  <c r="G16" i="31"/>
  <c r="L26" i="31"/>
  <c r="L22" i="31"/>
  <c r="J11" i="31"/>
  <c r="L9" i="31"/>
  <c r="L18" i="28"/>
  <c r="L25" i="31"/>
  <c r="F11" i="31"/>
  <c r="G9" i="31"/>
  <c r="G11" i="31" s="1"/>
  <c r="L21" i="31"/>
  <c r="J28" i="31"/>
  <c r="K17" i="31"/>
  <c r="F17" i="31"/>
  <c r="N560" i="24"/>
  <c r="F20" i="28"/>
  <c r="G16" i="28"/>
  <c r="N217" i="24"/>
  <c r="N132" i="24"/>
  <c r="O132" i="24" s="1"/>
  <c r="M13" i="24"/>
  <c r="U13" i="24" s="1"/>
  <c r="U14" i="24"/>
  <c r="M613" i="24"/>
  <c r="U632" i="24"/>
  <c r="N467" i="24"/>
  <c r="O467" i="24" s="1"/>
  <c r="U467" i="24"/>
  <c r="K11" i="28"/>
  <c r="L19" i="28"/>
  <c r="L20" i="28" s="1"/>
  <c r="L16" i="28"/>
  <c r="L14" i="28"/>
  <c r="G21" i="28"/>
  <c r="E28" i="28"/>
  <c r="G19" i="28"/>
  <c r="L13" i="28"/>
  <c r="G18" i="28"/>
  <c r="E20" i="28"/>
  <c r="L22" i="28"/>
  <c r="M517" i="24"/>
  <c r="U517" i="24" s="1"/>
  <c r="U518" i="24"/>
  <c r="N292" i="24"/>
  <c r="O292" i="24" s="1"/>
  <c r="U292" i="24"/>
  <c r="J17" i="28"/>
  <c r="L12" i="28"/>
  <c r="E17" i="28"/>
  <c r="G12" i="28"/>
  <c r="M60" i="24"/>
  <c r="U60" i="24" s="1"/>
  <c r="U76" i="24"/>
  <c r="M86" i="24"/>
  <c r="U86" i="24" s="1"/>
  <c r="K17" i="28"/>
  <c r="L9" i="28"/>
  <c r="L11" i="28" s="1"/>
  <c r="J11" i="28"/>
  <c r="F11" i="28"/>
  <c r="L25" i="28"/>
  <c r="G10" i="28"/>
  <c r="G25" i="28"/>
  <c r="L15" i="28"/>
  <c r="N375" i="24"/>
  <c r="M37" i="24"/>
  <c r="U37" i="24" s="1"/>
  <c r="U38" i="24"/>
  <c r="K28" i="28"/>
  <c r="K20" i="28"/>
  <c r="M391" i="24"/>
  <c r="U392" i="24"/>
  <c r="L26" i="28"/>
  <c r="E11" i="28"/>
  <c r="G9" i="28"/>
  <c r="M305" i="24"/>
  <c r="U306" i="24"/>
  <c r="F28" i="28"/>
  <c r="F17" i="28"/>
  <c r="M661" i="24"/>
  <c r="U661" i="24" s="1"/>
  <c r="U662" i="24"/>
  <c r="L21" i="28"/>
  <c r="L28" i="28" s="1"/>
  <c r="J28" i="28"/>
  <c r="J20" i="28"/>
  <c r="N577" i="20"/>
  <c r="N583" i="20"/>
  <c r="N615" i="20"/>
  <c r="N644" i="20"/>
  <c r="N646" i="20"/>
  <c r="N674" i="20"/>
  <c r="N159" i="24"/>
  <c r="N580" i="24"/>
  <c r="N205" i="24"/>
  <c r="G13" i="24"/>
  <c r="N236" i="24"/>
  <c r="G305" i="24"/>
  <c r="G60" i="24"/>
  <c r="G661" i="24"/>
  <c r="G391" i="24"/>
  <c r="G111" i="24"/>
  <c r="G517" i="24"/>
  <c r="M118" i="24"/>
  <c r="G13" i="31" s="1"/>
  <c r="M480" i="24"/>
  <c r="U480" i="24" s="1"/>
  <c r="N435" i="24"/>
  <c r="G86" i="24"/>
  <c r="N662" i="24"/>
  <c r="N661" i="24" s="1"/>
  <c r="M331" i="24"/>
  <c r="G23" i="31" s="1"/>
  <c r="N590" i="24"/>
  <c r="N284" i="24"/>
  <c r="N76" i="24"/>
  <c r="N27" i="24"/>
  <c r="N356" i="24"/>
  <c r="M148" i="24"/>
  <c r="G331" i="24"/>
  <c r="E23" i="28" s="1"/>
  <c r="M397" i="24"/>
  <c r="G14" i="31" s="1"/>
  <c r="N244" i="24"/>
  <c r="N422" i="24"/>
  <c r="N50" i="24"/>
  <c r="N87" i="24"/>
  <c r="G480" i="24"/>
  <c r="G613" i="24"/>
  <c r="N600" i="24"/>
  <c r="N228" i="24"/>
  <c r="N168" i="24"/>
  <c r="N180" i="24"/>
  <c r="N362" i="24"/>
  <c r="N398" i="24"/>
  <c r="N570" i="24"/>
  <c r="N332" i="24"/>
  <c r="N492" i="24"/>
  <c r="N409" i="24"/>
  <c r="G528" i="24"/>
  <c r="N14" i="24"/>
  <c r="G397" i="24"/>
  <c r="E14" i="28" s="1"/>
  <c r="N443" i="24"/>
  <c r="N306" i="24"/>
  <c r="N305" i="24" s="1"/>
  <c r="N529" i="24"/>
  <c r="N481" i="24"/>
  <c r="N652" i="24"/>
  <c r="N38" i="24"/>
  <c r="N518" i="24"/>
  <c r="N517" i="24" s="1"/>
  <c r="N97" i="24"/>
  <c r="G37" i="24"/>
  <c r="N149" i="24"/>
  <c r="N451" i="24"/>
  <c r="N614" i="24"/>
  <c r="G118" i="24"/>
  <c r="E13" i="28" s="1"/>
  <c r="N191" i="24"/>
  <c r="M112" i="24"/>
  <c r="N632" i="24"/>
  <c r="N506" i="24"/>
  <c r="N119" i="24"/>
  <c r="N549" i="24"/>
  <c r="N61" i="24"/>
  <c r="N60" i="24" s="1"/>
  <c r="N539" i="24"/>
  <c r="G148" i="24"/>
  <c r="M528" i="24"/>
  <c r="N610" i="20"/>
  <c r="N697" i="20"/>
  <c r="G696" i="20"/>
  <c r="M714" i="20"/>
  <c r="N125" i="20"/>
  <c r="N177" i="20"/>
  <c r="N185" i="20"/>
  <c r="N187" i="20"/>
  <c r="N200" i="20"/>
  <c r="N349" i="20"/>
  <c r="N354" i="20"/>
  <c r="N356" i="20"/>
  <c r="N358" i="20"/>
  <c r="N459" i="20"/>
  <c r="N475" i="20"/>
  <c r="N552" i="20"/>
  <c r="N560" i="20"/>
  <c r="N562" i="20"/>
  <c r="M45" i="20"/>
  <c r="N108" i="20"/>
  <c r="J19" i="21" a="1"/>
  <c r="J19" i="21" s="1"/>
  <c r="N208" i="20"/>
  <c r="N210" i="20"/>
  <c r="N339" i="20"/>
  <c r="G365" i="20"/>
  <c r="G544" i="20"/>
  <c r="N18" i="20"/>
  <c r="N252" i="20"/>
  <c r="N251" i="20" s="1"/>
  <c r="N347" i="20"/>
  <c r="N346" i="20" s="1"/>
  <c r="N604" i="20"/>
  <c r="N606" i="20"/>
  <c r="N74" i="20"/>
  <c r="N90" i="20"/>
  <c r="N124" i="20"/>
  <c r="M155" i="20"/>
  <c r="N223" i="20"/>
  <c r="N225" i="20"/>
  <c r="M256" i="20"/>
  <c r="M255" i="20" s="1"/>
  <c r="M307" i="20"/>
  <c r="N50" i="20"/>
  <c r="G126" i="20"/>
  <c r="M397" i="20"/>
  <c r="M394" i="20" s="1"/>
  <c r="N457" i="20"/>
  <c r="N537" i="20"/>
  <c r="N55" i="20"/>
  <c r="N66" i="20"/>
  <c r="N102" i="20"/>
  <c r="N104" i="20"/>
  <c r="N259" i="20"/>
  <c r="N262" i="20"/>
  <c r="N261" i="20" s="1"/>
  <c r="M290" i="20"/>
  <c r="G338" i="20"/>
  <c r="N362" i="20"/>
  <c r="N387" i="20"/>
  <c r="N399" i="20"/>
  <c r="N401" i="20"/>
  <c r="N403" i="20"/>
  <c r="N405" i="20"/>
  <c r="N407" i="20"/>
  <c r="N447" i="20"/>
  <c r="N458" i="20"/>
  <c r="N538" i="20"/>
  <c r="N70" i="20"/>
  <c r="N69" i="20" s="1"/>
  <c r="N97" i="20"/>
  <c r="N123" i="20"/>
  <c r="N248" i="20"/>
  <c r="N367" i="20"/>
  <c r="N371" i="20"/>
  <c r="N599" i="20"/>
  <c r="N598" i="20" s="1"/>
  <c r="M107" i="20"/>
  <c r="M455" i="20"/>
  <c r="M454" i="20" s="1"/>
  <c r="M533" i="20"/>
  <c r="M532" i="20" s="1"/>
  <c r="N536" i="20"/>
  <c r="M673" i="20"/>
  <c r="N685" i="20"/>
  <c r="N687" i="20"/>
  <c r="N689" i="20"/>
  <c r="M691" i="20"/>
  <c r="M704" i="20"/>
  <c r="M703" i="20" s="1"/>
  <c r="N42" i="20"/>
  <c r="M121" i="20"/>
  <c r="N246" i="20"/>
  <c r="N369" i="20"/>
  <c r="N373" i="20"/>
  <c r="G455" i="20"/>
  <c r="N30" i="20"/>
  <c r="G52" i="20"/>
  <c r="G51" i="20" s="1"/>
  <c r="N72" i="20"/>
  <c r="N71" i="20" s="1"/>
  <c r="N80" i="20"/>
  <c r="N82" i="20"/>
  <c r="N235" i="20"/>
  <c r="G346" i="20"/>
  <c r="N361" i="20"/>
  <c r="N535" i="20"/>
  <c r="N546" i="20"/>
  <c r="N548" i="20"/>
  <c r="M550" i="20"/>
  <c r="M558" i="20"/>
  <c r="M557" i="20" s="1"/>
  <c r="N574" i="20"/>
  <c r="M581" i="20"/>
  <c r="M580" i="20" s="1"/>
  <c r="N584" i="20"/>
  <c r="M591" i="20"/>
  <c r="M601" i="20"/>
  <c r="G684" i="20"/>
  <c r="N693" i="20"/>
  <c r="N706" i="20"/>
  <c r="K16" i="21" a="1"/>
  <c r="K16" i="21" s="1"/>
  <c r="N640" i="20"/>
  <c r="N639" i="20" s="1"/>
  <c r="N686" i="20"/>
  <c r="N688" i="20"/>
  <c r="N690" i="20"/>
  <c r="N702" i="20"/>
  <c r="N717" i="20"/>
  <c r="K18" i="21" a="1"/>
  <c r="K18" i="21" s="1"/>
  <c r="N466" i="20"/>
  <c r="N473" i="20"/>
  <c r="N556" i="20"/>
  <c r="G15" i="20"/>
  <c r="G14" i="20" s="1"/>
  <c r="M99" i="20"/>
  <c r="N168" i="20"/>
  <c r="N245" i="20"/>
  <c r="N366" i="20"/>
  <c r="N368" i="20"/>
  <c r="N370" i="20"/>
  <c r="N372" i="20"/>
  <c r="N374" i="20"/>
  <c r="N431" i="20"/>
  <c r="N472" i="20"/>
  <c r="N474" i="20"/>
  <c r="N476" i="20"/>
  <c r="N603" i="20"/>
  <c r="N605" i="20"/>
  <c r="M609" i="20"/>
  <c r="N620" i="20"/>
  <c r="N619" i="20" s="1"/>
  <c r="M632" i="20"/>
  <c r="N645" i="20"/>
  <c r="M680" i="20"/>
  <c r="M696" i="20"/>
  <c r="N701" i="20"/>
  <c r="N17" i="20"/>
  <c r="G40" i="20"/>
  <c r="G39" i="20" s="1"/>
  <c r="N44" i="20"/>
  <c r="N390" i="20"/>
  <c r="N545" i="20"/>
  <c r="N547" i="20"/>
  <c r="N549" i="20"/>
  <c r="J10" i="21" a="1"/>
  <c r="J10" i="21" s="1"/>
  <c r="G63" i="20"/>
  <c r="N31" i="20"/>
  <c r="N60" i="20"/>
  <c r="N59" i="20" s="1"/>
  <c r="N67" i="20"/>
  <c r="N101" i="20"/>
  <c r="N103" i="20"/>
  <c r="N127" i="20"/>
  <c r="N169" i="20"/>
  <c r="G196" i="20"/>
  <c r="N199" i="20"/>
  <c r="N209" i="20"/>
  <c r="N236" i="20"/>
  <c r="N254" i="20"/>
  <c r="N253" i="20" s="1"/>
  <c r="N343" i="20"/>
  <c r="N345" i="20"/>
  <c r="N377" i="20"/>
  <c r="N384" i="20"/>
  <c r="N419" i="20"/>
  <c r="N421" i="20"/>
  <c r="N423" i="20"/>
  <c r="N425" i="20"/>
  <c r="G429" i="20"/>
  <c r="M496" i="20"/>
  <c r="N551" i="20"/>
  <c r="N559" i="20"/>
  <c r="N561" i="20"/>
  <c r="N563" i="20"/>
  <c r="M570" i="20"/>
  <c r="M569" i="20" s="1"/>
  <c r="M568" i="20" s="1"/>
  <c r="N594" i="20"/>
  <c r="N614" i="20"/>
  <c r="N616" i="20"/>
  <c r="N634" i="20"/>
  <c r="N636" i="20"/>
  <c r="M642" i="20"/>
  <c r="M641" i="20" s="1"/>
  <c r="N650" i="20"/>
  <c r="N667" i="20"/>
  <c r="N669" i="20"/>
  <c r="N671" i="20"/>
  <c r="N675" i="20"/>
  <c r="N679" i="20"/>
  <c r="N678" i="20" s="1"/>
  <c r="N682" i="20"/>
  <c r="N692" i="20"/>
  <c r="G699" i="20"/>
  <c r="N707" i="20"/>
  <c r="N709" i="20"/>
  <c r="N100" i="20"/>
  <c r="G99" i="20"/>
  <c r="J13" i="21" a="1"/>
  <c r="J13" i="21" s="1"/>
  <c r="N310" i="20"/>
  <c r="N309" i="20" s="1"/>
  <c r="M309" i="20"/>
  <c r="G395" i="20"/>
  <c r="N396" i="20"/>
  <c r="N542" i="20"/>
  <c r="G541" i="20"/>
  <c r="N643" i="20"/>
  <c r="G642" i="20"/>
  <c r="G114" i="20"/>
  <c r="G121" i="20"/>
  <c r="N122" i="20"/>
  <c r="M134" i="20"/>
  <c r="M149" i="20"/>
  <c r="N173" i="20"/>
  <c r="N172" i="20" s="1"/>
  <c r="N179" i="20"/>
  <c r="M207" i="20"/>
  <c r="M215" i="20"/>
  <c r="N219" i="20"/>
  <c r="N234" i="20"/>
  <c r="M244" i="20"/>
  <c r="M249" i="20"/>
  <c r="N250" i="20"/>
  <c r="N249" i="20" s="1"/>
  <c r="N329" i="20"/>
  <c r="N529" i="20"/>
  <c r="N528" i="20" s="1"/>
  <c r="N658" i="20"/>
  <c r="N698" i="20"/>
  <c r="N720" i="20"/>
  <c r="G28" i="20"/>
  <c r="N32" i="20"/>
  <c r="N35" i="20"/>
  <c r="N43" i="20"/>
  <c r="M52" i="20"/>
  <c r="M51" i="20" s="1"/>
  <c r="N64" i="20"/>
  <c r="N79" i="20"/>
  <c r="N81" i="20"/>
  <c r="N86" i="20"/>
  <c r="N91" i="20"/>
  <c r="N93" i="20"/>
  <c r="M140" i="20"/>
  <c r="N171" i="20"/>
  <c r="G180" i="20"/>
  <c r="G204" i="20"/>
  <c r="N205" i="20"/>
  <c r="N204" i="20" s="1"/>
  <c r="G221" i="20"/>
  <c r="G220" i="20" s="1"/>
  <c r="G261" i="20"/>
  <c r="N317" i="20"/>
  <c r="N327" i="20"/>
  <c r="N326" i="20" s="1"/>
  <c r="N331" i="20"/>
  <c r="G330" i="20"/>
  <c r="N398" i="20"/>
  <c r="G397" i="20"/>
  <c r="N400" i="20"/>
  <c r="N402" i="20"/>
  <c r="N404" i="20"/>
  <c r="N406" i="20"/>
  <c r="N436" i="20"/>
  <c r="G435" i="20"/>
  <c r="N451" i="20"/>
  <c r="N450" i="20" s="1"/>
  <c r="G450" i="20"/>
  <c r="N461" i="20"/>
  <c r="G460" i="20"/>
  <c r="N481" i="20"/>
  <c r="M494" i="20"/>
  <c r="N495" i="20"/>
  <c r="N540" i="20"/>
  <c r="N539" i="20" s="1"/>
  <c r="N589" i="20"/>
  <c r="N588" i="20" s="1"/>
  <c r="G588" i="20"/>
  <c r="J25" i="21" s="1" a="1"/>
  <c r="J25" i="21" s="1"/>
  <c r="M619" i="20"/>
  <c r="N628" i="20"/>
  <c r="N630" i="20"/>
  <c r="N716" i="20"/>
  <c r="N700" i="20"/>
  <c r="M699" i="20"/>
  <c r="N705" i="20"/>
  <c r="G704" i="20"/>
  <c r="M24" i="20"/>
  <c r="K9" i="21" s="1" a="1"/>
  <c r="K9" i="21" s="1"/>
  <c r="N41" i="20"/>
  <c r="N56" i="20"/>
  <c r="N65" i="20"/>
  <c r="G78" i="20"/>
  <c r="N76" i="20"/>
  <c r="M78" i="20"/>
  <c r="M77" i="20" s="1"/>
  <c r="N84" i="20"/>
  <c r="N83" i="20" s="1"/>
  <c r="M89" i="20"/>
  <c r="N128" i="20"/>
  <c r="M165" i="20"/>
  <c r="G184" i="20"/>
  <c r="G183" i="20" s="1"/>
  <c r="M233" i="20"/>
  <c r="N237" i="20"/>
  <c r="N258" i="20"/>
  <c r="N277" i="20"/>
  <c r="N341" i="20"/>
  <c r="N340" i="20" s="1"/>
  <c r="M352" i="20"/>
  <c r="N360" i="20"/>
  <c r="G376" i="20"/>
  <c r="M382" i="20"/>
  <c r="M381" i="20" s="1"/>
  <c r="N389" i="20"/>
  <c r="N391" i="20"/>
  <c r="N413" i="20"/>
  <c r="N412" i="20" s="1"/>
  <c r="N411" i="20" s="1"/>
  <c r="N410" i="20" s="1"/>
  <c r="N409" i="20" s="1"/>
  <c r="N408" i="20" s="1"/>
  <c r="G439" i="20"/>
  <c r="N440" i="20"/>
  <c r="N439" i="20" s="1"/>
  <c r="M512" i="20"/>
  <c r="N513" i="20"/>
  <c r="N567" i="20"/>
  <c r="N572" i="20"/>
  <c r="G570" i="20"/>
  <c r="G637" i="20"/>
  <c r="N638" i="20"/>
  <c r="G666" i="20"/>
  <c r="N681" i="20"/>
  <c r="G680" i="20"/>
  <c r="G710" i="20"/>
  <c r="N711" i="20"/>
  <c r="M713" i="20"/>
  <c r="M712" i="20" s="1"/>
  <c r="N92" i="20"/>
  <c r="N106" i="20"/>
  <c r="N105" i="20" s="1"/>
  <c r="N116" i="20"/>
  <c r="M126" i="20"/>
  <c r="N130" i="20"/>
  <c r="N129" i="20" s="1"/>
  <c r="N132" i="20"/>
  <c r="N166" i="20"/>
  <c r="M175" i="20"/>
  <c r="N182" i="20"/>
  <c r="N192" i="20"/>
  <c r="M196" i="20"/>
  <c r="M195" i="20" s="1"/>
  <c r="N214" i="20"/>
  <c r="M221" i="20"/>
  <c r="M220" i="20" s="1"/>
  <c r="N224" i="20"/>
  <c r="N239" i="20"/>
  <c r="N238" i="20" s="1"/>
  <c r="G256" i="20"/>
  <c r="N260" i="20"/>
  <c r="G336" i="20"/>
  <c r="N337" i="20"/>
  <c r="N379" i="20"/>
  <c r="N383" i="20"/>
  <c r="N385" i="20"/>
  <c r="N393" i="20"/>
  <c r="N392" i="20" s="1"/>
  <c r="G418" i="20"/>
  <c r="G417" i="20" s="1"/>
  <c r="G452" i="20"/>
  <c r="N453" i="20"/>
  <c r="N452" i="20" s="1"/>
  <c r="G463" i="20"/>
  <c r="G462" i="20" s="1"/>
  <c r="M471" i="20"/>
  <c r="N477" i="20"/>
  <c r="N483" i="20"/>
  <c r="G482" i="20"/>
  <c r="N485" i="20"/>
  <c r="N565" i="20"/>
  <c r="N633" i="20"/>
  <c r="G632" i="20"/>
  <c r="N635" i="20"/>
  <c r="N660" i="20"/>
  <c r="M659" i="20"/>
  <c r="N668" i="20"/>
  <c r="N670" i="20"/>
  <c r="N672" i="20"/>
  <c r="N715" i="20"/>
  <c r="G714" i="20"/>
  <c r="G713" i="20" s="1"/>
  <c r="G712" i="20" s="1"/>
  <c r="M313" i="20"/>
  <c r="N333" i="20"/>
  <c r="N335" i="20"/>
  <c r="N353" i="20"/>
  <c r="N355" i="20"/>
  <c r="N357" i="20"/>
  <c r="M378" i="20"/>
  <c r="M375" i="20" s="1"/>
  <c r="N386" i="20"/>
  <c r="N388" i="20"/>
  <c r="N420" i="20"/>
  <c r="N422" i="20"/>
  <c r="N427" i="20"/>
  <c r="N430" i="20"/>
  <c r="N432" i="20"/>
  <c r="N446" i="20"/>
  <c r="N465" i="20"/>
  <c r="N467" i="20"/>
  <c r="M519" i="20"/>
  <c r="M518" i="20" s="1"/>
  <c r="N534" i="20"/>
  <c r="N554" i="20"/>
  <c r="N571" i="20"/>
  <c r="N573" i="20"/>
  <c r="N575" i="20"/>
  <c r="N585" i="20"/>
  <c r="N593" i="20"/>
  <c r="N595" i="20"/>
  <c r="M612" i="20"/>
  <c r="M666" i="20"/>
  <c r="G673" i="20"/>
  <c r="N677" i="20"/>
  <c r="N695" i="20"/>
  <c r="N694" i="20" s="1"/>
  <c r="N648" i="20"/>
  <c r="M652" i="20"/>
  <c r="N653" i="20"/>
  <c r="M253" i="20"/>
  <c r="M598" i="20"/>
  <c r="N433" i="20"/>
  <c r="N274" i="20"/>
  <c r="N212" i="20"/>
  <c r="N194" i="20"/>
  <c r="N193" i="20" s="1"/>
  <c r="N161" i="20"/>
  <c r="N48" i="20"/>
  <c r="N47" i="20" s="1"/>
  <c r="N295" i="20"/>
  <c r="M288" i="20"/>
  <c r="N582" i="20"/>
  <c r="M622" i="20"/>
  <c r="M621" i="20" s="1"/>
  <c r="M442" i="20"/>
  <c r="M441" i="20" s="1"/>
  <c r="N445" i="20"/>
  <c r="N444" i="20"/>
  <c r="M282" i="20"/>
  <c r="N95" i="20"/>
  <c r="M63" i="20"/>
  <c r="M15" i="20"/>
  <c r="L27" i="21"/>
  <c r="L23" i="21"/>
  <c r="L24" i="21"/>
  <c r="N16" i="20"/>
  <c r="N21" i="20"/>
  <c r="M20" i="20"/>
  <c r="N29" i="20"/>
  <c r="N23" i="20"/>
  <c r="M28" i="20"/>
  <c r="M27" i="20" s="1"/>
  <c r="G36" i="20"/>
  <c r="N37" i="20"/>
  <c r="N53" i="20"/>
  <c r="N145" i="20"/>
  <c r="N19" i="20"/>
  <c r="N24" i="20"/>
  <c r="N54" i="20"/>
  <c r="N58" i="20"/>
  <c r="M40" i="20"/>
  <c r="M49" i="20"/>
  <c r="N136" i="20"/>
  <c r="M145" i="20"/>
  <c r="N151" i="20"/>
  <c r="N176" i="20"/>
  <c r="N186" i="20"/>
  <c r="N190" i="20"/>
  <c r="N198" i="20"/>
  <c r="N203" i="20"/>
  <c r="N231" i="20"/>
  <c r="G233" i="20"/>
  <c r="G232" i="20" s="1"/>
  <c r="N242" i="20"/>
  <c r="G244" i="20"/>
  <c r="G243" i="20" s="1"/>
  <c r="M264" i="20"/>
  <c r="M277" i="20"/>
  <c r="M296" i="20"/>
  <c r="N181" i="20"/>
  <c r="M180" i="20"/>
  <c r="G73" i="20"/>
  <c r="G83" i="20"/>
  <c r="G89" i="20"/>
  <c r="M96" i="20"/>
  <c r="G105" i="20"/>
  <c r="M115" i="20"/>
  <c r="M114" i="20" s="1"/>
  <c r="G129" i="20"/>
  <c r="M131" i="20"/>
  <c r="N141" i="20"/>
  <c r="N144" i="20"/>
  <c r="N156" i="20"/>
  <c r="N159" i="20"/>
  <c r="G165" i="20"/>
  <c r="N167" i="20"/>
  <c r="G170" i="20"/>
  <c r="M172" i="20"/>
  <c r="G175" i="20"/>
  <c r="M184" i="20"/>
  <c r="M183" i="20" s="1"/>
  <c r="N188" i="20"/>
  <c r="G207" i="20"/>
  <c r="G206" i="20" s="1"/>
  <c r="N211" i="20"/>
  <c r="N229" i="20"/>
  <c r="M238" i="20"/>
  <c r="N247" i="20"/>
  <c r="N270" i="20"/>
  <c r="M275" i="20"/>
  <c r="N276" i="20"/>
  <c r="N282" i="20"/>
  <c r="N197" i="20"/>
  <c r="N216" i="20"/>
  <c r="N222" i="20"/>
  <c r="N227" i="20"/>
  <c r="N257" i="20"/>
  <c r="N264" i="20"/>
  <c r="M270" i="20"/>
  <c r="N290" i="20"/>
  <c r="N302" i="20"/>
  <c r="N348" i="20"/>
  <c r="N364" i="20"/>
  <c r="M363" i="20"/>
  <c r="N293" i="20"/>
  <c r="N298" i="20"/>
  <c r="N297" i="20" s="1"/>
  <c r="N300" i="20"/>
  <c r="M302" i="20"/>
  <c r="N315" i="20"/>
  <c r="N320" i="20"/>
  <c r="M326" i="20"/>
  <c r="G332" i="20"/>
  <c r="M334" i="20"/>
  <c r="G340" i="20"/>
  <c r="M342" i="20"/>
  <c r="G348" i="20"/>
  <c r="M365" i="20"/>
  <c r="G378" i="20"/>
  <c r="N380" i="20"/>
  <c r="G392" i="20"/>
  <c r="G412" i="20"/>
  <c r="G411" i="20" s="1"/>
  <c r="G410" i="20" s="1"/>
  <c r="G409" i="20" s="1"/>
  <c r="G408" i="20" s="1"/>
  <c r="M418" i="20"/>
  <c r="M429" i="20"/>
  <c r="N434" i="20"/>
  <c r="G442" i="20"/>
  <c r="N464" i="20"/>
  <c r="M463" i="20"/>
  <c r="M462" i="20" s="1"/>
  <c r="M482" i="20"/>
  <c r="M503" i="20"/>
  <c r="N504" i="20"/>
  <c r="G352" i="20"/>
  <c r="G382" i="20"/>
  <c r="N456" i="20"/>
  <c r="N487" i="20"/>
  <c r="N515" i="20"/>
  <c r="M514" i="20"/>
  <c r="N576" i="20"/>
  <c r="N443" i="20"/>
  <c r="N449" i="20"/>
  <c r="N469" i="20"/>
  <c r="G471" i="20"/>
  <c r="N484" i="20"/>
  <c r="M487" i="20"/>
  <c r="N438" i="20"/>
  <c r="M437" i="20"/>
  <c r="N479" i="20"/>
  <c r="M478" i="20"/>
  <c r="M498" i="20"/>
  <c r="N500" i="20"/>
  <c r="G539" i="20"/>
  <c r="G550" i="20"/>
  <c r="G558" i="20"/>
  <c r="N597" i="20"/>
  <c r="N608" i="20"/>
  <c r="N624" i="20"/>
  <c r="N626" i="20"/>
  <c r="N602" i="20"/>
  <c r="G601" i="20"/>
  <c r="G600" i="20" s="1"/>
  <c r="N613" i="20"/>
  <c r="G612" i="20"/>
  <c r="G611" i="20" s="1"/>
  <c r="N511" i="20"/>
  <c r="N520" i="20"/>
  <c r="N527" i="20"/>
  <c r="G533" i="20"/>
  <c r="M544" i="20"/>
  <c r="M543" i="20" s="1"/>
  <c r="G566" i="20"/>
  <c r="G576" i="20"/>
  <c r="G581" i="20"/>
  <c r="N587" i="20"/>
  <c r="N609" i="20"/>
  <c r="N618" i="20"/>
  <c r="N623" i="20"/>
  <c r="G622" i="20"/>
  <c r="G621" i="20" s="1"/>
  <c r="N625" i="20"/>
  <c r="N592" i="20"/>
  <c r="G591" i="20"/>
  <c r="G590" i="20" s="1"/>
  <c r="G647" i="20"/>
  <c r="G678" i="20"/>
  <c r="G691" i="20"/>
  <c r="M639" i="20"/>
  <c r="M676" i="20"/>
  <c r="M684" i="20"/>
  <c r="N302" i="14"/>
  <c r="M302" i="14"/>
  <c r="N309" i="14"/>
  <c r="M309" i="14"/>
  <c r="M307" i="14"/>
  <c r="N250" i="14"/>
  <c r="N249" i="14" s="1"/>
  <c r="N252" i="14"/>
  <c r="N251" i="14" s="1"/>
  <c r="N298" i="14"/>
  <c r="N297" i="14" s="1"/>
  <c r="M297" i="14"/>
  <c r="M251" i="14"/>
  <c r="M249" i="14"/>
  <c r="L17" i="31" l="1"/>
  <c r="L28" i="31"/>
  <c r="L11" i="31"/>
  <c r="J29" i="31"/>
  <c r="N11" i="31" s="1"/>
  <c r="E27" i="28"/>
  <c r="E26" i="28" s="1"/>
  <c r="E26" i="31"/>
  <c r="F26" i="31"/>
  <c r="K29" i="31"/>
  <c r="O28" i="31" s="1"/>
  <c r="F29" i="31"/>
  <c r="G17" i="31"/>
  <c r="G17" i="28"/>
  <c r="M12" i="24"/>
  <c r="M11" i="24" s="1"/>
  <c r="E29" i="28"/>
  <c r="M479" i="24"/>
  <c r="U479" i="24" s="1"/>
  <c r="L17" i="28"/>
  <c r="L29" i="28" s="1"/>
  <c r="G20" i="28"/>
  <c r="M117" i="24"/>
  <c r="U117" i="24" s="1"/>
  <c r="F13" i="28"/>
  <c r="G13" i="28" s="1"/>
  <c r="U118" i="24"/>
  <c r="F27" i="28"/>
  <c r="U305" i="24"/>
  <c r="F29" i="28"/>
  <c r="G28" i="28"/>
  <c r="K29" i="28"/>
  <c r="O28" i="28" s="1"/>
  <c r="M612" i="24"/>
  <c r="U613" i="24"/>
  <c r="G11" i="28"/>
  <c r="M390" i="24"/>
  <c r="U391" i="24"/>
  <c r="J29" i="28"/>
  <c r="N28" i="28" s="1"/>
  <c r="M527" i="24"/>
  <c r="U527" i="24" s="1"/>
  <c r="U528" i="24"/>
  <c r="M111" i="24"/>
  <c r="U112" i="24"/>
  <c r="U12" i="24"/>
  <c r="M396" i="24"/>
  <c r="U396" i="24" s="1"/>
  <c r="F14" i="28"/>
  <c r="G14" i="28" s="1"/>
  <c r="U397" i="24"/>
  <c r="F23" i="28"/>
  <c r="F22" i="28" s="1"/>
  <c r="U331" i="24"/>
  <c r="E22" i="28"/>
  <c r="M147" i="24"/>
  <c r="U147" i="24" s="1"/>
  <c r="U148" i="24"/>
  <c r="G304" i="24"/>
  <c r="N13" i="24"/>
  <c r="G110" i="24"/>
  <c r="G147" i="24"/>
  <c r="G527" i="24"/>
  <c r="G612" i="24"/>
  <c r="G390" i="24"/>
  <c r="G117" i="24"/>
  <c r="G396" i="24"/>
  <c r="G479" i="24"/>
  <c r="G12" i="24"/>
  <c r="N331" i="24"/>
  <c r="N304" i="24" s="1"/>
  <c r="M304" i="24"/>
  <c r="N37" i="24"/>
  <c r="N86" i="24"/>
  <c r="N118" i="24"/>
  <c r="N117" i="24" s="1"/>
  <c r="N397" i="24"/>
  <c r="N396" i="24" s="1"/>
  <c r="N148" i="24"/>
  <c r="N147" i="24" s="1"/>
  <c r="N480" i="24"/>
  <c r="N479" i="24" s="1"/>
  <c r="N528" i="24"/>
  <c r="N527" i="24" s="1"/>
  <c r="N613" i="24"/>
  <c r="N612" i="24" s="1"/>
  <c r="N611" i="24" s="1"/>
  <c r="N610" i="24" s="1"/>
  <c r="N338" i="20"/>
  <c r="N342" i="20"/>
  <c r="N131" i="20"/>
  <c r="G470" i="20"/>
  <c r="M98" i="20"/>
  <c r="M631" i="20"/>
  <c r="N107" i="20"/>
  <c r="N719" i="20"/>
  <c r="G683" i="20"/>
  <c r="G351" i="20"/>
  <c r="N344" i="20"/>
  <c r="N49" i="20"/>
  <c r="N550" i="20"/>
  <c r="N178" i="20"/>
  <c r="N673" i="20"/>
  <c r="N121" i="20"/>
  <c r="N642" i="20"/>
  <c r="N649" i="20"/>
  <c r="N96" i="20"/>
  <c r="N652" i="20"/>
  <c r="G543" i="20"/>
  <c r="N376" i="20"/>
  <c r="G195" i="20"/>
  <c r="N564" i="20"/>
  <c r="G120" i="20"/>
  <c r="G119" i="20" s="1"/>
  <c r="G118" i="20" s="1"/>
  <c r="G98" i="20"/>
  <c r="N115" i="20"/>
  <c r="N114" i="20" s="1"/>
  <c r="N113" i="20" s="1"/>
  <c r="N112" i="20" s="1"/>
  <c r="N111" i="20" s="1"/>
  <c r="G454" i="20"/>
  <c r="M148" i="20"/>
  <c r="N684" i="20"/>
  <c r="M174" i="20"/>
  <c r="N73" i="20"/>
  <c r="K15" i="21" a="1"/>
  <c r="K15" i="21" s="1"/>
  <c r="M600" i="20"/>
  <c r="K21" i="21" a="1"/>
  <c r="K21" i="21" s="1"/>
  <c r="N629" i="20"/>
  <c r="N691" i="20"/>
  <c r="N480" i="20"/>
  <c r="G375" i="20"/>
  <c r="N34" i="20"/>
  <c r="M243" i="20"/>
  <c r="N63" i="20"/>
  <c r="G641" i="20"/>
  <c r="N218" i="20"/>
  <c r="J14" i="21" a="1"/>
  <c r="J14" i="21" s="1"/>
  <c r="N382" i="20"/>
  <c r="N381" i="20" s="1"/>
  <c r="M232" i="20"/>
  <c r="N40" i="20"/>
  <c r="N39" i="20" s="1"/>
  <c r="N637" i="20"/>
  <c r="M470" i="20"/>
  <c r="N334" i="20"/>
  <c r="F10" i="21" a="1"/>
  <c r="F10" i="21" s="1"/>
  <c r="N541" i="20"/>
  <c r="N566" i="20"/>
  <c r="N533" i="20"/>
  <c r="N301" i="20"/>
  <c r="N397" i="20"/>
  <c r="G174" i="20"/>
  <c r="N544" i="20"/>
  <c r="M531" i="20"/>
  <c r="M530" i="20" s="1"/>
  <c r="M590" i="20"/>
  <c r="N704" i="20"/>
  <c r="G428" i="20"/>
  <c r="N676" i="20"/>
  <c r="N424" i="20"/>
  <c r="F19" i="21" a="1"/>
  <c r="F19" i="21" s="1"/>
  <c r="N627" i="20"/>
  <c r="N680" i="20"/>
  <c r="N244" i="20"/>
  <c r="N243" i="20" s="1"/>
  <c r="K10" i="21" a="1"/>
  <c r="K10" i="21" s="1"/>
  <c r="L10" i="21" s="1"/>
  <c r="N632" i="20"/>
  <c r="E21" i="21" a="1"/>
  <c r="E21" i="21" s="1"/>
  <c r="G325" i="20"/>
  <c r="G324" i="20" s="1"/>
  <c r="E27" i="21" s="1"/>
  <c r="G38" i="20"/>
  <c r="E9" i="21" a="1"/>
  <c r="E9" i="21" s="1"/>
  <c r="N714" i="20"/>
  <c r="N659" i="20"/>
  <c r="N666" i="20"/>
  <c r="N555" i="20"/>
  <c r="M486" i="20"/>
  <c r="N558" i="20"/>
  <c r="N557" i="20" s="1"/>
  <c r="N365" i="20"/>
  <c r="N352" i="20"/>
  <c r="N332" i="20"/>
  <c r="M651" i="20"/>
  <c r="G394" i="20"/>
  <c r="M683" i="20"/>
  <c r="N708" i="20"/>
  <c r="G580" i="20"/>
  <c r="G532" i="20"/>
  <c r="N570" i="20"/>
  <c r="N569" i="20" s="1"/>
  <c r="N568" i="20" s="1"/>
  <c r="N395" i="20"/>
  <c r="N330" i="20"/>
  <c r="N85" i="20"/>
  <c r="N170" i="20"/>
  <c r="N99" i="20"/>
  <c r="N98" i="20" s="1"/>
  <c r="M281" i="20"/>
  <c r="G631" i="20"/>
  <c r="K14" i="21" a="1"/>
  <c r="K14" i="21" s="1"/>
  <c r="G703" i="20"/>
  <c r="M611" i="20"/>
  <c r="E25" i="21" a="1"/>
  <c r="E25" i="21" s="1"/>
  <c r="J16" i="21" a="1"/>
  <c r="J16" i="21" s="1"/>
  <c r="L16" i="21" s="1"/>
  <c r="N233" i="20"/>
  <c r="N710" i="20"/>
  <c r="G665" i="20"/>
  <c r="M164" i="20"/>
  <c r="M88" i="20"/>
  <c r="K19" i="21" a="1"/>
  <c r="K19" i="21" s="1"/>
  <c r="N494" i="20"/>
  <c r="N460" i="20"/>
  <c r="N657" i="20"/>
  <c r="J26" i="21" a="1"/>
  <c r="J26" i="21" s="1"/>
  <c r="N581" i="20"/>
  <c r="N471" i="20"/>
  <c r="N328" i="20"/>
  <c r="F21" i="21" a="1"/>
  <c r="F21" i="21" s="1"/>
  <c r="J22" i="21" a="1"/>
  <c r="J22" i="21" s="1"/>
  <c r="J21" i="21" a="1"/>
  <c r="J21" i="21" s="1"/>
  <c r="J28" i="21" s="1"/>
  <c r="M113" i="20"/>
  <c r="M112" i="20" s="1"/>
  <c r="M111" i="20" s="1"/>
  <c r="F24" i="21"/>
  <c r="G88" i="20"/>
  <c r="E19" i="21" a="1"/>
  <c r="E19" i="21" s="1"/>
  <c r="N426" i="20"/>
  <c r="N213" i="20"/>
  <c r="N126" i="20"/>
  <c r="N75" i="20"/>
  <c r="G27" i="20"/>
  <c r="G13" i="20" s="1"/>
  <c r="J9" i="21" a="1"/>
  <c r="J9" i="21" s="1"/>
  <c r="J11" i="21" s="1"/>
  <c r="F18" i="21" a="1"/>
  <c r="F18" i="21" s="1"/>
  <c r="E10" i="21" a="1"/>
  <c r="E10" i="21" s="1"/>
  <c r="G62" i="20"/>
  <c r="J18" i="21" a="1"/>
  <c r="J18" i="21" s="1"/>
  <c r="F16" i="21" a="1"/>
  <c r="F16" i="21" s="1"/>
  <c r="G255" i="20"/>
  <c r="E16" i="21" a="1"/>
  <c r="E16" i="21" s="1"/>
  <c r="E18" i="21" a="1"/>
  <c r="E18" i="21" s="1"/>
  <c r="N647" i="20"/>
  <c r="N641" i="20" s="1"/>
  <c r="G569" i="20"/>
  <c r="G568" i="20" s="1"/>
  <c r="N435" i="20"/>
  <c r="N553" i="20"/>
  <c r="G441" i="20"/>
  <c r="M351" i="20"/>
  <c r="M350" i="20" s="1"/>
  <c r="F23" i="21" s="1"/>
  <c r="N273" i="20"/>
  <c r="N196" i="20"/>
  <c r="K22" i="21" a="1"/>
  <c r="K22" i="21" s="1"/>
  <c r="J15" i="21" a="1"/>
  <c r="J15" i="21" s="1"/>
  <c r="E12" i="21" a="1"/>
  <c r="E12" i="21" s="1"/>
  <c r="E17" i="21" s="1"/>
  <c r="M665" i="20"/>
  <c r="N696" i="20"/>
  <c r="N336" i="20"/>
  <c r="M325" i="20"/>
  <c r="M324" i="20" s="1"/>
  <c r="F27" i="21" s="1"/>
  <c r="M301" i="20"/>
  <c r="N418" i="20"/>
  <c r="N165" i="20"/>
  <c r="M120" i="20"/>
  <c r="G77" i="20"/>
  <c r="N78" i="20"/>
  <c r="F9" i="21" a="1"/>
  <c r="F9" i="21" s="1"/>
  <c r="F25" i="21" a="1"/>
  <c r="F25" i="21" s="1"/>
  <c r="N191" i="20"/>
  <c r="N512" i="20"/>
  <c r="N699" i="20"/>
  <c r="N316" i="20"/>
  <c r="M206" i="20"/>
  <c r="G113" i="20"/>
  <c r="G112" i="20" s="1"/>
  <c r="G111" i="20" s="1"/>
  <c r="E24" i="21"/>
  <c r="J12" i="21" a="1"/>
  <c r="J12" i="21" s="1"/>
  <c r="N89" i="20"/>
  <c r="K25" i="21" a="1"/>
  <c r="K25" i="21" s="1"/>
  <c r="L25" i="21" s="1"/>
  <c r="K26" i="21" a="1"/>
  <c r="K26" i="21" s="1"/>
  <c r="N160" i="20"/>
  <c r="M133" i="20"/>
  <c r="K12" i="21" a="1"/>
  <c r="K12" i="21" s="1"/>
  <c r="K13" i="21" a="1"/>
  <c r="K13" i="21" s="1"/>
  <c r="L13" i="21" s="1"/>
  <c r="N294" i="20"/>
  <c r="M14" i="20"/>
  <c r="M13" i="20" s="1"/>
  <c r="M417" i="20"/>
  <c r="F12" i="21" a="1"/>
  <c r="F12" i="21" s="1"/>
  <c r="N94" i="20"/>
  <c r="M62" i="20"/>
  <c r="M61" i="20" s="1"/>
  <c r="N586" i="20"/>
  <c r="N510" i="20"/>
  <c r="N478" i="20"/>
  <c r="N437" i="20"/>
  <c r="N468" i="20"/>
  <c r="M502" i="20"/>
  <c r="M428" i="20"/>
  <c r="N292" i="20"/>
  <c r="N256" i="20"/>
  <c r="N255" i="20" s="1"/>
  <c r="N215" i="20"/>
  <c r="N275" i="20"/>
  <c r="G164" i="20"/>
  <c r="N143" i="20"/>
  <c r="N189" i="20"/>
  <c r="M39" i="20"/>
  <c r="M38" i="20" s="1"/>
  <c r="N52" i="20"/>
  <c r="N22" i="20"/>
  <c r="N15" i="20"/>
  <c r="N607" i="20"/>
  <c r="G557" i="20"/>
  <c r="N498" i="20"/>
  <c r="N448" i="20"/>
  <c r="N514" i="20"/>
  <c r="N455" i="20"/>
  <c r="N363" i="20"/>
  <c r="N228" i="20"/>
  <c r="N158" i="20"/>
  <c r="N140" i="20"/>
  <c r="N241" i="20"/>
  <c r="N36" i="20"/>
  <c r="N28" i="20"/>
  <c r="N601" i="20"/>
  <c r="N591" i="20"/>
  <c r="N622" i="20"/>
  <c r="N526" i="20"/>
  <c r="N612" i="20"/>
  <c r="N596" i="20"/>
  <c r="N442" i="20"/>
  <c r="G381" i="20"/>
  <c r="N319" i="20"/>
  <c r="N318" i="20" s="1"/>
  <c r="N299" i="20"/>
  <c r="N296" i="20" s="1"/>
  <c r="N226" i="20"/>
  <c r="N155" i="20"/>
  <c r="N429" i="20"/>
  <c r="N202" i="20"/>
  <c r="N184" i="20"/>
  <c r="N57" i="20"/>
  <c r="N134" i="20"/>
  <c r="N617" i="20"/>
  <c r="N519" i="20"/>
  <c r="N503" i="20"/>
  <c r="N463" i="20"/>
  <c r="N314" i="20"/>
  <c r="N221" i="20"/>
  <c r="N482" i="20"/>
  <c r="N378" i="20"/>
  <c r="N180" i="20"/>
  <c r="M263" i="20"/>
  <c r="N230" i="20"/>
  <c r="N175" i="20"/>
  <c r="N149" i="20"/>
  <c r="N207" i="20"/>
  <c r="N20" i="20"/>
  <c r="N301" i="14"/>
  <c r="M301" i="14"/>
  <c r="M33" i="14"/>
  <c r="N33" i="14" s="1"/>
  <c r="N25" i="31" l="1"/>
  <c r="N9" i="31"/>
  <c r="L29" i="31"/>
  <c r="N17" i="31"/>
  <c r="N24" i="31"/>
  <c r="N20" i="31"/>
  <c r="N19" i="31"/>
  <c r="N13" i="31"/>
  <c r="N28" i="31"/>
  <c r="N21" i="31"/>
  <c r="N22" i="31"/>
  <c r="N10" i="31"/>
  <c r="N29" i="31"/>
  <c r="N18" i="31"/>
  <c r="N27" i="31"/>
  <c r="N26" i="31"/>
  <c r="N12" i="31"/>
  <c r="N16" i="31"/>
  <c r="N15" i="31"/>
  <c r="N23" i="31"/>
  <c r="O20" i="31"/>
  <c r="G26" i="31"/>
  <c r="O17" i="31"/>
  <c r="G27" i="31"/>
  <c r="O11" i="31"/>
  <c r="O24" i="31"/>
  <c r="O23" i="31"/>
  <c r="O29" i="31"/>
  <c r="O27" i="31"/>
  <c r="O15" i="31"/>
  <c r="O10" i="31"/>
  <c r="O22" i="31"/>
  <c r="O18" i="31"/>
  <c r="O19" i="31"/>
  <c r="O12" i="31"/>
  <c r="O13" i="31"/>
  <c r="O16" i="31"/>
  <c r="O9" i="31"/>
  <c r="O26" i="31"/>
  <c r="O21" i="31"/>
  <c r="O25" i="31"/>
  <c r="N17" i="28"/>
  <c r="G27" i="28"/>
  <c r="F26" i="28"/>
  <c r="G26" i="28" s="1"/>
  <c r="M389" i="24"/>
  <c r="U389" i="24" s="1"/>
  <c r="U390" i="24"/>
  <c r="G29" i="28"/>
  <c r="M611" i="24"/>
  <c r="U612" i="24"/>
  <c r="G23" i="28"/>
  <c r="O24" i="28"/>
  <c r="O27" i="28"/>
  <c r="O29" i="28"/>
  <c r="O23" i="28"/>
  <c r="O9" i="28"/>
  <c r="O22" i="28"/>
  <c r="O16" i="28"/>
  <c r="O15" i="28"/>
  <c r="O18" i="28"/>
  <c r="O19" i="28"/>
  <c r="O26" i="28"/>
  <c r="O10" i="28"/>
  <c r="O21" i="28"/>
  <c r="O12" i="28"/>
  <c r="O25" i="28"/>
  <c r="O13" i="28"/>
  <c r="M10" i="24"/>
  <c r="U11" i="24"/>
  <c r="O17" i="28"/>
  <c r="M395" i="24"/>
  <c r="U395" i="24" s="1"/>
  <c r="G22" i="28"/>
  <c r="M116" i="24"/>
  <c r="U116" i="24" s="1"/>
  <c r="U304" i="24"/>
  <c r="M110" i="24"/>
  <c r="U110" i="24" s="1"/>
  <c r="U111" i="24"/>
  <c r="N11" i="28"/>
  <c r="N27" i="28"/>
  <c r="N23" i="28"/>
  <c r="N24" i="28"/>
  <c r="N29" i="28"/>
  <c r="N10" i="28"/>
  <c r="N18" i="28"/>
  <c r="N13" i="28"/>
  <c r="N22" i="28"/>
  <c r="N12" i="28"/>
  <c r="N26" i="28"/>
  <c r="N21" i="28"/>
  <c r="N16" i="28"/>
  <c r="N9" i="28"/>
  <c r="N25" i="28"/>
  <c r="N19" i="28"/>
  <c r="N15" i="28"/>
  <c r="N20" i="28"/>
  <c r="O11" i="28"/>
  <c r="O20" i="28"/>
  <c r="G611" i="24"/>
  <c r="G395" i="24"/>
  <c r="G11" i="24"/>
  <c r="G116" i="24"/>
  <c r="G389" i="24"/>
  <c r="N12" i="24"/>
  <c r="N11" i="24" s="1"/>
  <c r="N10" i="24" s="1"/>
  <c r="N9" i="24" s="1"/>
  <c r="N116" i="24"/>
  <c r="N395" i="24"/>
  <c r="N486" i="20"/>
  <c r="M87" i="20"/>
  <c r="M12" i="20" s="1"/>
  <c r="M11" i="20" s="1"/>
  <c r="M10" i="20" s="1"/>
  <c r="M9" i="20" s="1"/>
  <c r="N77" i="20"/>
  <c r="N120" i="20"/>
  <c r="G664" i="20"/>
  <c r="G663" i="20" s="1"/>
  <c r="G662" i="20" s="1"/>
  <c r="G661" i="20" s="1"/>
  <c r="E15" i="21" s="1"/>
  <c r="N713" i="20"/>
  <c r="N712" i="20" s="1"/>
  <c r="L14" i="21"/>
  <c r="N651" i="20"/>
  <c r="L15" i="21"/>
  <c r="G18" i="21"/>
  <c r="N195" i="20"/>
  <c r="N232" i="20"/>
  <c r="E26" i="21"/>
  <c r="G350" i="20"/>
  <c r="G323" i="20" s="1"/>
  <c r="G87" i="20"/>
  <c r="G21" i="21"/>
  <c r="N375" i="20"/>
  <c r="N62" i="20"/>
  <c r="M579" i="20"/>
  <c r="M578" i="20" s="1"/>
  <c r="N631" i="20"/>
  <c r="N532" i="20"/>
  <c r="N206" i="20"/>
  <c r="N441" i="20"/>
  <c r="N621" i="20"/>
  <c r="K11" i="21"/>
  <c r="F26" i="21"/>
  <c r="G9" i="21"/>
  <c r="G579" i="20"/>
  <c r="G578" i="20" s="1"/>
  <c r="M119" i="20"/>
  <c r="M118" i="20" s="1"/>
  <c r="G416" i="20"/>
  <c r="G415" i="20" s="1"/>
  <c r="F20" i="21"/>
  <c r="G19" i="21"/>
  <c r="M163" i="20"/>
  <c r="M162" i="20" s="1"/>
  <c r="G531" i="20"/>
  <c r="G530" i="20" s="1"/>
  <c r="N88" i="20"/>
  <c r="N87" i="20" s="1"/>
  <c r="G25" i="21"/>
  <c r="G27" i="21"/>
  <c r="M664" i="20"/>
  <c r="M663" i="20" s="1"/>
  <c r="M662" i="20" s="1"/>
  <c r="M661" i="20" s="1"/>
  <c r="F15" i="21" s="1"/>
  <c r="N394" i="20"/>
  <c r="N351" i="20"/>
  <c r="N417" i="20"/>
  <c r="E28" i="21"/>
  <c r="N665" i="20"/>
  <c r="G163" i="20"/>
  <c r="G162" i="20" s="1"/>
  <c r="N580" i="20"/>
  <c r="F28" i="21"/>
  <c r="J17" i="21"/>
  <c r="G28" i="21"/>
  <c r="N543" i="20"/>
  <c r="F22" i="21"/>
  <c r="G24" i="21"/>
  <c r="N164" i="20"/>
  <c r="N27" i="20"/>
  <c r="M323" i="20"/>
  <c r="N281" i="20"/>
  <c r="N470" i="20"/>
  <c r="N313" i="20"/>
  <c r="N518" i="20"/>
  <c r="N600" i="20"/>
  <c r="N454" i="20"/>
  <c r="F11" i="21"/>
  <c r="L26" i="21"/>
  <c r="N683" i="20"/>
  <c r="L22" i="21"/>
  <c r="L21" i="21"/>
  <c r="L28" i="21" s="1"/>
  <c r="E11" i="21"/>
  <c r="N325" i="20"/>
  <c r="N324" i="20" s="1"/>
  <c r="N703" i="20"/>
  <c r="L19" i="21"/>
  <c r="K20" i="21"/>
  <c r="N148" i="20"/>
  <c r="N462" i="20"/>
  <c r="M416" i="20"/>
  <c r="M415" i="20" s="1"/>
  <c r="G10" i="21"/>
  <c r="J20" i="21"/>
  <c r="L18" i="21"/>
  <c r="L9" i="21"/>
  <c r="L11" i="21" s="1"/>
  <c r="N502" i="20"/>
  <c r="N183" i="20"/>
  <c r="N263" i="20"/>
  <c r="G12" i="21"/>
  <c r="N174" i="20"/>
  <c r="N428" i="20"/>
  <c r="E20" i="21"/>
  <c r="G16" i="21"/>
  <c r="G61" i="20"/>
  <c r="K28" i="21"/>
  <c r="L12" i="21"/>
  <c r="L17" i="21" s="1"/>
  <c r="K17" i="21"/>
  <c r="N133" i="20"/>
  <c r="F17" i="21"/>
  <c r="N611" i="20"/>
  <c r="N220" i="20"/>
  <c r="N590" i="20"/>
  <c r="N14" i="20"/>
  <c r="N51" i="20"/>
  <c r="N38" i="20" s="1"/>
  <c r="J513" i="14"/>
  <c r="M109" i="24" l="1"/>
  <c r="M610" i="24"/>
  <c r="G15" i="31" s="1"/>
  <c r="U611" i="24"/>
  <c r="M9" i="24"/>
  <c r="U9" i="24" s="1"/>
  <c r="U10" i="24"/>
  <c r="G15" i="21"/>
  <c r="G10" i="24"/>
  <c r="G610" i="24"/>
  <c r="E15" i="28" s="1"/>
  <c r="G109" i="24"/>
  <c r="N109" i="24"/>
  <c r="N108" i="24" s="1"/>
  <c r="N8" i="24" s="1"/>
  <c r="G26" i="21"/>
  <c r="N61" i="20"/>
  <c r="E23" i="21"/>
  <c r="E22" i="21" s="1"/>
  <c r="G22" i="21" s="1"/>
  <c r="N13" i="20"/>
  <c r="G12" i="20"/>
  <c r="G11" i="20" s="1"/>
  <c r="G10" i="20" s="1"/>
  <c r="G9" i="20" s="1"/>
  <c r="M414" i="20"/>
  <c r="N664" i="20"/>
  <c r="N663" i="20" s="1"/>
  <c r="N662" i="20" s="1"/>
  <c r="N661" i="20" s="1"/>
  <c r="N531" i="20"/>
  <c r="N530" i="20" s="1"/>
  <c r="G20" i="21"/>
  <c r="N350" i="20"/>
  <c r="N323" i="20" s="1"/>
  <c r="E29" i="21"/>
  <c r="M117" i="20"/>
  <c r="L20" i="21"/>
  <c r="L29" i="21" s="1"/>
  <c r="G11" i="21"/>
  <c r="G414" i="20"/>
  <c r="G117" i="20"/>
  <c r="N416" i="20"/>
  <c r="N415" i="20" s="1"/>
  <c r="N119" i="20"/>
  <c r="N118" i="20" s="1"/>
  <c r="J29" i="21"/>
  <c r="N28" i="21" s="1"/>
  <c r="F29" i="21"/>
  <c r="N163" i="20"/>
  <c r="N162" i="20" s="1"/>
  <c r="N579" i="20"/>
  <c r="N578" i="20" s="1"/>
  <c r="G17" i="21"/>
  <c r="G23" i="21"/>
  <c r="K29" i="21"/>
  <c r="O20" i="21" s="1"/>
  <c r="M527" i="14"/>
  <c r="M525" i="14"/>
  <c r="N525" i="14" s="1"/>
  <c r="M523" i="14"/>
  <c r="N523" i="14" s="1"/>
  <c r="M522" i="14"/>
  <c r="N522" i="14" s="1"/>
  <c r="M521" i="14"/>
  <c r="N521" i="14" s="1"/>
  <c r="M520" i="14"/>
  <c r="N520" i="14" s="1"/>
  <c r="M519" i="14"/>
  <c r="N519" i="14" s="1"/>
  <c r="M518" i="14"/>
  <c r="M515" i="14"/>
  <c r="N515" i="14" s="1"/>
  <c r="M514" i="14"/>
  <c r="N514" i="14" s="1"/>
  <c r="M513" i="14"/>
  <c r="M511" i="14"/>
  <c r="M509" i="14"/>
  <c r="M507" i="14"/>
  <c r="N507" i="14" s="1"/>
  <c r="M506" i="14"/>
  <c r="N506" i="14" s="1"/>
  <c r="M505" i="14"/>
  <c r="N505" i="14" s="1"/>
  <c r="M504" i="14"/>
  <c r="N504" i="14" s="1"/>
  <c r="M503" i="14"/>
  <c r="N503" i="14" s="1"/>
  <c r="M502" i="14"/>
  <c r="M499" i="14"/>
  <c r="N499" i="14" s="1"/>
  <c r="M498" i="14"/>
  <c r="N498" i="14" s="1"/>
  <c r="M497" i="14"/>
  <c r="M495" i="14"/>
  <c r="M493" i="14"/>
  <c r="N493" i="14" s="1"/>
  <c r="M491" i="14"/>
  <c r="N491" i="14" s="1"/>
  <c r="M490" i="14"/>
  <c r="N490" i="14" s="1"/>
  <c r="M489" i="14"/>
  <c r="N489" i="14" s="1"/>
  <c r="M488" i="14"/>
  <c r="N488" i="14" s="1"/>
  <c r="M487" i="14"/>
  <c r="N487" i="14" s="1"/>
  <c r="M486" i="14"/>
  <c r="M161" i="14"/>
  <c r="M159" i="14"/>
  <c r="N159" i="14" s="1"/>
  <c r="M157" i="14"/>
  <c r="N157" i="14" s="1"/>
  <c r="M156" i="14"/>
  <c r="N156" i="14" s="1"/>
  <c r="M154" i="14"/>
  <c r="N154" i="14" s="1"/>
  <c r="M153" i="14"/>
  <c r="N153" i="14" s="1"/>
  <c r="M152" i="14"/>
  <c r="N152" i="14" s="1"/>
  <c r="M151" i="14"/>
  <c r="N151" i="14" s="1"/>
  <c r="M150" i="14"/>
  <c r="M147" i="14"/>
  <c r="N147" i="14" s="1"/>
  <c r="J146" i="14"/>
  <c r="M146" i="14" s="1"/>
  <c r="M139" i="14"/>
  <c r="N139" i="14" s="1"/>
  <c r="M144" i="14"/>
  <c r="N144" i="14" s="1"/>
  <c r="M142" i="14"/>
  <c r="N142" i="14" s="1"/>
  <c r="M141" i="14"/>
  <c r="M138" i="14"/>
  <c r="N138" i="14" s="1"/>
  <c r="M137" i="14"/>
  <c r="N137" i="14" s="1"/>
  <c r="M136" i="14"/>
  <c r="N136" i="14" s="1"/>
  <c r="M135" i="14"/>
  <c r="J362" i="14"/>
  <c r="M279" i="14"/>
  <c r="N279" i="14" s="1"/>
  <c r="M272" i="14"/>
  <c r="N272" i="14" s="1"/>
  <c r="M269" i="14"/>
  <c r="N269" i="14" s="1"/>
  <c r="M295" i="14"/>
  <c r="N295" i="14" s="1"/>
  <c r="M289" i="14"/>
  <c r="N289" i="14" s="1"/>
  <c r="M284" i="14"/>
  <c r="N284" i="14" s="1"/>
  <c r="M285" i="14"/>
  <c r="N285" i="14" s="1"/>
  <c r="M286" i="14"/>
  <c r="N286" i="14" s="1"/>
  <c r="M287" i="14"/>
  <c r="N287" i="14" s="1"/>
  <c r="M31" i="14"/>
  <c r="M32" i="14"/>
  <c r="K27" i="6" a="1"/>
  <c r="K27" i="6" s="1"/>
  <c r="J27" i="6" a="1"/>
  <c r="J27" i="6" s="1"/>
  <c r="K24" i="6" a="1"/>
  <c r="K24" i="6" s="1"/>
  <c r="J24" i="6" a="1"/>
  <c r="J24" i="6" s="1"/>
  <c r="K23" i="6" a="1"/>
  <c r="K23" i="6" s="1"/>
  <c r="J23" i="6" a="1"/>
  <c r="J23" i="6" s="1"/>
  <c r="K26" i="15" a="1"/>
  <c r="K26" i="15" s="1"/>
  <c r="J26" i="15" a="1"/>
  <c r="J26" i="15" s="1"/>
  <c r="K23" i="15" a="1"/>
  <c r="K23" i="15" s="1"/>
  <c r="J23" i="15" a="1"/>
  <c r="J23" i="15" s="1"/>
  <c r="K22" i="15" a="1"/>
  <c r="K22" i="15" s="1"/>
  <c r="J22" i="15" a="1"/>
  <c r="J22" i="15" s="1"/>
  <c r="Q8" i="15" a="1"/>
  <c r="Q9" i="15" a="1"/>
  <c r="M108" i="24" l="1"/>
  <c r="U108" i="24" s="1"/>
  <c r="U109" i="24"/>
  <c r="F15" i="28"/>
  <c r="G15" i="28" s="1"/>
  <c r="U610" i="24"/>
  <c r="M8" i="24"/>
  <c r="U8" i="24" s="1"/>
  <c r="G108" i="24"/>
  <c r="G9" i="24"/>
  <c r="N12" i="20"/>
  <c r="N11" i="20" s="1"/>
  <c r="N10" i="20" s="1"/>
  <c r="N9" i="20" s="1"/>
  <c r="G110" i="20"/>
  <c r="G109" i="20" s="1"/>
  <c r="G8" i="20" s="1"/>
  <c r="M110" i="20"/>
  <c r="M109" i="20" s="1"/>
  <c r="M8" i="20" s="1"/>
  <c r="G29" i="21"/>
  <c r="N11" i="21"/>
  <c r="N117" i="20"/>
  <c r="N414" i="20"/>
  <c r="N24" i="21"/>
  <c r="N12" i="21"/>
  <c r="N10" i="21"/>
  <c r="N16" i="21"/>
  <c r="N13" i="21"/>
  <c r="N22" i="21"/>
  <c r="N23" i="21"/>
  <c r="N29" i="21"/>
  <c r="N25" i="21"/>
  <c r="N21" i="21"/>
  <c r="N27" i="21"/>
  <c r="N26" i="21"/>
  <c r="N20" i="21"/>
  <c r="N15" i="21"/>
  <c r="N19" i="21"/>
  <c r="N9" i="21"/>
  <c r="N18" i="21"/>
  <c r="N17" i="21"/>
  <c r="O22" i="21"/>
  <c r="O23" i="21"/>
  <c r="O24" i="21"/>
  <c r="O18" i="21"/>
  <c r="O25" i="21"/>
  <c r="O10" i="21"/>
  <c r="O28" i="21"/>
  <c r="O17" i="21"/>
  <c r="O15" i="21"/>
  <c r="O19" i="21"/>
  <c r="O27" i="21"/>
  <c r="O26" i="21"/>
  <c r="O29" i="21"/>
  <c r="O11" i="21"/>
  <c r="O21" i="21"/>
  <c r="O16" i="21"/>
  <c r="O9" i="21"/>
  <c r="O12" i="21"/>
  <c r="O13" i="21"/>
  <c r="N511" i="14"/>
  <c r="N510" i="14" s="1"/>
  <c r="N518" i="14"/>
  <c r="O518" i="14" s="1"/>
  <c r="N150" i="14"/>
  <c r="N149" i="14" s="1"/>
  <c r="N161" i="14"/>
  <c r="N160" i="14" s="1"/>
  <c r="N495" i="14"/>
  <c r="N494" i="14" s="1"/>
  <c r="N502" i="14"/>
  <c r="N501" i="14" s="1"/>
  <c r="N513" i="14"/>
  <c r="N512" i="14" s="1"/>
  <c r="N486" i="14"/>
  <c r="N485" i="14" s="1"/>
  <c r="N497" i="14"/>
  <c r="N496" i="14" s="1"/>
  <c r="N135" i="14"/>
  <c r="N134" i="14" s="1"/>
  <c r="N141" i="14"/>
  <c r="N140" i="14" s="1"/>
  <c r="N146" i="14"/>
  <c r="N145" i="14" s="1"/>
  <c r="N509" i="14"/>
  <c r="N508" i="14" s="1"/>
  <c r="N527" i="14"/>
  <c r="O527" i="14" s="1"/>
  <c r="M288" i="14"/>
  <c r="N288" i="14"/>
  <c r="O279" i="14"/>
  <c r="O136" i="14"/>
  <c r="O142" i="14"/>
  <c r="O153" i="14"/>
  <c r="M158" i="14"/>
  <c r="N158" i="14"/>
  <c r="O488" i="14"/>
  <c r="M492" i="14"/>
  <c r="N492" i="14"/>
  <c r="O499" i="14"/>
  <c r="O505" i="14"/>
  <c r="O522" i="14"/>
  <c r="M294" i="14"/>
  <c r="N294" i="14"/>
  <c r="O137" i="14"/>
  <c r="M143" i="14"/>
  <c r="N143" i="14"/>
  <c r="O154" i="14"/>
  <c r="O489" i="14"/>
  <c r="O506" i="14"/>
  <c r="O523" i="14"/>
  <c r="O138" i="14"/>
  <c r="O139" i="14"/>
  <c r="O151" i="14"/>
  <c r="N155" i="14"/>
  <c r="O490" i="14"/>
  <c r="O507" i="14"/>
  <c r="O514" i="14"/>
  <c r="O520" i="14"/>
  <c r="M524" i="14"/>
  <c r="N524" i="14"/>
  <c r="O272" i="14"/>
  <c r="O152" i="14"/>
  <c r="O487" i="14"/>
  <c r="O491" i="14"/>
  <c r="O498" i="14"/>
  <c r="O504" i="14"/>
  <c r="O515" i="14"/>
  <c r="O521" i="14"/>
  <c r="M508" i="14"/>
  <c r="M496" i="14"/>
  <c r="M510" i="14"/>
  <c r="M526" i="14"/>
  <c r="M517" i="14"/>
  <c r="O519" i="14"/>
  <c r="M501" i="14"/>
  <c r="O511" i="14"/>
  <c r="M512" i="14"/>
  <c r="O502" i="14"/>
  <c r="O503" i="14"/>
  <c r="M485" i="14"/>
  <c r="M494" i="14"/>
  <c r="O495" i="14"/>
  <c r="M155" i="14"/>
  <c r="M134" i="14"/>
  <c r="M145" i="14"/>
  <c r="M149" i="14"/>
  <c r="M160" i="14"/>
  <c r="O157" i="14"/>
  <c r="M140" i="14"/>
  <c r="Q8" i="15"/>
  <c r="Q9" i="15"/>
  <c r="L22" i="15"/>
  <c r="L26" i="15"/>
  <c r="L23" i="15"/>
  <c r="G8" i="24" l="1"/>
  <c r="N110" i="20"/>
  <c r="N109" i="20" s="1"/>
  <c r="N8" i="20" s="1"/>
  <c r="O509" i="14"/>
  <c r="N500" i="14"/>
  <c r="N526" i="14"/>
  <c r="N517" i="14"/>
  <c r="N148" i="14"/>
  <c r="N133" i="14"/>
  <c r="N484" i="14"/>
  <c r="O156" i="14"/>
  <c r="O159" i="14"/>
  <c r="M133" i="14"/>
  <c r="M484" i="14"/>
  <c r="M516" i="14"/>
  <c r="O497" i="14"/>
  <c r="O525" i="14"/>
  <c r="O513" i="14"/>
  <c r="M500" i="14"/>
  <c r="O493" i="14"/>
  <c r="O486" i="14"/>
  <c r="M148" i="14"/>
  <c r="O150" i="14"/>
  <c r="O161" i="14"/>
  <c r="O135" i="14"/>
  <c r="O146" i="14"/>
  <c r="O144" i="14"/>
  <c r="O141" i="14"/>
  <c r="O295" i="14"/>
  <c r="O289" i="14"/>
  <c r="N516" i="14" l="1"/>
  <c r="M718" i="14" l="1"/>
  <c r="G718" i="14"/>
  <c r="M716" i="14"/>
  <c r="G716" i="14"/>
  <c r="M715" i="14"/>
  <c r="G715" i="14"/>
  <c r="M714" i="14"/>
  <c r="G714" i="14"/>
  <c r="N714" i="14" s="1"/>
  <c r="M713" i="14"/>
  <c r="G713" i="14"/>
  <c r="M709" i="14"/>
  <c r="G709" i="14"/>
  <c r="M707" i="14"/>
  <c r="G707" i="14"/>
  <c r="M705" i="14"/>
  <c r="G705" i="14"/>
  <c r="N705" i="14" s="1"/>
  <c r="M704" i="14"/>
  <c r="G704" i="14"/>
  <c r="N704" i="14" s="1"/>
  <c r="M703" i="14"/>
  <c r="G703" i="14"/>
  <c r="N703" i="14" s="1"/>
  <c r="M700" i="14"/>
  <c r="G700" i="14"/>
  <c r="N700" i="14" s="1"/>
  <c r="M699" i="14"/>
  <c r="G699" i="14"/>
  <c r="N699" i="14" s="1"/>
  <c r="M698" i="14"/>
  <c r="G698" i="14"/>
  <c r="M696" i="14"/>
  <c r="G696" i="14"/>
  <c r="N696" i="14" s="1"/>
  <c r="M695" i="14"/>
  <c r="G695" i="14"/>
  <c r="M693" i="14"/>
  <c r="G693" i="14"/>
  <c r="M691" i="14"/>
  <c r="G691" i="14"/>
  <c r="M690" i="14"/>
  <c r="G690" i="14"/>
  <c r="N690" i="14" s="1"/>
  <c r="M688" i="14"/>
  <c r="G688" i="14"/>
  <c r="M687" i="14"/>
  <c r="G687" i="14"/>
  <c r="N687" i="14" s="1"/>
  <c r="M686" i="14"/>
  <c r="G686" i="14"/>
  <c r="M685" i="14"/>
  <c r="G685" i="14"/>
  <c r="N685" i="14" s="1"/>
  <c r="M684" i="14"/>
  <c r="G684" i="14"/>
  <c r="M683" i="14"/>
  <c r="G683" i="14"/>
  <c r="N683" i="14" s="1"/>
  <c r="M680" i="14"/>
  <c r="G680" i="14"/>
  <c r="M679" i="14"/>
  <c r="G679" i="14"/>
  <c r="N679" i="14" s="1"/>
  <c r="M677" i="14"/>
  <c r="G677" i="14"/>
  <c r="M675" i="14"/>
  <c r="G675" i="14"/>
  <c r="N675" i="14" s="1"/>
  <c r="M673" i="14"/>
  <c r="G673" i="14"/>
  <c r="M672" i="14"/>
  <c r="G672" i="14"/>
  <c r="N672" i="14" s="1"/>
  <c r="M670" i="14"/>
  <c r="G670" i="14"/>
  <c r="M669" i="14"/>
  <c r="G669" i="14"/>
  <c r="N669" i="14" s="1"/>
  <c r="M668" i="14"/>
  <c r="G668" i="14"/>
  <c r="M667" i="14"/>
  <c r="G667" i="14"/>
  <c r="N667" i="14" s="1"/>
  <c r="M666" i="14"/>
  <c r="G666" i="14"/>
  <c r="M665" i="14"/>
  <c r="G665" i="14"/>
  <c r="N665" i="14" s="1"/>
  <c r="M658" i="14"/>
  <c r="M656" i="14"/>
  <c r="N656" i="14" s="1"/>
  <c r="M654" i="14"/>
  <c r="N654" i="14" s="1"/>
  <c r="M653" i="14"/>
  <c r="N653" i="14" s="1"/>
  <c r="M652" i="14"/>
  <c r="N652" i="14" s="1"/>
  <c r="M651" i="14"/>
  <c r="N651" i="14" s="1"/>
  <c r="M648" i="14"/>
  <c r="G648" i="14"/>
  <c r="N648" i="14" s="1"/>
  <c r="M646" i="14"/>
  <c r="G646" i="14"/>
  <c r="M644" i="14"/>
  <c r="G644" i="14"/>
  <c r="N644" i="14" s="1"/>
  <c r="M643" i="14"/>
  <c r="G643" i="14"/>
  <c r="M642" i="14"/>
  <c r="G642" i="14"/>
  <c r="N642" i="14" s="1"/>
  <c r="M641" i="14"/>
  <c r="G641" i="14"/>
  <c r="M638" i="14"/>
  <c r="G638" i="14"/>
  <c r="M636" i="14"/>
  <c r="G636" i="14"/>
  <c r="M634" i="14"/>
  <c r="G634" i="14"/>
  <c r="N634" i="14" s="1"/>
  <c r="M633" i="14"/>
  <c r="G633" i="14"/>
  <c r="M632" i="14"/>
  <c r="G632" i="14"/>
  <c r="N632" i="14" s="1"/>
  <c r="M631" i="14"/>
  <c r="G631" i="14"/>
  <c r="M628" i="14"/>
  <c r="G628" i="14"/>
  <c r="N628" i="14" s="1"/>
  <c r="M626" i="14"/>
  <c r="G626" i="14"/>
  <c r="M624" i="14"/>
  <c r="G624" i="14"/>
  <c r="N624" i="14" s="1"/>
  <c r="M623" i="14"/>
  <c r="G623" i="14"/>
  <c r="M622" i="14"/>
  <c r="G622" i="14"/>
  <c r="N622" i="14" s="1"/>
  <c r="M621" i="14"/>
  <c r="G621" i="14"/>
  <c r="M618" i="14"/>
  <c r="G618" i="14"/>
  <c r="N618" i="14" s="1"/>
  <c r="M616" i="14"/>
  <c r="G616" i="14"/>
  <c r="M614" i="14"/>
  <c r="G614" i="14"/>
  <c r="N614" i="14" s="1"/>
  <c r="M613" i="14"/>
  <c r="G613" i="14"/>
  <c r="M612" i="14"/>
  <c r="G612" i="14"/>
  <c r="N612" i="14" s="1"/>
  <c r="M611" i="14"/>
  <c r="G611" i="14"/>
  <c r="M608" i="14"/>
  <c r="G608" i="14"/>
  <c r="N608" i="14" s="1"/>
  <c r="M606" i="14"/>
  <c r="G606" i="14"/>
  <c r="M604" i="14"/>
  <c r="G604" i="14"/>
  <c r="N604" i="14" s="1"/>
  <c r="M603" i="14"/>
  <c r="G603" i="14"/>
  <c r="M602" i="14"/>
  <c r="G602" i="14"/>
  <c r="N602" i="14" s="1"/>
  <c r="M601" i="14"/>
  <c r="G601" i="14"/>
  <c r="M600" i="14"/>
  <c r="G600" i="14"/>
  <c r="N600" i="14" s="1"/>
  <c r="M597" i="14"/>
  <c r="G597" i="14"/>
  <c r="M595" i="14"/>
  <c r="G595" i="14"/>
  <c r="N595" i="14" s="1"/>
  <c r="M593" i="14"/>
  <c r="G593" i="14"/>
  <c r="M592" i="14"/>
  <c r="G592" i="14"/>
  <c r="N592" i="14" s="1"/>
  <c r="M591" i="14"/>
  <c r="G591" i="14"/>
  <c r="M590" i="14"/>
  <c r="G590" i="14"/>
  <c r="N590" i="14" s="1"/>
  <c r="M587" i="14"/>
  <c r="G587" i="14"/>
  <c r="M585" i="14"/>
  <c r="G585" i="14"/>
  <c r="N585" i="14" s="1"/>
  <c r="M583" i="14"/>
  <c r="G583" i="14"/>
  <c r="M582" i="14"/>
  <c r="G582" i="14"/>
  <c r="N582" i="14" s="1"/>
  <c r="M581" i="14"/>
  <c r="G581" i="14"/>
  <c r="M580" i="14"/>
  <c r="G580" i="14"/>
  <c r="N580" i="14" s="1"/>
  <c r="M575" i="14"/>
  <c r="G575" i="14"/>
  <c r="M573" i="14"/>
  <c r="G573" i="14"/>
  <c r="N573" i="14" s="1"/>
  <c r="M572" i="14"/>
  <c r="G572" i="14"/>
  <c r="M571" i="14"/>
  <c r="G571" i="14"/>
  <c r="N571" i="14" s="1"/>
  <c r="M570" i="14"/>
  <c r="G570" i="14"/>
  <c r="M569" i="14"/>
  <c r="G569" i="14"/>
  <c r="N569" i="14" s="1"/>
  <c r="M565" i="14"/>
  <c r="G565" i="14"/>
  <c r="M563" i="14"/>
  <c r="G563" i="14"/>
  <c r="M561" i="14"/>
  <c r="G561" i="14"/>
  <c r="M560" i="14"/>
  <c r="G560" i="14"/>
  <c r="N560" i="14" s="1"/>
  <c r="M559" i="14"/>
  <c r="G559" i="14"/>
  <c r="M558" i="14"/>
  <c r="G558" i="14"/>
  <c r="N558" i="14" s="1"/>
  <c r="M557" i="14"/>
  <c r="G557" i="14"/>
  <c r="M554" i="14"/>
  <c r="G554" i="14"/>
  <c r="N554" i="14" s="1"/>
  <c r="M552" i="14"/>
  <c r="G552" i="14"/>
  <c r="N552" i="14" s="1"/>
  <c r="M550" i="14"/>
  <c r="G550" i="14"/>
  <c r="N550" i="14" s="1"/>
  <c r="M549" i="14"/>
  <c r="G549" i="14"/>
  <c r="N549" i="14" s="1"/>
  <c r="M547" i="14"/>
  <c r="G547" i="14"/>
  <c r="N547" i="14" s="1"/>
  <c r="M546" i="14"/>
  <c r="G546" i="14"/>
  <c r="N546" i="14" s="1"/>
  <c r="M545" i="14"/>
  <c r="G545" i="14"/>
  <c r="N545" i="14" s="1"/>
  <c r="M544" i="14"/>
  <c r="G544" i="14"/>
  <c r="N544" i="14" s="1"/>
  <c r="M543" i="14"/>
  <c r="G543" i="14"/>
  <c r="N543" i="14" s="1"/>
  <c r="M540" i="14"/>
  <c r="G540" i="14"/>
  <c r="N540" i="14" s="1"/>
  <c r="M538" i="14"/>
  <c r="G538" i="14"/>
  <c r="M536" i="14"/>
  <c r="G536" i="14"/>
  <c r="N536" i="14" s="1"/>
  <c r="M535" i="14"/>
  <c r="G535" i="14"/>
  <c r="N535" i="14" s="1"/>
  <c r="M534" i="14"/>
  <c r="G534" i="14"/>
  <c r="N534" i="14" s="1"/>
  <c r="M533" i="14"/>
  <c r="G533" i="14"/>
  <c r="N533" i="14" s="1"/>
  <c r="M532" i="14"/>
  <c r="G532" i="14"/>
  <c r="N532" i="14" s="1"/>
  <c r="M483" i="14"/>
  <c r="G483" i="14"/>
  <c r="N483" i="14" s="1"/>
  <c r="M482" i="14"/>
  <c r="G482" i="14"/>
  <c r="N482" i="14" s="1"/>
  <c r="M481" i="14"/>
  <c r="G481" i="14"/>
  <c r="N481" i="14" s="1"/>
  <c r="M479" i="14"/>
  <c r="G479" i="14"/>
  <c r="N479" i="14" s="1"/>
  <c r="M477" i="14"/>
  <c r="G477" i="14"/>
  <c r="M475" i="14"/>
  <c r="G475" i="14"/>
  <c r="N475" i="14" s="1"/>
  <c r="M474" i="14"/>
  <c r="G474" i="14"/>
  <c r="N474" i="14" s="1"/>
  <c r="M473" i="14"/>
  <c r="G473" i="14"/>
  <c r="N473" i="14" s="1"/>
  <c r="M472" i="14"/>
  <c r="G472" i="14"/>
  <c r="N472" i="14" s="1"/>
  <c r="M471" i="14"/>
  <c r="G471" i="14"/>
  <c r="N471" i="14" s="1"/>
  <c r="M470" i="14"/>
  <c r="G470" i="14"/>
  <c r="N470" i="14" s="1"/>
  <c r="M467" i="14"/>
  <c r="G467" i="14"/>
  <c r="N467" i="14" s="1"/>
  <c r="M465" i="14"/>
  <c r="G465" i="14"/>
  <c r="N465" i="14" s="1"/>
  <c r="M464" i="14"/>
  <c r="G464" i="14"/>
  <c r="N464" i="14" s="1"/>
  <c r="M463" i="14"/>
  <c r="G463" i="14"/>
  <c r="N463" i="14" s="1"/>
  <c r="M462" i="14"/>
  <c r="G462" i="14"/>
  <c r="N462" i="14" s="1"/>
  <c r="M459" i="14"/>
  <c r="G459" i="14"/>
  <c r="N459" i="14" s="1"/>
  <c r="M457" i="14"/>
  <c r="G457" i="14"/>
  <c r="N457" i="14" s="1"/>
  <c r="M456" i="14"/>
  <c r="G456" i="14"/>
  <c r="N456" i="14" s="1"/>
  <c r="M455" i="14"/>
  <c r="G455" i="14"/>
  <c r="N455" i="14" s="1"/>
  <c r="M454" i="14"/>
  <c r="G454" i="14"/>
  <c r="N454" i="14" s="1"/>
  <c r="M451" i="14"/>
  <c r="G451" i="14"/>
  <c r="M449" i="14"/>
  <c r="G449" i="14"/>
  <c r="N449" i="14" s="1"/>
  <c r="M447" i="14"/>
  <c r="G447" i="14"/>
  <c r="N447" i="14" s="1"/>
  <c r="M445" i="14"/>
  <c r="G445" i="14"/>
  <c r="N445" i="14" s="1"/>
  <c r="M444" i="14"/>
  <c r="G444" i="14"/>
  <c r="N444" i="14" s="1"/>
  <c r="M443" i="14"/>
  <c r="G443" i="14"/>
  <c r="N443" i="14" s="1"/>
  <c r="M442" i="14"/>
  <c r="G442" i="14"/>
  <c r="N442" i="14" s="1"/>
  <c r="M441" i="14"/>
  <c r="G441" i="14"/>
  <c r="N441" i="14" s="1"/>
  <c r="M438" i="14"/>
  <c r="G438" i="14"/>
  <c r="N438" i="14" s="1"/>
  <c r="M436" i="14"/>
  <c r="G436" i="14"/>
  <c r="M434" i="14"/>
  <c r="G434" i="14"/>
  <c r="N434" i="14" s="1"/>
  <c r="M432" i="14"/>
  <c r="G432" i="14"/>
  <c r="N432" i="14" s="1"/>
  <c r="M431" i="14"/>
  <c r="G431" i="14"/>
  <c r="N431" i="14" s="1"/>
  <c r="M430" i="14"/>
  <c r="G430" i="14"/>
  <c r="N430" i="14" s="1"/>
  <c r="M429" i="14"/>
  <c r="G429" i="14"/>
  <c r="N429" i="14" s="1"/>
  <c r="M428" i="14"/>
  <c r="G428" i="14"/>
  <c r="N428" i="14" s="1"/>
  <c r="M425" i="14"/>
  <c r="G425" i="14"/>
  <c r="N425" i="14" s="1"/>
  <c r="M423" i="14"/>
  <c r="G423" i="14"/>
  <c r="N423" i="14" s="1"/>
  <c r="M421" i="14"/>
  <c r="G421" i="14"/>
  <c r="N421" i="14" s="1"/>
  <c r="M420" i="14"/>
  <c r="G420" i="14"/>
  <c r="N420" i="14" s="1"/>
  <c r="M419" i="14"/>
  <c r="G419" i="14"/>
  <c r="N419" i="14" s="1"/>
  <c r="M418" i="14"/>
  <c r="G418" i="14"/>
  <c r="N418" i="14" s="1"/>
  <c r="M417" i="14"/>
  <c r="G417" i="14"/>
  <c r="N417" i="14" s="1"/>
  <c r="M411" i="14"/>
  <c r="G411" i="14"/>
  <c r="M405" i="14"/>
  <c r="G405" i="14"/>
  <c r="N405" i="14" s="1"/>
  <c r="M404" i="14"/>
  <c r="G404" i="14"/>
  <c r="N404" i="14" s="1"/>
  <c r="M403" i="14"/>
  <c r="G403" i="14"/>
  <c r="N403" i="14" s="1"/>
  <c r="M402" i="14"/>
  <c r="G402" i="14"/>
  <c r="N402" i="14" s="1"/>
  <c r="M401" i="14"/>
  <c r="G401" i="14"/>
  <c r="N401" i="14" s="1"/>
  <c r="M400" i="14"/>
  <c r="G400" i="14"/>
  <c r="N400" i="14" s="1"/>
  <c r="M399" i="14"/>
  <c r="G399" i="14"/>
  <c r="N399" i="14" s="1"/>
  <c r="M398" i="14"/>
  <c r="G398" i="14"/>
  <c r="N398" i="14" s="1"/>
  <c r="M397" i="14"/>
  <c r="G397" i="14"/>
  <c r="N397" i="14" s="1"/>
  <c r="M396" i="14"/>
  <c r="G396" i="14"/>
  <c r="N396" i="14" s="1"/>
  <c r="M394" i="14"/>
  <c r="G394" i="14"/>
  <c r="M391" i="14"/>
  <c r="G391" i="14"/>
  <c r="M389" i="14"/>
  <c r="G389" i="14"/>
  <c r="N389" i="14" s="1"/>
  <c r="M388" i="14"/>
  <c r="G388" i="14"/>
  <c r="N388" i="14" s="1"/>
  <c r="M387" i="14"/>
  <c r="G387" i="14"/>
  <c r="N387" i="14" s="1"/>
  <c r="M386" i="14"/>
  <c r="G386" i="14"/>
  <c r="N386" i="14" s="1"/>
  <c r="M385" i="14"/>
  <c r="G385" i="14"/>
  <c r="N385" i="14" s="1"/>
  <c r="M384" i="14"/>
  <c r="G384" i="14"/>
  <c r="N384" i="14" s="1"/>
  <c r="M383" i="14"/>
  <c r="G383" i="14"/>
  <c r="N383" i="14" s="1"/>
  <c r="M382" i="14"/>
  <c r="G382" i="14"/>
  <c r="N382" i="14" s="1"/>
  <c r="M381" i="14"/>
  <c r="G381" i="14"/>
  <c r="N381" i="14" s="1"/>
  <c r="M378" i="14"/>
  <c r="G378" i="14"/>
  <c r="N378" i="14" s="1"/>
  <c r="M377" i="14"/>
  <c r="G377" i="14"/>
  <c r="N377" i="14" s="1"/>
  <c r="M375" i="14"/>
  <c r="G375" i="14"/>
  <c r="N375" i="14" s="1"/>
  <c r="M372" i="14"/>
  <c r="G372" i="14"/>
  <c r="N372" i="14" s="1"/>
  <c r="M371" i="14"/>
  <c r="G371" i="14"/>
  <c r="N371" i="14" s="1"/>
  <c r="M370" i="14"/>
  <c r="G370" i="14"/>
  <c r="N370" i="14" s="1"/>
  <c r="M369" i="14"/>
  <c r="G369" i="14"/>
  <c r="N369" i="14" s="1"/>
  <c r="M368" i="14"/>
  <c r="G368" i="14"/>
  <c r="N368" i="14" s="1"/>
  <c r="M367" i="14"/>
  <c r="G367" i="14"/>
  <c r="N367" i="14" s="1"/>
  <c r="M366" i="14"/>
  <c r="G366" i="14"/>
  <c r="N366" i="14" s="1"/>
  <c r="M365" i="14"/>
  <c r="G365" i="14"/>
  <c r="N365" i="14" s="1"/>
  <c r="M364" i="14"/>
  <c r="G364" i="14"/>
  <c r="N364" i="14" s="1"/>
  <c r="M362" i="14"/>
  <c r="G362" i="14"/>
  <c r="N362" i="14" s="1"/>
  <c r="M360" i="14"/>
  <c r="G360" i="14"/>
  <c r="N360" i="14" s="1"/>
  <c r="M359" i="14"/>
  <c r="G359" i="14"/>
  <c r="N359" i="14" s="1"/>
  <c r="M358" i="14"/>
  <c r="G358" i="14"/>
  <c r="N358" i="14" s="1"/>
  <c r="G357" i="14"/>
  <c r="M356" i="14"/>
  <c r="G356" i="14"/>
  <c r="M355" i="14"/>
  <c r="G355" i="14"/>
  <c r="M354" i="14"/>
  <c r="G354" i="14"/>
  <c r="M353" i="14"/>
  <c r="G353" i="14"/>
  <c r="M352" i="14"/>
  <c r="G352" i="14"/>
  <c r="M351" i="14"/>
  <c r="G351" i="14"/>
  <c r="M347" i="14"/>
  <c r="G347" i="14"/>
  <c r="M345" i="14"/>
  <c r="G345" i="14"/>
  <c r="M343" i="14"/>
  <c r="G343" i="14"/>
  <c r="M341" i="14"/>
  <c r="G341" i="14"/>
  <c r="M339" i="14"/>
  <c r="G339" i="14"/>
  <c r="M337" i="14"/>
  <c r="G337" i="14"/>
  <c r="M335" i="14"/>
  <c r="G335" i="14"/>
  <c r="M333" i="14"/>
  <c r="G333" i="14"/>
  <c r="M331" i="14"/>
  <c r="G331" i="14"/>
  <c r="M329" i="14"/>
  <c r="G329" i="14"/>
  <c r="M327" i="14"/>
  <c r="G327" i="14"/>
  <c r="M325" i="14"/>
  <c r="G325" i="14"/>
  <c r="M320" i="14"/>
  <c r="M317" i="14"/>
  <c r="M315" i="14"/>
  <c r="M300" i="14"/>
  <c r="M293" i="14"/>
  <c r="N293" i="14" s="1"/>
  <c r="M291" i="14"/>
  <c r="O286" i="14"/>
  <c r="O285" i="14"/>
  <c r="O284" i="14"/>
  <c r="M283" i="14"/>
  <c r="N283" i="14" s="1"/>
  <c r="M280" i="14"/>
  <c r="N280" i="14" s="1"/>
  <c r="M278" i="14"/>
  <c r="M276" i="14"/>
  <c r="M274" i="14"/>
  <c r="N274" i="14" s="1"/>
  <c r="M271" i="14"/>
  <c r="N271" i="14" s="1"/>
  <c r="M268" i="14"/>
  <c r="N268" i="14" s="1"/>
  <c r="M267" i="14"/>
  <c r="N267" i="14" s="1"/>
  <c r="M266" i="14"/>
  <c r="N266" i="14" s="1"/>
  <c r="M265" i="14"/>
  <c r="M262" i="14"/>
  <c r="G262" i="14"/>
  <c r="M260" i="14"/>
  <c r="G260" i="14"/>
  <c r="M259" i="14"/>
  <c r="G259" i="14"/>
  <c r="M258" i="14"/>
  <c r="G258" i="14"/>
  <c r="M257" i="14"/>
  <c r="G257" i="14"/>
  <c r="M254" i="14"/>
  <c r="G254" i="14"/>
  <c r="M248" i="14"/>
  <c r="G248" i="14"/>
  <c r="M247" i="14"/>
  <c r="G247" i="14"/>
  <c r="M246" i="14"/>
  <c r="G246" i="14"/>
  <c r="M245" i="14"/>
  <c r="G245" i="14"/>
  <c r="M242" i="14"/>
  <c r="G242" i="14"/>
  <c r="M240" i="14"/>
  <c r="N240" i="14" s="1"/>
  <c r="M239" i="14"/>
  <c r="G239" i="14"/>
  <c r="M237" i="14"/>
  <c r="G237" i="14"/>
  <c r="M236" i="14"/>
  <c r="G236" i="14"/>
  <c r="M235" i="14"/>
  <c r="G235" i="14"/>
  <c r="M234" i="14"/>
  <c r="G234" i="14"/>
  <c r="M231" i="14"/>
  <c r="G231" i="14"/>
  <c r="M229" i="14"/>
  <c r="G229" i="14"/>
  <c r="M227" i="14"/>
  <c r="G227" i="14"/>
  <c r="M225" i="14"/>
  <c r="G225" i="14"/>
  <c r="M224" i="14"/>
  <c r="G224" i="14"/>
  <c r="M223" i="14"/>
  <c r="G223" i="14"/>
  <c r="M222" i="14"/>
  <c r="G222" i="14"/>
  <c r="M219" i="14"/>
  <c r="G219" i="14"/>
  <c r="M217" i="14"/>
  <c r="N217" i="14" s="1"/>
  <c r="M216" i="14"/>
  <c r="G216" i="14"/>
  <c r="M214" i="14"/>
  <c r="G214" i="14"/>
  <c r="M212" i="14"/>
  <c r="N212" i="14" s="1"/>
  <c r="M211" i="14"/>
  <c r="G211" i="14"/>
  <c r="M210" i="14"/>
  <c r="G210" i="14"/>
  <c r="M209" i="14"/>
  <c r="G209" i="14"/>
  <c r="M208" i="14"/>
  <c r="G208" i="14"/>
  <c r="M205" i="14"/>
  <c r="G205" i="14"/>
  <c r="M203" i="14"/>
  <c r="G203" i="14"/>
  <c r="M201" i="14"/>
  <c r="N201" i="14" s="1"/>
  <c r="M200" i="14"/>
  <c r="G200" i="14"/>
  <c r="M199" i="14"/>
  <c r="G199" i="14"/>
  <c r="M198" i="14"/>
  <c r="G198" i="14"/>
  <c r="M197" i="14"/>
  <c r="G197" i="14"/>
  <c r="M194" i="14"/>
  <c r="G194" i="14"/>
  <c r="M192" i="14"/>
  <c r="G192" i="14"/>
  <c r="M190" i="14"/>
  <c r="G190" i="14"/>
  <c r="M188" i="14"/>
  <c r="G188" i="14"/>
  <c r="M187" i="14"/>
  <c r="G187" i="14"/>
  <c r="M186" i="14"/>
  <c r="G186" i="14"/>
  <c r="M185" i="14"/>
  <c r="G185" i="14"/>
  <c r="M182" i="14"/>
  <c r="G182" i="14"/>
  <c r="M181" i="14"/>
  <c r="G181" i="14"/>
  <c r="M179" i="14"/>
  <c r="G179" i="14"/>
  <c r="M177" i="14"/>
  <c r="G177" i="14"/>
  <c r="M176" i="14"/>
  <c r="G176" i="14"/>
  <c r="M173" i="14"/>
  <c r="G173" i="14"/>
  <c r="M171" i="14"/>
  <c r="G171" i="14"/>
  <c r="M169" i="14"/>
  <c r="G169" i="14"/>
  <c r="M168" i="14"/>
  <c r="G168" i="14"/>
  <c r="M167" i="14"/>
  <c r="G167" i="14"/>
  <c r="M166" i="14"/>
  <c r="G166" i="14"/>
  <c r="M132" i="14"/>
  <c r="G132" i="14"/>
  <c r="M130" i="14"/>
  <c r="G130" i="14"/>
  <c r="M128" i="14"/>
  <c r="G128" i="14"/>
  <c r="M127" i="14"/>
  <c r="G127" i="14"/>
  <c r="M125" i="14"/>
  <c r="G125" i="14"/>
  <c r="M124" i="14"/>
  <c r="G124" i="14"/>
  <c r="M123" i="14"/>
  <c r="G123" i="14"/>
  <c r="M122" i="14"/>
  <c r="G122" i="14"/>
  <c r="M116" i="14"/>
  <c r="G116" i="14"/>
  <c r="M108" i="14"/>
  <c r="G108" i="14"/>
  <c r="M106" i="14"/>
  <c r="G106" i="14"/>
  <c r="M104" i="14"/>
  <c r="G104" i="14"/>
  <c r="M103" i="14"/>
  <c r="G103" i="14"/>
  <c r="M102" i="14"/>
  <c r="G102" i="14"/>
  <c r="M101" i="14"/>
  <c r="G101" i="14"/>
  <c r="M100" i="14"/>
  <c r="G100" i="14"/>
  <c r="M97" i="14"/>
  <c r="G97" i="14"/>
  <c r="M95" i="14"/>
  <c r="M93" i="14"/>
  <c r="G93" i="14"/>
  <c r="M92" i="14"/>
  <c r="G92" i="14"/>
  <c r="M91" i="14"/>
  <c r="G91" i="14"/>
  <c r="M90" i="14"/>
  <c r="G90" i="14"/>
  <c r="M86" i="14"/>
  <c r="G86" i="14"/>
  <c r="M84" i="14"/>
  <c r="G84" i="14"/>
  <c r="M82" i="14"/>
  <c r="G82" i="14"/>
  <c r="M81" i="14"/>
  <c r="G81" i="14"/>
  <c r="M80" i="14"/>
  <c r="G80" i="14"/>
  <c r="M79" i="14"/>
  <c r="G79" i="14"/>
  <c r="M76" i="14"/>
  <c r="G76" i="14"/>
  <c r="M74" i="14"/>
  <c r="G74" i="14"/>
  <c r="M72" i="14"/>
  <c r="G72" i="14"/>
  <c r="M70" i="14"/>
  <c r="N70" i="14" s="1"/>
  <c r="G68" i="14"/>
  <c r="M67" i="14"/>
  <c r="G67" i="14"/>
  <c r="M66" i="14"/>
  <c r="G66" i="14"/>
  <c r="M65" i="14"/>
  <c r="G65" i="14"/>
  <c r="M64" i="14"/>
  <c r="G64" i="14"/>
  <c r="M60" i="14"/>
  <c r="G60" i="14"/>
  <c r="M58" i="14"/>
  <c r="G58" i="14"/>
  <c r="M56" i="14"/>
  <c r="G56" i="14"/>
  <c r="M55" i="14"/>
  <c r="G55" i="14"/>
  <c r="M54" i="14"/>
  <c r="G54" i="14"/>
  <c r="M53" i="14"/>
  <c r="G53" i="14"/>
  <c r="M50" i="14"/>
  <c r="G50" i="14"/>
  <c r="M48" i="14"/>
  <c r="N48" i="14" s="1"/>
  <c r="M46" i="14"/>
  <c r="M44" i="14"/>
  <c r="G44" i="14"/>
  <c r="M43" i="14"/>
  <c r="G43" i="14"/>
  <c r="M42" i="14"/>
  <c r="G42" i="14"/>
  <c r="M41" i="14"/>
  <c r="G41" i="14"/>
  <c r="M37" i="14"/>
  <c r="G37" i="14"/>
  <c r="M35" i="14"/>
  <c r="G35" i="14"/>
  <c r="G32" i="14"/>
  <c r="N32" i="14" s="1"/>
  <c r="G31" i="14"/>
  <c r="M30" i="14"/>
  <c r="G30" i="14"/>
  <c r="M29" i="14"/>
  <c r="G29" i="14"/>
  <c r="M26" i="14"/>
  <c r="N26" i="14" s="1"/>
  <c r="M25" i="14"/>
  <c r="M23" i="14"/>
  <c r="G23" i="14"/>
  <c r="M21" i="14"/>
  <c r="G21" i="14"/>
  <c r="M19" i="14"/>
  <c r="G19" i="14"/>
  <c r="M18" i="14"/>
  <c r="G18" i="14"/>
  <c r="M17" i="14"/>
  <c r="G17" i="14"/>
  <c r="M16" i="14"/>
  <c r="G16" i="14"/>
  <c r="N557" i="14" l="1"/>
  <c r="N17" i="14"/>
  <c r="N19" i="14"/>
  <c r="N23" i="14"/>
  <c r="N22" i="14" s="1"/>
  <c r="N29" i="14"/>
  <c r="N37" i="14"/>
  <c r="N42" i="14"/>
  <c r="N44" i="14"/>
  <c r="N54" i="14"/>
  <c r="N56" i="14"/>
  <c r="N60" i="14"/>
  <c r="N65" i="14"/>
  <c r="O65" i="14" s="1"/>
  <c r="N67" i="14"/>
  <c r="O67" i="14" s="1"/>
  <c r="N80" i="14"/>
  <c r="N82" i="14"/>
  <c r="N91" i="14"/>
  <c r="O91" i="14" s="1"/>
  <c r="N93" i="14"/>
  <c r="N205" i="14"/>
  <c r="N209" i="14"/>
  <c r="N211" i="14"/>
  <c r="O211" i="14" s="1"/>
  <c r="N219" i="14"/>
  <c r="N218" i="14" s="1"/>
  <c r="N223" i="14"/>
  <c r="N225" i="14"/>
  <c r="N229" i="14"/>
  <c r="N228" i="14" s="1"/>
  <c r="N234" i="14"/>
  <c r="O234" i="14" s="1"/>
  <c r="N236" i="14"/>
  <c r="N239" i="14"/>
  <c r="N16" i="14"/>
  <c r="N18" i="14"/>
  <c r="N30" i="14"/>
  <c r="N41" i="14"/>
  <c r="N43" i="14"/>
  <c r="N40" i="14" s="1"/>
  <c r="N53" i="14"/>
  <c r="O53" i="14" s="1"/>
  <c r="N55" i="14"/>
  <c r="N559" i="14"/>
  <c r="N561" i="14"/>
  <c r="O561" i="14" s="1"/>
  <c r="N565" i="14"/>
  <c r="N564" i="14" s="1"/>
  <c r="N570" i="14"/>
  <c r="N572" i="14"/>
  <c r="N575" i="14"/>
  <c r="N574" i="14" s="1"/>
  <c r="N581" i="14"/>
  <c r="N579" i="14" s="1"/>
  <c r="N583" i="14"/>
  <c r="N587" i="14"/>
  <c r="N586" i="14" s="1"/>
  <c r="N591" i="14"/>
  <c r="O591" i="14" s="1"/>
  <c r="N593" i="14"/>
  <c r="N597" i="14"/>
  <c r="N601" i="14"/>
  <c r="O601" i="14" s="1"/>
  <c r="N603" i="14"/>
  <c r="O603" i="14" s="1"/>
  <c r="N606" i="14"/>
  <c r="N605" i="14" s="1"/>
  <c r="N611" i="14"/>
  <c r="N613" i="14"/>
  <c r="N621" i="14"/>
  <c r="N623" i="14"/>
  <c r="N626" i="14"/>
  <c r="N631" i="14"/>
  <c r="N633" i="14"/>
  <c r="O633" i="14" s="1"/>
  <c r="N636" i="14"/>
  <c r="N635" i="14" s="1"/>
  <c r="N641" i="14"/>
  <c r="N643" i="14"/>
  <c r="N640" i="14" s="1"/>
  <c r="N666" i="14"/>
  <c r="O666" i="14" s="1"/>
  <c r="N668" i="14"/>
  <c r="O668" i="14" s="1"/>
  <c r="N670" i="14"/>
  <c r="N673" i="14"/>
  <c r="O673" i="14" s="1"/>
  <c r="N680" i="14"/>
  <c r="N678" i="14" s="1"/>
  <c r="N684" i="14"/>
  <c r="N686" i="14"/>
  <c r="N688" i="14"/>
  <c r="O688" i="14" s="1"/>
  <c r="N691" i="14"/>
  <c r="O691" i="14" s="1"/>
  <c r="N695" i="14"/>
  <c r="N694" i="14" s="1"/>
  <c r="N698" i="14"/>
  <c r="N716" i="14"/>
  <c r="O716" i="14" s="1"/>
  <c r="N58" i="14"/>
  <c r="N57" i="14" s="1"/>
  <c r="N64" i="14"/>
  <c r="N66" i="14"/>
  <c r="O66" i="14" s="1"/>
  <c r="N74" i="14"/>
  <c r="N79" i="14"/>
  <c r="O79" i="14" s="1"/>
  <c r="N81" i="14"/>
  <c r="O81" i="14" s="1"/>
  <c r="N84" i="14"/>
  <c r="N83" i="14" s="1"/>
  <c r="N90" i="14"/>
  <c r="N92" i="14"/>
  <c r="O92" i="14" s="1"/>
  <c r="N208" i="14"/>
  <c r="N210" i="14"/>
  <c r="N222" i="14"/>
  <c r="O222" i="14" s="1"/>
  <c r="N224" i="14"/>
  <c r="N235" i="14"/>
  <c r="O235" i="14" s="1"/>
  <c r="N237" i="14"/>
  <c r="G49" i="14"/>
  <c r="N50" i="14"/>
  <c r="N49" i="14" s="1"/>
  <c r="G71" i="14"/>
  <c r="N72" i="14"/>
  <c r="N71" i="14" s="1"/>
  <c r="N278" i="14"/>
  <c r="N277" i="14" s="1"/>
  <c r="N300" i="14"/>
  <c r="N299" i="14" s="1"/>
  <c r="N296" i="14" s="1"/>
  <c r="G562" i="14"/>
  <c r="N563" i="14"/>
  <c r="N562" i="14" s="1"/>
  <c r="G692" i="14"/>
  <c r="N693" i="14"/>
  <c r="N692" i="14" s="1"/>
  <c r="G708" i="14"/>
  <c r="N709" i="14"/>
  <c r="N708" i="14" s="1"/>
  <c r="N100" i="14"/>
  <c r="O100" i="14" s="1"/>
  <c r="N102" i="14"/>
  <c r="O102" i="14" s="1"/>
  <c r="N104" i="14"/>
  <c r="G107" i="14"/>
  <c r="N108" i="14"/>
  <c r="N107" i="14" s="1"/>
  <c r="N122" i="14"/>
  <c r="O122" i="14" s="1"/>
  <c r="N124" i="14"/>
  <c r="O124" i="14" s="1"/>
  <c r="N127" i="14"/>
  <c r="N130" i="14"/>
  <c r="N129" i="14" s="1"/>
  <c r="N166" i="14"/>
  <c r="N168" i="14"/>
  <c r="G170" i="14"/>
  <c r="N171" i="14"/>
  <c r="N170" i="14" s="1"/>
  <c r="N176" i="14"/>
  <c r="G178" i="14"/>
  <c r="N179" i="14"/>
  <c r="N178" i="14" s="1"/>
  <c r="N182" i="14"/>
  <c r="O182" i="14" s="1"/>
  <c r="N186" i="14"/>
  <c r="O186" i="14" s="1"/>
  <c r="N188" i="14"/>
  <c r="O188" i="14" s="1"/>
  <c r="G191" i="14"/>
  <c r="N192" i="14"/>
  <c r="N191" i="14" s="1"/>
  <c r="N197" i="14"/>
  <c r="N199" i="14"/>
  <c r="N216" i="14"/>
  <c r="N215" i="14" s="1"/>
  <c r="N238" i="14"/>
  <c r="N245" i="14"/>
  <c r="O245" i="14" s="1"/>
  <c r="N247" i="14"/>
  <c r="N254" i="14"/>
  <c r="N253" i="14" s="1"/>
  <c r="N258" i="14"/>
  <c r="O258" i="14" s="1"/>
  <c r="N260" i="14"/>
  <c r="O260" i="14" s="1"/>
  <c r="N265" i="14"/>
  <c r="N264" i="14" s="1"/>
  <c r="G324" i="14"/>
  <c r="N325" i="14"/>
  <c r="O325" i="14" s="1"/>
  <c r="G328" i="14"/>
  <c r="N329" i="14"/>
  <c r="N328" i="14" s="1"/>
  <c r="N333" i="14"/>
  <c r="N332" i="14" s="1"/>
  <c r="G336" i="14"/>
  <c r="N337" i="14"/>
  <c r="N336" i="14" s="1"/>
  <c r="G340" i="14"/>
  <c r="N341" i="14"/>
  <c r="N340" i="14" s="1"/>
  <c r="G344" i="14"/>
  <c r="N345" i="14"/>
  <c r="N344" i="14" s="1"/>
  <c r="N351" i="14"/>
  <c r="N353" i="14"/>
  <c r="O353" i="14" s="1"/>
  <c r="N355" i="14"/>
  <c r="O355" i="14" s="1"/>
  <c r="N357" i="14"/>
  <c r="O357" i="14" s="1"/>
  <c r="N395" i="14"/>
  <c r="N427" i="14"/>
  <c r="N440" i="14"/>
  <c r="N453" i="14"/>
  <c r="N469" i="14"/>
  <c r="N480" i="14"/>
  <c r="N542" i="14"/>
  <c r="N671" i="14"/>
  <c r="N702" i="14"/>
  <c r="G75" i="14"/>
  <c r="N76" i="14"/>
  <c r="N75" i="14" s="1"/>
  <c r="G390" i="14"/>
  <c r="N391" i="14"/>
  <c r="N390" i="14" s="1"/>
  <c r="G410" i="14"/>
  <c r="G409" i="14" s="1"/>
  <c r="G408" i="14" s="1"/>
  <c r="G407" i="14" s="1"/>
  <c r="G406" i="14" s="1"/>
  <c r="N411" i="14"/>
  <c r="N410" i="14" s="1"/>
  <c r="N409" i="14" s="1"/>
  <c r="N408" i="14" s="1"/>
  <c r="N407" i="14" s="1"/>
  <c r="N406" i="14" s="1"/>
  <c r="G476" i="14"/>
  <c r="N477" i="14"/>
  <c r="N476" i="14" s="1"/>
  <c r="G20" i="14"/>
  <c r="N21" i="14"/>
  <c r="N20" i="14" s="1"/>
  <c r="N46" i="14"/>
  <c r="N45" i="14" s="1"/>
  <c r="N95" i="14"/>
  <c r="O95" i="14" s="1"/>
  <c r="G202" i="14"/>
  <c r="N203" i="14"/>
  <c r="N202" i="14" s="1"/>
  <c r="G226" i="14"/>
  <c r="N227" i="14"/>
  <c r="N226" i="14" s="1"/>
  <c r="G230" i="14"/>
  <c r="N231" i="14"/>
  <c r="N230" i="14" s="1"/>
  <c r="N291" i="14"/>
  <c r="N290" i="14" s="1"/>
  <c r="N315" i="14"/>
  <c r="N314" i="14" s="1"/>
  <c r="G393" i="14"/>
  <c r="N394" i="14"/>
  <c r="N393" i="14" s="1"/>
  <c r="G450" i="14"/>
  <c r="N451" i="14"/>
  <c r="N450" i="14" s="1"/>
  <c r="G615" i="14"/>
  <c r="N616" i="14"/>
  <c r="N615" i="14" s="1"/>
  <c r="G645" i="14"/>
  <c r="N646" i="14"/>
  <c r="N645" i="14" s="1"/>
  <c r="G676" i="14"/>
  <c r="N677" i="14"/>
  <c r="N676" i="14" s="1"/>
  <c r="N707" i="14"/>
  <c r="N706" i="14" s="1"/>
  <c r="N713" i="14"/>
  <c r="N715" i="14"/>
  <c r="O715" i="14" s="1"/>
  <c r="G717" i="14"/>
  <c r="N718" i="14"/>
  <c r="N717" i="14" s="1"/>
  <c r="N31" i="14"/>
  <c r="G85" i="14"/>
  <c r="N86" i="14"/>
  <c r="N85" i="14" s="1"/>
  <c r="N320" i="14"/>
  <c r="N319" i="14" s="1"/>
  <c r="N318" i="14" s="1"/>
  <c r="G435" i="14"/>
  <c r="N436" i="14"/>
  <c r="N435" i="14" s="1"/>
  <c r="G537" i="14"/>
  <c r="N538" i="14"/>
  <c r="N537" i="14" s="1"/>
  <c r="G637" i="14"/>
  <c r="N638" i="14"/>
  <c r="N637" i="14" s="1"/>
  <c r="N25" i="14"/>
  <c r="N24" i="14" s="1"/>
  <c r="G34" i="14"/>
  <c r="N35" i="14"/>
  <c r="N34" i="14" s="1"/>
  <c r="N68" i="14"/>
  <c r="G96" i="14"/>
  <c r="N97" i="14"/>
  <c r="N96" i="14" s="1"/>
  <c r="N101" i="14"/>
  <c r="O101" i="14" s="1"/>
  <c r="N103" i="14"/>
  <c r="O103" i="14" s="1"/>
  <c r="N106" i="14"/>
  <c r="N105" i="14" s="1"/>
  <c r="G115" i="14"/>
  <c r="G114" i="14" s="1"/>
  <c r="N116" i="14"/>
  <c r="N115" i="14" s="1"/>
  <c r="N114" i="14" s="1"/>
  <c r="N113" i="14" s="1"/>
  <c r="N112" i="14" s="1"/>
  <c r="N111" i="14" s="1"/>
  <c r="N123" i="14"/>
  <c r="O123" i="14" s="1"/>
  <c r="N125" i="14"/>
  <c r="O125" i="14" s="1"/>
  <c r="N128" i="14"/>
  <c r="O128" i="14" s="1"/>
  <c r="G131" i="14"/>
  <c r="N132" i="14"/>
  <c r="N131" i="14" s="1"/>
  <c r="N167" i="14"/>
  <c r="N169" i="14"/>
  <c r="O169" i="14" s="1"/>
  <c r="N173" i="14"/>
  <c r="N172" i="14" s="1"/>
  <c r="N177" i="14"/>
  <c r="O177" i="14" s="1"/>
  <c r="N181" i="14"/>
  <c r="N185" i="14"/>
  <c r="N187" i="14"/>
  <c r="G189" i="14"/>
  <c r="N190" i="14"/>
  <c r="N189" i="14" s="1"/>
  <c r="N194" i="14"/>
  <c r="N193" i="14" s="1"/>
  <c r="N198" i="14"/>
  <c r="N200" i="14"/>
  <c r="O200" i="14" s="1"/>
  <c r="G213" i="14"/>
  <c r="N214" i="14"/>
  <c r="N213" i="14" s="1"/>
  <c r="G241" i="14"/>
  <c r="N242" i="14"/>
  <c r="N241" i="14" s="1"/>
  <c r="N246" i="14"/>
  <c r="N248" i="14"/>
  <c r="N257" i="14"/>
  <c r="O257" i="14" s="1"/>
  <c r="N259" i="14"/>
  <c r="O259" i="14" s="1"/>
  <c r="G261" i="14"/>
  <c r="N262" i="14"/>
  <c r="N261" i="14" s="1"/>
  <c r="N276" i="14"/>
  <c r="O276" i="14" s="1"/>
  <c r="N317" i="14"/>
  <c r="N316" i="14" s="1"/>
  <c r="G326" i="14"/>
  <c r="N327" i="14"/>
  <c r="N326" i="14" s="1"/>
  <c r="G330" i="14"/>
  <c r="N331" i="14"/>
  <c r="N330" i="14" s="1"/>
  <c r="G334" i="14"/>
  <c r="N335" i="14"/>
  <c r="N334" i="14" s="1"/>
  <c r="G338" i="14"/>
  <c r="N339" i="14"/>
  <c r="N338" i="14" s="1"/>
  <c r="G342" i="14"/>
  <c r="N343" i="14"/>
  <c r="N342" i="14" s="1"/>
  <c r="G346" i="14"/>
  <c r="N347" i="14"/>
  <c r="N346" i="14" s="1"/>
  <c r="N352" i="14"/>
  <c r="N354" i="14"/>
  <c r="O354" i="14" s="1"/>
  <c r="N356" i="14"/>
  <c r="O356" i="14" s="1"/>
  <c r="N363" i="14"/>
  <c r="N376" i="14"/>
  <c r="N380" i="14"/>
  <c r="N416" i="14"/>
  <c r="N461" i="14"/>
  <c r="N531" i="14"/>
  <c r="N548" i="14"/>
  <c r="N658" i="14"/>
  <c r="N657" i="14" s="1"/>
  <c r="N697" i="14"/>
  <c r="M105" i="14"/>
  <c r="M115" i="14"/>
  <c r="M114" i="14" s="1"/>
  <c r="M131" i="14"/>
  <c r="M172" i="14"/>
  <c r="M189" i="14"/>
  <c r="M193" i="14"/>
  <c r="M213" i="14"/>
  <c r="M241" i="14"/>
  <c r="M261" i="14"/>
  <c r="O268" i="14"/>
  <c r="M330" i="14"/>
  <c r="M338" i="14"/>
  <c r="M22" i="14"/>
  <c r="M36" i="14"/>
  <c r="N36" i="14"/>
  <c r="M49" i="14"/>
  <c r="M75" i="14"/>
  <c r="M85" i="14"/>
  <c r="K18" i="6" s="1" a="1"/>
  <c r="K18" i="6" s="1"/>
  <c r="M410" i="14"/>
  <c r="M409" i="14" s="1"/>
  <c r="M408" i="14" s="1"/>
  <c r="M407" i="14" s="1"/>
  <c r="M406" i="14" s="1"/>
  <c r="M422" i="14"/>
  <c r="N422" i="14"/>
  <c r="M584" i="14"/>
  <c r="N584" i="14"/>
  <c r="M594" i="14"/>
  <c r="N594" i="14"/>
  <c r="M607" i="14"/>
  <c r="N607" i="14"/>
  <c r="M617" i="14"/>
  <c r="N617" i="14"/>
  <c r="M627" i="14"/>
  <c r="N627" i="14"/>
  <c r="M637" i="14"/>
  <c r="M647" i="14"/>
  <c r="N647" i="14"/>
  <c r="M674" i="14"/>
  <c r="N674" i="14"/>
  <c r="M692" i="14"/>
  <c r="M708" i="14"/>
  <c r="M96" i="14"/>
  <c r="O201" i="14"/>
  <c r="M270" i="14"/>
  <c r="N270" i="14"/>
  <c r="M361" i="14"/>
  <c r="N361" i="14"/>
  <c r="M448" i="14"/>
  <c r="N448" i="14"/>
  <c r="M458" i="14"/>
  <c r="N458" i="14"/>
  <c r="M553" i="14"/>
  <c r="N553" i="14"/>
  <c r="M129" i="14"/>
  <c r="M170" i="14"/>
  <c r="M178" i="14"/>
  <c r="M191" i="14"/>
  <c r="O212" i="14"/>
  <c r="O240" i="14"/>
  <c r="M253" i="14"/>
  <c r="O266" i="14"/>
  <c r="M273" i="14"/>
  <c r="N273" i="14"/>
  <c r="M282" i="14"/>
  <c r="N282" i="14"/>
  <c r="M324" i="14"/>
  <c r="M328" i="14"/>
  <c r="M332" i="14"/>
  <c r="M336" i="14"/>
  <c r="M340" i="14"/>
  <c r="M344" i="14"/>
  <c r="N650" i="14"/>
  <c r="M655" i="14"/>
  <c r="N655" i="14"/>
  <c r="M346" i="14"/>
  <c r="M59" i="14"/>
  <c r="N59" i="14"/>
  <c r="M204" i="14"/>
  <c r="N204" i="14"/>
  <c r="M218" i="14"/>
  <c r="M228" i="14"/>
  <c r="O280" i="14"/>
  <c r="M374" i="14"/>
  <c r="N374" i="14"/>
  <c r="O26" i="14"/>
  <c r="M34" i="14"/>
  <c r="M47" i="14"/>
  <c r="N47" i="14"/>
  <c r="M57" i="14"/>
  <c r="M69" i="14"/>
  <c r="N69" i="14"/>
  <c r="M73" i="14"/>
  <c r="N73" i="14"/>
  <c r="M83" i="14"/>
  <c r="M202" i="14"/>
  <c r="O217" i="14"/>
  <c r="M226" i="14"/>
  <c r="M230" i="14"/>
  <c r="O267" i="14"/>
  <c r="M292" i="14"/>
  <c r="N292" i="14"/>
  <c r="M424" i="14"/>
  <c r="N424" i="14"/>
  <c r="M433" i="14"/>
  <c r="N433" i="14"/>
  <c r="M437" i="14"/>
  <c r="N437" i="14"/>
  <c r="M446" i="14"/>
  <c r="N446" i="14"/>
  <c r="M450" i="14"/>
  <c r="M466" i="14"/>
  <c r="N466" i="14"/>
  <c r="M478" i="14"/>
  <c r="N478" i="14"/>
  <c r="M539" i="14"/>
  <c r="N539" i="14"/>
  <c r="M551" i="14"/>
  <c r="N551" i="14"/>
  <c r="M564" i="14"/>
  <c r="M574" i="14"/>
  <c r="M586" i="14"/>
  <c r="M596" i="14"/>
  <c r="N596" i="14"/>
  <c r="M605" i="14"/>
  <c r="M625" i="14"/>
  <c r="N625" i="14"/>
  <c r="M635" i="14"/>
  <c r="O652" i="14"/>
  <c r="M706" i="14"/>
  <c r="M717" i="14"/>
  <c r="M28" i="14"/>
  <c r="M277" i="14"/>
  <c r="O667" i="14"/>
  <c r="O669" i="14"/>
  <c r="O696" i="14"/>
  <c r="O703" i="14"/>
  <c r="O705" i="14"/>
  <c r="O714" i="14"/>
  <c r="M264" i="14"/>
  <c r="G620" i="14"/>
  <c r="M678" i="14"/>
  <c r="M689" i="14"/>
  <c r="M610" i="14"/>
  <c r="O17" i="14"/>
  <c r="O571" i="14"/>
  <c r="O602" i="14"/>
  <c r="O614" i="14"/>
  <c r="O642" i="14"/>
  <c r="G630" i="14"/>
  <c r="G180" i="14"/>
  <c r="M427" i="14"/>
  <c r="M440" i="14"/>
  <c r="O370" i="14"/>
  <c r="O372" i="14"/>
  <c r="O419" i="14"/>
  <c r="O425" i="14"/>
  <c r="O431" i="14"/>
  <c r="O442" i="14"/>
  <c r="O444" i="14"/>
  <c r="O457" i="14"/>
  <c r="G52" i="14"/>
  <c r="M480" i="14"/>
  <c r="O463" i="14"/>
  <c r="M363" i="14"/>
  <c r="O482" i="14"/>
  <c r="O42" i="14"/>
  <c r="G99" i="14"/>
  <c r="M184" i="14"/>
  <c r="M175" i="14"/>
  <c r="O371" i="14"/>
  <c r="O378" i="14"/>
  <c r="O382" i="14"/>
  <c r="O430" i="14"/>
  <c r="O456" i="14"/>
  <c r="M694" i="14"/>
  <c r="M712" i="14"/>
  <c r="G253" i="14"/>
  <c r="O293" i="14"/>
  <c r="O369" i="14"/>
  <c r="O404" i="14"/>
  <c r="O455" i="14"/>
  <c r="O570" i="14"/>
  <c r="M640" i="14"/>
  <c r="G548" i="14"/>
  <c r="O558" i="14"/>
  <c r="O604" i="14"/>
  <c r="M702" i="14"/>
  <c r="M40" i="14"/>
  <c r="M45" i="14"/>
  <c r="M94" i="14"/>
  <c r="O397" i="14"/>
  <c r="O399" i="14"/>
  <c r="O418" i="14"/>
  <c r="M531" i="14"/>
  <c r="O592" i="14"/>
  <c r="O613" i="14"/>
  <c r="O624" i="14"/>
  <c r="G40" i="14"/>
  <c r="O30" i="14"/>
  <c r="G165" i="14"/>
  <c r="G172" i="14"/>
  <c r="O679" i="14"/>
  <c r="O690" i="14"/>
  <c r="G28" i="14"/>
  <c r="O41" i="14"/>
  <c r="G63" i="14"/>
  <c r="G59" i="14"/>
  <c r="O80" i="14"/>
  <c r="M121" i="14"/>
  <c r="G126" i="14"/>
  <c r="M376" i="14"/>
  <c r="O421" i="14"/>
  <c r="O533" i="14"/>
  <c r="O535" i="14"/>
  <c r="G542" i="14"/>
  <c r="O550" i="14"/>
  <c r="O559" i="14"/>
  <c r="O595" i="14"/>
  <c r="O623" i="14"/>
  <c r="O632" i="14"/>
  <c r="O634" i="14"/>
  <c r="O641" i="14"/>
  <c r="O670" i="14"/>
  <c r="G702" i="14"/>
  <c r="G57" i="14"/>
  <c r="G78" i="14"/>
  <c r="M215" i="14"/>
  <c r="M233" i="14"/>
  <c r="G469" i="14"/>
  <c r="M548" i="14"/>
  <c r="O685" i="14"/>
  <c r="O687" i="14"/>
  <c r="G689" i="14"/>
  <c r="O704" i="14"/>
  <c r="O187" i="14"/>
  <c r="O205" i="14"/>
  <c r="M221" i="14"/>
  <c r="O366" i="14"/>
  <c r="O368" i="14"/>
  <c r="O464" i="14"/>
  <c r="O611" i="14"/>
  <c r="O622" i="14"/>
  <c r="M671" i="14"/>
  <c r="G678" i="14"/>
  <c r="M682" i="14"/>
  <c r="M238" i="14"/>
  <c r="O93" i="14"/>
  <c r="M20" i="14"/>
  <c r="M314" i="14"/>
  <c r="M393" i="14"/>
  <c r="M630" i="14"/>
  <c r="M165" i="14"/>
  <c r="G196" i="14"/>
  <c r="G207" i="14"/>
  <c r="M435" i="14"/>
  <c r="O454" i="14"/>
  <c r="G453" i="14"/>
  <c r="G574" i="14"/>
  <c r="M664" i="14"/>
  <c r="O32" i="14"/>
  <c r="M107" i="14"/>
  <c r="K19" i="6" s="1" a="1"/>
  <c r="K19" i="6" s="1"/>
  <c r="M180" i="14"/>
  <c r="G193" i="14"/>
  <c r="G204" i="14"/>
  <c r="G215" i="14"/>
  <c r="M290" i="14"/>
  <c r="M416" i="14"/>
  <c r="O417" i="14"/>
  <c r="G437" i="14"/>
  <c r="G446" i="14"/>
  <c r="M453" i="14"/>
  <c r="G556" i="14"/>
  <c r="O557" i="14"/>
  <c r="G605" i="14"/>
  <c r="O420" i="14"/>
  <c r="G416" i="14"/>
  <c r="O654" i="14"/>
  <c r="M650" i="14"/>
  <c r="O665" i="14"/>
  <c r="G664" i="14"/>
  <c r="O82" i="14"/>
  <c r="G256" i="14"/>
  <c r="G461" i="14"/>
  <c r="O462" i="14"/>
  <c r="M24" i="14"/>
  <c r="M15" i="14"/>
  <c r="M63" i="14"/>
  <c r="O70" i="14"/>
  <c r="M89" i="14"/>
  <c r="G121" i="14"/>
  <c r="G218" i="14"/>
  <c r="G238" i="14"/>
  <c r="M319" i="14"/>
  <c r="M562" i="14"/>
  <c r="G599" i="14"/>
  <c r="O600" i="14"/>
  <c r="M615" i="14"/>
  <c r="G350" i="14"/>
  <c r="O465" i="14"/>
  <c r="O560" i="14"/>
  <c r="O612" i="14"/>
  <c r="M244" i="14"/>
  <c r="O401" i="14"/>
  <c r="O403" i="14"/>
  <c r="O405" i="14"/>
  <c r="O432" i="14"/>
  <c r="G466" i="14"/>
  <c r="G478" i="14"/>
  <c r="O483" i="14"/>
  <c r="O534" i="14"/>
  <c r="G539" i="14"/>
  <c r="M568" i="14"/>
  <c r="G584" i="14"/>
  <c r="G647" i="14"/>
  <c r="M350" i="14"/>
  <c r="O365" i="14"/>
  <c r="O367" i="14"/>
  <c r="O443" i="14"/>
  <c r="M469" i="14"/>
  <c r="M476" i="14"/>
  <c r="M537" i="14"/>
  <c r="G551" i="14"/>
  <c r="O573" i="14"/>
  <c r="G594" i="14"/>
  <c r="G610" i="14"/>
  <c r="M697" i="14"/>
  <c r="G15" i="14"/>
  <c r="G228" i="14"/>
  <c r="G175" i="14"/>
  <c r="G244" i="14"/>
  <c r="G22" i="14"/>
  <c r="M52" i="14"/>
  <c r="G73" i="14"/>
  <c r="G89" i="14"/>
  <c r="G129" i="14"/>
  <c r="G184" i="14"/>
  <c r="M256" i="14"/>
  <c r="M299" i="14"/>
  <c r="G36" i="14"/>
  <c r="G105" i="14"/>
  <c r="G221" i="14"/>
  <c r="G83" i="14"/>
  <c r="M196" i="14"/>
  <c r="M207" i="14"/>
  <c r="G233" i="14"/>
  <c r="M326" i="14"/>
  <c r="G332" i="14"/>
  <c r="G380" i="14"/>
  <c r="G379" i="14" s="1"/>
  <c r="M390" i="14"/>
  <c r="G579" i="14"/>
  <c r="G627" i="14"/>
  <c r="M645" i="14"/>
  <c r="G682" i="14"/>
  <c r="M275" i="14"/>
  <c r="M316" i="14"/>
  <c r="M579" i="14"/>
  <c r="M342" i="14"/>
  <c r="G363" i="14"/>
  <c r="G458" i="14"/>
  <c r="G568" i="14"/>
  <c r="M334" i="14"/>
  <c r="G440" i="14"/>
  <c r="G596" i="14"/>
  <c r="M71" i="14"/>
  <c r="M78" i="14"/>
  <c r="M99" i="14"/>
  <c r="M126" i="14"/>
  <c r="G361" i="14"/>
  <c r="G374" i="14"/>
  <c r="G433" i="14"/>
  <c r="G553" i="14"/>
  <c r="G671" i="14"/>
  <c r="G674" i="14"/>
  <c r="M676" i="14"/>
  <c r="M380" i="14"/>
  <c r="O400" i="14"/>
  <c r="G424" i="14"/>
  <c r="M461" i="14"/>
  <c r="O471" i="14"/>
  <c r="O473" i="14"/>
  <c r="O475" i="14"/>
  <c r="G480" i="14"/>
  <c r="G531" i="14"/>
  <c r="O545" i="14"/>
  <c r="O547" i="14"/>
  <c r="M556" i="14"/>
  <c r="M599" i="14"/>
  <c r="M620" i="14"/>
  <c r="G625" i="14"/>
  <c r="M395" i="14"/>
  <c r="G422" i="14"/>
  <c r="M542" i="14"/>
  <c r="G564" i="14"/>
  <c r="G586" i="14"/>
  <c r="G589" i="14"/>
  <c r="G706" i="14"/>
  <c r="G376" i="14"/>
  <c r="G395" i="14"/>
  <c r="O398" i="14"/>
  <c r="O402" i="14"/>
  <c r="O429" i="14"/>
  <c r="G427" i="14"/>
  <c r="G448" i="14"/>
  <c r="O472" i="14"/>
  <c r="O474" i="14"/>
  <c r="O544" i="14"/>
  <c r="O546" i="14"/>
  <c r="M589" i="14"/>
  <c r="O653" i="14"/>
  <c r="G694" i="14"/>
  <c r="G697" i="14"/>
  <c r="O700" i="14"/>
  <c r="G712" i="14"/>
  <c r="G617" i="14"/>
  <c r="G635" i="14"/>
  <c r="O684" i="14"/>
  <c r="O686" i="14"/>
  <c r="O699" i="14"/>
  <c r="G607" i="14"/>
  <c r="G640" i="14"/>
  <c r="M657" i="14"/>
  <c r="J310" i="1"/>
  <c r="J243" i="1"/>
  <c r="M236" i="1"/>
  <c r="N236" i="1" s="1"/>
  <c r="O236" i="1" s="1"/>
  <c r="M182" i="1"/>
  <c r="N182" i="1" s="1"/>
  <c r="O182" i="1" s="1"/>
  <c r="M171" i="1"/>
  <c r="N171" i="1" s="1"/>
  <c r="O171" i="1" s="1"/>
  <c r="N610" i="14" l="1"/>
  <c r="N556" i="14"/>
  <c r="N630" i="14"/>
  <c r="O43" i="14"/>
  <c r="N689" i="14"/>
  <c r="O680" i="14"/>
  <c r="N620" i="14"/>
  <c r="N589" i="14"/>
  <c r="N15" i="14"/>
  <c r="N52" i="14"/>
  <c r="N51" i="14" s="1"/>
  <c r="N28" i="14"/>
  <c r="O593" i="14"/>
  <c r="O262" i="14"/>
  <c r="N568" i="14"/>
  <c r="N567" i="14" s="1"/>
  <c r="N566" i="14" s="1"/>
  <c r="O572" i="14"/>
  <c r="N599" i="14"/>
  <c r="N598" i="14" s="1"/>
  <c r="N207" i="14"/>
  <c r="N206" i="14" s="1"/>
  <c r="N682" i="14"/>
  <c r="N681" i="14" s="1"/>
  <c r="N664" i="14"/>
  <c r="N78" i="14"/>
  <c r="N77" i="14" s="1"/>
  <c r="O278" i="14"/>
  <c r="N180" i="14"/>
  <c r="N221" i="14"/>
  <c r="N220" i="14" s="1"/>
  <c r="N233" i="14"/>
  <c r="N232" i="14" s="1"/>
  <c r="N63" i="14"/>
  <c r="N62" i="14" s="1"/>
  <c r="N89" i="14"/>
  <c r="O108" i="14"/>
  <c r="G39" i="14"/>
  <c r="J19" i="6" a="1"/>
  <c r="J19" i="6" s="1"/>
  <c r="O179" i="14"/>
  <c r="O317" i="14"/>
  <c r="M220" i="14"/>
  <c r="K13" i="6" a="1"/>
  <c r="K13" i="6" s="1"/>
  <c r="N275" i="14"/>
  <c r="N263" i="14" s="1"/>
  <c r="O563" i="14"/>
  <c r="O315" i="14"/>
  <c r="M588" i="14"/>
  <c r="M619" i="14"/>
  <c r="N184" i="14"/>
  <c r="N183" i="14" s="1"/>
  <c r="K16" i="6" a="1"/>
  <c r="K16" i="6" s="1"/>
  <c r="M567" i="14"/>
  <c r="M566" i="14" s="1"/>
  <c r="M452" i="14"/>
  <c r="M415" i="14"/>
  <c r="M701" i="14"/>
  <c r="M27" i="14"/>
  <c r="G323" i="14"/>
  <c r="G322" i="14" s="1"/>
  <c r="E27" i="6" s="1"/>
  <c r="O538" i="14"/>
  <c r="O320" i="14"/>
  <c r="O192" i="14"/>
  <c r="O46" i="14"/>
  <c r="M373" i="14"/>
  <c r="G711" i="14"/>
  <c r="G710" i="14" s="1"/>
  <c r="O341" i="14"/>
  <c r="O216" i="14"/>
  <c r="O254" i="14"/>
  <c r="N629" i="14"/>
  <c r="N555" i="14"/>
  <c r="N619" i="14"/>
  <c r="N196" i="14"/>
  <c r="N195" i="14" s="1"/>
  <c r="N175" i="14"/>
  <c r="M164" i="14"/>
  <c r="N126" i="14"/>
  <c r="G392" i="14"/>
  <c r="O25" i="14"/>
  <c r="M711" i="14"/>
  <c r="M710" i="14" s="1"/>
  <c r="M183" i="14"/>
  <c r="O31" i="14"/>
  <c r="N712" i="14"/>
  <c r="N711" i="14" s="1"/>
  <c r="N710" i="14" s="1"/>
  <c r="N379" i="14"/>
  <c r="N256" i="14"/>
  <c r="N255" i="14" s="1"/>
  <c r="N165" i="14"/>
  <c r="N164" i="14" s="1"/>
  <c r="M77" i="14"/>
  <c r="M243" i="14"/>
  <c r="N701" i="14"/>
  <c r="N39" i="14"/>
  <c r="N350" i="14"/>
  <c r="N349" i="14" s="1"/>
  <c r="N121" i="14"/>
  <c r="N99" i="14"/>
  <c r="N98" i="14" s="1"/>
  <c r="N313" i="14"/>
  <c r="M598" i="14"/>
  <c r="M195" i="14"/>
  <c r="M51" i="14"/>
  <c r="O104" i="14"/>
  <c r="M439" i="14"/>
  <c r="N541" i="14"/>
  <c r="N468" i="14"/>
  <c r="N324" i="14"/>
  <c r="N663" i="14"/>
  <c r="N609" i="14"/>
  <c r="N14" i="14"/>
  <c r="O68" i="14"/>
  <c r="N244" i="14"/>
  <c r="N243" i="14" s="1"/>
  <c r="N94" i="14"/>
  <c r="M460" i="14"/>
  <c r="M578" i="14"/>
  <c r="N373" i="14"/>
  <c r="N649" i="14"/>
  <c r="N452" i="14"/>
  <c r="N392" i="14"/>
  <c r="M281" i="14"/>
  <c r="M629" i="14"/>
  <c r="N578" i="14"/>
  <c r="N530" i="14"/>
  <c r="N460" i="14"/>
  <c r="N439" i="14"/>
  <c r="N426" i="14"/>
  <c r="N27" i="14"/>
  <c r="N639" i="14"/>
  <c r="N588" i="14"/>
  <c r="N415" i="14"/>
  <c r="N323" i="14"/>
  <c r="N322" i="14" s="1"/>
  <c r="N281" i="14"/>
  <c r="O411" i="14"/>
  <c r="O552" i="14"/>
  <c r="O173" i="14"/>
  <c r="O60" i="14"/>
  <c r="O203" i="14"/>
  <c r="O693" i="14"/>
  <c r="O171" i="14"/>
  <c r="O50" i="14"/>
  <c r="O58" i="14"/>
  <c r="O35" i="14"/>
  <c r="O303" i="14"/>
  <c r="O651" i="14"/>
  <c r="J14" i="6" a="1"/>
  <c r="J14" i="6" s="1"/>
  <c r="O479" i="14"/>
  <c r="K14" i="6" a="1"/>
  <c r="K14" i="6" s="1"/>
  <c r="K15" i="6" a="1"/>
  <c r="K15" i="6" s="1"/>
  <c r="O337" i="14"/>
  <c r="G629" i="14"/>
  <c r="M296" i="14"/>
  <c r="O29" i="14"/>
  <c r="J10" i="6" a="1"/>
  <c r="J10" i="6" s="1"/>
  <c r="M530" i="14"/>
  <c r="G174" i="14"/>
  <c r="M349" i="14"/>
  <c r="M120" i="14"/>
  <c r="O271" i="14"/>
  <c r="G120" i="14"/>
  <c r="G701" i="14"/>
  <c r="M541" i="14"/>
  <c r="O181" i="14"/>
  <c r="M174" i="14"/>
  <c r="G609" i="14"/>
  <c r="O656" i="14"/>
  <c r="G98" i="14"/>
  <c r="M39" i="14"/>
  <c r="M639" i="14"/>
  <c r="G77" i="14"/>
  <c r="O219" i="14"/>
  <c r="M426" i="14"/>
  <c r="M232" i="14"/>
  <c r="M555" i="14"/>
  <c r="J15" i="6" a="1"/>
  <c r="J15" i="6" s="1"/>
  <c r="K22" i="6" a="1"/>
  <c r="K22" i="6" s="1"/>
  <c r="O194" i="14"/>
  <c r="M649" i="14"/>
  <c r="M379" i="14"/>
  <c r="G541" i="14"/>
  <c r="M206" i="14"/>
  <c r="O76" i="14"/>
  <c r="G468" i="14"/>
  <c r="M88" i="14"/>
  <c r="O549" i="14"/>
  <c r="O214" i="14"/>
  <c r="O132" i="14"/>
  <c r="K26" i="6" a="1"/>
  <c r="K26" i="6" s="1"/>
  <c r="G183" i="14"/>
  <c r="G243" i="14"/>
  <c r="G555" i="14"/>
  <c r="O48" i="14"/>
  <c r="O274" i="14"/>
  <c r="F18" i="6" a="1"/>
  <c r="F18" i="6" s="1"/>
  <c r="O436" i="14"/>
  <c r="O709" i="14"/>
  <c r="M98" i="14"/>
  <c r="M313" i="14"/>
  <c r="G27" i="14"/>
  <c r="J16" i="6" a="1"/>
  <c r="J16" i="6" s="1"/>
  <c r="K21" i="6" a="1"/>
  <c r="K21" i="6" s="1"/>
  <c r="G619" i="14"/>
  <c r="O477" i="14"/>
  <c r="F25" i="6" a="1"/>
  <c r="F25" i="6" s="1"/>
  <c r="O127" i="14"/>
  <c r="M609" i="14"/>
  <c r="F21" i="6" a="1"/>
  <c r="F21" i="6" s="1"/>
  <c r="K12" i="6" a="1"/>
  <c r="K12" i="6" s="1"/>
  <c r="E10" i="6" a="1"/>
  <c r="E10" i="6" s="1"/>
  <c r="G164" i="14"/>
  <c r="J9" i="6" a="1"/>
  <c r="J9" i="6" s="1"/>
  <c r="J21" i="6" a="1"/>
  <c r="J21" i="6" s="1"/>
  <c r="O648" i="14"/>
  <c r="O331" i="14"/>
  <c r="J13" i="6" a="1"/>
  <c r="J13" i="6" s="1"/>
  <c r="G663" i="14"/>
  <c r="O438" i="14"/>
  <c r="E21" i="6" a="1"/>
  <c r="E21" i="6" s="1"/>
  <c r="O585" i="14"/>
  <c r="O540" i="14"/>
  <c r="J22" i="6" a="1"/>
  <c r="J22" i="6" s="1"/>
  <c r="K25" i="6" a="1"/>
  <c r="K25" i="6" s="1"/>
  <c r="G62" i="14"/>
  <c r="J18" i="6" a="1"/>
  <c r="J18" i="6" s="1"/>
  <c r="E25" i="6" a="1"/>
  <c r="E25" i="6" s="1"/>
  <c r="J12" i="6" a="1"/>
  <c r="J12" i="6" s="1"/>
  <c r="G113" i="14"/>
  <c r="G112" i="14" s="1"/>
  <c r="G111" i="14" s="1"/>
  <c r="E24" i="6"/>
  <c r="G598" i="14"/>
  <c r="G426" i="14"/>
  <c r="M392" i="14"/>
  <c r="M62" i="14"/>
  <c r="O347" i="14"/>
  <c r="G567" i="14"/>
  <c r="G566" i="14" s="1"/>
  <c r="G452" i="14"/>
  <c r="O291" i="14"/>
  <c r="M255" i="14"/>
  <c r="F16" i="6" a="1"/>
  <c r="F16" i="6" s="1"/>
  <c r="G88" i="14"/>
  <c r="E19" i="6" a="1"/>
  <c r="E19" i="6" s="1"/>
  <c r="E9" i="6" a="1"/>
  <c r="E9" i="6" s="1"/>
  <c r="M681" i="14"/>
  <c r="J26" i="6" a="1"/>
  <c r="J26" i="6" s="1"/>
  <c r="J25" i="6" a="1"/>
  <c r="J25" i="6" s="1"/>
  <c r="G206" i="14"/>
  <c r="E12" i="6" a="1"/>
  <c r="E12" i="6" s="1"/>
  <c r="G255" i="14"/>
  <c r="E16" i="6" a="1"/>
  <c r="E16" i="6" s="1"/>
  <c r="M113" i="14"/>
  <c r="M112" i="14" s="1"/>
  <c r="M111" i="14" s="1"/>
  <c r="F24" i="6"/>
  <c r="G51" i="14"/>
  <c r="F10" i="6" a="1"/>
  <c r="F10" i="6" s="1"/>
  <c r="G639" i="14"/>
  <c r="G530" i="14"/>
  <c r="O467" i="14"/>
  <c r="F12" i="6" a="1"/>
  <c r="F12" i="6" s="1"/>
  <c r="E18" i="6" a="1"/>
  <c r="E18" i="6" s="1"/>
  <c r="K10" i="6" a="1"/>
  <c r="K10" i="6" s="1"/>
  <c r="M14" i="14"/>
  <c r="K9" i="6" a="1"/>
  <c r="K9" i="6" s="1"/>
  <c r="M318" i="14"/>
  <c r="F19" i="6" a="1"/>
  <c r="F19" i="6" s="1"/>
  <c r="O616" i="14"/>
  <c r="G415" i="14"/>
  <c r="M663" i="14"/>
  <c r="M323" i="14"/>
  <c r="M322" i="14" s="1"/>
  <c r="M263" i="14"/>
  <c r="G232" i="14"/>
  <c r="O447" i="14"/>
  <c r="O631" i="14"/>
  <c r="O21" i="14"/>
  <c r="O72" i="14"/>
  <c r="O606" i="14"/>
  <c r="G373" i="14"/>
  <c r="O575" i="14"/>
  <c r="M468" i="14"/>
  <c r="O227" i="14"/>
  <c r="G460" i="14"/>
  <c r="G195" i="14"/>
  <c r="O394" i="14"/>
  <c r="O636" i="14"/>
  <c r="O470" i="14"/>
  <c r="O675" i="14"/>
  <c r="O628" i="14"/>
  <c r="O37" i="14"/>
  <c r="O242" i="14"/>
  <c r="O130" i="14"/>
  <c r="O74" i="14"/>
  <c r="O718" i="14"/>
  <c r="O695" i="14"/>
  <c r="O451" i="14"/>
  <c r="G588" i="14"/>
  <c r="O626" i="14"/>
  <c r="O532" i="14"/>
  <c r="O677" i="14"/>
  <c r="O375" i="14"/>
  <c r="O597" i="14"/>
  <c r="O335" i="14"/>
  <c r="O364" i="14"/>
  <c r="O345" i="14"/>
  <c r="O646" i="14"/>
  <c r="G578" i="14"/>
  <c r="O327" i="14"/>
  <c r="O265" i="14"/>
  <c r="O190" i="14"/>
  <c r="O300" i="14"/>
  <c r="O185" i="14"/>
  <c r="O351" i="14"/>
  <c r="O97" i="14"/>
  <c r="O638" i="14"/>
  <c r="G349" i="14"/>
  <c r="O329" i="14"/>
  <c r="O333" i="14"/>
  <c r="O231" i="14"/>
  <c r="O116" i="14"/>
  <c r="O84" i="14"/>
  <c r="O283" i="14"/>
  <c r="O86" i="14"/>
  <c r="O176" i="14"/>
  <c r="G14" i="14"/>
  <c r="O658" i="14"/>
  <c r="O608" i="14"/>
  <c r="O713" i="14"/>
  <c r="O707" i="14"/>
  <c r="O580" i="14"/>
  <c r="O683" i="14"/>
  <c r="O618" i="14"/>
  <c r="O590" i="14"/>
  <c r="O565" i="14"/>
  <c r="O423" i="14"/>
  <c r="O672" i="14"/>
  <c r="O554" i="14"/>
  <c r="G439" i="14"/>
  <c r="O698" i="14"/>
  <c r="O449" i="14"/>
  <c r="O587" i="14"/>
  <c r="O543" i="14"/>
  <c r="O481" i="14"/>
  <c r="O396" i="14"/>
  <c r="O434" i="14"/>
  <c r="O362" i="14"/>
  <c r="O441" i="14"/>
  <c r="O339" i="14"/>
  <c r="O569" i="14"/>
  <c r="O459" i="14"/>
  <c r="O343" i="14"/>
  <c r="G681" i="14"/>
  <c r="O391" i="14"/>
  <c r="G220" i="14"/>
  <c r="O23" i="14"/>
  <c r="O229" i="14"/>
  <c r="O16" i="14"/>
  <c r="M235" i="1"/>
  <c r="N235" i="1" s="1"/>
  <c r="N88" i="14" l="1"/>
  <c r="N87" i="14" s="1"/>
  <c r="N174" i="14"/>
  <c r="N662" i="14"/>
  <c r="N661" i="14" s="1"/>
  <c r="N660" i="14" s="1"/>
  <c r="N659" i="14" s="1"/>
  <c r="N120" i="14"/>
  <c r="N119" i="14" s="1"/>
  <c r="N118" i="14" s="1"/>
  <c r="M38" i="14"/>
  <c r="N38" i="14"/>
  <c r="N577" i="14"/>
  <c r="N576" i="14" s="1"/>
  <c r="N61" i="14"/>
  <c r="N529" i="14"/>
  <c r="N528" i="14" s="1"/>
  <c r="N348" i="14"/>
  <c r="N321" i="14" s="1"/>
  <c r="N13" i="14"/>
  <c r="N163" i="14"/>
  <c r="N162" i="14" s="1"/>
  <c r="N414" i="14"/>
  <c r="N413" i="14" s="1"/>
  <c r="M529" i="14"/>
  <c r="M528" i="14" s="1"/>
  <c r="L14" i="6"/>
  <c r="M87" i="14"/>
  <c r="G119" i="14"/>
  <c r="M414" i="14"/>
  <c r="M119" i="14"/>
  <c r="M662" i="14"/>
  <c r="M661" i="14" s="1"/>
  <c r="M660" i="14" s="1"/>
  <c r="M659" i="14" s="1"/>
  <c r="F15" i="6" s="1"/>
  <c r="G87" i="14"/>
  <c r="M61" i="14"/>
  <c r="M13" i="14"/>
  <c r="G38" i="14"/>
  <c r="F26" i="6"/>
  <c r="G662" i="14"/>
  <c r="G661" i="14" s="1"/>
  <c r="G660" i="14" s="1"/>
  <c r="G659" i="14" s="1"/>
  <c r="E15" i="6" s="1"/>
  <c r="G529" i="14"/>
  <c r="G528" i="14" s="1"/>
  <c r="M348" i="14"/>
  <c r="F23" i="6" s="1"/>
  <c r="M577" i="14"/>
  <c r="M576" i="14" s="1"/>
  <c r="G61" i="14"/>
  <c r="G13" i="14"/>
  <c r="G577" i="14"/>
  <c r="G576" i="14" s="1"/>
  <c r="E26" i="6"/>
  <c r="G163" i="14"/>
  <c r="G162" i="14" s="1"/>
  <c r="F27" i="6"/>
  <c r="G414" i="14"/>
  <c r="G348" i="14"/>
  <c r="N117" i="14" l="1"/>
  <c r="N412" i="14"/>
  <c r="N12" i="14"/>
  <c r="N11" i="14" s="1"/>
  <c r="N10" i="14" s="1"/>
  <c r="N9" i="14" s="1"/>
  <c r="M118" i="14"/>
  <c r="F13" i="6"/>
  <c r="G413" i="14"/>
  <c r="G412" i="14" s="1"/>
  <c r="E14" i="6"/>
  <c r="G118" i="14"/>
  <c r="E13" i="6"/>
  <c r="G15" i="6"/>
  <c r="M413" i="14"/>
  <c r="M412" i="14" s="1"/>
  <c r="F14" i="6"/>
  <c r="G12" i="14"/>
  <c r="G11" i="14" s="1"/>
  <c r="G10" i="14" s="1"/>
  <c r="G9" i="14" s="1"/>
  <c r="M12" i="14"/>
  <c r="M11" i="14" s="1"/>
  <c r="M10" i="14" s="1"/>
  <c r="M9" i="14" s="1"/>
  <c r="M321" i="14"/>
  <c r="G321" i="14"/>
  <c r="E23" i="6"/>
  <c r="N110" i="14" l="1"/>
  <c r="N109" i="14" s="1"/>
  <c r="N8" i="14"/>
  <c r="G117" i="14"/>
  <c r="G110" i="14" s="1"/>
  <c r="G109" i="14" s="1"/>
  <c r="G8" i="14" s="1"/>
  <c r="G14" i="6"/>
  <c r="M268" i="1" l="1"/>
  <c r="N268" i="1" s="1"/>
  <c r="M265" i="1"/>
  <c r="N265" i="1" s="1"/>
  <c r="O268" i="1" l="1"/>
  <c r="M267" i="1"/>
  <c r="M266" i="1" s="1"/>
  <c r="O265" i="1"/>
  <c r="M263" i="1"/>
  <c r="N263" i="1" s="1"/>
  <c r="M264" i="1"/>
  <c r="N264" i="1" l="1"/>
  <c r="N267" i="1"/>
  <c r="N266" i="1" s="1"/>
  <c r="O263" i="1"/>
  <c r="M262" i="1"/>
  <c r="M261" i="1" s="1"/>
  <c r="N262" i="1" l="1"/>
  <c r="N261" i="1" s="1"/>
  <c r="M259" i="1" l="1"/>
  <c r="N259" i="1" s="1"/>
  <c r="M260" i="1"/>
  <c r="L27" i="6"/>
  <c r="L24" i="6"/>
  <c r="L23" i="6"/>
  <c r="N260" i="1" l="1"/>
  <c r="O260" i="1" s="1"/>
  <c r="O259" i="1"/>
  <c r="M258" i="1"/>
  <c r="M257" i="1" s="1"/>
  <c r="M256" i="1"/>
  <c r="N256" i="1" s="1"/>
  <c r="N258" i="1" l="1"/>
  <c r="N257" i="1" s="1"/>
  <c r="M520" i="1"/>
  <c r="N255" i="1" l="1"/>
  <c r="N254" i="1" s="1"/>
  <c r="O256" i="1"/>
  <c r="M210" i="1"/>
  <c r="N210" i="1" l="1"/>
  <c r="O210" i="1" s="1"/>
  <c r="M255" i="1" l="1"/>
  <c r="M254" i="1" s="1"/>
  <c r="M26" i="1" l="1"/>
  <c r="N26" i="1" s="1"/>
  <c r="M25" i="1"/>
  <c r="N25" i="1" s="1"/>
  <c r="N24" i="1" l="1"/>
  <c r="M24" i="1"/>
  <c r="M469" i="1"/>
  <c r="M458" i="1"/>
  <c r="M444" i="1"/>
  <c r="M415" i="1"/>
  <c r="M407" i="1"/>
  <c r="M399" i="1"/>
  <c r="M373" i="1"/>
  <c r="M131" i="1"/>
  <c r="O26" i="1" l="1"/>
  <c r="M414" i="1"/>
  <c r="M519" i="1"/>
  <c r="M130" i="1"/>
  <c r="M372" i="1"/>
  <c r="M398" i="1"/>
  <c r="M443" i="1"/>
  <c r="M468" i="1"/>
  <c r="M406" i="1"/>
  <c r="M457" i="1"/>
  <c r="O25" i="1"/>
  <c r="G622" i="1"/>
  <c r="G620" i="1"/>
  <c r="G619" i="1"/>
  <c r="G618" i="1"/>
  <c r="G617" i="1"/>
  <c r="G613" i="1"/>
  <c r="G611" i="1"/>
  <c r="G609" i="1"/>
  <c r="G608" i="1"/>
  <c r="G607" i="1"/>
  <c r="G604" i="1"/>
  <c r="G603" i="1"/>
  <c r="G602" i="1"/>
  <c r="G600" i="1"/>
  <c r="G599" i="1"/>
  <c r="G597" i="1"/>
  <c r="G595" i="1"/>
  <c r="G594" i="1"/>
  <c r="G592" i="1"/>
  <c r="G591" i="1"/>
  <c r="G590" i="1"/>
  <c r="G589" i="1"/>
  <c r="G588" i="1"/>
  <c r="G587" i="1"/>
  <c r="G584" i="1"/>
  <c r="G583" i="1"/>
  <c r="G581" i="1"/>
  <c r="G579" i="1"/>
  <c r="G577" i="1"/>
  <c r="G576" i="1"/>
  <c r="G574" i="1"/>
  <c r="G573" i="1"/>
  <c r="G572" i="1"/>
  <c r="G571" i="1"/>
  <c r="G570" i="1"/>
  <c r="G569" i="1"/>
  <c r="G552" i="1"/>
  <c r="G550" i="1"/>
  <c r="G548" i="1"/>
  <c r="G547" i="1"/>
  <c r="G546" i="1"/>
  <c r="G545" i="1"/>
  <c r="G542" i="1"/>
  <c r="G540" i="1"/>
  <c r="G538" i="1"/>
  <c r="G537" i="1"/>
  <c r="G536" i="1"/>
  <c r="G535" i="1"/>
  <c r="G532" i="1"/>
  <c r="G530" i="1"/>
  <c r="G528" i="1"/>
  <c r="G527" i="1"/>
  <c r="G526" i="1"/>
  <c r="G525" i="1"/>
  <c r="G522" i="1"/>
  <c r="G520" i="1"/>
  <c r="N520" i="1" s="1"/>
  <c r="G518" i="1"/>
  <c r="G517" i="1"/>
  <c r="G516" i="1"/>
  <c r="G515" i="1"/>
  <c r="G512" i="1"/>
  <c r="G510" i="1"/>
  <c r="G508" i="1"/>
  <c r="G507" i="1"/>
  <c r="G506" i="1"/>
  <c r="G505" i="1"/>
  <c r="G504" i="1"/>
  <c r="G501" i="1"/>
  <c r="G499" i="1"/>
  <c r="G497" i="1"/>
  <c r="G496" i="1"/>
  <c r="G495" i="1"/>
  <c r="G494" i="1"/>
  <c r="G491" i="1"/>
  <c r="G489" i="1"/>
  <c r="G487" i="1"/>
  <c r="G486" i="1"/>
  <c r="G485" i="1"/>
  <c r="G484" i="1"/>
  <c r="G479" i="1"/>
  <c r="G477" i="1"/>
  <c r="G476" i="1"/>
  <c r="G475" i="1"/>
  <c r="G474" i="1"/>
  <c r="G473" i="1"/>
  <c r="G469" i="1"/>
  <c r="N469" i="1" s="1"/>
  <c r="G467" i="1"/>
  <c r="G465" i="1"/>
  <c r="G464" i="1"/>
  <c r="G463" i="1"/>
  <c r="G462" i="1"/>
  <c r="G461" i="1"/>
  <c r="G458" i="1"/>
  <c r="N458" i="1" s="1"/>
  <c r="G456" i="1"/>
  <c r="G454" i="1"/>
  <c r="G453" i="1"/>
  <c r="G451" i="1"/>
  <c r="G450" i="1"/>
  <c r="G449" i="1"/>
  <c r="G448" i="1"/>
  <c r="G447" i="1"/>
  <c r="G444" i="1"/>
  <c r="N444" i="1" s="1"/>
  <c r="G442" i="1"/>
  <c r="G440" i="1"/>
  <c r="G439" i="1"/>
  <c r="G438" i="1"/>
  <c r="G437" i="1"/>
  <c r="G436" i="1"/>
  <c r="G431" i="1"/>
  <c r="G430" i="1"/>
  <c r="G429" i="1"/>
  <c r="G427" i="1"/>
  <c r="G425" i="1"/>
  <c r="G423" i="1"/>
  <c r="G422" i="1"/>
  <c r="G421" i="1"/>
  <c r="G420" i="1"/>
  <c r="G419" i="1"/>
  <c r="G418" i="1"/>
  <c r="G415" i="1"/>
  <c r="N415" i="1" s="1"/>
  <c r="G413" i="1"/>
  <c r="G412" i="1"/>
  <c r="G411" i="1"/>
  <c r="G410" i="1"/>
  <c r="G407" i="1"/>
  <c r="N407" i="1" s="1"/>
  <c r="G405" i="1"/>
  <c r="G404" i="1"/>
  <c r="G403" i="1"/>
  <c r="G402" i="1"/>
  <c r="G399" i="1"/>
  <c r="N399" i="1" s="1"/>
  <c r="G397" i="1"/>
  <c r="G395" i="1"/>
  <c r="G393" i="1"/>
  <c r="G392" i="1"/>
  <c r="G391" i="1"/>
  <c r="G390" i="1"/>
  <c r="G389" i="1"/>
  <c r="G386" i="1"/>
  <c r="G384" i="1"/>
  <c r="G382" i="1"/>
  <c r="G380" i="1"/>
  <c r="G379" i="1"/>
  <c r="G378" i="1"/>
  <c r="G377" i="1"/>
  <c r="G376" i="1"/>
  <c r="G373" i="1"/>
  <c r="N373" i="1" s="1"/>
  <c r="G371" i="1"/>
  <c r="G369" i="1"/>
  <c r="G368" i="1"/>
  <c r="G367" i="1"/>
  <c r="G366" i="1"/>
  <c r="G365" i="1"/>
  <c r="G359" i="1"/>
  <c r="G353" i="1"/>
  <c r="G352" i="1"/>
  <c r="G351" i="1"/>
  <c r="G350" i="1"/>
  <c r="G349" i="1"/>
  <c r="G348" i="1"/>
  <c r="G347" i="1"/>
  <c r="G346" i="1"/>
  <c r="G345" i="1"/>
  <c r="G344" i="1"/>
  <c r="G342" i="1"/>
  <c r="G339" i="1"/>
  <c r="G337" i="1"/>
  <c r="G336" i="1"/>
  <c r="G335" i="1"/>
  <c r="G334" i="1"/>
  <c r="G333" i="1"/>
  <c r="G332" i="1"/>
  <c r="G331" i="1"/>
  <c r="G330" i="1"/>
  <c r="G329" i="1"/>
  <c r="G326" i="1"/>
  <c r="G325" i="1"/>
  <c r="G323" i="1"/>
  <c r="G320" i="1"/>
  <c r="G319" i="1"/>
  <c r="G318" i="1"/>
  <c r="G317" i="1"/>
  <c r="G316" i="1"/>
  <c r="G315" i="1"/>
  <c r="G314" i="1"/>
  <c r="G313" i="1"/>
  <c r="G312" i="1"/>
  <c r="G310" i="1"/>
  <c r="G308" i="1"/>
  <c r="G307" i="1"/>
  <c r="G306" i="1"/>
  <c r="G305" i="1"/>
  <c r="G304" i="1"/>
  <c r="G303" i="1"/>
  <c r="G302" i="1"/>
  <c r="G301" i="1"/>
  <c r="G300" i="1"/>
  <c r="G299" i="1"/>
  <c r="G295" i="1"/>
  <c r="G293" i="1"/>
  <c r="G291" i="1"/>
  <c r="G289" i="1"/>
  <c r="G287" i="1"/>
  <c r="G285" i="1"/>
  <c r="G283" i="1"/>
  <c r="G281" i="1"/>
  <c r="G279" i="1"/>
  <c r="G277" i="1"/>
  <c r="G275" i="1"/>
  <c r="G273" i="1"/>
  <c r="G228" i="1"/>
  <c r="G226" i="1"/>
  <c r="G225" i="1"/>
  <c r="G224" i="1"/>
  <c r="G223" i="1"/>
  <c r="G220" i="1"/>
  <c r="G218" i="1"/>
  <c r="G217" i="1"/>
  <c r="G216" i="1"/>
  <c r="G215" i="1"/>
  <c r="G212" i="1"/>
  <c r="G209" i="1"/>
  <c r="G207" i="1"/>
  <c r="G206" i="1"/>
  <c r="G205" i="1"/>
  <c r="G204" i="1"/>
  <c r="G201" i="1"/>
  <c r="G199" i="1"/>
  <c r="G197" i="1"/>
  <c r="G195" i="1"/>
  <c r="G194" i="1"/>
  <c r="G193" i="1"/>
  <c r="G192" i="1"/>
  <c r="G189" i="1"/>
  <c r="G186" i="1"/>
  <c r="G184" i="1"/>
  <c r="G181" i="1"/>
  <c r="G180" i="1"/>
  <c r="G179" i="1"/>
  <c r="G178" i="1"/>
  <c r="G175" i="1"/>
  <c r="G173" i="1"/>
  <c r="G170" i="1"/>
  <c r="G169" i="1"/>
  <c r="G168" i="1"/>
  <c r="G167" i="1"/>
  <c r="G164" i="1"/>
  <c r="G162" i="1"/>
  <c r="G160" i="1"/>
  <c r="G158" i="1"/>
  <c r="G157" i="1"/>
  <c r="G156" i="1"/>
  <c r="G155" i="1"/>
  <c r="G152" i="1"/>
  <c r="G151" i="1"/>
  <c r="G149" i="1"/>
  <c r="G147" i="1"/>
  <c r="G146" i="1"/>
  <c r="G143" i="1"/>
  <c r="G141" i="1"/>
  <c r="G139" i="1"/>
  <c r="G138" i="1"/>
  <c r="G137" i="1"/>
  <c r="G136" i="1"/>
  <c r="G131" i="1"/>
  <c r="N131" i="1" s="1"/>
  <c r="G129" i="1"/>
  <c r="G127" i="1"/>
  <c r="G126" i="1"/>
  <c r="G124" i="1"/>
  <c r="G123" i="1"/>
  <c r="G122" i="1"/>
  <c r="G121" i="1"/>
  <c r="G115" i="1"/>
  <c r="G107" i="1"/>
  <c r="G105" i="1"/>
  <c r="G103" i="1"/>
  <c r="G102" i="1"/>
  <c r="G101" i="1"/>
  <c r="G100" i="1"/>
  <c r="G99" i="1"/>
  <c r="G96" i="1"/>
  <c r="G92" i="1"/>
  <c r="G91" i="1"/>
  <c r="G90" i="1"/>
  <c r="G89" i="1"/>
  <c r="G85" i="1"/>
  <c r="G83" i="1"/>
  <c r="G81" i="1"/>
  <c r="G80" i="1"/>
  <c r="G79" i="1"/>
  <c r="G78" i="1"/>
  <c r="G75" i="1"/>
  <c r="G73" i="1"/>
  <c r="G71" i="1"/>
  <c r="G67" i="1"/>
  <c r="G66" i="1"/>
  <c r="G65" i="1"/>
  <c r="G64" i="1"/>
  <c r="G63" i="1"/>
  <c r="G59" i="1"/>
  <c r="G57" i="1"/>
  <c r="G55" i="1"/>
  <c r="G54" i="1"/>
  <c r="G53" i="1"/>
  <c r="G52" i="1"/>
  <c r="G49" i="1"/>
  <c r="G43" i="1"/>
  <c r="G42" i="1"/>
  <c r="G41" i="1"/>
  <c r="G40" i="1"/>
  <c r="G36" i="1"/>
  <c r="G34" i="1"/>
  <c r="G32" i="1"/>
  <c r="G31" i="1"/>
  <c r="G30" i="1"/>
  <c r="G29" i="1"/>
  <c r="G23" i="1"/>
  <c r="G21" i="1"/>
  <c r="G19" i="1"/>
  <c r="G18" i="1"/>
  <c r="G17" i="1"/>
  <c r="G16" i="1"/>
  <c r="N67" i="1" l="1"/>
  <c r="O67" i="1" s="1"/>
  <c r="N305" i="1"/>
  <c r="O305" i="1" s="1"/>
  <c r="N457" i="1"/>
  <c r="O458" i="1"/>
  <c r="N372" i="1"/>
  <c r="O373" i="1"/>
  <c r="N398" i="1"/>
  <c r="O399" i="1"/>
  <c r="N443" i="1"/>
  <c r="O444" i="1"/>
  <c r="N468" i="1"/>
  <c r="O469" i="1"/>
  <c r="N406" i="1"/>
  <c r="O407" i="1"/>
  <c r="N130" i="1"/>
  <c r="O131" i="1"/>
  <c r="N414" i="1"/>
  <c r="O415" i="1"/>
  <c r="N519" i="1"/>
  <c r="O520" i="1"/>
  <c r="G498" i="1"/>
  <c r="G22" i="1"/>
  <c r="G72" i="1"/>
  <c r="G95" i="1"/>
  <c r="G159" i="1"/>
  <c r="G174" i="1"/>
  <c r="G211" i="1"/>
  <c r="G341" i="1"/>
  <c r="G500" i="1"/>
  <c r="G521" i="1"/>
  <c r="G227" i="1"/>
  <c r="G509" i="1"/>
  <c r="G104" i="1"/>
  <c r="G48" i="1"/>
  <c r="J10" i="15" s="1" a="1"/>
  <c r="J10" i="15" s="1"/>
  <c r="G272" i="1"/>
  <c r="G280" i="1"/>
  <c r="G288" i="1"/>
  <c r="G358" i="1"/>
  <c r="G357" i="1" s="1"/>
  <c r="G356" i="1" s="1"/>
  <c r="G355" i="1" s="1"/>
  <c r="G354" i="1" s="1"/>
  <c r="G424" i="1"/>
  <c r="G20" i="1"/>
  <c r="G33" i="1"/>
  <c r="G58" i="1"/>
  <c r="G74" i="1"/>
  <c r="G140" i="1"/>
  <c r="G148" i="1"/>
  <c r="G161" i="1"/>
  <c r="G183" i="1"/>
  <c r="G198" i="1"/>
  <c r="G580" i="1"/>
  <c r="G610" i="1"/>
  <c r="G276" i="1"/>
  <c r="G284" i="1"/>
  <c r="G292" i="1"/>
  <c r="G396" i="1"/>
  <c r="G466" i="1"/>
  <c r="G488" i="1"/>
  <c r="G511" i="1"/>
  <c r="G549" i="1"/>
  <c r="G612" i="1"/>
  <c r="G84" i="1"/>
  <c r="G106" i="1"/>
  <c r="G128" i="1"/>
  <c r="G172" i="1"/>
  <c r="G188" i="1"/>
  <c r="G208" i="1"/>
  <c r="G385" i="1"/>
  <c r="G398" i="1"/>
  <c r="G443" i="1"/>
  <c r="G455" i="1"/>
  <c r="G468" i="1"/>
  <c r="G490" i="1"/>
  <c r="G551" i="1"/>
  <c r="G575" i="1"/>
  <c r="G582" i="1"/>
  <c r="J14" i="15" s="1" a="1"/>
  <c r="J14" i="15" s="1"/>
  <c r="G142" i="1"/>
  <c r="G290" i="1"/>
  <c r="G338" i="1"/>
  <c r="G383" i="1"/>
  <c r="G35" i="1"/>
  <c r="G82" i="1"/>
  <c r="G114" i="1"/>
  <c r="G130" i="1"/>
  <c r="G163" i="1"/>
  <c r="G185" i="1"/>
  <c r="G200" i="1"/>
  <c r="G219" i="1"/>
  <c r="G274" i="1"/>
  <c r="G282" i="1"/>
  <c r="G322" i="1"/>
  <c r="G372" i="1"/>
  <c r="G457" i="1"/>
  <c r="G539" i="1"/>
  <c r="G578" i="1"/>
  <c r="G596" i="1"/>
  <c r="G621" i="1"/>
  <c r="G394" i="1"/>
  <c r="G414" i="1"/>
  <c r="G426" i="1"/>
  <c r="G452" i="1"/>
  <c r="G70" i="1"/>
  <c r="G441" i="1"/>
  <c r="G478" i="1"/>
  <c r="G541" i="1"/>
  <c r="G56" i="1"/>
  <c r="G98" i="1"/>
  <c r="G125" i="1"/>
  <c r="G196" i="1"/>
  <c r="G278" i="1"/>
  <c r="G286" i="1"/>
  <c r="G309" i="1"/>
  <c r="G381" i="1"/>
  <c r="G529" i="1"/>
  <c r="G606" i="1"/>
  <c r="G294" i="1"/>
  <c r="G370" i="1"/>
  <c r="G406" i="1"/>
  <c r="G519" i="1"/>
  <c r="G531" i="1"/>
  <c r="G39" i="1"/>
  <c r="G135" i="1"/>
  <c r="G150" i="1"/>
  <c r="G324" i="1"/>
  <c r="G214" i="1"/>
  <c r="G145" i="1"/>
  <c r="G191" i="1"/>
  <c r="G388" i="1"/>
  <c r="G544" i="1"/>
  <c r="G598" i="1"/>
  <c r="G15" i="1"/>
  <c r="G51" i="1"/>
  <c r="G62" i="1"/>
  <c r="G77" i="1"/>
  <c r="G120" i="1"/>
  <c r="G166" i="1"/>
  <c r="G343" i="1"/>
  <c r="G364" i="1"/>
  <c r="G375" i="1"/>
  <c r="G401" i="1"/>
  <c r="G417" i="1"/>
  <c r="G446" i="1"/>
  <c r="G514" i="1"/>
  <c r="G593" i="1"/>
  <c r="G616" i="1"/>
  <c r="G88" i="1"/>
  <c r="E18" i="15" s="1" a="1"/>
  <c r="E18" i="15" s="1"/>
  <c r="G203" i="1"/>
  <c r="G311" i="1"/>
  <c r="G435" i="1"/>
  <c r="G460" i="1"/>
  <c r="G472" i="1"/>
  <c r="G483" i="1"/>
  <c r="G524" i="1"/>
  <c r="G568" i="1"/>
  <c r="G586" i="1"/>
  <c r="G601" i="1"/>
  <c r="G28" i="1"/>
  <c r="G154" i="1"/>
  <c r="G177" i="1"/>
  <c r="G222" i="1"/>
  <c r="G298" i="1"/>
  <c r="G328" i="1"/>
  <c r="G409" i="1"/>
  <c r="G428" i="1"/>
  <c r="G493" i="1"/>
  <c r="G503" i="1"/>
  <c r="G534" i="1"/>
  <c r="E17" i="15" l="1" a="1"/>
  <c r="E17" i="15" s="1"/>
  <c r="E19" i="15" s="1"/>
  <c r="E10" i="15" a="1"/>
  <c r="E10" i="15" s="1"/>
  <c r="E12" i="15" a="1"/>
  <c r="E12" i="15" s="1"/>
  <c r="J25" i="15" a="1"/>
  <c r="J25" i="15" s="1"/>
  <c r="J24" i="15" a="1"/>
  <c r="J24" i="15" s="1"/>
  <c r="J21" i="15" a="1"/>
  <c r="J21" i="15" s="1"/>
  <c r="J20" i="15" a="1"/>
  <c r="J20" i="15" s="1"/>
  <c r="J18" i="15" a="1"/>
  <c r="J18" i="15" s="1"/>
  <c r="E24" i="15" a="1"/>
  <c r="E24" i="15" s="1"/>
  <c r="J15" i="15" a="1"/>
  <c r="J15" i="15" s="1"/>
  <c r="J17" i="15" a="1"/>
  <c r="J17" i="15" s="1"/>
  <c r="E15" i="15" a="1"/>
  <c r="E15" i="15" s="1"/>
  <c r="J13" i="15" a="1"/>
  <c r="J13" i="15" s="1"/>
  <c r="J12" i="15" a="1"/>
  <c r="J12" i="15" s="1"/>
  <c r="J9" i="15" a="1"/>
  <c r="J9" i="15" s="1"/>
  <c r="E9" i="15" a="1"/>
  <c r="E9" i="15" s="1"/>
  <c r="E20" i="15" a="1"/>
  <c r="E20" i="15" s="1"/>
  <c r="G113" i="1"/>
  <c r="E23" i="15" s="1"/>
  <c r="G340" i="1"/>
  <c r="G87" i="1"/>
  <c r="G221" i="1"/>
  <c r="G492" i="1"/>
  <c r="G471" i="1"/>
  <c r="G470" i="1" s="1"/>
  <c r="G14" i="1"/>
  <c r="G202" i="1"/>
  <c r="G482" i="1"/>
  <c r="G165" i="1"/>
  <c r="G38" i="1"/>
  <c r="G543" i="1"/>
  <c r="G213" i="1"/>
  <c r="G533" i="1"/>
  <c r="G513" i="1"/>
  <c r="G605" i="1"/>
  <c r="G97" i="1"/>
  <c r="G176" i="1"/>
  <c r="G502" i="1"/>
  <c r="G459" i="1"/>
  <c r="G327" i="1"/>
  <c r="G153" i="1"/>
  <c r="G567" i="1"/>
  <c r="G76" i="1"/>
  <c r="G134" i="1"/>
  <c r="G321" i="1"/>
  <c r="G144" i="1"/>
  <c r="G297" i="1"/>
  <c r="G416" i="1"/>
  <c r="G445" i="1"/>
  <c r="G523" i="1"/>
  <c r="G271" i="1"/>
  <c r="G408" i="1"/>
  <c r="G374" i="1"/>
  <c r="G119" i="1"/>
  <c r="G363" i="1"/>
  <c r="G27" i="1"/>
  <c r="G434" i="1"/>
  <c r="G615" i="1"/>
  <c r="G614" i="1" s="1"/>
  <c r="G61" i="1"/>
  <c r="G387" i="1"/>
  <c r="G585" i="1"/>
  <c r="G400" i="1"/>
  <c r="G50" i="1"/>
  <c r="G190" i="1"/>
  <c r="E25" i="15" l="1"/>
  <c r="J11" i="15"/>
  <c r="J27" i="15"/>
  <c r="E13" i="15"/>
  <c r="E27" i="15"/>
  <c r="E11" i="15"/>
  <c r="J16" i="15"/>
  <c r="E16" i="15"/>
  <c r="J19" i="15"/>
  <c r="J20" i="6"/>
  <c r="J11" i="6"/>
  <c r="E17" i="6"/>
  <c r="J17" i="6"/>
  <c r="J28" i="6"/>
  <c r="G112" i="1"/>
  <c r="G111" i="1" s="1"/>
  <c r="G110" i="1" s="1"/>
  <c r="E28" i="6"/>
  <c r="E20" i="6"/>
  <c r="G86" i="1"/>
  <c r="G13" i="1"/>
  <c r="G133" i="1"/>
  <c r="G132" i="1" s="1"/>
  <c r="G566" i="1"/>
  <c r="G565" i="1" s="1"/>
  <c r="G564" i="1" s="1"/>
  <c r="G563" i="1" s="1"/>
  <c r="E14" i="15" s="1"/>
  <c r="G37" i="1"/>
  <c r="G270" i="1"/>
  <c r="E26" i="15" s="1"/>
  <c r="G118" i="1"/>
  <c r="G117" i="1" s="1"/>
  <c r="G296" i="1"/>
  <c r="E22" i="15" s="1"/>
  <c r="E21" i="15" s="1"/>
  <c r="G433" i="1"/>
  <c r="G432" i="1" s="1"/>
  <c r="G481" i="1"/>
  <c r="G480" i="1" s="1"/>
  <c r="G60" i="1"/>
  <c r="G362" i="1"/>
  <c r="G361" i="1" s="1"/>
  <c r="E28" i="15" l="1"/>
  <c r="J28" i="15"/>
  <c r="N11" i="15" s="1"/>
  <c r="E22" i="6"/>
  <c r="J29" i="6"/>
  <c r="N11" i="6" s="1"/>
  <c r="E11" i="6"/>
  <c r="G360" i="1"/>
  <c r="G12" i="1"/>
  <c r="G11" i="1" s="1"/>
  <c r="G10" i="1" s="1"/>
  <c r="G9" i="1" s="1"/>
  <c r="G269" i="1"/>
  <c r="G116" i="1" s="1"/>
  <c r="N27" i="15" l="1"/>
  <c r="N22" i="15"/>
  <c r="N28" i="15"/>
  <c r="N23" i="15"/>
  <c r="N26" i="15"/>
  <c r="N14" i="15"/>
  <c r="N10" i="15"/>
  <c r="N21" i="15"/>
  <c r="N13" i="15"/>
  <c r="N24" i="15"/>
  <c r="N15" i="15"/>
  <c r="N25" i="15"/>
  <c r="N9" i="15"/>
  <c r="N20" i="15"/>
  <c r="N12" i="15"/>
  <c r="N17" i="15"/>
  <c r="N18" i="15"/>
  <c r="N16" i="15"/>
  <c r="N19" i="15"/>
  <c r="N29" i="6"/>
  <c r="N24" i="6"/>
  <c r="N23" i="6"/>
  <c r="N27" i="6"/>
  <c r="N13" i="6"/>
  <c r="N15" i="6"/>
  <c r="N10" i="6"/>
  <c r="N26" i="6"/>
  <c r="N16" i="6"/>
  <c r="N19" i="6"/>
  <c r="N18" i="6"/>
  <c r="N9" i="6"/>
  <c r="N25" i="6"/>
  <c r="N12" i="6"/>
  <c r="N21" i="6"/>
  <c r="N22" i="6"/>
  <c r="N28" i="6"/>
  <c r="N20" i="6"/>
  <c r="N17" i="6"/>
  <c r="E29" i="6"/>
  <c r="G109" i="1"/>
  <c r="G108" i="1" s="1"/>
  <c r="G8" i="1" s="1"/>
  <c r="M152" i="1" l="1"/>
  <c r="N152" i="1" l="1"/>
  <c r="O152" i="1" s="1"/>
  <c r="M510" i="1" l="1"/>
  <c r="N510" i="1" s="1"/>
  <c r="O510" i="1" l="1"/>
  <c r="M509" i="1"/>
  <c r="N509" i="1" l="1"/>
  <c r="M530" i="1" l="1"/>
  <c r="N530" i="1" s="1"/>
  <c r="O530" i="1" l="1"/>
  <c r="M529" i="1"/>
  <c r="N529" i="1" l="1"/>
  <c r="H10" i="28" l="1" a="1"/>
  <c r="H10" i="28" s="1"/>
  <c r="I10" i="28" s="1"/>
  <c r="H18" i="28" a="1"/>
  <c r="H18" i="28" s="1"/>
  <c r="I18" i="28" s="1"/>
  <c r="H9" i="28" a="1"/>
  <c r="H9" i="28" s="1"/>
  <c r="H21" i="28" a="1"/>
  <c r="H21" i="28" s="1"/>
  <c r="I21" i="28" s="1"/>
  <c r="H16" i="28" a="1"/>
  <c r="H16" i="28" s="1"/>
  <c r="I16" i="28" s="1"/>
  <c r="H19" i="28" a="1"/>
  <c r="H19" i="28" s="1"/>
  <c r="I19" i="28" s="1"/>
  <c r="H12" i="28" a="1"/>
  <c r="H12" i="28" s="1"/>
  <c r="H25" i="28" a="1"/>
  <c r="H25" i="28" s="1"/>
  <c r="I25" i="28" s="1"/>
  <c r="H18" i="6" a="1"/>
  <c r="H18" i="6" s="1"/>
  <c r="I18" i="6" s="1"/>
  <c r="H19" i="21" a="1"/>
  <c r="H19" i="21" s="1"/>
  <c r="I19" i="21" s="1"/>
  <c r="H19" i="6" a="1"/>
  <c r="H19" i="6" s="1"/>
  <c r="I19" i="6" s="1"/>
  <c r="H18" i="15" a="1"/>
  <c r="H18" i="15" s="1"/>
  <c r="I18" i="15" s="1"/>
  <c r="H9" i="6" a="1"/>
  <c r="H9" i="6" s="1"/>
  <c r="I9" i="6" s="1"/>
  <c r="H24" i="15" a="1"/>
  <c r="H24" i="15" s="1"/>
  <c r="I24" i="15" s="1"/>
  <c r="H21" i="6" a="1"/>
  <c r="H21" i="6" s="1"/>
  <c r="I21" i="6" s="1"/>
  <c r="H16" i="21" a="1"/>
  <c r="H16" i="21" s="1"/>
  <c r="I16" i="21" s="1"/>
  <c r="H9" i="21" a="1"/>
  <c r="H9" i="21" s="1"/>
  <c r="I9" i="21" s="1"/>
  <c r="H16" i="6" a="1"/>
  <c r="H16" i="6" s="1"/>
  <c r="I16" i="6" s="1"/>
  <c r="H15" i="15" a="1"/>
  <c r="H15" i="15" s="1"/>
  <c r="I15" i="15" s="1"/>
  <c r="H18" i="21" a="1"/>
  <c r="H18" i="21" s="1"/>
  <c r="I18" i="21" s="1"/>
  <c r="H9" i="15" a="1"/>
  <c r="H9" i="15" s="1"/>
  <c r="I9" i="15" s="1"/>
  <c r="H17" i="15" a="1"/>
  <c r="H17" i="15" s="1"/>
  <c r="I17" i="15" s="1"/>
  <c r="H21" i="21" a="1"/>
  <c r="H21" i="21" s="1"/>
  <c r="I21" i="21" s="1"/>
  <c r="H25" i="21" a="1"/>
  <c r="H25" i="21" s="1"/>
  <c r="I25" i="21" s="1"/>
  <c r="H25" i="6" a="1"/>
  <c r="H25" i="6" s="1"/>
  <c r="I25" i="6" s="1"/>
  <c r="H12" i="6" a="1"/>
  <c r="H12" i="6" s="1"/>
  <c r="I12" i="6" s="1"/>
  <c r="H20" i="15" a="1"/>
  <c r="H20" i="15" s="1"/>
  <c r="I20" i="15" s="1"/>
  <c r="H12" i="15" a="1"/>
  <c r="H12" i="15" s="1"/>
  <c r="I12" i="15" s="1"/>
  <c r="H12" i="21" a="1"/>
  <c r="H12" i="21" s="1"/>
  <c r="H10" i="15" a="1"/>
  <c r="H10" i="15" s="1"/>
  <c r="H10" i="21" a="1"/>
  <c r="H10" i="21" s="1"/>
  <c r="H10" i="6" a="1"/>
  <c r="H10" i="6" s="1"/>
  <c r="M243" i="1"/>
  <c r="H11" i="28" l="1"/>
  <c r="I9" i="28"/>
  <c r="I11" i="28" s="1"/>
  <c r="I20" i="28"/>
  <c r="H20" i="28"/>
  <c r="H17" i="28"/>
  <c r="I12" i="28"/>
  <c r="I17" i="28" s="1"/>
  <c r="I28" i="28"/>
  <c r="H28" i="28"/>
  <c r="I20" i="6"/>
  <c r="I27" i="15"/>
  <c r="I20" i="21"/>
  <c r="I17" i="6"/>
  <c r="H20" i="6"/>
  <c r="I19" i="15"/>
  <c r="H17" i="21"/>
  <c r="H20" i="21"/>
  <c r="H28" i="21"/>
  <c r="H19" i="15"/>
  <c r="I16" i="15"/>
  <c r="I28" i="21"/>
  <c r="I28" i="6"/>
  <c r="H28" i="6"/>
  <c r="H17" i="6"/>
  <c r="H27" i="15"/>
  <c r="H16" i="15"/>
  <c r="I10" i="15"/>
  <c r="I11" i="15" s="1"/>
  <c r="H11" i="15"/>
  <c r="I10" i="21"/>
  <c r="I11" i="21" s="1"/>
  <c r="H11" i="21"/>
  <c r="I12" i="21"/>
  <c r="I17" i="21" s="1"/>
  <c r="I10" i="6"/>
  <c r="I11" i="6" s="1"/>
  <c r="H11" i="6"/>
  <c r="N243" i="1"/>
  <c r="O243" i="1" s="1"/>
  <c r="M45" i="1"/>
  <c r="N45" i="1" s="1"/>
  <c r="H29" i="28" l="1"/>
  <c r="I29" i="28"/>
  <c r="H29" i="21"/>
  <c r="I28" i="15"/>
  <c r="I29" i="6"/>
  <c r="H29" i="6"/>
  <c r="H28" i="15"/>
  <c r="I29" i="21"/>
  <c r="N44" i="1"/>
  <c r="M47" i="1"/>
  <c r="N47" i="1" s="1"/>
  <c r="M44" i="1"/>
  <c r="N46" i="1" l="1"/>
  <c r="M562" i="1"/>
  <c r="N562" i="1" s="1"/>
  <c r="O45" i="1"/>
  <c r="M46" i="1"/>
  <c r="O562" i="1" l="1"/>
  <c r="M556" i="1"/>
  <c r="M561" i="1"/>
  <c r="O47" i="1"/>
  <c r="N556" i="1" l="1"/>
  <c r="O556" i="1" s="1"/>
  <c r="N561" i="1"/>
  <c r="M238" i="1"/>
  <c r="N238" i="1" s="1"/>
  <c r="O238" i="1" l="1"/>
  <c r="M240" i="1"/>
  <c r="N240" i="1" s="1"/>
  <c r="M237" i="1"/>
  <c r="N237" i="1" l="1"/>
  <c r="O240" i="1"/>
  <c r="M239" i="1"/>
  <c r="M560" i="1"/>
  <c r="N560" i="1" s="1"/>
  <c r="N239" i="1" l="1"/>
  <c r="O560" i="1"/>
  <c r="M559" i="1"/>
  <c r="M231" i="1"/>
  <c r="N231" i="1" s="1"/>
  <c r="N559" i="1" l="1"/>
  <c r="O231" i="1"/>
  <c r="M242" i="1"/>
  <c r="N242" i="1" s="1"/>
  <c r="O242" i="1" l="1"/>
  <c r="M241" i="1"/>
  <c r="M557" i="1"/>
  <c r="N557" i="1" l="1"/>
  <c r="O557" i="1" s="1"/>
  <c r="N241" i="1"/>
  <c r="M233" i="1"/>
  <c r="N233" i="1" l="1"/>
  <c r="O233" i="1" s="1"/>
  <c r="M232" i="1"/>
  <c r="N232" i="1" l="1"/>
  <c r="O232" i="1" s="1"/>
  <c r="M234" i="1"/>
  <c r="N234" i="1" l="1"/>
  <c r="N230" i="1" s="1"/>
  <c r="N229" i="1" s="1"/>
  <c r="M230" i="1"/>
  <c r="M229" i="1" s="1"/>
  <c r="M555" i="1"/>
  <c r="N555" i="1" s="1"/>
  <c r="O234" i="1" l="1"/>
  <c r="O555" i="1"/>
  <c r="M187" i="1"/>
  <c r="N187" i="1" l="1"/>
  <c r="O187" i="1" s="1"/>
  <c r="M558" i="1"/>
  <c r="N558" i="1" l="1"/>
  <c r="O558" i="1" s="1"/>
  <c r="M248" i="1"/>
  <c r="M554" i="1"/>
  <c r="M553" i="1" s="1"/>
  <c r="N554" i="1" l="1"/>
  <c r="N553" i="1" s="1"/>
  <c r="N248" i="1"/>
  <c r="O248" i="1" s="1"/>
  <c r="M251" i="1"/>
  <c r="N251" i="1" s="1"/>
  <c r="O251" i="1" l="1"/>
  <c r="M249" i="1"/>
  <c r="M250" i="1"/>
  <c r="N249" i="1" l="1"/>
  <c r="O249" i="1" s="1"/>
  <c r="N250" i="1"/>
  <c r="M247" i="1"/>
  <c r="N247" i="1" l="1"/>
  <c r="O247" i="1" s="1"/>
  <c r="M253" i="1"/>
  <c r="N253" i="1" s="1"/>
  <c r="O253" i="1" l="1"/>
  <c r="M246" i="1"/>
  <c r="N246" i="1" s="1"/>
  <c r="M252" i="1"/>
  <c r="N252" i="1" l="1"/>
  <c r="O246" i="1"/>
  <c r="M245" i="1"/>
  <c r="M244" i="1" s="1"/>
  <c r="M102" i="1"/>
  <c r="N102" i="1" s="1"/>
  <c r="N245" i="1" l="1"/>
  <c r="N244" i="1" s="1"/>
  <c r="M41" i="1"/>
  <c r="O102" i="1"/>
  <c r="N41" i="1" l="1"/>
  <c r="O41" i="1" s="1"/>
  <c r="M63" i="1"/>
  <c r="N63" i="1" s="1"/>
  <c r="M75" i="1" l="1"/>
  <c r="N75" i="1" s="1"/>
  <c r="N74" i="1" l="1"/>
  <c r="M103" i="1"/>
  <c r="N103" i="1" s="1"/>
  <c r="M74" i="1"/>
  <c r="M169" i="1" l="1"/>
  <c r="N169" i="1" s="1"/>
  <c r="O75" i="1"/>
  <c r="O103" i="1"/>
  <c r="M199" i="1" l="1"/>
  <c r="N199" i="1" s="1"/>
  <c r="O199" i="1" l="1"/>
  <c r="M226" i="1"/>
  <c r="N226" i="1" s="1"/>
  <c r="M198" i="1"/>
  <c r="N198" i="1" l="1"/>
  <c r="M301" i="1"/>
  <c r="O226" i="1"/>
  <c r="N301" i="1" l="1"/>
  <c r="O301" i="1" s="1"/>
  <c r="M320" i="1"/>
  <c r="N320" i="1" s="1"/>
  <c r="M345" i="1" l="1"/>
  <c r="N345" i="1" s="1"/>
  <c r="O320" i="1"/>
  <c r="M418" i="1" l="1"/>
  <c r="N418" i="1" s="1"/>
  <c r="O345" i="1"/>
  <c r="M423" i="1" l="1"/>
  <c r="N423" i="1" s="1"/>
  <c r="M450" i="1" l="1"/>
  <c r="O418" i="1"/>
  <c r="O423" i="1"/>
  <c r="N450" i="1" l="1"/>
  <c r="O450" i="1" s="1"/>
  <c r="M476" i="1"/>
  <c r="N476" i="1" l="1"/>
  <c r="O476" i="1" s="1"/>
  <c r="M504" i="1"/>
  <c r="N504" i="1" s="1"/>
  <c r="M505" i="1" l="1"/>
  <c r="N505" i="1" s="1"/>
  <c r="O505" i="1" l="1"/>
  <c r="M571" i="1"/>
  <c r="N571" i="1" s="1"/>
  <c r="O504" i="1"/>
  <c r="M594" i="1" l="1"/>
  <c r="N594" i="1" s="1"/>
  <c r="O571" i="1"/>
  <c r="M620" i="1" l="1"/>
  <c r="N620" i="1" s="1"/>
  <c r="O594" i="1" l="1"/>
  <c r="O620" i="1"/>
  <c r="M53" i="1"/>
  <c r="N53" i="1" s="1"/>
  <c r="M83" i="1" l="1"/>
  <c r="N83" i="1" s="1"/>
  <c r="N82" i="1" l="1"/>
  <c r="M82" i="1"/>
  <c r="M122" i="1"/>
  <c r="N122" i="1" l="1"/>
  <c r="O122" i="1" s="1"/>
  <c r="M151" i="1"/>
  <c r="N151" i="1" s="1"/>
  <c r="O83" i="1"/>
  <c r="O151" i="1" l="1"/>
  <c r="M179" i="1"/>
  <c r="N179" i="1" s="1"/>
  <c r="M150" i="1"/>
  <c r="N150" i="1" l="1"/>
  <c r="M207" i="1"/>
  <c r="N207" i="1" s="1"/>
  <c r="M279" i="1" l="1"/>
  <c r="N279" i="1" s="1"/>
  <c r="N278" i="1" l="1"/>
  <c r="M307" i="1"/>
  <c r="N307" i="1" s="1"/>
  <c r="M278" i="1"/>
  <c r="M330" i="1" l="1"/>
  <c r="O279" i="1"/>
  <c r="N330" i="1" l="1"/>
  <c r="O330" i="1" s="1"/>
  <c r="M350" i="1"/>
  <c r="N350" i="1" s="1"/>
  <c r="M380" i="1" l="1"/>
  <c r="N380" i="1" l="1"/>
  <c r="O380" i="1" s="1"/>
  <c r="O350" i="1"/>
  <c r="M431" i="1"/>
  <c r="N431" i="1" s="1"/>
  <c r="O431" i="1" l="1"/>
  <c r="M486" i="1"/>
  <c r="N486" i="1" s="1"/>
  <c r="M512" i="1" l="1"/>
  <c r="N512" i="1" s="1"/>
  <c r="N511" i="1" l="1"/>
  <c r="M538" i="1"/>
  <c r="N538" i="1" s="1"/>
  <c r="M511" i="1"/>
  <c r="M577" i="1" l="1"/>
  <c r="N577" i="1" s="1"/>
  <c r="O538" i="1"/>
  <c r="O512" i="1"/>
  <c r="M602" i="1" l="1"/>
  <c r="N602" i="1" s="1"/>
  <c r="O577" i="1"/>
  <c r="M43" i="1" l="1"/>
  <c r="N43" i="1" s="1"/>
  <c r="M79" i="1" l="1"/>
  <c r="N79" i="1" s="1"/>
  <c r="O602" i="1"/>
  <c r="M107" i="1" l="1"/>
  <c r="N107" i="1" s="1"/>
  <c r="O79" i="1"/>
  <c r="N106" i="1" l="1"/>
  <c r="M106" i="1"/>
  <c r="M173" i="1"/>
  <c r="N173" i="1" s="1"/>
  <c r="N172" i="1" l="1"/>
  <c r="M303" i="1"/>
  <c r="M172" i="1"/>
  <c r="O107" i="1"/>
  <c r="N303" i="1" l="1"/>
  <c r="O303" i="1" s="1"/>
  <c r="M325" i="1"/>
  <c r="N325" i="1" s="1"/>
  <c r="O173" i="1"/>
  <c r="M347" i="1" l="1"/>
  <c r="N347" i="1" s="1"/>
  <c r="M377" i="1" l="1"/>
  <c r="O347" i="1"/>
  <c r="N377" i="1" l="1"/>
  <c r="O377" i="1" s="1"/>
  <c r="M403" i="1"/>
  <c r="N403" i="1" l="1"/>
  <c r="O403" i="1" s="1"/>
  <c r="M427" i="1"/>
  <c r="N427" i="1" s="1"/>
  <c r="N426" i="1" l="1"/>
  <c r="M453" i="1"/>
  <c r="N453" i="1" s="1"/>
  <c r="M426" i="1"/>
  <c r="M507" i="1" l="1"/>
  <c r="N507" i="1" s="1"/>
  <c r="O427" i="1"/>
  <c r="M573" i="1" l="1"/>
  <c r="N573" i="1" s="1"/>
  <c r="O507" i="1"/>
  <c r="O453" i="1"/>
  <c r="M34" i="1" l="1"/>
  <c r="N34" i="1" s="1"/>
  <c r="O573" i="1"/>
  <c r="N33" i="1" l="1"/>
  <c r="M33" i="1"/>
  <c r="M55" i="1"/>
  <c r="N55" i="1" s="1"/>
  <c r="M17" i="1" l="1"/>
  <c r="O34" i="1"/>
  <c r="N17" i="1" l="1"/>
  <c r="O17" i="1" s="1"/>
  <c r="M81" i="1"/>
  <c r="N81" i="1" s="1"/>
  <c r="M149" i="1" l="1"/>
  <c r="N149" i="1" s="1"/>
  <c r="O81" i="1"/>
  <c r="N148" i="1" l="1"/>
  <c r="M206" i="1"/>
  <c r="N206" i="1" s="1"/>
  <c r="M148" i="1"/>
  <c r="M277" i="1" l="1"/>
  <c r="N277" i="1" s="1"/>
  <c r="O149" i="1"/>
  <c r="N276" i="1" l="1"/>
  <c r="M306" i="1"/>
  <c r="N306" i="1" s="1"/>
  <c r="M276" i="1"/>
  <c r="M349" i="1" l="1"/>
  <c r="N349" i="1" s="1"/>
  <c r="O277" i="1"/>
  <c r="M379" i="1" l="1"/>
  <c r="O349" i="1"/>
  <c r="N379" i="1" l="1"/>
  <c r="O379" i="1" s="1"/>
  <c r="M405" i="1"/>
  <c r="N405" i="1" l="1"/>
  <c r="O405" i="1" s="1"/>
  <c r="M430" i="1"/>
  <c r="N430" i="1" s="1"/>
  <c r="M456" i="1" l="1"/>
  <c r="N456" i="1" s="1"/>
  <c r="O430" i="1"/>
  <c r="O456" i="1" l="1"/>
  <c r="M485" i="1"/>
  <c r="N485" i="1" s="1"/>
  <c r="M455" i="1"/>
  <c r="N455" i="1" l="1"/>
  <c r="M537" i="1"/>
  <c r="N537" i="1" s="1"/>
  <c r="M576" i="1" l="1"/>
  <c r="N576" i="1" s="1"/>
  <c r="O537" i="1"/>
  <c r="N575" i="1" l="1"/>
  <c r="M575" i="1"/>
  <c r="M600" i="1"/>
  <c r="N600" i="1" s="1"/>
  <c r="M69" i="1" l="1"/>
  <c r="N69" i="1" s="1"/>
  <c r="O600" i="1"/>
  <c r="O576" i="1"/>
  <c r="O69" i="1" l="1"/>
  <c r="M59" i="1"/>
  <c r="N59" i="1" s="1"/>
  <c r="M68" i="1"/>
  <c r="N68" i="1" l="1"/>
  <c r="N58" i="1"/>
  <c r="M58" i="1"/>
  <c r="M91" i="1"/>
  <c r="N91" i="1" l="1"/>
  <c r="O91" i="1" s="1"/>
  <c r="M127" i="1"/>
  <c r="N127" i="1" s="1"/>
  <c r="O59" i="1"/>
  <c r="M157" i="1" l="1"/>
  <c r="O127" i="1"/>
  <c r="N157" i="1" l="1"/>
  <c r="O157" i="1" s="1"/>
  <c r="M186" i="1"/>
  <c r="N186" i="1" s="1"/>
  <c r="O186" i="1" l="1"/>
  <c r="M216" i="1"/>
  <c r="N216" i="1" s="1"/>
  <c r="M185" i="1"/>
  <c r="N185" i="1" l="1"/>
  <c r="M287" i="1"/>
  <c r="N287" i="1" s="1"/>
  <c r="N286" i="1" l="1"/>
  <c r="M313" i="1"/>
  <c r="N313" i="1" s="1"/>
  <c r="M286" i="1"/>
  <c r="M334" i="1" l="1"/>
  <c r="N334" i="1" s="1"/>
  <c r="O287" i="1"/>
  <c r="O313" i="1"/>
  <c r="M413" i="1" l="1"/>
  <c r="N413" i="1" l="1"/>
  <c r="O413" i="1" s="1"/>
  <c r="M439" i="1"/>
  <c r="N439" i="1" l="1"/>
  <c r="O439" i="1" s="1"/>
  <c r="M464" i="1"/>
  <c r="N464" i="1" l="1"/>
  <c r="O464" i="1" s="1"/>
  <c r="M518" i="1"/>
  <c r="N518" i="1" l="1"/>
  <c r="O518" i="1" s="1"/>
  <c r="M546" i="1"/>
  <c r="N546" i="1" l="1"/>
  <c r="O546" i="1" s="1"/>
  <c r="M584" i="1"/>
  <c r="N584" i="1" s="1"/>
  <c r="M608" i="1" l="1"/>
  <c r="N608" i="1" s="1"/>
  <c r="O584" i="1"/>
  <c r="M54" i="1" l="1"/>
  <c r="N54" i="1" s="1"/>
  <c r="O608" i="1"/>
  <c r="M85" i="1" l="1"/>
  <c r="N85" i="1" s="1"/>
  <c r="N84" i="1" l="1"/>
  <c r="M84" i="1"/>
  <c r="M30" i="1"/>
  <c r="N30" i="1" l="1"/>
  <c r="O30" i="1" s="1"/>
  <c r="M57" i="1"/>
  <c r="N57" i="1" s="1"/>
  <c r="O85" i="1"/>
  <c r="N56" i="1" l="1"/>
  <c r="M90" i="1"/>
  <c r="M56" i="1"/>
  <c r="N90" i="1" l="1"/>
  <c r="O90" i="1" s="1"/>
  <c r="M126" i="1"/>
  <c r="N126" i="1" s="1"/>
  <c r="O57" i="1"/>
  <c r="N125" i="1" l="1"/>
  <c r="M156" i="1"/>
  <c r="M125" i="1"/>
  <c r="N156" i="1" l="1"/>
  <c r="O156" i="1" s="1"/>
  <c r="M184" i="1"/>
  <c r="N184" i="1" s="1"/>
  <c r="O126" i="1"/>
  <c r="N183" i="1" l="1"/>
  <c r="M183" i="1"/>
  <c r="M285" i="1"/>
  <c r="N285" i="1" s="1"/>
  <c r="N284" i="1" l="1"/>
  <c r="M312" i="1"/>
  <c r="N312" i="1" s="1"/>
  <c r="O184" i="1"/>
  <c r="M284" i="1"/>
  <c r="M333" i="1" l="1"/>
  <c r="N333" i="1" s="1"/>
  <c r="O285" i="1"/>
  <c r="M353" i="1" l="1"/>
  <c r="N353" i="1" s="1"/>
  <c r="O312" i="1"/>
  <c r="M412" i="1" l="1"/>
  <c r="N412" i="1" l="1"/>
  <c r="O412" i="1" s="1"/>
  <c r="O353" i="1"/>
  <c r="M438" i="1"/>
  <c r="N438" i="1" l="1"/>
  <c r="O438" i="1" s="1"/>
  <c r="M463" i="1"/>
  <c r="N463" i="1" l="1"/>
  <c r="O463" i="1" s="1"/>
  <c r="M491" i="1"/>
  <c r="N491" i="1" s="1"/>
  <c r="N490" i="1" l="1"/>
  <c r="M490" i="1"/>
  <c r="M583" i="1"/>
  <c r="N583" i="1" s="1"/>
  <c r="N582" i="1" l="1"/>
  <c r="M517" i="1"/>
  <c r="O491" i="1"/>
  <c r="M582" i="1"/>
  <c r="N517" i="1" l="1"/>
  <c r="O517" i="1" s="1"/>
  <c r="M66" i="1"/>
  <c r="O583" i="1"/>
  <c r="N66" i="1" l="1"/>
  <c r="O66" i="1" s="1"/>
  <c r="M100" i="1"/>
  <c r="N100" i="1" s="1"/>
  <c r="M137" i="1" l="1"/>
  <c r="N137" i="1" s="1"/>
  <c r="O100" i="1"/>
  <c r="M164" i="1" l="1"/>
  <c r="N164" i="1" s="1"/>
  <c r="O164" i="1" l="1"/>
  <c r="M194" i="1"/>
  <c r="N194" i="1" s="1"/>
  <c r="M163" i="1"/>
  <c r="N163" i="1" l="1"/>
  <c r="M295" i="1"/>
  <c r="N295" i="1" s="1"/>
  <c r="N294" i="1" l="1"/>
  <c r="M294" i="1"/>
  <c r="M317" i="1"/>
  <c r="N317" i="1" s="1"/>
  <c r="M339" i="1" l="1"/>
  <c r="N339" i="1" s="1"/>
  <c r="O295" i="1"/>
  <c r="N338" i="1" l="1"/>
  <c r="M368" i="1"/>
  <c r="M338" i="1"/>
  <c r="O317" i="1"/>
  <c r="N368" i="1" l="1"/>
  <c r="O368" i="1" s="1"/>
  <c r="M393" i="1"/>
  <c r="N393" i="1" s="1"/>
  <c r="O339" i="1"/>
  <c r="M420" i="1" l="1"/>
  <c r="N420" i="1" s="1"/>
  <c r="M499" i="1" l="1"/>
  <c r="N499" i="1" s="1"/>
  <c r="O420" i="1"/>
  <c r="M525" i="1" l="1"/>
  <c r="N525" i="1" s="1"/>
  <c r="M498" i="1"/>
  <c r="N498" i="1" l="1"/>
  <c r="O499" i="1"/>
  <c r="M526" i="1"/>
  <c r="N526" i="1" l="1"/>
  <c r="O526" i="1" s="1"/>
  <c r="M552" i="1"/>
  <c r="N552" i="1" s="1"/>
  <c r="N551" i="1" l="1"/>
  <c r="M590" i="1"/>
  <c r="N590" i="1" s="1"/>
  <c r="M551" i="1"/>
  <c r="M92" i="1" l="1"/>
  <c r="O552" i="1"/>
  <c r="O590" i="1"/>
  <c r="N92" i="1" l="1"/>
  <c r="O92" i="1" s="1"/>
  <c r="M129" i="1"/>
  <c r="N129" i="1" s="1"/>
  <c r="O129" i="1" l="1"/>
  <c r="M128" i="1"/>
  <c r="M158" i="1"/>
  <c r="N158" i="1" l="1"/>
  <c r="O158" i="1" s="1"/>
  <c r="N128" i="1"/>
  <c r="M189" i="1"/>
  <c r="N189" i="1" s="1"/>
  <c r="N188" i="1" l="1"/>
  <c r="M217" i="1"/>
  <c r="N217" i="1" s="1"/>
  <c r="M188" i="1"/>
  <c r="M289" i="1" l="1"/>
  <c r="N289" i="1" s="1"/>
  <c r="O189" i="1"/>
  <c r="N288" i="1" l="1"/>
  <c r="M288" i="1"/>
  <c r="M314" i="1"/>
  <c r="N314" i="1" s="1"/>
  <c r="M335" i="1" l="1"/>
  <c r="N335" i="1" s="1"/>
  <c r="O289" i="1"/>
  <c r="M390" i="1" l="1"/>
  <c r="O314" i="1"/>
  <c r="N390" i="1" l="1"/>
  <c r="O390" i="1" s="1"/>
  <c r="M440" i="1"/>
  <c r="N440" i="1" s="1"/>
  <c r="M465" i="1" l="1"/>
  <c r="N465" i="1" l="1"/>
  <c r="O465" i="1" s="1"/>
  <c r="M495" i="1"/>
  <c r="N495" i="1" s="1"/>
  <c r="M547" i="1" l="1"/>
  <c r="N547" i="1" s="1"/>
  <c r="O495" i="1"/>
  <c r="M31" i="1" l="1"/>
  <c r="N31" i="1" l="1"/>
  <c r="O31" i="1" s="1"/>
  <c r="M32" i="1"/>
  <c r="N32" i="1" l="1"/>
  <c r="O32" i="1" s="1"/>
  <c r="M65" i="1"/>
  <c r="N65" i="1" l="1"/>
  <c r="O65" i="1" s="1"/>
  <c r="M162" i="1"/>
  <c r="N162" i="1" s="1"/>
  <c r="O162" i="1" l="1"/>
  <c r="M193" i="1"/>
  <c r="N193" i="1" s="1"/>
  <c r="M161" i="1"/>
  <c r="N161" i="1" l="1"/>
  <c r="M220" i="1"/>
  <c r="N220" i="1" s="1"/>
  <c r="O220" i="1" l="1"/>
  <c r="M293" i="1"/>
  <c r="N293" i="1" s="1"/>
  <c r="M219" i="1"/>
  <c r="N219" i="1" l="1"/>
  <c r="N292" i="1"/>
  <c r="M292" i="1"/>
  <c r="M316" i="1"/>
  <c r="N316" i="1" s="1"/>
  <c r="M337" i="1" l="1"/>
  <c r="N337" i="1" s="1"/>
  <c r="O316" i="1"/>
  <c r="O293" i="1"/>
  <c r="M367" i="1" l="1"/>
  <c r="N367" i="1" l="1"/>
  <c r="O367" i="1" s="1"/>
  <c r="M392" i="1"/>
  <c r="N392" i="1" l="1"/>
  <c r="O392" i="1" s="1"/>
  <c r="M419" i="1"/>
  <c r="N419" i="1" s="1"/>
  <c r="M497" i="1" l="1"/>
  <c r="N497" i="1" s="1"/>
  <c r="M550" i="1" l="1"/>
  <c r="N550" i="1" s="1"/>
  <c r="O419" i="1"/>
  <c r="O550" i="1" l="1"/>
  <c r="O497" i="1"/>
  <c r="M589" i="1"/>
  <c r="N589" i="1" s="1"/>
  <c r="M549" i="1"/>
  <c r="N549" i="1" l="1"/>
  <c r="M613" i="1"/>
  <c r="N613" i="1" s="1"/>
  <c r="O589" i="1"/>
  <c r="N612" i="1" l="1"/>
  <c r="M42" i="1"/>
  <c r="M612" i="1"/>
  <c r="N42" i="1" l="1"/>
  <c r="O42" i="1" s="1"/>
  <c r="M105" i="1"/>
  <c r="N105" i="1" s="1"/>
  <c r="O613" i="1"/>
  <c r="N104" i="1" l="1"/>
  <c r="M104" i="1"/>
  <c r="M143" i="1"/>
  <c r="N143" i="1" s="1"/>
  <c r="N142" i="1" l="1"/>
  <c r="M170" i="1"/>
  <c r="M142" i="1"/>
  <c r="N170" i="1" l="1"/>
  <c r="O170" i="1" s="1"/>
  <c r="M201" i="1"/>
  <c r="N201" i="1" s="1"/>
  <c r="O143" i="1"/>
  <c r="N200" i="1" l="1"/>
  <c r="M228" i="1"/>
  <c r="N228" i="1" s="1"/>
  <c r="M200" i="1"/>
  <c r="N227" i="1" l="1"/>
  <c r="M227" i="1"/>
  <c r="M302" i="1"/>
  <c r="O201" i="1"/>
  <c r="N302" i="1" l="1"/>
  <c r="O302" i="1" s="1"/>
  <c r="M346" i="1"/>
  <c r="N346" i="1" s="1"/>
  <c r="O228" i="1"/>
  <c r="M402" i="1" l="1"/>
  <c r="N402" i="1" s="1"/>
  <c r="O402" i="1" l="1"/>
  <c r="M425" i="1"/>
  <c r="N425" i="1" s="1"/>
  <c r="O346" i="1"/>
  <c r="O425" i="1" l="1"/>
  <c r="M451" i="1"/>
  <c r="M424" i="1"/>
  <c r="N451" i="1" l="1"/>
  <c r="O451" i="1" s="1"/>
  <c r="N424" i="1"/>
  <c r="M477" i="1"/>
  <c r="N477" i="1" l="1"/>
  <c r="O477" i="1" s="1"/>
  <c r="M506" i="1"/>
  <c r="N506" i="1" s="1"/>
  <c r="M532" i="1" l="1"/>
  <c r="N532" i="1" s="1"/>
  <c r="O506" i="1"/>
  <c r="O532" i="1" l="1"/>
  <c r="M572" i="1"/>
  <c r="N572" i="1" s="1"/>
  <c r="M531" i="1"/>
  <c r="N531" i="1" l="1"/>
  <c r="M595" i="1"/>
  <c r="N595" i="1" l="1"/>
  <c r="N593" i="1" s="1"/>
  <c r="M622" i="1"/>
  <c r="N622" i="1" s="1"/>
  <c r="M593" i="1"/>
  <c r="O572" i="1"/>
  <c r="O595" i="1" l="1"/>
  <c r="N621" i="1"/>
  <c r="M71" i="1"/>
  <c r="N71" i="1" s="1"/>
  <c r="M621" i="1"/>
  <c r="O71" i="1" l="1"/>
  <c r="M70" i="1"/>
  <c r="M101" i="1"/>
  <c r="N101" i="1" s="1"/>
  <c r="O622" i="1"/>
  <c r="N70" i="1" l="1"/>
  <c r="M138" i="1"/>
  <c r="N138" i="1" s="1"/>
  <c r="O101" i="1"/>
  <c r="M195" i="1" l="1"/>
  <c r="N195" i="1" s="1"/>
  <c r="M224" i="1" l="1"/>
  <c r="N224" i="1" s="1"/>
  <c r="M318" i="1" l="1"/>
  <c r="N318" i="1" s="1"/>
  <c r="O224" i="1"/>
  <c r="M369" i="1" l="1"/>
  <c r="O318" i="1"/>
  <c r="N369" i="1" l="1"/>
  <c r="O369" i="1" s="1"/>
  <c r="M395" i="1"/>
  <c r="N395" i="1" s="1"/>
  <c r="N394" i="1" l="1"/>
  <c r="M421" i="1"/>
  <c r="N421" i="1" s="1"/>
  <c r="M394" i="1"/>
  <c r="M448" i="1" l="1"/>
  <c r="O395" i="1"/>
  <c r="N448" i="1" l="1"/>
  <c r="O448" i="1" s="1"/>
  <c r="M474" i="1"/>
  <c r="O421" i="1"/>
  <c r="N474" i="1" l="1"/>
  <c r="O474" i="1" s="1"/>
  <c r="M501" i="1"/>
  <c r="N501" i="1" s="1"/>
  <c r="N500" i="1" l="1"/>
  <c r="M527" i="1"/>
  <c r="M500" i="1"/>
  <c r="N527" i="1" l="1"/>
  <c r="O527" i="1" s="1"/>
  <c r="M591" i="1"/>
  <c r="N591" i="1" s="1"/>
  <c r="O501" i="1"/>
  <c r="M618" i="1" l="1"/>
  <c r="N618" i="1" s="1"/>
  <c r="O591" i="1"/>
  <c r="M21" i="1" l="1"/>
  <c r="N21" i="1" s="1"/>
  <c r="O618" i="1"/>
  <c r="N20" i="1" l="1"/>
  <c r="M139" i="1"/>
  <c r="M20" i="1"/>
  <c r="N139" i="1" l="1"/>
  <c r="O139" i="1" s="1"/>
  <c r="M168" i="1"/>
  <c r="N168" i="1" s="1"/>
  <c r="O21" i="1"/>
  <c r="M197" i="1" l="1"/>
  <c r="N197" i="1" s="1"/>
  <c r="N196" i="1" l="1"/>
  <c r="M225" i="1"/>
  <c r="N225" i="1" s="1"/>
  <c r="M196" i="1"/>
  <c r="M300" i="1" l="1"/>
  <c r="N300" i="1" s="1"/>
  <c r="O197" i="1"/>
  <c r="M319" i="1" l="1"/>
  <c r="N319" i="1" s="1"/>
  <c r="O225" i="1"/>
  <c r="M344" i="1" l="1"/>
  <c r="N344" i="1" s="1"/>
  <c r="O319" i="1"/>
  <c r="M371" i="1" l="1"/>
  <c r="N371" i="1" s="1"/>
  <c r="N370" i="1" l="1"/>
  <c r="M397" i="1"/>
  <c r="N397" i="1" s="1"/>
  <c r="O344" i="1"/>
  <c r="M370" i="1"/>
  <c r="O397" i="1" l="1"/>
  <c r="M422" i="1"/>
  <c r="O371" i="1"/>
  <c r="M396" i="1"/>
  <c r="N422" i="1" l="1"/>
  <c r="N417" i="1" s="1"/>
  <c r="N396" i="1"/>
  <c r="M449" i="1"/>
  <c r="M417" i="1"/>
  <c r="N449" i="1" l="1"/>
  <c r="O449" i="1" s="1"/>
  <c r="M475" i="1"/>
  <c r="O422" i="1"/>
  <c r="N475" i="1" l="1"/>
  <c r="O475" i="1" s="1"/>
  <c r="M528" i="1"/>
  <c r="N528" i="1" l="1"/>
  <c r="N524" i="1" s="1"/>
  <c r="N523" i="1" s="1"/>
  <c r="M570" i="1"/>
  <c r="N570" i="1" s="1"/>
  <c r="M524" i="1"/>
  <c r="M523" i="1" s="1"/>
  <c r="O528" i="1" l="1"/>
  <c r="M592" i="1"/>
  <c r="N592" i="1" s="1"/>
  <c r="O570" i="1"/>
  <c r="M619" i="1" l="1"/>
  <c r="N619" i="1" s="1"/>
  <c r="M382" i="1" l="1"/>
  <c r="N382" i="1" s="1"/>
  <c r="O592" i="1"/>
  <c r="N381" i="1" l="1"/>
  <c r="M579" i="1"/>
  <c r="N579" i="1" s="1"/>
  <c r="O619" i="1"/>
  <c r="M381" i="1"/>
  <c r="N578" i="1" l="1"/>
  <c r="M160" i="1"/>
  <c r="N160" i="1" s="1"/>
  <c r="O382" i="1"/>
  <c r="M578" i="1"/>
  <c r="N159" i="1" l="1"/>
  <c r="M159" i="1"/>
  <c r="M308" i="1"/>
  <c r="N308" i="1" s="1"/>
  <c r="O579" i="1"/>
  <c r="M410" i="1" l="1"/>
  <c r="N410" i="1" s="1"/>
  <c r="O160" i="1"/>
  <c r="O410" i="1" l="1"/>
  <c r="M487" i="1"/>
  <c r="N487" i="1" s="1"/>
  <c r="M18" i="1" l="1"/>
  <c r="N18" i="1" s="1"/>
  <c r="M64" i="1" l="1"/>
  <c r="N64" i="1" l="1"/>
  <c r="N62" i="1" s="1"/>
  <c r="M175" i="1"/>
  <c r="N175" i="1" s="1"/>
  <c r="M62" i="1"/>
  <c r="O64" i="1" l="1"/>
  <c r="O175" i="1"/>
  <c r="M212" i="1"/>
  <c r="N212" i="1" s="1"/>
  <c r="M174" i="1"/>
  <c r="N174" i="1" l="1"/>
  <c r="N211" i="1"/>
  <c r="M291" i="1"/>
  <c r="N291" i="1" s="1"/>
  <c r="M211" i="1"/>
  <c r="N290" i="1" l="1"/>
  <c r="M290" i="1"/>
  <c r="M326" i="1"/>
  <c r="O212" i="1"/>
  <c r="N326" i="1" l="1"/>
  <c r="O326" i="1" s="1"/>
  <c r="M352" i="1"/>
  <c r="N352" i="1" s="1"/>
  <c r="M324" i="1"/>
  <c r="O291" i="1"/>
  <c r="N324" i="1" l="1"/>
  <c r="M391" i="1"/>
  <c r="O352" i="1"/>
  <c r="N391" i="1" l="1"/>
  <c r="O391" i="1" s="1"/>
  <c r="M429" i="1"/>
  <c r="N429" i="1" s="1"/>
  <c r="N428" i="1" l="1"/>
  <c r="N416" i="1" s="1"/>
  <c r="M428" i="1"/>
  <c r="M416" i="1" s="1"/>
  <c r="M462" i="1"/>
  <c r="N462" i="1" l="1"/>
  <c r="O462" i="1" s="1"/>
  <c r="M496" i="1"/>
  <c r="N496" i="1" s="1"/>
  <c r="O429" i="1"/>
  <c r="M536" i="1" l="1"/>
  <c r="N536" i="1" s="1"/>
  <c r="O496" i="1"/>
  <c r="M581" i="1" l="1"/>
  <c r="N581" i="1" s="1"/>
  <c r="O536" i="1"/>
  <c r="N580" i="1" l="1"/>
  <c r="M611" i="1"/>
  <c r="N611" i="1" s="1"/>
  <c r="M580" i="1"/>
  <c r="N610" i="1" l="1"/>
  <c r="M597" i="1"/>
  <c r="N597" i="1" s="1"/>
  <c r="O581" i="1"/>
  <c r="M610" i="1"/>
  <c r="N596" i="1" l="1"/>
  <c r="M310" i="1"/>
  <c r="N310" i="1" s="1"/>
  <c r="M596" i="1"/>
  <c r="O611" i="1"/>
  <c r="O310" i="1" l="1"/>
  <c r="M442" i="1"/>
  <c r="N442" i="1" s="1"/>
  <c r="M309" i="1"/>
  <c r="O597" i="1"/>
  <c r="N309" i="1" l="1"/>
  <c r="N441" i="1"/>
  <c r="M542" i="1"/>
  <c r="N542" i="1" s="1"/>
  <c r="M441" i="1"/>
  <c r="N541" i="1" l="1"/>
  <c r="M180" i="1"/>
  <c r="N180" i="1" s="1"/>
  <c r="O442" i="1"/>
  <c r="M541" i="1"/>
  <c r="M331" i="1" l="1"/>
  <c r="N331" i="1" s="1"/>
  <c r="O542" i="1"/>
  <c r="M19" i="1" l="1"/>
  <c r="N19" i="1" s="1"/>
  <c r="M80" i="1" l="1"/>
  <c r="N80" i="1" s="1"/>
  <c r="M147" i="1" l="1"/>
  <c r="O80" i="1"/>
  <c r="N147" i="1" l="1"/>
  <c r="O147" i="1" s="1"/>
  <c r="M181" i="1"/>
  <c r="N181" i="1" l="1"/>
  <c r="O181" i="1" s="1"/>
  <c r="M218" i="1"/>
  <c r="N218" i="1" s="1"/>
  <c r="M304" i="1" l="1"/>
  <c r="N304" i="1" l="1"/>
  <c r="O304" i="1" s="1"/>
  <c r="M332" i="1"/>
  <c r="N332" i="1" s="1"/>
  <c r="M366" i="1" l="1"/>
  <c r="N366" i="1" l="1"/>
  <c r="O366" i="1" s="1"/>
  <c r="M404" i="1"/>
  <c r="N404" i="1" l="1"/>
  <c r="O404" i="1" s="1"/>
  <c r="M437" i="1"/>
  <c r="M401" i="1"/>
  <c r="M400" i="1" s="1"/>
  <c r="N401" i="1" l="1"/>
  <c r="N400" i="1" s="1"/>
  <c r="N437" i="1"/>
  <c r="O437" i="1" s="1"/>
  <c r="M467" i="1"/>
  <c r="N467" i="1" s="1"/>
  <c r="N466" i="1" l="1"/>
  <c r="M508" i="1"/>
  <c r="M466" i="1"/>
  <c r="N508" i="1" l="1"/>
  <c r="N503" i="1" s="1"/>
  <c r="N502" i="1" s="1"/>
  <c r="M588" i="1"/>
  <c r="N588" i="1" s="1"/>
  <c r="M503" i="1"/>
  <c r="M502" i="1" s="1"/>
  <c r="O467" i="1"/>
  <c r="M94" i="1" l="1"/>
  <c r="N94" i="1" s="1"/>
  <c r="O588" i="1"/>
  <c r="O508" i="1"/>
  <c r="N93" i="1" l="1"/>
  <c r="M36" i="1"/>
  <c r="N36" i="1" s="1"/>
  <c r="M93" i="1"/>
  <c r="N35" i="1" l="1"/>
  <c r="M35" i="1"/>
  <c r="M275" i="1"/>
  <c r="N275" i="1" s="1"/>
  <c r="O94" i="1"/>
  <c r="N274" i="1" l="1"/>
  <c r="M274" i="1"/>
  <c r="M209" i="1"/>
  <c r="N209" i="1" s="1"/>
  <c r="O36" i="1"/>
  <c r="N208" i="1" l="1"/>
  <c r="M351" i="1"/>
  <c r="N351" i="1" s="1"/>
  <c r="M208" i="1"/>
  <c r="O275" i="1"/>
  <c r="M603" i="1" l="1"/>
  <c r="N603" i="1" s="1"/>
  <c r="M336" i="1" l="1"/>
  <c r="N336" i="1" s="1"/>
  <c r="O603" i="1"/>
  <c r="O351" i="1"/>
  <c r="M378" i="1" l="1"/>
  <c r="N378" i="1" l="1"/>
  <c r="O378" i="1" s="1"/>
  <c r="M411" i="1"/>
  <c r="N411" i="1" l="1"/>
  <c r="O411" i="1" s="1"/>
  <c r="M516" i="1"/>
  <c r="M409" i="1"/>
  <c r="M408" i="1" s="1"/>
  <c r="N516" i="1" l="1"/>
  <c r="O516" i="1" s="1"/>
  <c r="N409" i="1"/>
  <c r="N408" i="1" s="1"/>
  <c r="M548" i="1"/>
  <c r="N548" i="1" s="1"/>
  <c r="M599" i="1" l="1"/>
  <c r="N599" i="1" s="1"/>
  <c r="N598" i="1" l="1"/>
  <c r="M598" i="1"/>
  <c r="M283" i="1"/>
  <c r="N283" i="1" s="1"/>
  <c r="N282" i="1" l="1"/>
  <c r="M282" i="1"/>
  <c r="M384" i="1"/>
  <c r="N384" i="1" s="1"/>
  <c r="O599" i="1"/>
  <c r="N383" i="1" l="1"/>
  <c r="M123" i="1"/>
  <c r="M383" i="1"/>
  <c r="O283" i="1"/>
  <c r="N123" i="1" l="1"/>
  <c r="O123" i="1" s="1"/>
  <c r="M281" i="1"/>
  <c r="N281" i="1" s="1"/>
  <c r="O384" i="1"/>
  <c r="N280" i="1" l="1"/>
  <c r="M540" i="1"/>
  <c r="N540" i="1" s="1"/>
  <c r="M280" i="1"/>
  <c r="N539" i="1" l="1"/>
  <c r="M539" i="1"/>
  <c r="M609" i="1"/>
  <c r="N609" i="1" s="1"/>
  <c r="O281" i="1"/>
  <c r="M124" i="1" l="1"/>
  <c r="O609" i="1"/>
  <c r="O540" i="1"/>
  <c r="N124" i="1" l="1"/>
  <c r="O124" i="1" s="1"/>
  <c r="M205" i="1"/>
  <c r="N205" i="1" l="1"/>
  <c r="O205" i="1" s="1"/>
  <c r="M315" i="1"/>
  <c r="N315" i="1" l="1"/>
  <c r="N311" i="1" s="1"/>
  <c r="M348" i="1"/>
  <c r="M311" i="1"/>
  <c r="N348" i="1" l="1"/>
  <c r="N343" i="1" s="1"/>
  <c r="M454" i="1"/>
  <c r="O315" i="1"/>
  <c r="M343" i="1"/>
  <c r="N454" i="1" l="1"/>
  <c r="O454" i="1" s="1"/>
  <c r="O348" i="1"/>
  <c r="M522" i="1"/>
  <c r="N522" i="1" s="1"/>
  <c r="M452" i="1"/>
  <c r="N452" i="1" l="1"/>
  <c r="N521" i="1"/>
  <c r="M521" i="1"/>
  <c r="M574" i="1"/>
  <c r="N574" i="1" s="1"/>
  <c r="M16" i="1" l="1"/>
  <c r="O522" i="1"/>
  <c r="O574" i="1"/>
  <c r="N16" i="1" l="1"/>
  <c r="M604" i="1"/>
  <c r="M15" i="1"/>
  <c r="N604" i="1" l="1"/>
  <c r="N601" i="1" s="1"/>
  <c r="N15" i="1"/>
  <c r="O16" i="1"/>
  <c r="M299" i="1"/>
  <c r="N299" i="1" s="1"/>
  <c r="O604" i="1"/>
  <c r="M601" i="1"/>
  <c r="K14" i="15" s="1" a="1"/>
  <c r="K14" i="15" s="1"/>
  <c r="L14" i="15" l="1"/>
  <c r="L15" i="6"/>
  <c r="O299" i="1"/>
  <c r="M192" i="1"/>
  <c r="N192" i="1" s="1"/>
  <c r="M298" i="1"/>
  <c r="M297" i="1" s="1"/>
  <c r="N298" i="1" l="1"/>
  <c r="N297" i="1" s="1"/>
  <c r="N191" i="1"/>
  <c r="N190" i="1" s="1"/>
  <c r="M587" i="1"/>
  <c r="N587" i="1" s="1"/>
  <c r="M191" i="1"/>
  <c r="M190" i="1" s="1"/>
  <c r="O192" i="1" l="1"/>
  <c r="N586" i="1"/>
  <c r="N585" i="1" s="1"/>
  <c r="M323" i="1"/>
  <c r="N323" i="1" s="1"/>
  <c r="M586" i="1"/>
  <c r="M585" i="1" s="1"/>
  <c r="O323" i="1" l="1"/>
  <c r="M389" i="1"/>
  <c r="N389" i="1" s="1"/>
  <c r="M322" i="1"/>
  <c r="M321" i="1" s="1"/>
  <c r="O587" i="1"/>
  <c r="N322" i="1" l="1"/>
  <c r="N321" i="1" s="1"/>
  <c r="O389" i="1"/>
  <c r="M365" i="1"/>
  <c r="N365" i="1" s="1"/>
  <c r="M388" i="1"/>
  <c r="M387" i="1" s="1"/>
  <c r="N388" i="1" l="1"/>
  <c r="N387" i="1" s="1"/>
  <c r="O365" i="1"/>
  <c r="M167" i="1"/>
  <c r="M364" i="1"/>
  <c r="M363" i="1" s="1"/>
  <c r="M166" i="1" l="1"/>
  <c r="M165" i="1" s="1"/>
  <c r="N167" i="1"/>
  <c r="N364" i="1"/>
  <c r="N363" i="1" s="1"/>
  <c r="M376" i="1"/>
  <c r="N376" i="1" s="1"/>
  <c r="N166" i="1" l="1"/>
  <c r="N165" i="1" s="1"/>
  <c r="N375" i="1"/>
  <c r="M515" i="1"/>
  <c r="N515" i="1" s="1"/>
  <c r="M375" i="1"/>
  <c r="O515" i="1" l="1"/>
  <c r="M514" i="1"/>
  <c r="M513" i="1" s="1"/>
  <c r="M29" i="1"/>
  <c r="N29" i="1" s="1"/>
  <c r="N514" i="1" l="1"/>
  <c r="N513" i="1" s="1"/>
  <c r="O29" i="1"/>
  <c r="M386" i="1"/>
  <c r="N386" i="1" s="1"/>
  <c r="M28" i="1"/>
  <c r="M27" i="1" s="1"/>
  <c r="N28" i="1" l="1"/>
  <c r="N27" i="1" s="1"/>
  <c r="N385" i="1"/>
  <c r="N374" i="1" s="1"/>
  <c r="N362" i="1" s="1"/>
  <c r="N361" i="1" s="1"/>
  <c r="M607" i="1"/>
  <c r="N607" i="1" s="1"/>
  <c r="M385" i="1"/>
  <c r="K13" i="15" l="1" a="1"/>
  <c r="K13" i="15" s="1"/>
  <c r="K12" i="15" a="1"/>
  <c r="K12" i="15" s="1"/>
  <c r="N606" i="1"/>
  <c r="N605" i="1" s="1"/>
  <c r="M49" i="1"/>
  <c r="N49" i="1" s="1"/>
  <c r="O386" i="1"/>
  <c r="M374" i="1"/>
  <c r="M362" i="1" s="1"/>
  <c r="M361" i="1" s="1"/>
  <c r="M606" i="1"/>
  <c r="M605" i="1" s="1"/>
  <c r="L12" i="15" l="1"/>
  <c r="L13" i="15"/>
  <c r="L13" i="6"/>
  <c r="N48" i="1"/>
  <c r="M146" i="1"/>
  <c r="N146" i="1" s="1"/>
  <c r="L12" i="6"/>
  <c r="O607" i="1"/>
  <c r="M48" i="1"/>
  <c r="K10" i="15" s="1" a="1"/>
  <c r="K10" i="15" s="1"/>
  <c r="L10" i="15" l="1"/>
  <c r="L10" i="6"/>
  <c r="O49" i="1"/>
  <c r="O146" i="1"/>
  <c r="M136" i="1"/>
  <c r="N136" i="1" s="1"/>
  <c r="M145" i="1"/>
  <c r="M144" i="1" s="1"/>
  <c r="N145" i="1" l="1"/>
  <c r="N144" i="1" s="1"/>
  <c r="N135" i="1"/>
  <c r="M204" i="1"/>
  <c r="N204" i="1" s="1"/>
  <c r="M135" i="1"/>
  <c r="O204" i="1" l="1"/>
  <c r="M203" i="1"/>
  <c r="M202" i="1" s="1"/>
  <c r="M155" i="1"/>
  <c r="N155" i="1" s="1"/>
  <c r="N203" i="1" l="1"/>
  <c r="N202" i="1" s="1"/>
  <c r="O155" i="1"/>
  <c r="M78" i="1"/>
  <c r="N78" i="1" s="1"/>
  <c r="M154" i="1"/>
  <c r="M153" i="1" s="1"/>
  <c r="N154" i="1" l="1"/>
  <c r="N153" i="1" s="1"/>
  <c r="N77" i="1"/>
  <c r="N76" i="1" s="1"/>
  <c r="M342" i="1"/>
  <c r="N342" i="1" s="1"/>
  <c r="M77" i="1"/>
  <c r="M76" i="1" s="1"/>
  <c r="N341" i="1" l="1"/>
  <c r="N340" i="1" s="1"/>
  <c r="M461" i="1"/>
  <c r="N461" i="1" s="1"/>
  <c r="M341" i="1"/>
  <c r="M340" i="1" s="1"/>
  <c r="O78" i="1"/>
  <c r="O461" i="1" l="1"/>
  <c r="M447" i="1"/>
  <c r="N447" i="1" s="1"/>
  <c r="O342" i="1"/>
  <c r="M460" i="1"/>
  <c r="M459" i="1" s="1"/>
  <c r="N460" i="1" l="1"/>
  <c r="N459" i="1" s="1"/>
  <c r="O447" i="1"/>
  <c r="M473" i="1"/>
  <c r="N473" i="1" s="1"/>
  <c r="M446" i="1"/>
  <c r="M445" i="1" s="1"/>
  <c r="N446" i="1" l="1"/>
  <c r="N445" i="1" s="1"/>
  <c r="O473" i="1"/>
  <c r="M436" i="1"/>
  <c r="N436" i="1" s="1"/>
  <c r="M472" i="1"/>
  <c r="N472" i="1" l="1"/>
  <c r="O436" i="1"/>
  <c r="M99" i="1"/>
  <c r="N99" i="1" s="1"/>
  <c r="M435" i="1"/>
  <c r="N435" i="1" l="1"/>
  <c r="N434" i="1" s="1"/>
  <c r="N433" i="1" s="1"/>
  <c r="N98" i="1"/>
  <c r="N97" i="1" s="1"/>
  <c r="M359" i="1"/>
  <c r="N359" i="1" s="1"/>
  <c r="M434" i="1"/>
  <c r="M433" i="1" s="1"/>
  <c r="M98" i="1"/>
  <c r="M97" i="1" s="1"/>
  <c r="O99" i="1" l="1"/>
  <c r="N358" i="1"/>
  <c r="N357" i="1" s="1"/>
  <c r="N356" i="1" s="1"/>
  <c r="N355" i="1" s="1"/>
  <c r="N354" i="1" s="1"/>
  <c r="M479" i="1"/>
  <c r="N479" i="1" s="1"/>
  <c r="M358" i="1"/>
  <c r="M357" i="1" s="1"/>
  <c r="M356" i="1" s="1"/>
  <c r="M355" i="1" s="1"/>
  <c r="M354" i="1" s="1"/>
  <c r="N478" i="1" l="1"/>
  <c r="N471" i="1" s="1"/>
  <c r="N470" i="1" s="1"/>
  <c r="N432" i="1" s="1"/>
  <c r="O359" i="1"/>
  <c r="M484" i="1"/>
  <c r="N484" i="1" s="1"/>
  <c r="M478" i="1"/>
  <c r="K15" i="15" s="1" a="1"/>
  <c r="K15" i="15" s="1"/>
  <c r="L15" i="15" l="1"/>
  <c r="L16" i="15" s="1"/>
  <c r="K16" i="15"/>
  <c r="O484" i="1"/>
  <c r="M471" i="1"/>
  <c r="M470" i="1" s="1"/>
  <c r="M432" i="1" s="1"/>
  <c r="M483" i="1"/>
  <c r="O479" i="1"/>
  <c r="M489" i="1"/>
  <c r="N489" i="1" s="1"/>
  <c r="N483" i="1" l="1"/>
  <c r="M329" i="1"/>
  <c r="N329" i="1" s="1"/>
  <c r="K17" i="6"/>
  <c r="L16" i="6"/>
  <c r="L17" i="6" s="1"/>
  <c r="M488" i="1"/>
  <c r="K25" i="15" l="1" a="1"/>
  <c r="K25" i="15" s="1"/>
  <c r="K24" i="15" a="1"/>
  <c r="K24" i="15" s="1"/>
  <c r="N488" i="1"/>
  <c r="N482" i="1" s="1"/>
  <c r="O489" i="1"/>
  <c r="N328" i="1"/>
  <c r="N327" i="1" s="1"/>
  <c r="N296" i="1" s="1"/>
  <c r="M328" i="1"/>
  <c r="M327" i="1" s="1"/>
  <c r="M296" i="1" s="1"/>
  <c r="M482" i="1"/>
  <c r="M494" i="1"/>
  <c r="N494" i="1" s="1"/>
  <c r="G23" i="6" l="1"/>
  <c r="F22" i="15"/>
  <c r="G22" i="15" s="1"/>
  <c r="L24" i="15"/>
  <c r="L25" i="15"/>
  <c r="L25" i="6"/>
  <c r="L26" i="6"/>
  <c r="N493" i="1"/>
  <c r="N492" i="1" s="1"/>
  <c r="M535" i="1"/>
  <c r="N535" i="1" s="1"/>
  <c r="M493" i="1"/>
  <c r="M492" i="1" s="1"/>
  <c r="O494" i="1" l="1"/>
  <c r="N534" i="1"/>
  <c r="N533" i="1" s="1"/>
  <c r="M534" i="1"/>
  <c r="M533" i="1" s="1"/>
  <c r="G26" i="6" s="1"/>
  <c r="M273" i="1"/>
  <c r="N273" i="1" s="1"/>
  <c r="F25" i="15" l="1"/>
  <c r="G25" i="15" s="1"/>
  <c r="N272" i="1"/>
  <c r="N271" i="1" s="1"/>
  <c r="N270" i="1" s="1"/>
  <c r="N269" i="1" s="1"/>
  <c r="M569" i="1"/>
  <c r="N569" i="1" s="1"/>
  <c r="M272" i="1"/>
  <c r="F24" i="15" s="1" a="1"/>
  <c r="F24" i="15" s="1"/>
  <c r="G24" i="15" s="1"/>
  <c r="O535" i="1"/>
  <c r="N568" i="1" l="1"/>
  <c r="N567" i="1" s="1"/>
  <c r="N566" i="1" s="1"/>
  <c r="M568" i="1"/>
  <c r="M567" i="1" s="1"/>
  <c r="M566" i="1" s="1"/>
  <c r="M141" i="1"/>
  <c r="N141" i="1" s="1"/>
  <c r="M271" i="1"/>
  <c r="G25" i="6"/>
  <c r="O273" i="1"/>
  <c r="O141" i="1" l="1"/>
  <c r="M215" i="1"/>
  <c r="N215" i="1" s="1"/>
  <c r="M140" i="1"/>
  <c r="M270" i="1"/>
  <c r="F26" i="15" s="1"/>
  <c r="G26" i="15" s="1"/>
  <c r="O569" i="1"/>
  <c r="K20" i="15" l="1" a="1"/>
  <c r="K20" i="15" s="1"/>
  <c r="K21" i="15" a="1"/>
  <c r="K21" i="15" s="1"/>
  <c r="N140" i="1"/>
  <c r="N134" i="1" s="1"/>
  <c r="O215" i="1"/>
  <c r="M214" i="1"/>
  <c r="M213" i="1" s="1"/>
  <c r="M40" i="1"/>
  <c r="N40" i="1" s="1"/>
  <c r="G27" i="6"/>
  <c r="M269" i="1"/>
  <c r="M134" i="1"/>
  <c r="L21" i="15" l="1"/>
  <c r="K27" i="15"/>
  <c r="L20" i="15"/>
  <c r="L27" i="15" s="1"/>
  <c r="N214" i="1"/>
  <c r="N213" i="1" s="1"/>
  <c r="L22" i="6"/>
  <c r="O40" i="1"/>
  <c r="M545" i="1"/>
  <c r="N545" i="1" s="1"/>
  <c r="L21" i="6"/>
  <c r="L28" i="6" s="1"/>
  <c r="K28" i="6"/>
  <c r="M39" i="1"/>
  <c r="N39" i="1" l="1"/>
  <c r="N38" i="1" s="1"/>
  <c r="O545" i="1"/>
  <c r="M544" i="1"/>
  <c r="M543" i="1" s="1"/>
  <c r="M481" i="1" s="1"/>
  <c r="M480" i="1" s="1"/>
  <c r="M360" i="1" s="1"/>
  <c r="M115" i="1"/>
  <c r="N115" i="1" s="1"/>
  <c r="M38" i="1"/>
  <c r="N544" i="1" l="1"/>
  <c r="N543" i="1" s="1"/>
  <c r="N481" i="1" s="1"/>
  <c r="N480" i="1" s="1"/>
  <c r="N360" i="1" s="1"/>
  <c r="N114" i="1"/>
  <c r="N113" i="1" s="1"/>
  <c r="N112" i="1" s="1"/>
  <c r="N111" i="1" s="1"/>
  <c r="N110" i="1" s="1"/>
  <c r="M52" i="1"/>
  <c r="N52" i="1" s="1"/>
  <c r="M114" i="1"/>
  <c r="O52" i="1" l="1"/>
  <c r="O115" i="1"/>
  <c r="M617" i="1"/>
  <c r="N617" i="1" s="1"/>
  <c r="M113" i="1"/>
  <c r="F23" i="15" s="1"/>
  <c r="G23" i="15" s="1"/>
  <c r="M51" i="1"/>
  <c r="F10" i="15" s="1" a="1"/>
  <c r="F10" i="15" s="1"/>
  <c r="G10" i="15" s="1"/>
  <c r="N51" i="1" l="1"/>
  <c r="N50" i="1" s="1"/>
  <c r="N37" i="1" s="1"/>
  <c r="N616" i="1"/>
  <c r="N615" i="1" s="1"/>
  <c r="N614" i="1" s="1"/>
  <c r="N565" i="1" s="1"/>
  <c r="N564" i="1" s="1"/>
  <c r="N563" i="1" s="1"/>
  <c r="M616" i="1"/>
  <c r="M615" i="1" s="1"/>
  <c r="M614" i="1" s="1"/>
  <c r="M565" i="1" s="1"/>
  <c r="M564" i="1" s="1"/>
  <c r="M563" i="1" s="1"/>
  <c r="F14" i="15" s="1"/>
  <c r="G14" i="15" s="1"/>
  <c r="M121" i="1"/>
  <c r="N121" i="1" s="1"/>
  <c r="M50" i="1"/>
  <c r="G10" i="6"/>
  <c r="M112" i="1"/>
  <c r="M111" i="1" s="1"/>
  <c r="M110" i="1" s="1"/>
  <c r="G24" i="6"/>
  <c r="O121" i="1" l="1"/>
  <c r="M223" i="1"/>
  <c r="N223" i="1" s="1"/>
  <c r="M120" i="1"/>
  <c r="F12" i="15" s="1" a="1"/>
  <c r="F12" i="15" s="1"/>
  <c r="O617" i="1"/>
  <c r="M37" i="1"/>
  <c r="G12" i="15" l="1"/>
  <c r="N120" i="1"/>
  <c r="N119" i="1" s="1"/>
  <c r="N118" i="1" s="1"/>
  <c r="N117" i="1" s="1"/>
  <c r="N222" i="1"/>
  <c r="N221" i="1" s="1"/>
  <c r="M178" i="1"/>
  <c r="M222" i="1"/>
  <c r="F15" i="15" s="1" a="1"/>
  <c r="F15" i="15" s="1"/>
  <c r="G15" i="15" s="1"/>
  <c r="M119" i="1"/>
  <c r="F13" i="15" s="1"/>
  <c r="G13" i="15" s="1"/>
  <c r="G16" i="15" l="1"/>
  <c r="F16" i="15"/>
  <c r="M177" i="1"/>
  <c r="F20" i="15" s="1" a="1"/>
  <c r="F20" i="15" s="1"/>
  <c r="N178" i="1"/>
  <c r="O223" i="1"/>
  <c r="M221" i="1"/>
  <c r="G16" i="6"/>
  <c r="M96" i="1"/>
  <c r="N96" i="1" s="1"/>
  <c r="G12" i="6"/>
  <c r="M118" i="1"/>
  <c r="M117" i="1" s="1"/>
  <c r="G13" i="6"/>
  <c r="F27" i="15" l="1"/>
  <c r="F21" i="15"/>
  <c r="G21" i="15" s="1"/>
  <c r="G20" i="15"/>
  <c r="G27" i="15" s="1"/>
  <c r="N177" i="1"/>
  <c r="N176" i="1" s="1"/>
  <c r="N133" i="1" s="1"/>
  <c r="N132" i="1" s="1"/>
  <c r="N116" i="1" s="1"/>
  <c r="N109" i="1" s="1"/>
  <c r="N108" i="1" s="1"/>
  <c r="N95" i="1"/>
  <c r="G17" i="6"/>
  <c r="F17" i="6"/>
  <c r="M73" i="1"/>
  <c r="N73" i="1" s="1"/>
  <c r="M176" i="1"/>
  <c r="M133" i="1" s="1"/>
  <c r="M95" i="1"/>
  <c r="K18" i="15" s="1" a="1"/>
  <c r="K18" i="15" s="1"/>
  <c r="L18" i="15" l="1"/>
  <c r="L19" i="6"/>
  <c r="O96" i="1"/>
  <c r="N72" i="1"/>
  <c r="N61" i="1" s="1"/>
  <c r="N60" i="1" s="1"/>
  <c r="M89" i="1"/>
  <c r="N89" i="1" s="1"/>
  <c r="M72" i="1"/>
  <c r="F28" i="6"/>
  <c r="G21" i="6"/>
  <c r="G28" i="6" s="1"/>
  <c r="F22" i="6"/>
  <c r="G22" i="6" s="1"/>
  <c r="M132" i="1"/>
  <c r="M116" i="1" s="1"/>
  <c r="M109" i="1" s="1"/>
  <c r="M108" i="1" s="1"/>
  <c r="K17" i="15" l="1" a="1"/>
  <c r="K17" i="15" s="1"/>
  <c r="F17" i="15" a="1"/>
  <c r="F17" i="15" s="1"/>
  <c r="N88" i="1"/>
  <c r="N87" i="1" s="1"/>
  <c r="N86" i="1" s="1"/>
  <c r="M23" i="1"/>
  <c r="N23" i="1" s="1"/>
  <c r="O73" i="1"/>
  <c r="M88" i="1"/>
  <c r="F18" i="15" s="1" a="1"/>
  <c r="F18" i="15" s="1"/>
  <c r="G18" i="15" s="1"/>
  <c r="M61" i="1"/>
  <c r="F19" i="15" l="1"/>
  <c r="G17" i="15"/>
  <c r="G19" i="15" s="1"/>
  <c r="K19" i="15"/>
  <c r="L17" i="15"/>
  <c r="L19" i="15" s="1"/>
  <c r="N22" i="1"/>
  <c r="N14" i="1" s="1"/>
  <c r="N13" i="1" s="1"/>
  <c r="N12" i="1" s="1"/>
  <c r="N11" i="1" s="1"/>
  <c r="N10" i="1" s="1"/>
  <c r="N9" i="1" s="1"/>
  <c r="N8" i="1" s="1"/>
  <c r="M22" i="1"/>
  <c r="M60" i="1"/>
  <c r="G19" i="6"/>
  <c r="M87" i="1"/>
  <c r="G18" i="6"/>
  <c r="K20" i="6"/>
  <c r="L18" i="6"/>
  <c r="L20" i="6" s="1"/>
  <c r="K9" i="15" l="1" a="1"/>
  <c r="K9" i="15" s="1"/>
  <c r="F9" i="15" a="1"/>
  <c r="F9" i="15" s="1"/>
  <c r="G20" i="6"/>
  <c r="M86" i="1"/>
  <c r="M14" i="1"/>
  <c r="F20" i="6"/>
  <c r="O23" i="1"/>
  <c r="F11" i="15" l="1"/>
  <c r="F28" i="15" s="1"/>
  <c r="G9" i="15"/>
  <c r="G11" i="15" s="1"/>
  <c r="G28" i="15" s="1"/>
  <c r="K11" i="15"/>
  <c r="L9" i="15"/>
  <c r="L11" i="15" s="1"/>
  <c r="L28" i="15" s="1"/>
  <c r="K11" i="6"/>
  <c r="L9" i="6"/>
  <c r="L11" i="6" s="1"/>
  <c r="L29" i="6" s="1"/>
  <c r="M13" i="1"/>
  <c r="M12" i="1" s="1"/>
  <c r="M11" i="1" s="1"/>
  <c r="M10" i="1" s="1"/>
  <c r="M9" i="1" s="1"/>
  <c r="M8" i="1" s="1"/>
  <c r="K28" i="15" l="1"/>
  <c r="O11" i="15" s="1"/>
  <c r="K29" i="6"/>
  <c r="O11" i="6" s="1"/>
  <c r="O19" i="15" l="1"/>
  <c r="O26" i="15"/>
  <c r="O22" i="15"/>
  <c r="O23" i="15"/>
  <c r="O28" i="15"/>
  <c r="O14" i="15"/>
  <c r="O12" i="15"/>
  <c r="O13" i="15"/>
  <c r="O10" i="15"/>
  <c r="O15" i="15"/>
  <c r="O16" i="15"/>
  <c r="O25" i="15"/>
  <c r="O24" i="15"/>
  <c r="O20" i="15"/>
  <c r="O21" i="15"/>
  <c r="O27" i="15"/>
  <c r="O18" i="15"/>
  <c r="O17" i="15"/>
  <c r="O9" i="15"/>
  <c r="O9" i="6"/>
  <c r="O10" i="6"/>
  <c r="O29" i="6"/>
  <c r="O24" i="6"/>
  <c r="O27" i="6"/>
  <c r="O23" i="6"/>
  <c r="O15" i="6"/>
  <c r="O13" i="6"/>
  <c r="O12" i="6"/>
  <c r="O16" i="6"/>
  <c r="O17" i="6"/>
  <c r="O26" i="6"/>
  <c r="O25" i="6"/>
  <c r="O22" i="6"/>
  <c r="O21" i="6"/>
  <c r="O28" i="6"/>
  <c r="O19" i="6"/>
  <c r="O18" i="6"/>
  <c r="O20" i="6"/>
  <c r="F9" i="6" a="1"/>
  <c r="F9" i="6" s="1"/>
  <c r="M163" i="14"/>
  <c r="M162" i="14" s="1"/>
  <c r="M117" i="14" s="1"/>
  <c r="M110" i="14" s="1"/>
  <c r="M109" i="14" s="1"/>
  <c r="M8" i="14" s="1"/>
  <c r="G9" i="6" l="1"/>
  <c r="G11" i="6" s="1"/>
  <c r="G29" i="6" s="1"/>
  <c r="F11" i="6"/>
  <c r="F29" i="6" s="1"/>
  <c r="G21" i="31"/>
  <c r="G28" i="31" s="1"/>
  <c r="G29" i="31" s="1"/>
  <c r="E28" i="31"/>
  <c r="E29" i="31" s="1"/>
  <c r="I21" i="31"/>
  <c r="I28" i="31" s="1"/>
  <c r="G2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tc={7524C06F-310D-4810-A1B2-05351222FA7F}</author>
    <author>tc={EB0EA277-AF4C-43BB-91AC-B3DCC35BE6F4}</author>
    <author>tc={5E3C3A3E-4E7F-4D30-84B0-87810E261D43}</author>
    <author>tc={AB5F5745-9745-4D82-AC59-73EC1DB00712}</author>
    <author>tc={1E1DA00B-E4A3-4157-8028-C01001CED91C}</author>
    <author>tc={198C33D4-A09E-4ECF-A47B-C16DFEEF8EA0}</author>
    <author>tc={65DE0C9C-3CCE-4F25-9615-88409E7C7343}</author>
    <author>tc={1F2DBAAA-A84F-487A-8450-9CB345DA4C01}</author>
    <author>tc={7577F860-7189-4487-A5F1-72C113EFAB5E}</author>
    <author>tc={1B0F387E-8DA2-41AB-BFFA-2A2A4F8C49F5}</author>
    <author>tc={FE64419D-31A0-4819-B28A-30D48C15DDDE}</author>
    <author>tc={363BF690-6FDA-45D6-B173-4DFC6C6A4D13}</author>
    <author>tc={3088D9EE-3771-45AA-89BB-54E93EC62A48}</author>
    <author>tc={1DE0BD76-21D4-49FB-A81C-79CD80DD1DD7}</author>
    <author>tc={D9B62AAD-0C85-4827-A54E-8C4E468EE0BA}</author>
    <author>tc={AED38678-FCD1-45FD-88FE-9A725A817DB3}</author>
    <author>tc={23C64DA9-FF83-47B1-A247-EA86EAD18D37}</author>
    <author>tc={A20A4BB1-1268-4264-A4C4-48DA5091369E}</author>
    <author>tc={EB340405-7818-4365-9A49-E6747A1BD9E6}</author>
    <author>tc={85B3B764-6AB5-461D-A5A9-31D3009E0093}</author>
    <author>tc={5046B0BB-2886-46FC-9FDD-98BD95DB5CCB}</author>
    <author>tc={1C23EB73-4D56-4E58-AF1F-EBDD5DD6A423}</author>
    <author>tc={5239629D-C555-43ED-B514-1AEBCD0732BB}</author>
    <author>tc={6AD63871-B45A-4A19-955C-0577D077F4A3}</author>
    <author>tc={DAE41AB3-4F58-48C4-A49B-9E06EAE27ABD}</author>
    <author>tc={551A7860-7058-4FBF-B663-2AC93D961270}</author>
    <author>tc={1A695EC6-DB87-4185-AD7C-92ADA0ADCF80}</author>
    <author>tc={1B0DED07-A515-47E3-8979-69AC65565101}</author>
  </authors>
  <commentList>
    <comment ref="C16" authorId="0" shapeId="0" xr:uid="{7524C06F-310D-4810-A1B2-05351222FA7F}">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C26" authorId="1" shapeId="0" xr:uid="{EB0EA277-AF4C-43BB-91AC-B3DCC35BE6F4}">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C56" authorId="2" shapeId="0" xr:uid="{5E3C3A3E-4E7F-4D30-84B0-87810E261D43}">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C70" authorId="3" shapeId="0" xr:uid="{AB5F5745-9745-4D82-AC59-73EC1DB00712}">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C111" authorId="4" shapeId="0" xr:uid="{1E1DA00B-E4A3-4157-8028-C01001CED91C}">
      <text>
        <t>[Threaded comment]
Your version of Excel allows you to read this threaded comment; however, any edits to it will get removed if the file is opened in a newer version of Excel. Learn more: https://go.microsoft.com/fwlink/?linkid=870924
Comment:
    Dikurangi 100 juta</t>
      </text>
    </comment>
    <comment ref="C122" authorId="5" shapeId="0" xr:uid="{198C33D4-A09E-4ECF-A47B-C16DFEEF8EA0}">
      <text>
        <t>[Threaded comment]
Your version of Excel allows you to read this threaded comment; however, any edits to it will get removed if the file is opened in a newer version of Excel. Learn more: https://go.microsoft.com/fwlink/?linkid=870924
Comment:
    Dikurangi 100 juta</t>
      </text>
    </comment>
    <comment ref="G143" authorId="6" shapeId="0" xr:uid="{65DE0C9C-3CCE-4F25-9615-88409E7C7343}">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H143" authorId="7" shapeId="0" xr:uid="{1F2DBAAA-A84F-487A-8450-9CB345DA4C01}">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I143" authorId="8" shapeId="0" xr:uid="{7577F860-7189-4487-A5F1-72C113EFAB5E}">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J143" authorId="9" shapeId="0" xr:uid="{1B0F387E-8DA2-41AB-BFFA-2A2A4F8C49F5}">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K143" authorId="10" shapeId="0" xr:uid="{FE64419D-31A0-4819-B28A-30D48C15DDDE}">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G152" authorId="11" shapeId="0" xr:uid="{363BF690-6FDA-45D6-B173-4DFC6C6A4D13}">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H152" authorId="12" shapeId="0" xr:uid="{3088D9EE-3771-45AA-89BB-54E93EC62A48}">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152" authorId="13" shapeId="0" xr:uid="{1DE0BD76-21D4-49FB-A81C-79CD80DD1DD7}">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J152" authorId="14" shapeId="0" xr:uid="{D9B62AAD-0C85-4827-A54E-8C4E468EE0BA}">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K152" authorId="15" shapeId="0" xr:uid="{AED38678-FCD1-45FD-88FE-9A725A817DB3}">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C219" authorId="16" shapeId="0" xr:uid="{23C64DA9-FF83-47B1-A247-EA86EAD18D37}">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C229" authorId="17" shapeId="0" xr:uid="{A20A4BB1-1268-4264-A4C4-48DA5091369E}">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G271" authorId="18" shapeId="0" xr:uid="{EB340405-7818-4365-9A49-E6747A1BD9E6}">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H271" authorId="19" shapeId="0" xr:uid="{85B3B764-6AB5-461D-A5A9-31D3009E0093}">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I271" authorId="20" shapeId="0" xr:uid="{5046B0BB-2886-46FC-9FDD-98BD95DB5CCB}">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J271" authorId="21" shapeId="0" xr:uid="{1C23EB73-4D56-4E58-AF1F-EBDD5DD6A423}">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K271" authorId="22" shapeId="0" xr:uid="{5239629D-C555-43ED-B514-1AEBCD0732BB}">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278" authorId="23" shapeId="0" xr:uid="{6AD63871-B45A-4A19-955C-0577D077F4A3}">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23" authorId="24" shapeId="0" xr:uid="{DAE41AB3-4F58-48C4-A49B-9E06EAE27ABD}">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C333" authorId="25" shapeId="0" xr:uid="{551A7860-7058-4FBF-B663-2AC93D961270}">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C428" authorId="26" shapeId="0" xr:uid="{1A695EC6-DB87-4185-AD7C-92ADA0ADCF80}">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C510" authorId="27" shapeId="0" xr:uid="{1B0DED07-A515-47E3-8979-69AC65565101}">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tc={A2BB30FE-18B8-4165-AC16-62E73F202AEC}</author>
    <author>tc={9EAD729C-F4CA-4C8A-BF82-C97BEF554106}</author>
    <author>tc={E96014CB-4E05-4BAF-A395-3F99C350D1A8}</author>
    <author>tc={E228C9F4-CE84-4BDC-8B93-F15B27BFC9FE}</author>
    <author>tc={117824C0-FAA0-4A71-8B32-F48F296466BE}</author>
    <author>tc={3F132DE2-5CB8-4397-AC64-D768CE7E6EAC}</author>
    <author>tc={B59686BF-4E15-4CF1-BBD5-01E498899D17}</author>
    <author>tc={26BFD124-59FB-4759-8BC8-5F108FF21FC8}</author>
    <author>tc={7BB30578-C3B2-4E2A-B453-5B222020A3C3}</author>
    <author>tc={839C8221-EA16-4090-AE02-F44F506F1ADA}</author>
    <author>tc={8959E9CF-FB6D-4F5C-BA33-6F01473ED5E7}</author>
    <author>tc={7A926709-9624-4A1B-BF69-F41214208501}</author>
    <author>tc={9695883A-5773-4F91-B88F-5A1C24F93ABC}</author>
    <author>tc={C973A930-C647-4C1A-A0DC-8F5050F195EA}</author>
    <author>tc={7B12F355-6B21-465A-9989-31FDAE0DD41B}</author>
    <author>tc={AD714E42-14C0-4518-9686-2ADFBB972917}</author>
    <author>tc={B57607E1-AD51-444F-BA53-EE951B0DF2E5}</author>
    <author>tc={B08A454F-BF8E-4CFA-93DF-8F31AAD3CA80}</author>
    <author>tc={2F974C17-6CDB-4AC8-9FD5-7D05344C299E}</author>
    <author>tc={447372E5-88BE-4B2F-A36F-7F7580C0BCD1}</author>
    <author>tc={44B8CA8F-1B0D-4B6F-BE40-7DC5FF1C3534}</author>
    <author>tc={FE3E716F-DC49-4DA7-80C2-E58D5282E367}</author>
    <author>tc={EC917BFE-D32E-45DE-8EA2-178E65AF5EE3}</author>
    <author>tc={BBD60DFD-9EC7-4BA7-A36A-F370D046FC61}</author>
    <author>tc={19BBCA4F-48BB-4CF7-8D0F-B1A32ABCF380}</author>
    <author>tc={243781C5-6296-48DB-91E5-B488A594E047}</author>
    <author>tc={52C00C49-2DC8-48B9-9E8E-61073E9C08D7}</author>
    <author>tc={0338A3BD-8DD9-4EE8-A83D-E9AF4A6672AC}</author>
    <author>tc={22C7BDC7-0AE9-4A12-B350-38524C195637}</author>
    <author>tc={2FAD2D23-FBC2-4BCB-968F-D1F05F0B82B5}</author>
    <author>tc={3CC89476-4576-4005-89A8-8BE3E7C8B1AB}</author>
    <author>tc={A4B1CD9A-64BA-4C9B-A32E-896F96F30BD4}</author>
    <author>tc={3AE31A1E-A5B3-4763-A222-970DB5A653A4}</author>
    <author>tc={E48977C7-7981-465F-8631-57EC420D574C}</author>
    <author>tc={AF7D8E5D-97A3-4FFD-B11E-F9BE9552BBF3}</author>
    <author>tc={471D5E0B-EF02-466F-8DBE-70E6A7042329}</author>
    <author>tc={9712065F-D159-4740-8332-441D634E5B51}</author>
    <author>tc={0C88CBD8-F933-4DCF-A990-D38C61478C64}</author>
    <author>tc={5C8165F6-B0A3-4BF1-886C-754B6D4F9B88}</author>
    <author>tc={DA64A2EC-BCA1-4A21-9563-EABB0DCE841D}</author>
    <author>tc={0E367DAF-EB7E-4BAD-82BC-05A857262714}</author>
    <author>tc={D1DA8A96-844F-4387-9010-316AA2B355D3}</author>
    <author>tc={DD8D74A6-EC86-4516-97E3-B30161E8C5D0}</author>
    <author>tc={A59729E4-4E37-42BD-BD63-300ABEFC2581}</author>
    <author>tc={95B5E849-A7DC-44C1-9444-8BCA47355ED6}</author>
    <author>tc={76DD0DBA-F50C-426B-AF0B-D2F28C85D2EC}</author>
    <author>tc={B1F6C10D-DD3C-4E2C-A81B-824E908698BB}</author>
    <author>tc={619A01F7-B4EF-47ED-AF82-FA510C7D0BA5}</author>
  </authors>
  <commentList>
    <comment ref="C14" authorId="0" shapeId="0" xr:uid="{A2BB30FE-18B8-4165-AC16-62E73F202AEC}">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14" authorId="1" shapeId="0" xr:uid="{9EAD729C-F4CA-4C8A-BF82-C97BEF554106}">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C24" authorId="2" shapeId="0" xr:uid="{E96014CB-4E05-4BAF-A395-3F99C350D1A8}">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24" authorId="3" shapeId="0" xr:uid="{E228C9F4-CE84-4BDC-8B93-F15B27BFC9FE}">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C42" authorId="4" shapeId="0" xr:uid="{117824C0-FAA0-4A71-8B32-F48F296466BE}">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2" authorId="5" shapeId="0" xr:uid="{3F132DE2-5CB8-4397-AC64-D768CE7E6EAC}">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C44" authorId="6" shapeId="0" xr:uid="{B59686BF-4E15-4CF1-BBD5-01E498899D17}">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44" authorId="7" shapeId="0" xr:uid="{26BFD124-59FB-4759-8BC8-5F108FF21FC8}">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C58" authorId="8" shapeId="0" xr:uid="{7BB30578-C3B2-4E2A-B453-5B222020A3C3}">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58" authorId="9" shapeId="0" xr:uid="{839C8221-EA16-4090-AE02-F44F506F1ADA}">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C72" authorId="10" shapeId="0" xr:uid="{8959E9CF-FB6D-4F5C-BA33-6F01473ED5E7}">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72" authorId="11" shapeId="0" xr:uid="{7A926709-9624-4A1B-BF69-F41214208501}">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C115" authorId="12" shapeId="0" xr:uid="{9695883A-5773-4F91-B88F-5A1C24F93ABC}">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15" authorId="13" shapeId="0" xr:uid="{C973A930-C647-4C1A-A0DC-8F5050F195EA}">
      <text>
        <t>[Threaded comment]
Your version of Excel allows you to read this threaded comment; however, any edits to it will get removed if the file is opened in a newer version of Excel. Learn more: https://go.microsoft.com/fwlink/?linkid=870924
Comment:
    Dikurangi 100 juta</t>
      </text>
    </comment>
    <comment ref="C126" authorId="14" shapeId="0" xr:uid="{7B12F355-6B21-465A-9989-31FDAE0DD41B}">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26" authorId="15" shapeId="0" xr:uid="{AD714E42-14C0-4518-9686-2ADFBB972917}">
      <text>
        <t>[Threaded comment]
Your version of Excel allows you to read this threaded comment; however, any edits to it will get removed if the file is opened in a newer version of Excel. Learn more: https://go.microsoft.com/fwlink/?linkid=870924
Comment:
    Dikurangi 100 juta</t>
      </text>
    </comment>
    <comment ref="G147" authorId="16" shapeId="0" xr:uid="{B57607E1-AD51-444F-BA53-EE951B0DF2E5}">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47" authorId="17" shapeId="0" xr:uid="{B08A454F-BF8E-4CFA-93DF-8F31AAD3CA80}">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T147" authorId="18" shapeId="0" xr:uid="{2F974C17-6CDB-4AC8-9FD5-7D05344C299E}">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U147" authorId="19" shapeId="0" xr:uid="{447372E5-88BE-4B2F-A36F-7F7580C0BCD1}">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G156" authorId="20" shapeId="0" xr:uid="{44B8CA8F-1B0D-4B6F-BE40-7DC5FF1C3534}">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M156" authorId="21" shapeId="0" xr:uid="{FE3E716F-DC49-4DA7-80C2-E58D5282E367}">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T156" authorId="22" shapeId="0" xr:uid="{EC917BFE-D32E-45DE-8EA2-178E65AF5EE3}">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U156" authorId="23" shapeId="0" xr:uid="{BBD60DFD-9EC7-4BA7-A36A-F370D046FC61}">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C223" authorId="24" shapeId="0" xr:uid="{19BBCA4F-48BB-4CF7-8D0F-B1A32ABCF380}">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23" authorId="25" shapeId="0" xr:uid="{243781C5-6296-48DB-91E5-B488A594E047}">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C233" authorId="26" shapeId="0" xr:uid="{52C00C49-2DC8-48B9-9E8E-61073E9C08D7}">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33" authorId="27" shapeId="0" xr:uid="{0338A3BD-8DD9-4EE8-A83D-E9AF4A6672AC}">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C260" authorId="28" shapeId="0" xr:uid="{22C7BDC7-0AE9-4A12-B350-38524C195637}">
      <text>
        <t>[Threaded comment]
Your version of Excel allows you to read this threaded comment; however, any edits to it will get removed if the file is opened in a newer version of Excel. Learn more: https://go.microsoft.com/fwlink/?linkid=870924
Comment:
    LMS terstandart</t>
      </text>
    </comment>
    <comment ref="I260" authorId="29" shapeId="0" xr:uid="{2FAD2D23-FBC2-4BCB-968F-D1F05F0B82B5}">
      <text>
        <t>[Threaded comment]
Your version of Excel allows you to read this threaded comment; however, any edits to it will get removed if the file is opened in a newer version of Excel. Learn more: https://go.microsoft.com/fwlink/?linkid=870924
Comment:
    LMS terstandart</t>
      </text>
    </comment>
    <comment ref="C279" authorId="30" shapeId="0" xr:uid="{3CC89476-4576-4005-89A8-8BE3E7C8B1AB}">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9" authorId="31" shapeId="0" xr:uid="{A4B1CD9A-64BA-4C9B-A32E-896F96F30BD4}">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C284" authorId="32" shapeId="0" xr:uid="{3AE31A1E-A5B3-4763-A222-970DB5A653A4}">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84" authorId="33" shapeId="0" xr:uid="{E48977C7-7981-465F-8631-57EC420D574C}">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C286" authorId="34" shapeId="0" xr:uid="{AF7D8E5D-97A3-4FFD-B11E-F9BE9552BBF3}">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286" authorId="35" shapeId="0" xr:uid="{471D5E0B-EF02-466F-8DBE-70E6A7042329}">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G321" authorId="36" shapeId="0" xr:uid="{9712065F-D159-4740-8332-441D634E5B51}">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M321" authorId="37" shapeId="0" xr:uid="{0C88CBD8-F933-4DCF-A990-D38C61478C64}">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28" authorId="38" shapeId="0" xr:uid="{5C8165F6-B0A3-4BF1-886C-754B6D4F9B88}">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28" authorId="39" shapeId="0" xr:uid="{DA64A2EC-BCA1-4A21-9563-EABB0DCE841D}">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73" authorId="40" shapeId="0" xr:uid="{0E367DAF-EB7E-4BAD-82BC-05A857262714}">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73" authorId="41" shapeId="0" xr:uid="{D1DA8A96-844F-4387-9010-316AA2B355D3}">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C383" authorId="42" shapeId="0" xr:uid="{DD8D74A6-EC86-4516-97E3-B30161E8C5D0}">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383" authorId="43" shapeId="0" xr:uid="{A59729E4-4E37-42BD-BD63-300ABEFC2581}">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C497" authorId="44" shapeId="0" xr:uid="{95B5E849-A7DC-44C1-9444-8BCA47355ED6}">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497" authorId="45" shapeId="0" xr:uid="{76DD0DBA-F50C-426B-AF0B-D2F28C85D2EC}">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C581" authorId="46" shapeId="0" xr:uid="{B1F6C10D-DD3C-4E2C-A81B-824E908698BB}">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 ref="I581" authorId="47" shapeId="0" xr:uid="{619A01F7-B4EF-47ED-AF82-FA510C7D0BA5}">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tc={62239A01-FFB3-436E-9FDD-44FCD3BC3C8E}</author>
    <author>tc={D3A86052-1067-4C8D-8011-B8B727D22145}</author>
    <author>tc={4A1D6B98-A5D6-4D79-8A58-C8A303066DC1}</author>
    <author>tc={CFB437AB-6CB2-420B-95C9-13984748B9B7}</author>
    <author>tc={C53EC51B-881B-448F-8FF2-204B20EFFDD4}</author>
    <author>tc={9C65DC1A-78F9-4DDA-8AB5-3C5432C2ED9D}</author>
    <author>tc={CB1AAE21-07EA-4601-8157-FEBAB1D203C2}</author>
    <author>tc={424C7D10-7BA8-45C8-8EE3-78841DE1B6A8}</author>
    <author>tc={56D8DC8B-6329-43F0-B9D2-C4247F6F0C21}</author>
    <author>tc={3D863EF7-4499-4779-9167-D0BD385DF4E7}</author>
    <author>tc={26FF5B4B-32EA-4DC1-9D1C-73E42A52A831}</author>
    <author>tc={C0786AAC-6E4E-45F7-9C68-B6FD3C60656C}</author>
    <author>tc={E8FD466A-BDB2-4E9B-A76A-47CF7960F1CB}</author>
    <author>tc={C23414F9-BDAF-4F73-ABD8-B3D41AC8AF37}</author>
    <author>tc={B7BA3178-7D03-4883-A8B1-7F1888D2F40C}</author>
    <author>tc={8EBCD545-431F-405E-91A1-8593B51BE1D8}</author>
    <author>tc={F607D795-C05F-417C-BF69-3FF0F5266C31}</author>
    <author>tc={8597262A-7FA6-4680-9278-E17D365B948F}</author>
    <author>tc={90F04A45-DB38-469F-9D84-451A72B2D65E}</author>
    <author>tc={1EA3755D-0350-432E-8C0F-E5833FBD752D}</author>
    <author>tc={B7534DE4-997C-4E28-9F59-0DC3E26C0F89}</author>
    <author>tc={0B2E6D62-1578-48FD-9763-E7AF591D2046}</author>
    <author>tc={D928FAE3-8063-44D0-854C-93DFECEB45C5}</author>
    <author>tc={2B3E712C-B9F7-4AB4-BC88-30ECCB85D7E3}</author>
    <author>tc={DFFD1CCB-78F7-4AB4-9D2B-A410586A00F0}</author>
  </authors>
  <commentList>
    <comment ref="I14" authorId="0" shapeId="0" xr:uid="{62239A01-FFB3-436E-9FDD-44FCD3BC3C8E}">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D3A86052-1067-4C8D-8011-B8B727D22145}">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2" authorId="2" shapeId="0" xr:uid="{4A1D6B98-A5D6-4D79-8A58-C8A303066DC1}">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4" authorId="3" shapeId="0" xr:uid="{CFB437AB-6CB2-420B-95C9-13984748B9B7}">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58" authorId="4" shapeId="0" xr:uid="{C53EC51B-881B-448F-8FF2-204B20EFFDD4}">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3" authorId="5" shapeId="0" xr:uid="{9C65DC1A-78F9-4DDA-8AB5-3C5432C2ED9D}">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16" authorId="6" shapeId="0" xr:uid="{CB1AAE21-07EA-4601-8157-FEBAB1D203C2}">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29" authorId="7" shapeId="0" xr:uid="{424C7D10-7BA8-45C8-8EE3-78841DE1B6A8}">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4" authorId="8" shapeId="0" xr:uid="{56D8DC8B-6329-43F0-B9D2-C4247F6F0C21}">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0" authorId="9" shapeId="0" xr:uid="{3D863EF7-4499-4779-9167-D0BD385DF4E7}">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79" authorId="10" shapeId="0" xr:uid="{26FF5B4B-32EA-4DC1-9D1C-73E42A52A831}">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46" authorId="11" shapeId="0" xr:uid="{C0786AAC-6E4E-45F7-9C68-B6FD3C60656C}">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73" authorId="12" shapeId="0" xr:uid="{E8FD466A-BDB2-4E9B-A76A-47CF7960F1CB}">
      <text>
        <t>[Threaded comment]
Your version of Excel allows you to read this threaded comment; however, any edits to it will get removed if the file is opened in a newer version of Excel. Learn more: https://go.microsoft.com/fwlink/?linkid=870924
Comment:
    LMS terstandart</t>
      </text>
    </comment>
    <comment ref="I292" authorId="13" shapeId="0" xr:uid="{C23414F9-BDAF-4F73-ABD8-B3D41AC8AF37}">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97" authorId="14" shapeId="0" xr:uid="{B7BA3178-7D03-4883-A8B1-7F1888D2F40C}">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99" authorId="15" shapeId="0" xr:uid="{8EBCD545-431F-405E-91A1-8593B51BE1D8}">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304" authorId="16" shapeId="0" xr:uid="{F607D795-C05F-417C-BF69-3FF0F5266C31}">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M346" authorId="17" shapeId="0" xr:uid="{8597262A-7FA6-4680-9278-E17D365B948F}">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54" authorId="18" shapeId="0" xr:uid="{90F04A45-DB38-469F-9D84-451A72B2D65E}">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54" authorId="19" shapeId="0" xr:uid="{1EA3755D-0350-432E-8C0F-E5833FBD752D}">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99" authorId="20" shapeId="0" xr:uid="{B7534DE4-997C-4E28-9F59-0DC3E26C0F89}">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99" authorId="21" shapeId="0" xr:uid="{0B2E6D62-1578-48FD-9763-E7AF591D2046}">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9" authorId="22" shapeId="0" xr:uid="{D928FAE3-8063-44D0-854C-93DFECEB45C5}">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24" authorId="23" shapeId="0" xr:uid="{2B3E712C-B9F7-4AB4-BC88-30ECCB85D7E3}">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08" authorId="24" shapeId="0" xr:uid="{DFFD1CCB-78F7-4AB4-9D2B-A410586A00F0}">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tc={3D34D457-7290-42FF-AAEB-50BC9F208D6D}</author>
    <author>tc={29E81055-D47D-49EF-8604-8CBD637FFF0F}</author>
    <author>tc={4C85481E-D1E3-4D39-9972-1BDDA0B910C8}</author>
    <author>tc={53584E38-6A6E-4CE5-B90D-A4E3C35CB7EE}</author>
    <author>tc={47740ADF-086D-4455-958D-24E4C22050F7}</author>
    <author>tc={4FDB10FB-D154-4481-97F6-698402C0E4BF}</author>
    <author>tc={29317419-C4B6-426F-B8E8-EB5C9A5582F5}</author>
    <author>tc={17072652-128B-4C81-A25C-E5149EC595E1}</author>
    <author>tc={972504F2-5924-4D2D-88AB-0E10599BCBCE}</author>
    <author>tc={2BC11348-787D-4196-9BCE-4BADC6AC3FB1}</author>
    <author>tc={558EE70A-C72F-418A-BD08-9A4FC3703973}</author>
    <author>tc={F4C61218-C73D-4D41-8B4C-0DE3984DAA98}</author>
    <author>tc={5A80AAF6-51A0-4E24-9FF4-C0A4EBF87FCF}</author>
    <author>tc={0E43780B-72AA-423D-8EB9-E5C417523F4B}</author>
    <author>tc={ADF93975-67DD-48E0-9BE7-CAEE321B4AC3}</author>
    <author>tc={5EE21510-67F8-41C4-AA5C-65AF61BFFAA5}</author>
    <author>tc={745AA60F-8624-457A-B36B-700E20EC695E}</author>
    <author>tc={ACD5A9C4-9919-4E24-B056-E5CA4A1721C4}</author>
    <author>tc={239F6B0C-B3A3-4D30-952E-4D1F2A896E28}</author>
    <author>tc={0AD79381-4CBE-45EC-991E-5C07E9B190D5}</author>
    <author>tc={FE2D40CE-13D9-4BE4-9CF0-E3914CF5ADDC}</author>
    <author>tc={393D816C-1D29-433A-859B-FD27336AD1ED}</author>
    <author>tc={CD0DC10E-0C33-4E35-B4A6-2F5CA7962D1D}</author>
    <author>tc={5CACC243-C824-4813-A957-A549A5926EB1}</author>
    <author>tc={A5FE185C-C3BD-49E7-BF59-BFDD732544FE}</author>
  </authors>
  <commentList>
    <comment ref="I14" authorId="0" shapeId="0" xr:uid="{3D34D457-7290-42FF-AAEB-50BC9F208D6D}">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29E81055-D47D-49EF-8604-8CBD637FFF0F}">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4C85481E-D1E3-4D39-9972-1BDDA0B910C8}">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5" authorId="3" shapeId="0" xr:uid="{53584E38-6A6E-4CE5-B90D-A4E3C35CB7EE}">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7" authorId="4" shapeId="0" xr:uid="{47740ADF-086D-4455-958D-24E4C22050F7}">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1" authorId="5" shapeId="0" xr:uid="{4FDB10FB-D154-4481-97F6-698402C0E4BF}">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6" authorId="6" shapeId="0" xr:uid="{29317419-C4B6-426F-B8E8-EB5C9A5582F5}">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19" authorId="7" shapeId="0" xr:uid="{17072652-128B-4C81-A25C-E5149EC595E1}">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2" authorId="8" shapeId="0" xr:uid="{972504F2-5924-4D2D-88AB-0E10599BCBCE}">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59" authorId="9" shapeId="0" xr:uid="{2BC11348-787D-4196-9BCE-4BADC6AC3FB1}">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68" authorId="10" shapeId="0" xr:uid="{558EE70A-C72F-418A-BD08-9A4FC3703973}">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35" authorId="11" shapeId="0" xr:uid="{F4C61218-C73D-4D41-8B4C-0DE3984DAA98}">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62" authorId="12" shapeId="0" xr:uid="{5A80AAF6-51A0-4E24-9FF4-C0A4EBF87FCF}">
      <text>
        <t>[Threaded comment]
Your version of Excel allows you to read this threaded comment; however, any edits to it will get removed if the file is opened in a newer version of Excel. Learn more: https://go.microsoft.com/fwlink/?linkid=870924
Comment:
    LMS terstandart</t>
      </text>
    </comment>
    <comment ref="I281" authorId="13" shapeId="0" xr:uid="{0E43780B-72AA-423D-8EB9-E5C417523F4B}">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86" authorId="14" shapeId="0" xr:uid="{ADF93975-67DD-48E0-9BE7-CAEE321B4AC3}">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88" authorId="15" shapeId="0" xr:uid="{5EE21510-67F8-41C4-AA5C-65AF61BFFAA5}">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293" authorId="16" shapeId="0" xr:uid="{745AA60F-8624-457A-B36B-700E20EC695E}">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M335" authorId="17" shapeId="0" xr:uid="{ACD5A9C4-9919-4E24-B056-E5CA4A1721C4}">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43" authorId="18" shapeId="0" xr:uid="{239F6B0C-B3A3-4D30-952E-4D1F2A896E28}">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43" authorId="19" shapeId="0" xr:uid="{0AD79381-4CBE-45EC-991E-5C07E9B190D5}">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88" authorId="20" shapeId="0" xr:uid="{FE2D40CE-13D9-4BE4-9CF0-E3914CF5ADDC}">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88" authorId="21" shapeId="0" xr:uid="{393D816C-1D29-433A-859B-FD27336AD1ED}">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98" authorId="22" shapeId="0" xr:uid="{CD0DC10E-0C33-4E35-B4A6-2F5CA7962D1D}">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06" authorId="23" shapeId="0" xr:uid="{5CACC243-C824-4813-A957-A549A5926EB1}">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590" authorId="24" shapeId="0" xr:uid="{A5FE185C-C3BD-49E7-BF59-BFDD732544FE}">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tc={B399D36C-2020-4C70-AC7A-A476DDAB775F}</author>
    <author>tc={65F93D50-051F-46CC-A3C9-823C62733884}</author>
    <author>tc={7AA1DBE9-74A5-42EA-9F84-A30CCDAE8A02}</author>
    <author>tc={F619CC8F-6C4A-4BDF-A121-CC6F6A198528}</author>
    <author>tc={9D951CCC-0A8C-4FAF-8813-A94AA9604012}</author>
    <author>tc={FF0D00B1-AE89-4774-BFC7-541AD8709647}</author>
    <author>tc={95EBAC7C-416B-42F5-A0E4-8E96C2A224EB}</author>
    <author>tc={4F8C26C1-C1D5-447F-A334-F28CEE617DFA}</author>
    <author>tc={4517A2D2-71D7-41D5-8E6A-FA966FCF2EF0}</author>
    <author>tc={E3AF4CAD-117E-49BC-8594-7C6CDFD2265B}</author>
    <author>tc={D429C70B-3F76-4350-ABB6-6B9001897C37}</author>
    <author>tc={A6E8762B-BE42-4280-A553-1160B1C21B67}</author>
    <author>tc={ED3E4F29-A63E-4914-B22E-555078BF00B9}</author>
    <author>tc={516F35C9-A8FA-4101-8709-692AF370FA79}</author>
    <author>tc={8A2931AB-7706-4C8B-A07F-C8C3E248D6C1}</author>
    <author>tc={B5A770A3-CFF2-44FF-A968-155050A86F67}</author>
    <author>tc={B34E14FA-4608-413A-87C1-D10E63E04561}</author>
    <author>tc={A73A636E-215B-4D3D-A501-2BDF82EE2125}</author>
    <author>tc={38B194B1-5A6B-41FC-A210-90C5E2D79C1B}</author>
    <author>tc={9CF6A44A-FF37-46D2-ABFB-914CB06982C3}</author>
    <author>tc={5B107FC9-9492-4022-829A-B9FFCACCA970}</author>
    <author>tc={B252A55A-D4B4-4F55-93FD-512B528EE407}</author>
    <author>tc={46595F1C-D8A9-4445-9955-9FED8E5BE3B5}</author>
    <author>tc={8D52065F-DE37-4F48-8535-30410DD054D2}</author>
    <author>tc={F91B87DA-6AAD-4F00-AE91-C94890EA5E3A}</author>
  </authors>
  <commentList>
    <comment ref="I14" authorId="0" shapeId="0" xr:uid="{B399D36C-2020-4C70-AC7A-A476DDAB775F}">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65F93D50-051F-46CC-A3C9-823C62733884}">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7AA1DBE9-74A5-42EA-9F84-A30CCDAE8A02}">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6" authorId="3" shapeId="0" xr:uid="{F619CC8F-6C4A-4BDF-A121-CC6F6A198528}">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8" authorId="4" shapeId="0" xr:uid="{9D951CCC-0A8C-4FAF-8813-A94AA9604012}">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2" authorId="5" shapeId="0" xr:uid="{FF0D00B1-AE89-4774-BFC7-541AD8709647}">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7" authorId="6" shapeId="0" xr:uid="{95EBAC7C-416B-42F5-A0E4-8E96C2A224EB}">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20" authorId="7" shapeId="0" xr:uid="{4F8C26C1-C1D5-447F-A334-F28CEE617DFA}">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3" authorId="8" shapeId="0" xr:uid="{4517A2D2-71D7-41D5-8E6A-FA966FCF2EF0}">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8" authorId="9" shapeId="0" xr:uid="{E3AF4CAD-117E-49BC-8594-7C6CDFD2265B}">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4" authorId="10" shapeId="0" xr:uid="{D429C70B-3F76-4350-ABB6-6B9001897C37}">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83" authorId="11" shapeId="0" xr:uid="{A6E8762B-BE42-4280-A553-1160B1C21B67}">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50" authorId="12" shapeId="0" xr:uid="{ED3E4F29-A63E-4914-B22E-555078BF00B9}">
      <text>
        <t>[Threaded comment]
Your version of Excel allows you to read this threaded comment; however, any edits to it will get removed if the file is opened in a newer version of Excel. Learn more: https://go.microsoft.com/fwlink/?linkid=870924
Comment:
    Data dukung ??</t>
      </text>
    </comment>
    <comment ref="I254" authorId="13" shapeId="0" xr:uid="{516F35C9-A8FA-4101-8709-692AF370FA79}">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302" authorId="14" shapeId="0" xr:uid="{8A2931AB-7706-4C8B-A07F-C8C3E248D6C1}">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315" authorId="15" shapeId="0" xr:uid="{B5A770A3-CFF2-44FF-A968-155050A86F67}">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317" authorId="16" shapeId="0" xr:uid="{B34E14FA-4608-413A-87C1-D10E63E04561}">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54" authorId="17" shapeId="0" xr:uid="{A73A636E-215B-4D3D-A501-2BDF82EE2125}">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62" authorId="18" shapeId="0" xr:uid="{38B194B1-5A6B-41FC-A210-90C5E2D79C1B}">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62" authorId="19" shapeId="0" xr:uid="{9CF6A44A-FF37-46D2-ABFB-914CB06982C3}">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407" authorId="20" shapeId="0" xr:uid="{5B107FC9-9492-4022-829A-B9FFCACCA970}">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7" authorId="21" shapeId="0" xr:uid="{B252A55A-D4B4-4F55-93FD-512B528EE407}">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17" authorId="22" shapeId="0" xr:uid="{46595F1C-D8A9-4445-9955-9FED8E5BE3B5}">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57" authorId="23" shapeId="0" xr:uid="{8D52065F-DE37-4F48-8535-30410DD054D2}">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41" authorId="24" shapeId="0" xr:uid="{F91B87DA-6AAD-4F00-AE91-C94890EA5E3A}">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tc={8EB2FFF1-7C29-4391-88C7-27BE655AEC65}</author>
    <author>tc={CA41ACEF-20FD-4A6A-8A15-70C36502D945}</author>
    <author>tc={B7713A8C-AAC5-4724-9B4B-D7AF0E81A489}</author>
    <author>tc={786D7570-B7FC-4155-BCEA-FDCC191C28A3}</author>
    <author>tc={BB46335F-1B6D-437A-9F45-ABA172E1E748}</author>
    <author>tc={5CE03BF0-AA22-46A6-A2C7-21CDA2D513AB}</author>
    <author>tc={B1A24911-9752-4CC1-A072-D037AB22FDB1}</author>
    <author>tc={ABC59D66-477F-451E-A721-56CAA8AFC085}</author>
    <author>tc={A37D5713-B8A5-4167-83B1-92BB8F80E091}</author>
    <author>tc={3C603132-55E1-4B38-A826-E99285F3441C}</author>
    <author>tc={EC950C7B-2ECA-4FE1-963A-02C87485BF11}</author>
    <author>tc={543AA371-4127-4BF5-99CF-090ACE4CF639}</author>
    <author>tc={7C745AEE-23AF-482B-8D75-4B479CB83910}</author>
    <author>tc={FB7FEA20-9954-47B0-AABE-616B73DE3FB5}</author>
    <author>tc={90045032-7143-4B0B-BB2D-3459E1A219A0}</author>
    <author>tc={BC9A006E-9B10-473A-9F8E-FB7550A805FD}</author>
    <author>tc={680A403F-7D62-4928-85FC-D3E9C932D1E2}</author>
    <author>tc={17D1B2D2-824D-4818-AC7D-2F10AD7CC7BE}</author>
    <author>tc={EFFC1082-2E34-41FA-A1A4-37EE5AF358FA}</author>
    <author>tc={189D07E9-39F6-4990-9A05-6E2EECF7487E}</author>
    <author>tc={CB6974BD-8545-4B9C-92D9-D55492902DA3}</author>
    <author>tc={BE5C5E78-87E9-4BB1-8970-8CBD7B400A5E}</author>
    <author>tc={814411A0-76B0-49E7-AFBE-5D8B1821668D}</author>
    <author>tc={6AE153BE-1F4F-4DE2-A44A-A49C687B459E}</author>
    <author>tc={CACCEBA4-7D40-4216-BEE9-70C5448DEEEC}</author>
  </authors>
  <commentList>
    <comment ref="I14" authorId="0" shapeId="0" xr:uid="{8EB2FFF1-7C29-4391-88C7-27BE655AEC65}">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CA41ACEF-20FD-4A6A-8A15-70C36502D945}">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B7713A8C-AAC5-4724-9B4B-D7AF0E81A489}">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6" authorId="3" shapeId="0" xr:uid="{786D7570-B7FC-4155-BCEA-FDCC191C28A3}">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8" authorId="4" shapeId="0" xr:uid="{BB46335F-1B6D-437A-9F45-ABA172E1E748}">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2" authorId="5" shapeId="0" xr:uid="{5CE03BF0-AA22-46A6-A2C7-21CDA2D513AB}">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7" authorId="6" shapeId="0" xr:uid="{B1A24911-9752-4CC1-A072-D037AB22FDB1}">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20" authorId="7" shapeId="0" xr:uid="{ABC59D66-477F-451E-A721-56CAA8AFC085}">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3" authorId="8" shapeId="0" xr:uid="{A37D5713-B8A5-4167-83B1-92BB8F80E091}">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8" authorId="9" shapeId="0" xr:uid="{3C603132-55E1-4B38-A826-E99285F3441C}">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4" authorId="10" shapeId="0" xr:uid="{EC950C7B-2ECA-4FE1-963A-02C87485BF11}">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83" authorId="11" shapeId="0" xr:uid="{543AA371-4127-4BF5-99CF-090ACE4CF639}">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54" authorId="12" shapeId="0" xr:uid="{7C745AEE-23AF-482B-8D75-4B479CB83910}">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81" authorId="13" shapeId="0" xr:uid="{FB7FEA20-9954-47B0-AABE-616B73DE3FB5}">
      <text>
        <t>[Threaded comment]
Your version of Excel allows you to read this threaded comment; however, any edits to it will get removed if the file is opened in a newer version of Excel. Learn more: https://go.microsoft.com/fwlink/?linkid=870924
Comment:
    LMS terstandart</t>
      </text>
    </comment>
    <comment ref="I302" authorId="14" shapeId="0" xr:uid="{90045032-7143-4B0B-BB2D-3459E1A219A0}">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315" authorId="15" shapeId="0" xr:uid="{BC9A006E-9B10-473A-9F8E-FB7550A805FD}">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317" authorId="16" shapeId="0" xr:uid="{680A403F-7D62-4928-85FC-D3E9C932D1E2}">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52" authorId="17" shapeId="0" xr:uid="{17D1B2D2-824D-4818-AC7D-2F10AD7CC7BE}">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60" authorId="18" shapeId="0" xr:uid="{EFFC1082-2E34-41FA-A1A4-37EE5AF358FA}">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60" authorId="19" shapeId="0" xr:uid="{189D07E9-39F6-4990-9A05-6E2EECF7487E}">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405" authorId="20" shapeId="0" xr:uid="{CB6974BD-8545-4B9C-92D9-D55492902DA3}">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5" authorId="21" shapeId="0" xr:uid="{BE5C5E78-87E9-4BB1-8970-8CBD7B400A5E}">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15" authorId="22" shapeId="0" xr:uid="{814411A0-76B0-49E7-AFBE-5D8B1821668D}">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55" authorId="23" shapeId="0" xr:uid="{6AE153BE-1F4F-4DE2-A44A-A49C687B459E}">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39" authorId="24" shapeId="0" xr:uid="{CACCEBA4-7D40-4216-BEE9-70C5448DEEEC}">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tc={5ABC27C8-E857-44A0-ACB8-D78B4E580F8D}</author>
    <author>tc={E01B10F0-D6F3-4452-A56D-CDE069179A4C}</author>
    <author>tc={D0FD8439-139F-41C5-8C22-B82539B1C9B7}</author>
    <author>tc={A5BED036-D945-44A8-B743-15A535ADBA3F}</author>
    <author>tc={45E1557E-6075-4592-A8FB-AF22FFDBE7B0}</author>
    <author>tc={3055358E-BEEE-42AE-9E58-8252D75300BD}</author>
    <author>tc={CDA69A97-A92B-4E44-ABA0-B0660E354356}</author>
    <author>tc={28248AFF-0C58-46D5-8969-E516700834CF}</author>
    <author>tc={C459AFCD-3DC9-4EE2-A1C9-20C0F614FD88}</author>
    <author>tc={87FB9E4E-DD19-457C-AD02-CF893F43724D}</author>
    <author>tc={C6DBA6A2-BA83-4A53-81E1-0431EF197875}</author>
    <author>tc={BE4CEA14-7051-4A17-9D79-88665FB0EE39}</author>
    <author>tc={900D93CA-B22F-4B31-834C-600C23FE1D0C}</author>
    <author>tc={0E899624-B3BB-4281-9F49-323274A5BCEF}</author>
    <author>tc={B0E41028-9DE3-48CB-9B1A-16280EBE87E3}</author>
    <author>tc={56069160-C091-401A-8482-A2CE16F54AE0}</author>
    <author>tc={C405D841-BFEB-49D4-8CE3-A2CA2D5830B0}</author>
    <author>tc={7F912369-5A71-4EB4-9D4C-E4ADBBF61267}</author>
    <author>tc={0B88A4B6-047A-4794-AA12-15DD239858C8}</author>
    <author>tc={A86B11F6-5EFB-4814-967F-8DEA5521F9B9}</author>
    <author>tc={0105A74E-3D72-4081-B44B-AABF69C60738}</author>
    <author>tc={1528C44B-479A-4204-8E5A-0AE25564DB9B}</author>
    <author>tc={BDDFAD34-A66C-4D23-80F1-F435B3284443}</author>
  </authors>
  <commentList>
    <comment ref="I14" authorId="0" shapeId="0" xr:uid="{5ABC27C8-E857-44A0-ACB8-D78B4E580F8D}">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E01B10F0-D6F3-4452-A56D-CDE069179A4C}">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D0FD8439-139F-41C5-8C22-B82539B1C9B7}">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5" authorId="3" shapeId="0" xr:uid="{A5BED036-D945-44A8-B743-15A535ADBA3F}">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7" authorId="4" shapeId="0" xr:uid="{45E1557E-6075-4592-A8FB-AF22FFDBE7B0}">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1" authorId="5" shapeId="0" xr:uid="{3055358E-BEEE-42AE-9E58-8252D75300BD}">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6" authorId="6" shapeId="0" xr:uid="{CDA69A97-A92B-4E44-ABA0-B0660E354356}">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19" authorId="7" shapeId="0" xr:uid="{28248AFF-0C58-46D5-8969-E516700834CF}">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44" authorId="8" shapeId="0" xr:uid="{C459AFCD-3DC9-4EE2-A1C9-20C0F614FD88}">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53" authorId="9" shapeId="0" xr:uid="{87FB9E4E-DD19-457C-AD02-CF893F43724D}">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20" authorId="10" shapeId="0" xr:uid="{C6DBA6A2-BA83-4A53-81E1-0431EF197875}">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44" authorId="11" shapeId="0" xr:uid="{BE4CEA14-7051-4A17-9D79-88665FB0EE39}">
      <text>
        <t>[Threaded comment]
Your version of Excel allows you to read this threaded comment; however, any edits to it will get removed if the file is opened in a newer version of Excel. Learn more: https://go.microsoft.com/fwlink/?linkid=870924
Comment:
    LMS terstandart</t>
      </text>
    </comment>
    <comment ref="I258" authorId="12" shapeId="0" xr:uid="{900D93CA-B22F-4B31-834C-600C23FE1D0C}">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63" authorId="13" shapeId="0" xr:uid="{0E899624-B3BB-4281-9F49-323274A5BCEF}">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65" authorId="14" shapeId="0" xr:uid="{B0E41028-9DE3-48CB-9B1A-16280EBE87E3}">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00" authorId="15" shapeId="0" xr:uid="{56069160-C091-401A-8482-A2CE16F54AE0}">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08" authorId="16" shapeId="0" xr:uid="{C405D841-BFEB-49D4-8CE3-A2CA2D5830B0}">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08" authorId="17" shapeId="0" xr:uid="{7F912369-5A71-4EB4-9D4C-E4ADBBF61267}">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53" authorId="18" shapeId="0" xr:uid="{0B88A4B6-047A-4794-AA12-15DD239858C8}">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53" authorId="19" shapeId="0" xr:uid="{A86B11F6-5EFB-4814-967F-8DEA5521F9B9}">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63" authorId="20" shapeId="0" xr:uid="{0105A74E-3D72-4081-B44B-AABF69C60738}">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459" authorId="21" shapeId="0" xr:uid="{1528C44B-479A-4204-8E5A-0AE25564DB9B}">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543" authorId="22" shapeId="0" xr:uid="{BDDFAD34-A66C-4D23-80F1-F435B3284443}">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32E2DE-9E37-41D3-BBDA-DF1F83BBAE96}" keepAlive="1" name="Query - IKU Subkomp" description="Connection to the 'IKU Subkomp' query in the workbook." type="5" refreshedVersion="0" background="1">
    <dbPr connection="Provider=Microsoft.Mashup.OleDb.1;Data Source=$Workbook$;Location=&quot;IKU Subkomp&quot;;Extended Properties=&quot;&quot;" command="SELECT * FROM [IKU Subkomp]"/>
  </connection>
  <connection id="2" xr16:uid="{3FB7D795-91AC-46B9-8CC2-A291FCAFFFE0}" keepAlive="1" name="Query - Matrik" description="Connection to the 'Matrik' query in the workbook." type="5" refreshedVersion="8" background="1">
    <dbPr connection="Provider=Microsoft.Mashup.OleDb.1;Data Source=$Workbook$;Location=Matrik;Extended Properties=&quot;&quot;" command="SELECT * FROM [Matrik]"/>
  </connection>
  <connection id="3" xr16:uid="{1E3244E4-50AF-4549-93ED-995996260C48}" keepAlive="1" name="Query - Matrik Lama" description="Connection to the 'Matrik Lama' query in the workbook." type="5" refreshedVersion="8" background="1">
    <dbPr connection="Provider=Microsoft.Mashup.OleDb.1;Data Source=$Workbook$;Location=&quot;Matrik Lama&quot;;Extended Properties=&quot;&quot;" command="SELECT * FROM [Matrik Lama]"/>
  </connection>
  <connection id="4" xr16:uid="{B50BB95B-ACE3-421C-8268-A5BC34C8A7A6}" keepAlive="1" name="Query - Matrik Reviu" description="Connection to the 'Matrik Reviu' query in the workbook." type="5" refreshedVersion="8" background="1">
    <dbPr connection="Provider=Microsoft.Mashup.OleDb.1;Data Source=$Workbook$;Location=&quot;Matrik Reviu&quot;;Extended Properties=&quot;&quot;" command="SELECT * FROM [Matrik Reviu]"/>
  </connection>
  <connection id="5" xr16:uid="{980EF5E5-D8B6-4F68-9EDE-C660B9A9A986}" keepAlive="1" name="Query - Pasca_rakernis" description="Connection to the 'Pasca_rakernis' query in the workbook." type="5" refreshedVersion="0" background="1">
    <dbPr connection="Provider=Microsoft.Mashup.OleDb.1;Data Source=$Workbook$;Location=Pasca_rakernis;Extended Properties=&quot;&quot;" command="SELECT * FROM [Pasca_rakernis]"/>
  </connection>
  <connection id="6" xr16:uid="{67DEAC93-2C14-4BF6-81D9-4645BA0AC2F5}" keepAlive="1" name="Query - Pasca_rakernis (2)" description="Connection to the 'Pasca_rakernis (2)' query in the workbook." type="5" refreshedVersion="8" background="1">
    <dbPr connection="Provider=Microsoft.Mashup.OleDb.1;Data Source=$Workbook$;Location=&quot;Pasca_rakernis (2)&quot;;Extended Properties=&quot;&quot;" command="SELECT * FROM [Pasca_rakernis (2)]"/>
  </connection>
  <connection id="7" xr16:uid="{363000DB-E4A1-441C-82B3-8DD9A92AB4F7}" keepAlive="1" name="Query - perbaikan_revisi" description="Connection to the 'perbaikan_revisi' query in the workbook." type="5" refreshedVersion="0" background="1">
    <dbPr connection="Provider=Microsoft.Mashup.OleDb.1;Data Source=$Workbook$;Location=perbaikan_revisi;Extended Properties=&quot;&quot;" command="SELECT * FROM [perbaikan_revisi]"/>
  </connection>
  <connection id="8" xr16:uid="{7567A270-B12B-42F3-B983-0124A98461B0}" keepAlive="1" name="Query - rev_kanwil1" description="Connection to the 'rev_kanwil1' query in the workbook." type="5" refreshedVersion="0" background="1">
    <dbPr connection="Provider=Microsoft.Mashup.OleDb.1;Data Source=$Workbook$;Location=rev_kanwil1;Extended Properties=&quot;&quot;" command="SELECT * FROM [rev_kanwil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<sst xmlns="http://schemas.openxmlformats.org/spreadsheetml/2006/main" count="25378" uniqueCount="1320">
  <si>
    <t>KODE</t>
  </si>
  <si>
    <t>URAIAN</t>
  </si>
  <si>
    <t>VOL</t>
  </si>
  <si>
    <t>SATUAN</t>
  </si>
  <si>
    <t>H. SATUAN</t>
  </si>
  <si>
    <t>JUMLAH</t>
  </si>
  <si>
    <t>PUSAT PENDIDIKAN KELAUTAN DAN PERIKANAN</t>
  </si>
  <si>
    <t>032.12.DL</t>
  </si>
  <si>
    <t>Program Pendidikan dan Pelatihan Vokasi</t>
  </si>
  <si>
    <t>DL.2376</t>
  </si>
  <si>
    <t>Pendidikan Kelautan dan Perikanan</t>
  </si>
  <si>
    <t>DL.2376.AFA</t>
  </si>
  <si>
    <t>2376.AFA</t>
  </si>
  <si>
    <t>NSPK</t>
  </si>
  <si>
    <t>DL.2376.AFA.001</t>
  </si>
  <si>
    <t>2376.AFA.001</t>
  </si>
  <si>
    <t>Norma, Standard, Prosedur dan Kriteria Pendidikan Kelautan dan Perikanan</t>
  </si>
  <si>
    <t>DL.2376.AFA.001.051</t>
  </si>
  <si>
    <t>051</t>
  </si>
  <si>
    <t>NSPK Metode dan Kurikulum Pendidikan KP</t>
  </si>
  <si>
    <t>DL.2376.AFA.001.051.A</t>
  </si>
  <si>
    <t>A</t>
  </si>
  <si>
    <t>Bimbingan dan Pembinaan Metode dan Kurikulum</t>
  </si>
  <si>
    <t>DL.2376.AFA.001.051.A.521211</t>
  </si>
  <si>
    <t>Belanja Bahan</t>
  </si>
  <si>
    <t>DL.2376.AFA.001.051.A.521211.1</t>
  </si>
  <si>
    <t>OK</t>
  </si>
  <si>
    <t>DL.2376.AFA.001.051.A.521211.2</t>
  </si>
  <si>
    <t>DL.2376.AFA.001.051.A.521211.3</t>
  </si>
  <si>
    <t>DL.2376.AFA.001.051.A.521211.4</t>
  </si>
  <si>
    <t>DL.2376.AFA.001.051.A.522151</t>
  </si>
  <si>
    <t>Belanja Jasa Profesi</t>
  </si>
  <si>
    <t>DL.2376.AFA.001.051.A.522151.1</t>
  </si>
  <si>
    <t>OJ</t>
  </si>
  <si>
    <t>DL.2376.AFA.001.051.A.524111</t>
  </si>
  <si>
    <t>Belanja Perjalanan Dinas Biasa</t>
  </si>
  <si>
    <t>DL.2376.AFA.001.051.A.524111.1</t>
  </si>
  <si>
    <t>DL.2376.AFA.001.051.B</t>
  </si>
  <si>
    <t>B</t>
  </si>
  <si>
    <t>Penyusunan NSPK Metode dan Kurikulum</t>
  </si>
  <si>
    <t>DL.2376.AFA.001.051.B.521211</t>
  </si>
  <si>
    <t>DL.2376.AFA.001.051.B.521211.1</t>
  </si>
  <si>
    <t>DL.2376.AFA.001.051.B.521211.2</t>
  </si>
  <si>
    <t>DL.2376.AFA.001.051.B.521211.3</t>
  </si>
  <si>
    <t>DL.2376.AFA.001.051.B.521211.4</t>
  </si>
  <si>
    <t>DL.2376.AFA.001.051.B.522151</t>
  </si>
  <si>
    <t>DL.2376.AFA.001.051.B.522151.1</t>
  </si>
  <si>
    <t>DL.2376.AFA.001.051.B.524111</t>
  </si>
  <si>
    <t>DL.2376.AFA.001.051.B.524111.1</t>
  </si>
  <si>
    <t>DL.2376.AFA.001.052</t>
  </si>
  <si>
    <t>052</t>
  </si>
  <si>
    <t>NSPK Peserta Didik Sarana dan Prasarana Pendidikan KP</t>
  </si>
  <si>
    <t>DL.2376.AFA.001.052.A</t>
  </si>
  <si>
    <t>DL.2376.AFA.001.052.A.521211</t>
  </si>
  <si>
    <t>DL.2376.AFA.001.052.A.521211.1</t>
  </si>
  <si>
    <t>ok</t>
  </si>
  <si>
    <t>DL.2376.AFA.001.052.A.521211.2</t>
  </si>
  <si>
    <t>DL.2376.AFA.001.052.A.521211.3</t>
  </si>
  <si>
    <t>DL.2376.AFA.001.052.A.521211.4</t>
  </si>
  <si>
    <t>Ekspl</t>
  </si>
  <si>
    <t>DL.2376.AFA.001.052.A.524111</t>
  </si>
  <si>
    <t>DL.2376.AFA.001.052.A.524111.1</t>
  </si>
  <si>
    <t>DL.2376.AFA.001.052.B</t>
  </si>
  <si>
    <t>DL.2376.AFA.001.052.B.524111</t>
  </si>
  <si>
    <t>DL.2376.AFA.001.052.B.524111.1</t>
  </si>
  <si>
    <t>DL.2376.AFA.001.053</t>
  </si>
  <si>
    <t>053</t>
  </si>
  <si>
    <t>NSPK Kelembagaan Pendidikan KP</t>
  </si>
  <si>
    <t>DL.2376.AFA.001.053.A</t>
  </si>
  <si>
    <t>DL.2376.AFA.001.053.A.521211</t>
  </si>
  <si>
    <t>DL.2376.AFA.001.053.A.521211.1</t>
  </si>
  <si>
    <t>DL.2376.AFA.001.053.A.521211.2</t>
  </si>
  <si>
    <t>DL.2376.AFA.001.053.A.521211.3</t>
  </si>
  <si>
    <t>Belanja Barang Non Operasional Lainnya</t>
  </si>
  <si>
    <t>Belanja Barang Persediaan Barang Konsumsi</t>
  </si>
  <si>
    <t>DL.2376.AFA.001.053.A.522151</t>
  </si>
  <si>
    <t>DL.2376.AFA.001.053.A.522151.1</t>
  </si>
  <si>
    <t>DL.2376.AFA.001.053.A.524111</t>
  </si>
  <si>
    <t>DL.2376.AFA.001.053.A.524111.1</t>
  </si>
  <si>
    <t>DL.2376.AFA.001.053.A.524113</t>
  </si>
  <si>
    <t>Belanja Perjalanan Dinas Dalam Kota</t>
  </si>
  <si>
    <t>DL.2376.AFA.001.053.A.524113.1</t>
  </si>
  <si>
    <t>DL.2376.AFA.001.053.B</t>
  </si>
  <si>
    <t>DL.2376.AFA.001.053.B.521211</t>
  </si>
  <si>
    <t>DL.2376.AFA.001.053.B.521211.1</t>
  </si>
  <si>
    <t>DL.2376.AFA.001.053.B.521211.2</t>
  </si>
  <si>
    <t>DL.2376.AFA.001.053.B.522151</t>
  </si>
  <si>
    <t>DL.2376.AFA.001.053.B.522151.1</t>
  </si>
  <si>
    <t>Thn</t>
  </si>
  <si>
    <t>DL.2376.AFA.001.053.B.524111</t>
  </si>
  <si>
    <t>DL.2376.AFA.001.053.B.524111.1</t>
  </si>
  <si>
    <t>C</t>
  </si>
  <si>
    <t>Penyusunan NSPK Kelembagaan Pendidikan</t>
  </si>
  <si>
    <t>DL.2376.AFA.001.054</t>
  </si>
  <si>
    <t>054</t>
  </si>
  <si>
    <t>NSPK Ketenagaan Pendidikan KP</t>
  </si>
  <si>
    <t>DL.2376.AFA.001.054.A</t>
  </si>
  <si>
    <t>Evaluasi Beban Kerja Guru dan Dosen</t>
  </si>
  <si>
    <t>DL.2376.AFA.001.054.A.521211</t>
  </si>
  <si>
    <t>DL.2376.AFA.001.054.A.521211.1</t>
  </si>
  <si>
    <t>DL.2376.AFA.001.054.A.521211.2</t>
  </si>
  <si>
    <t>DL.2376.AFA.001.054.A.521211.3</t>
  </si>
  <si>
    <t>DL.2376.AFA.001.054.A.521211.4</t>
  </si>
  <si>
    <t>DL.2376.AFA.001.054.A.524111</t>
  </si>
  <si>
    <t>DL.2376.AFA.001.054.A.524111.1</t>
  </si>
  <si>
    <t>032.12.WA</t>
  </si>
  <si>
    <t>Program Dukungan Manajemen</t>
  </si>
  <si>
    <t>WA.2378</t>
  </si>
  <si>
    <t>Dukungan Manajemen Internal Lingkup Badan Riset dan Sumber Daya Manusia Kelautan dan Perikanan</t>
  </si>
  <si>
    <t>WA.2378.CAN</t>
  </si>
  <si>
    <t>2378.CAN</t>
  </si>
  <si>
    <t>Unit</t>
  </si>
  <si>
    <t>WA.2378.CAN.001</t>
  </si>
  <si>
    <t>2378.CAN.001</t>
  </si>
  <si>
    <t>WA.2378.CAN.001.301</t>
  </si>
  <si>
    <t>Sarana Teknologi Informasi dan Komunikasi (TIK) Pendidikan Kelautan dan Perikanan</t>
  </si>
  <si>
    <t>WA.2378.CAN.001.301.A</t>
  </si>
  <si>
    <t>WA.2378.CAN.001.301.A.532111</t>
  </si>
  <si>
    <t>Belanja Modal Peralatan dan Mesin</t>
  </si>
  <si>
    <t>WA.2378.CAN.001.301.A.532111.1</t>
  </si>
  <si>
    <t>PKT</t>
  </si>
  <si>
    <t>WA.2378.EBA</t>
  </si>
  <si>
    <t>2378.EBA</t>
  </si>
  <si>
    <t>Layanan</t>
  </si>
  <si>
    <t>WA.2378.EBA.958</t>
  </si>
  <si>
    <t>2378.EBA.958</t>
  </si>
  <si>
    <t>Layanan Hubungan Masyarakat</t>
  </si>
  <si>
    <t>Pelayanan Kerja Sama Pendidikan Kelautan dan Perikanan</t>
  </si>
  <si>
    <t>Kerjasama Pendidikan KP</t>
  </si>
  <si>
    <t>WA.2378.EBA.962</t>
  </si>
  <si>
    <t>2378.EBA.962</t>
  </si>
  <si>
    <t>Layanan Umum</t>
  </si>
  <si>
    <t>WA.2378.EBA.962.301</t>
  </si>
  <si>
    <t>Pelayanan Tata Usaha dan Kerumahtanggaan Pendidikan Kelautan dan Perikanan</t>
  </si>
  <si>
    <t>WA.2378.EBA.962.301.A</t>
  </si>
  <si>
    <t>WA.2378.EBA.962.301.A.521211</t>
  </si>
  <si>
    <t>WA.2378.EBA.962.301.A.521211.1</t>
  </si>
  <si>
    <t>WA.2378.EBA.962.301.A.521211.2</t>
  </si>
  <si>
    <t>WA.2378.EBA.962.301.A.521211.3</t>
  </si>
  <si>
    <t>WA.2378.EBA.962.301.A.524111</t>
  </si>
  <si>
    <t>WA.2378.EBA.962.301.A.524111.1</t>
  </si>
  <si>
    <t>WA.2378.EBA.962.301.A.524113</t>
  </si>
  <si>
    <t>WA.2378.EBA.962.301.A.524113.1</t>
  </si>
  <si>
    <t>WA.2378.EBA.962.301.B</t>
  </si>
  <si>
    <t>WA.2378.EBA.962.301.B.521211</t>
  </si>
  <si>
    <t>WA.2378.EBA.962.301.B.521211.1</t>
  </si>
  <si>
    <t>WA.2378.EBA.962.301.B.521211.2</t>
  </si>
  <si>
    <t>THN</t>
  </si>
  <si>
    <t>WA.2378.EBA.962.301.B.524111</t>
  </si>
  <si>
    <t>WA.2378.EBA.962.301.B.524111.1</t>
  </si>
  <si>
    <t>WA.2378.EBA.962.301.B.524111.2</t>
  </si>
  <si>
    <t>WA.2378.EBA.962.301.C</t>
  </si>
  <si>
    <t>Pengelolaan Kearsipan, Tata Naskah Dinas dan Persuratan Pusat Pendidikan KP</t>
  </si>
  <si>
    <t>WA.2378.EBA.962.301.C.521211</t>
  </si>
  <si>
    <t>WA.2378.EBA.962.301.C.521211.1</t>
  </si>
  <si>
    <t>WA.2378.EBA.962.301.C.521211.2</t>
  </si>
  <si>
    <t>WA.2378.EBA.962.301.C.521211.3</t>
  </si>
  <si>
    <t>WA.2378.EBA.962.301.C.521211.4</t>
  </si>
  <si>
    <t>WA.2378.EBA.962.301.C.522141</t>
  </si>
  <si>
    <t>Belanja Sewa</t>
  </si>
  <si>
    <t>WA.2378.EBA.962.301.C.522141.1</t>
  </si>
  <si>
    <t>UH</t>
  </si>
  <si>
    <t>WA.2378.EBA.962.301.C.524111</t>
  </si>
  <si>
    <t>WA.2378.EBA.962.301.C.524111.1</t>
  </si>
  <si>
    <t>WA.2378.EBA.962.301.C.524113</t>
  </si>
  <si>
    <t>WA.2378.EBA.962.301.C.524113.1</t>
  </si>
  <si>
    <t>WA.2378.EBA.962.301.D</t>
  </si>
  <si>
    <t>D</t>
  </si>
  <si>
    <t>Penyusunan Bahan Tindak Lanjut dan Pemutakhiran Data</t>
  </si>
  <si>
    <t>WA.2378.EBA.962.301.D.521211</t>
  </si>
  <si>
    <t>WA.2378.EBA.962.301.D.521211.1</t>
  </si>
  <si>
    <t>WA.2378.EBA.962.301.D.521211.2</t>
  </si>
  <si>
    <t>WA.2378.EBA.962.301.D.521211.3</t>
  </si>
  <si>
    <t>WA.2378.EBA.962.301.D.521211.4</t>
  </si>
  <si>
    <t>WA.2378.EBA.962.301.D.524111</t>
  </si>
  <si>
    <t>WA.2378.EBA.962.301.D.524111.1</t>
  </si>
  <si>
    <t>WA.2378.EBA.962.301.E</t>
  </si>
  <si>
    <t>E</t>
  </si>
  <si>
    <t>Pengelolaan Administrasi Kepegawaian Pusdik KP</t>
  </si>
  <si>
    <t>WA.2378.EBA.962.301.E.521211</t>
  </si>
  <si>
    <t>WA.2378.EBA.962.301.E.521211.1</t>
  </si>
  <si>
    <t>WA.2378.EBA.962.301.E.521211.2</t>
  </si>
  <si>
    <t>WA.2378.EBA.962.301.E.521211.3</t>
  </si>
  <si>
    <t>WA.2378.EBA.962.301.E.521211.4</t>
  </si>
  <si>
    <t>OB</t>
  </si>
  <si>
    <t>Belanja Jasa Lainnya</t>
  </si>
  <si>
    <t>WA.2378.EBA.962.301.E.524111</t>
  </si>
  <si>
    <t>WA.2378.EBA.962.301.E.524111.1</t>
  </si>
  <si>
    <t>WA.2378.EBA.962.301.E.524113</t>
  </si>
  <si>
    <t>WA.2378.EBA.962.301.E.524113.1</t>
  </si>
  <si>
    <t>WA.2378.EBA.962.301.F</t>
  </si>
  <si>
    <t>F</t>
  </si>
  <si>
    <t>WA.2378.EBA.962.301.F.521211</t>
  </si>
  <si>
    <t>WA.2378.EBA.962.301.F.521211.1</t>
  </si>
  <si>
    <t>WA.2378.EBA.962.301.F.521211.2</t>
  </si>
  <si>
    <t>WA.2378.EBA.962.301.F.521211.3</t>
  </si>
  <si>
    <t>WA.2378.EBA.962.301.F.521219</t>
  </si>
  <si>
    <t>WA.2378.EBA.962.301.F.521219.1</t>
  </si>
  <si>
    <t>WA.2378.EBA.962.301.F.522151</t>
  </si>
  <si>
    <t>WA.2378.EBA.962.301.F.522151.1</t>
  </si>
  <si>
    <t>WA.2378.EBA.962.301.F.524111</t>
  </si>
  <si>
    <t>WA.2378.EBA.962.301.F.524111.1</t>
  </si>
  <si>
    <t>WA.2378.EBA.962.301.G</t>
  </si>
  <si>
    <t>G</t>
  </si>
  <si>
    <t>Pembinaan Pelaksanaan Kewirausahaan dan TEFA</t>
  </si>
  <si>
    <t>WA.2378.EBA.962.301.G.521211</t>
  </si>
  <si>
    <t>WA.2378.EBA.962.301.G.521211.1</t>
  </si>
  <si>
    <t>WA.2378.EBA.962.301.G.521211.2</t>
  </si>
  <si>
    <t>WA.2378.EBA.962.301.G.521211.3</t>
  </si>
  <si>
    <t>WA.2378.EBA.962.301.G.521219</t>
  </si>
  <si>
    <t>WA.2378.EBA.962.301.G.521219.1</t>
  </si>
  <si>
    <t>WA.2378.EBA.962.301.G.524111</t>
  </si>
  <si>
    <t>WA.2378.EBA.962.301.G.524111.1</t>
  </si>
  <si>
    <t>WA.2378.EBA.962.301.H</t>
  </si>
  <si>
    <t>H</t>
  </si>
  <si>
    <t>WA.2378.EBA.962.301.H.521211</t>
  </si>
  <si>
    <t>WA.2378.EBA.962.301.H.521211.1</t>
  </si>
  <si>
    <t>WA.2378.EBA.962.301.H.521211.2</t>
  </si>
  <si>
    <t>WA.2378.EBA.962.301.H.521211.3</t>
  </si>
  <si>
    <t>WA.2378.EBA.962.301.H.521211.4</t>
  </si>
  <si>
    <t>WA.2378.EBA.962.301.H.524111</t>
  </si>
  <si>
    <t>WA.2378.EBA.962.301.H.524111.1</t>
  </si>
  <si>
    <t>WA.2378.EBA.962.301.I</t>
  </si>
  <si>
    <t>I</t>
  </si>
  <si>
    <t>WA.2378.EBA.962.301.I.521211</t>
  </si>
  <si>
    <t>WA.2378.EBA.962.301.I.521211.1</t>
  </si>
  <si>
    <t>WA.2378.EBA.962.301.I.521211.2</t>
  </si>
  <si>
    <t>WA.2378.EBA.962.301.I.521211.3</t>
  </si>
  <si>
    <t>WA.2378.EBA.962.301.I.521211.4</t>
  </si>
  <si>
    <t>WA.2378.EBA.962.301.I.524111</t>
  </si>
  <si>
    <t>WA.2378.EBA.962.301.I.524111.1</t>
  </si>
  <si>
    <t>WA.2378.EBA.994</t>
  </si>
  <si>
    <t>2378.EBA.994</t>
  </si>
  <si>
    <t>Layanan Perkantoran</t>
  </si>
  <si>
    <t>WA.2378.EBA.994.002</t>
  </si>
  <si>
    <t>002</t>
  </si>
  <si>
    <t>Operasional dan Pemeliharaan Kantor</t>
  </si>
  <si>
    <t>WA.2378.EBA.994.002.GA</t>
  </si>
  <si>
    <t>GA</t>
  </si>
  <si>
    <t>Operasional dan Pemeliharaan Kantor Pusat Pendidikan KP</t>
  </si>
  <si>
    <t>WA.2378.EBA.994.002.GA.521111</t>
  </si>
  <si>
    <t>Belanja Keperluan Perkantoran</t>
  </si>
  <si>
    <t>WA.2378.EBA.994.002.GA.521111.1</t>
  </si>
  <si>
    <t>WA.2378.EBA.994.002.GA.521111.2</t>
  </si>
  <si>
    <t>WA.2378.EBA.994.002.GA.521111.3</t>
  </si>
  <si>
    <t>WA.2378.EBA.994.002.GA.521111.4</t>
  </si>
  <si>
    <t>WA.2378.EBA.994.002.GA.521111.5</t>
  </si>
  <si>
    <t>Bulan</t>
  </si>
  <si>
    <t>WA.2378.EBA.994.002.GA.521111.6</t>
  </si>
  <si>
    <t>WA.2378.EBA.994.002.GA.521111.7</t>
  </si>
  <si>
    <t>WA.2378.EBA.994.002.GA.521111.8</t>
  </si>
  <si>
    <t>WA.2378.EBA.994.002.GA.521111.9</t>
  </si>
  <si>
    <t>WA.2378.EBA.994.002.GA.521811</t>
  </si>
  <si>
    <t>WA.2378.EBA.994.002.GA.521811.1</t>
  </si>
  <si>
    <t>WA.2378.EBA.994.002.GA.521811.2</t>
  </si>
  <si>
    <t>WA.2378.EBA.994.002.GA.521811.3</t>
  </si>
  <si>
    <t>WA.2378.EBA.994.002.GA.521811.4</t>
  </si>
  <si>
    <t>WA.2378.EBA.994.002.GA.521811.5</t>
  </si>
  <si>
    <t>rim</t>
  </si>
  <si>
    <t>WA.2378.EBA.994.002.GA.521811.6</t>
  </si>
  <si>
    <t>WA.2378.EBA.994.002.GA.521811.7</t>
  </si>
  <si>
    <t>Lbr</t>
  </si>
  <si>
    <t>WA.2378.EBA.994.002.GA.521811.8</t>
  </si>
  <si>
    <t>box</t>
  </si>
  <si>
    <t>WA.2378.EBA.994.002.GA.521811.9</t>
  </si>
  <si>
    <t>WA.2378.EBA.994.002.GB</t>
  </si>
  <si>
    <t>GB</t>
  </si>
  <si>
    <t>Langganan Daya dan Jasa Pusat Pendidikan KP</t>
  </si>
  <si>
    <t>WA.2378.EBA.994.002.GB.521114</t>
  </si>
  <si>
    <t>Belanja Pengiriman Surat Dinas Pos Pusat</t>
  </si>
  <si>
    <t>WA.2378.EBA.994.002.GB.521114.1</t>
  </si>
  <si>
    <t>WA.2378.EBA.994.002.GB.522141</t>
  </si>
  <si>
    <t>WA.2378.EBA.994.002.GB.522141.1</t>
  </si>
  <si>
    <t>WA.2378.EBA.994.002.GB.522141.2</t>
  </si>
  <si>
    <t>WA.2378.EBA.994.002.GC</t>
  </si>
  <si>
    <t>GC</t>
  </si>
  <si>
    <t>Pemeliharaan Kantor Pusat Pendidikan KP</t>
  </si>
  <si>
    <t>WA.2378.EBA.994.002.GC.523121</t>
  </si>
  <si>
    <t>Belanja Pemeliharaan Peralatan dan Mesin</t>
  </si>
  <si>
    <t>WA.2378.EBA.994.002.GC.523121.1</t>
  </si>
  <si>
    <t>WA.2378.EBA.994.002.GC.523121.2</t>
  </si>
  <si>
    <t>WA.2378.EBA.994.002.GC.523121.3</t>
  </si>
  <si>
    <t>WA.2378.EBA.994.002.GC.523121.4</t>
  </si>
  <si>
    <t>WA.2378.EBA.994.002.GC.523121.5</t>
  </si>
  <si>
    <t>WA.2378.EBA.994.002.GC.523121.6</t>
  </si>
  <si>
    <t>WA.2378.EBA.994.002.GC.523121.7</t>
  </si>
  <si>
    <t>WA.2378.EBA.994.002.GC.523121.8</t>
  </si>
  <si>
    <t>WA.2378.EBA.994.002.GC.523121.9</t>
  </si>
  <si>
    <t>WA.2378.EBA.994.002.GC.523199</t>
  </si>
  <si>
    <t>Belanja Pemeliharaan Lainnya</t>
  </si>
  <si>
    <t>WA.2378.EBA.994.002.GC.523199.1</t>
  </si>
  <si>
    <t>UB</t>
  </si>
  <si>
    <t>WA.2378.EBA.994.002.GD</t>
  </si>
  <si>
    <t>GD</t>
  </si>
  <si>
    <t>Pembayaran Pelaksanaan Operasional Kantor Pusat Pendidikan KP</t>
  </si>
  <si>
    <t>WA.2378.EBA.994.002.GD.521111</t>
  </si>
  <si>
    <t>WA.2378.EBA.994.002.GD.521111.1</t>
  </si>
  <si>
    <t>Stel</t>
  </si>
  <si>
    <t>WA.2378.EBA.994.002.GD.521115</t>
  </si>
  <si>
    <t>Belanja Honor Operasional Satuan Kerja</t>
  </si>
  <si>
    <t>WA.2378.EBA.994.002.GD.521115.1</t>
  </si>
  <si>
    <t>WA.2378.EBA.994.002.GD.521115.2</t>
  </si>
  <si>
    <t>WA.2378.EBA.994.002.GD.521115.3</t>
  </si>
  <si>
    <t>WA.2378.EBA.994.002.GD.521115.4</t>
  </si>
  <si>
    <t>WA.2378.EBA.994.002.GD.521115.5</t>
  </si>
  <si>
    <t>WA.2378.EBA.994.002.GD.521115.6</t>
  </si>
  <si>
    <t>WA.2378.EBA.994.002.GD.521115.7</t>
  </si>
  <si>
    <t>WA.2378.EBA.994.002.GD.521115.8</t>
  </si>
  <si>
    <t>WA.2378.EBA.994.002.GD.521115.9</t>
  </si>
  <si>
    <t>WA.2378.EBA.994.002.GD.521115.10</t>
  </si>
  <si>
    <t>WA.2378.EBB</t>
  </si>
  <si>
    <t>2378.EBB</t>
  </si>
  <si>
    <t>WA.2378.EBB.951</t>
  </si>
  <si>
    <t>2378.EBB.951</t>
  </si>
  <si>
    <t>Layanan Sarana Internal</t>
  </si>
  <si>
    <t>WA.2378.EBD</t>
  </si>
  <si>
    <t>2378.EBD</t>
  </si>
  <si>
    <t>Dokumen</t>
  </si>
  <si>
    <t>WA.2378.EBD.952</t>
  </si>
  <si>
    <t>2378.EBD.952</t>
  </si>
  <si>
    <t>Layanan Perencanaan dan Penganggaran</t>
  </si>
  <si>
    <t>WA.2378.EBD.952.301</t>
  </si>
  <si>
    <t>Pelayanan Perencanaan dan Penganggaran Internal Pendidikan Kelautan</t>
  </si>
  <si>
    <t>WA.2378.EBD.952.301.A</t>
  </si>
  <si>
    <t>WA.2378.EBD.952.301.A.521211</t>
  </si>
  <si>
    <t>WA.2378.EBD.952.301.A.521211.1</t>
  </si>
  <si>
    <t>WA.2378.EBD.952.301.A.521219</t>
  </si>
  <si>
    <t>WA.2378.EBD.952.301.A.521219.1</t>
  </si>
  <si>
    <t>WA.2378.EBD.952.301.A.524111</t>
  </si>
  <si>
    <t>WA.2378.EBD.952.301.A.524111.1</t>
  </si>
  <si>
    <t>WA.2378.EBD.952.301.B</t>
  </si>
  <si>
    <t>Sinkronisasi Kegiatan Pendidikan KP</t>
  </si>
  <si>
    <t>WA.2378.EBD.952.301.B.521211</t>
  </si>
  <si>
    <t>WA.2378.EBD.952.301.B.521211.1</t>
  </si>
  <si>
    <t>WA.2378.EBD.952.301.B.521211.2</t>
  </si>
  <si>
    <t>WA.2378.EBD.952.301.B.521219</t>
  </si>
  <si>
    <t>WA.2378.EBD.952.301.B.521219.1</t>
  </si>
  <si>
    <t>WA.2378.EBD.952.301.B.522151</t>
  </si>
  <si>
    <t>WA.2378.EBD.952.301.B.522151.1</t>
  </si>
  <si>
    <t>WA.2378.EBD.952.301.B.524111</t>
  </si>
  <si>
    <t>WA.2378.EBD.952.301.B.524111.1</t>
  </si>
  <si>
    <t>WA.2378.EBD.952.301.C</t>
  </si>
  <si>
    <t>WA.2378.EBD.952.301.C.521211</t>
  </si>
  <si>
    <t>WA.2378.EBD.952.301.C.521211.1</t>
  </si>
  <si>
    <t>WA.2378.EBD.952.301.C.521211.2</t>
  </si>
  <si>
    <t>WA.2378.EBD.952.301.C.524111</t>
  </si>
  <si>
    <t>WA.2378.EBD.952.301.C.524111.1</t>
  </si>
  <si>
    <t>WA.2378.EBD.952.301.D</t>
  </si>
  <si>
    <t>WA.2378.EBD.952.301.D.524111</t>
  </si>
  <si>
    <t>WA.2378.EBD.952.301.D.524111.1</t>
  </si>
  <si>
    <t>WA.2378.EBD.953</t>
  </si>
  <si>
    <t>2378.EBD.953</t>
  </si>
  <si>
    <t>Layanan Pemantauan dan Evaluasi</t>
  </si>
  <si>
    <t>WA.2378.EBD.953.301</t>
  </si>
  <si>
    <t>Pelayanan Monitoring dan Evaluasi Pendidikan Kelautan dan Perikanan</t>
  </si>
  <si>
    <t>WA.2378.EBD.953.301.A</t>
  </si>
  <si>
    <t>WA.2378.EBD.953.301.A.521211</t>
  </si>
  <si>
    <t>WA.2378.EBD.953.301.A.521211.1</t>
  </si>
  <si>
    <t>WA.2378.EBD.953.301.A.521211.2</t>
  </si>
  <si>
    <t>WA.2378.EBD.953.301.A.521211.3</t>
  </si>
  <si>
    <t>WA.2378.EBD.953.301.A.521211.4</t>
  </si>
  <si>
    <t>WA.2378.EBD.953.301.A.521219</t>
  </si>
  <si>
    <t>WA.2378.EBD.953.301.A.521219.1</t>
  </si>
  <si>
    <t>WA.2378.EBD.953.301.A.524111</t>
  </si>
  <si>
    <t>WA.2378.EBD.953.301.A.524111.1</t>
  </si>
  <si>
    <t>WA.2378.EBD.953.301.B</t>
  </si>
  <si>
    <t>WA.2378.EBD.953.301.B.521211</t>
  </si>
  <si>
    <t>WA.2378.EBD.953.301.B.521211.1</t>
  </si>
  <si>
    <t>WA.2378.EBD.953.301.B.521211.2</t>
  </si>
  <si>
    <t>WA.2378.EBD.953.301.B.521211.3</t>
  </si>
  <si>
    <t>WA.2378.EBD.953.301.B.521211.4</t>
  </si>
  <si>
    <t>WA.2378.EBD.953.301.B.521211.5</t>
  </si>
  <si>
    <t>WA.2378.EBD.953.301.B.521219</t>
  </si>
  <si>
    <t>WA.2378.EBD.953.301.B.521219.1</t>
  </si>
  <si>
    <t>WA.2378.EBD.953.301.B.524111</t>
  </si>
  <si>
    <t>WA.2378.EBD.953.301.B.524111.1</t>
  </si>
  <si>
    <t>WA.2378.EBD.953.301.C</t>
  </si>
  <si>
    <t>WA.2378.EBD.953.301.C.524111</t>
  </si>
  <si>
    <t>WA.2378.EBD.953.301.C.524111.1</t>
  </si>
  <si>
    <t>WA.2378.EBD.953.302</t>
  </si>
  <si>
    <t>Pelayanan Pelaporan Kinerja Pendidikan Kelautan dan Perikanan</t>
  </si>
  <si>
    <t>WA.2378.EBD.953.302.A</t>
  </si>
  <si>
    <t>WA.2378.EBD.953.302.A.521211</t>
  </si>
  <si>
    <t>WA.2378.EBD.953.302.A.521211.1</t>
  </si>
  <si>
    <t>WA.2378.EBD.953.302.A.521211.2</t>
  </si>
  <si>
    <t>WA.2378.EBD.953.302.A.521211.3</t>
  </si>
  <si>
    <t>WA.2378.EBD.953.302.A.521211.4</t>
  </si>
  <si>
    <t>WA.2378.EBD.953.302.A.521211.5</t>
  </si>
  <si>
    <t>thn</t>
  </si>
  <si>
    <t>WA.2378.EBD.953.302.A.524111</t>
  </si>
  <si>
    <t>WA.2378.EBD.953.302.A.524111.1</t>
  </si>
  <si>
    <t>WA.2378.EBD.955</t>
  </si>
  <si>
    <t>2378.EBD.955</t>
  </si>
  <si>
    <t>Layanan Manajemen Keuangan</t>
  </si>
  <si>
    <t>WA.2378.EBD.955.301</t>
  </si>
  <si>
    <t>Pelayanan Keuangan Pendidikan Kelautan dan Perikanan</t>
  </si>
  <si>
    <t>WA.2378.EBD.955.301.A</t>
  </si>
  <si>
    <t>WA.2378.EBD.955.301.A.521211</t>
  </si>
  <si>
    <t>WA.2378.EBD.955.301.A.521211.1</t>
  </si>
  <si>
    <t>WA.2378.EBD.955.301.A.521211.2</t>
  </si>
  <si>
    <t>WA.2378.EBD.955.301.A.521211.3</t>
  </si>
  <si>
    <t>WA.2378.EBD.955.301.A.521211.4</t>
  </si>
  <si>
    <t>WA.2378.EBD.955.301.A.524111</t>
  </si>
  <si>
    <t>WA.2378.EBD.955.301.A.524111.1</t>
  </si>
  <si>
    <t>WA.2378.EBD.955.301.B</t>
  </si>
  <si>
    <t>WA.2378.EBD.955.301.B.521211</t>
  </si>
  <si>
    <t>WA.2378.EBD.955.301.B.521211.1</t>
  </si>
  <si>
    <t>WA.2378.EBD.955.301.B.521211.2</t>
  </si>
  <si>
    <t>WA.2378.EBD.955.301.B.524111</t>
  </si>
  <si>
    <t>WA.2378.EBD.955.301.B.524111.1</t>
  </si>
  <si>
    <t>WA.2378.EBD.955.301.C</t>
  </si>
  <si>
    <t>WA.2378.EBD.955.301.C.521211</t>
  </si>
  <si>
    <t>WA.2378.EBD.955.301.C.521211.1</t>
  </si>
  <si>
    <t>WA.2378.EBD.955.301.C.521211.2</t>
  </si>
  <si>
    <t>WA.2378.EBD.955.301.D</t>
  </si>
  <si>
    <t>WA.2378.EBD.955.301.D.521211</t>
  </si>
  <si>
    <t>WA.2378.EBD.955.301.D.521211.1</t>
  </si>
  <si>
    <t>WA.2378.EBD.955.301.D.521211.2</t>
  </si>
  <si>
    <t>WA.2378.EBD.955.301.D.521211.3</t>
  </si>
  <si>
    <t>WA.2378.EBD.955.301.D.524111</t>
  </si>
  <si>
    <t>WA.2378.EBD.955.301.D.524111.1</t>
  </si>
  <si>
    <t>WA.2378.EBD.955.301.E</t>
  </si>
  <si>
    <t>WA.2378.EBD.955.301.E.521211</t>
  </si>
  <si>
    <t>WA.2378.EBD.955.301.E.521211.1</t>
  </si>
  <si>
    <t>WA.2378.EBD.955.301.E.521211.2</t>
  </si>
  <si>
    <t>WA.2378.EBD.955.301.F</t>
  </si>
  <si>
    <t>Verifikasi dan Validasi Pertanggung Jawaban Kegiatan</t>
  </si>
  <si>
    <t>WA.2378.EBD.955.301.F.521211</t>
  </si>
  <si>
    <t>WA.2378.EBD.955.301.F.521211.1</t>
  </si>
  <si>
    <t>WA.2378.EBD.955.301.F.524111</t>
  </si>
  <si>
    <t>WA.2378.EBD.955.301.F.524111.1</t>
  </si>
  <si>
    <t>WA.2378.EBD.955.301.G</t>
  </si>
  <si>
    <t>WA.4345</t>
  </si>
  <si>
    <t>Pendidikan dan Pelatihan Aparatur KP</t>
  </si>
  <si>
    <t>WA.4345.EBC</t>
  </si>
  <si>
    <t>4345.EBC</t>
  </si>
  <si>
    <t>Orang</t>
  </si>
  <si>
    <t>WA.4345.EBC.996</t>
  </si>
  <si>
    <t>4345.EBC.996</t>
  </si>
  <si>
    <t>Layanan Pendidikan dan Pelatihan</t>
  </si>
  <si>
    <t>WA.4345.EBC.996.301</t>
  </si>
  <si>
    <t>Aparatur KKP yang Diberikan Beasiswa</t>
  </si>
  <si>
    <t>WA.4345.EBC.996.301.A</t>
  </si>
  <si>
    <t>Tugas Belajar Baru</t>
  </si>
  <si>
    <t>WA.4345.EBC.996.301.A.521211</t>
  </si>
  <si>
    <t>WA.4345.EBC.996.301.A.521211.1</t>
  </si>
  <si>
    <t>WA.4345.EBC.996.301.A.521211.2</t>
  </si>
  <si>
    <t>WA.4345.EBC.996.301.A.521211.3</t>
  </si>
  <si>
    <t>WA.4345.EBC.996.301.A.521211.4</t>
  </si>
  <si>
    <t>WA.4345.EBC.996.301.A.521211.5</t>
  </si>
  <si>
    <t>WA.4345.EBC.996.301.A.521219</t>
  </si>
  <si>
    <t>WA.4345.EBC.996.301.A.521219.1</t>
  </si>
  <si>
    <t>WA.4345.EBC.996.301.A.521219.2</t>
  </si>
  <si>
    <t>WA.4345.EBC.996.301.A.522151</t>
  </si>
  <si>
    <t>WA.4345.EBC.996.301.A.522151.1</t>
  </si>
  <si>
    <t>WA.4345.EBC.996.301.A.522191</t>
  </si>
  <si>
    <t>WA.4345.EBC.996.301.A.522191.1</t>
  </si>
  <si>
    <t>WA.4345.EBC.996.301.A.524111</t>
  </si>
  <si>
    <t>WA.4345.EBC.996.301.A.524111.1</t>
  </si>
  <si>
    <t>WA.4345.EBC.996.301.A.524111.2</t>
  </si>
  <si>
    <t>WA.4345.EBC.996.301.B</t>
  </si>
  <si>
    <t>Lanjutan Tugas Belajar</t>
  </si>
  <si>
    <t>WA.4345.EBC.996.301.B.521211</t>
  </si>
  <si>
    <t>WA.4345.EBC.996.301.B.521211.1</t>
  </si>
  <si>
    <t>WA.4345.EBC.996.301.B.521211.2</t>
  </si>
  <si>
    <t>WA.4345.EBC.996.301.B.521211.3</t>
  </si>
  <si>
    <t>WA.4345.EBC.996.301.B.521211.4</t>
  </si>
  <si>
    <t>WA.4345.EBC.996.301.B.521211.5</t>
  </si>
  <si>
    <t>WA.4345.EBC.996.301.B.521219</t>
  </si>
  <si>
    <t>WA.4345.EBC.996.301.B.521219.1</t>
  </si>
  <si>
    <t>WA.4345.EBC.996.301.B.521219.2</t>
  </si>
  <si>
    <t>WA.4345.EBC.996.301.B.522151</t>
  </si>
  <si>
    <t>WA.4345.EBC.996.301.B.522151.1</t>
  </si>
  <si>
    <t>WA.4345.EBC.996.301.B.524111</t>
  </si>
  <si>
    <t>WA.4345.EBC.996.301.B.524111.1</t>
  </si>
  <si>
    <t>WA.4345.EBC.996.301.B.524111.2</t>
  </si>
  <si>
    <t>WA.4345.EBC.996.301.B.524119</t>
  </si>
  <si>
    <t>Belanja Perjalanan Dinas Paket Meeting Luar Kota</t>
  </si>
  <si>
    <t>WA.4345.EBC.996.301.B.524119.1</t>
  </si>
  <si>
    <t>OH</t>
  </si>
  <si>
    <t>WA.4345.EBC.996.301.B.524119.2</t>
  </si>
  <si>
    <t>WA.4345.EBC.996.301.B.524119.3</t>
  </si>
  <si>
    <t>WA.4345.EBC.996.301.C</t>
  </si>
  <si>
    <t>Tugas Belajar Luar Negeri</t>
  </si>
  <si>
    <t>WA.4345.EBC.996.301.C.521211</t>
  </si>
  <si>
    <t>WA.4345.EBC.996.301.C.521211.1</t>
  </si>
  <si>
    <t>WA.4345.EBC.996.301.C.521211.2</t>
  </si>
  <si>
    <t>WA.4345.EBC.996.301.C.521211.3</t>
  </si>
  <si>
    <t>WA.4345.EBC.996.301.C.521219</t>
  </si>
  <si>
    <t>WA.4345.EBC.996.301.C.521219.1</t>
  </si>
  <si>
    <t>WA.4345.EBC.996.301.C.524211</t>
  </si>
  <si>
    <t>Belanja Perjalanan Dinas Biasa - Luar Negeri</t>
  </si>
  <si>
    <t>WA.4345.EBC.996.301.C.524211.1</t>
  </si>
  <si>
    <t>WA.4345.EBC.996.302</t>
  </si>
  <si>
    <t>Aparatur KKP yang Diberikan Izin Belajar</t>
  </si>
  <si>
    <t>WA.4345.EBC.996.302.A</t>
  </si>
  <si>
    <t>WA.4345.EBC.996.302.A.521211</t>
  </si>
  <si>
    <t>WA.4345.EBC.996.302.A.521211.1</t>
  </si>
  <si>
    <t>WA.4345.EBC.996.302.A.521211.2</t>
  </si>
  <si>
    <t>Penyelenggaraan Pendidikan</t>
  </si>
  <si>
    <t>Metode dan Kurikulum</t>
  </si>
  <si>
    <t>Peserta Didik dan Sarana Prasarana</t>
  </si>
  <si>
    <t>Kelembagaan dan Ketenagaan</t>
  </si>
  <si>
    <t>Kelembagaan</t>
  </si>
  <si>
    <t>Ketenagaan</t>
  </si>
  <si>
    <t>Tata Usaha</t>
  </si>
  <si>
    <t>Umum</t>
  </si>
  <si>
    <t>Perencanaan dan Evaluasi</t>
  </si>
  <si>
    <t>Perencanaan</t>
  </si>
  <si>
    <t>Evaluasi</t>
  </si>
  <si>
    <t>Keuangan</t>
  </si>
  <si>
    <t>Pusat Pendidikan KP</t>
  </si>
  <si>
    <t>Akun :</t>
  </si>
  <si>
    <t>Semua</t>
  </si>
  <si>
    <t>No</t>
  </si>
  <si>
    <t>Koordinator</t>
  </si>
  <si>
    <t>Sub Koordinator</t>
  </si>
  <si>
    <t>LINGKUP PUSAT PENDIDIKAN KP</t>
  </si>
  <si>
    <t>Jumlah Bidang PP</t>
  </si>
  <si>
    <t>Jumlah Bidang PE</t>
  </si>
  <si>
    <t>Jumlah Bidang KK</t>
  </si>
  <si>
    <t>Jumlah Bidang TU</t>
  </si>
  <si>
    <t>Jumlah</t>
  </si>
  <si>
    <t>521211</t>
  </si>
  <si>
    <t>521219</t>
  </si>
  <si>
    <t>524111</t>
  </si>
  <si>
    <t>Dr. Bambang Suprakto, A.Pi, S.Pi, MT</t>
  </si>
  <si>
    <t>NIP 19630602 198802 1 001</t>
  </si>
  <si>
    <t>522151</t>
  </si>
  <si>
    <t>524119</t>
  </si>
  <si>
    <t>KOORDINATOR</t>
  </si>
  <si>
    <t>SUBKOORDINATOR</t>
  </si>
  <si>
    <t>522141</t>
  </si>
  <si>
    <t>524211</t>
  </si>
  <si>
    <t>WA.2378.EBA.994.001</t>
  </si>
  <si>
    <t>001</t>
  </si>
  <si>
    <t>Gaji dan Tunjangan</t>
  </si>
  <si>
    <t>Gaji dan Tunjangan Pusat Pendidikan KP</t>
  </si>
  <si>
    <t>Belanja Gaji Pokok PNS</t>
  </si>
  <si>
    <t>Belanja Pembulatan Gaji PNS</t>
  </si>
  <si>
    <t>Belanja Tunj. Suami/Istri PNS</t>
  </si>
  <si>
    <t>Belanja Tunj. Anak PNS</t>
  </si>
  <si>
    <t>Belanja Tunj. Struktural PNS</t>
  </si>
  <si>
    <t>Belanja Tunj. Fungsional PNS</t>
  </si>
  <si>
    <t>Belanja Tunj. PPh PNS</t>
  </si>
  <si>
    <t>Belanja Tunj. Beras PNS</t>
  </si>
  <si>
    <t>Belanja Uang Makan PNS</t>
  </si>
  <si>
    <t>Belanja Tunjangan Umum PNS</t>
  </si>
  <si>
    <t>Belanja Pegawai (Tunjangan Khusus/Kegiatan/Kinerja)</t>
  </si>
  <si>
    <t>Berdasarkan DIPA Awal TA. 2023 (Tanggal 30 November 2022)</t>
  </si>
  <si>
    <t>2376</t>
  </si>
  <si>
    <t>Norma, Standard, Prosedur dan Kriteria[Base Line]</t>
  </si>
  <si>
    <t>NSPK, Rancangan Standar, Pedoman, Standar</t>
  </si>
  <si>
    <t/>
  </si>
  <si>
    <t>01 - Konsumsi/bahan makanan</t>
  </si>
  <si>
    <t>02 - Penggadaan</t>
  </si>
  <si>
    <t>03 - Bahan Komputer</t>
  </si>
  <si>
    <t>04 - ATK</t>
  </si>
  <si>
    <t>01 - Narasumber/Pembahas</t>
  </si>
  <si>
    <t>01 - Perjalanan Bimbingan dan Pembinaan Metode dan Kurikulum</t>
  </si>
  <si>
    <t>01 - Perjalanan Fasilitasi/koordinasi Penyusunan NSPK</t>
  </si>
  <si>
    <t>NSPK Peserta Didik</t>
  </si>
  <si>
    <t>02 - Bahan Komputer</t>
  </si>
  <si>
    <t>03 - ATK</t>
  </si>
  <si>
    <t>04 - Cetak</t>
  </si>
  <si>
    <t>01 - NSPK Peserta Didik Standar Sarana dan Prasarana Pendidikan KP</t>
  </si>
  <si>
    <t>Pengendalian Sarana Prasarana</t>
  </si>
  <si>
    <t>DL.2376.AFA.001.052.B.521211</t>
  </si>
  <si>
    <t>DL.2376.AFA.001.052.B.521211.1</t>
  </si>
  <si>
    <t>DL.2376.AFA.001.052.B.521211.2</t>
  </si>
  <si>
    <t>DL.2376.AFA.001.052.B.521211.3</t>
  </si>
  <si>
    <t>DL.2376.AFA.001.052.B.521211.4</t>
  </si>
  <si>
    <t>04 - Cetakan</t>
  </si>
  <si>
    <t>DL.2376.AFA.001.052.B.522151</t>
  </si>
  <si>
    <t>DL.2376.AFA.001.052.B.522151.1</t>
  </si>
  <si>
    <t>01 - Perjalanan Pengendalian Sarana Prasarana</t>
  </si>
  <si>
    <t>Pengembangan Kelembagaan Pendidikan KP</t>
  </si>
  <si>
    <t>DL.2376.AFA.001.053.A.521211.4</t>
  </si>
  <si>
    <t>DL.2376.AFA.001.053.A.521211.5</t>
  </si>
  <si>
    <t>05 - Cetakan Kelembagaan Pendidikan Vokasi</t>
  </si>
  <si>
    <t>Ekpl</t>
  </si>
  <si>
    <t>01 - Perjalanan Pembentukan Kelembagaan Pendidikan KP</t>
  </si>
  <si>
    <t>524113</t>
  </si>
  <si>
    <t>01 - Transport lokal</t>
  </si>
  <si>
    <t>DL.2376.AFA.001.053.B.521211.3</t>
  </si>
  <si>
    <t>DL.2376.AFA.001.053.B.521211.4</t>
  </si>
  <si>
    <t>01 - Penyusunan NSPK Kelembagaan Pendidikan</t>
  </si>
  <si>
    <t>Penyiapan Pendidik dan Tenaga Kependidikan</t>
  </si>
  <si>
    <t>01 - Perjalanan Penyiapan Pendidik dan Tenaga Kependidikan</t>
  </si>
  <si>
    <t>DL.2376.AFA.001.054.B</t>
  </si>
  <si>
    <t>DL.2376.AFA.001.054.B.521211</t>
  </si>
  <si>
    <t>DL.2376.AFA.001.054.B.521211.1</t>
  </si>
  <si>
    <t>DL.2376.AFA.001.054.B.521211.2</t>
  </si>
  <si>
    <t>DL.2376.AFA.001.054.B.521211.3</t>
  </si>
  <si>
    <t>DL.2376.AFA.001.054.B.521211.4</t>
  </si>
  <si>
    <t>DL.2376.AFA.001.054.B.521211.5</t>
  </si>
  <si>
    <t>05 - Perlengkapan Kegiatan Beban Kerja Guru dan Dosen</t>
  </si>
  <si>
    <t>DL.2376.AFA.001.054.B.522151</t>
  </si>
  <si>
    <t>DL.2376.AFA.001.054.B.522151.1</t>
  </si>
  <si>
    <t>DL.2376.AFA.001.054.B.524111</t>
  </si>
  <si>
    <t>DL.2376.AFA.001.054.B.524111.1</t>
  </si>
  <si>
    <t>01 - Perjalanan Evaluasi Beban Kerja Guru dan Dosen</t>
  </si>
  <si>
    <t>2378</t>
  </si>
  <si>
    <t>Sarana Bidang Teknologi Informasi dan Komunikasi[Base Line]</t>
  </si>
  <si>
    <t>Sarana Teknologi Informasi dan Komunikasi Bidang Riset dan SDM KP</t>
  </si>
  <si>
    <t>301</t>
  </si>
  <si>
    <t>Sarana Teknologi Informasi dan Komunikasi</t>
  </si>
  <si>
    <t>532111</t>
  </si>
  <si>
    <t>01 - Peralatan Teknologi Informasi dan Komunikasi Pusdik KP</t>
  </si>
  <si>
    <t>Layanan Dukungan Manajemen Internal[Base Line]</t>
  </si>
  <si>
    <t>Layanan, Laporan, Dokumen, Rekomendasi, Unit</t>
  </si>
  <si>
    <t>WA.2378.EBA.958.306</t>
  </si>
  <si>
    <t>306</t>
  </si>
  <si>
    <t>WA.2378.EBA.958.306.A</t>
  </si>
  <si>
    <t>WA.2378.EBA.958.306.A.521211</t>
  </si>
  <si>
    <t>WA.2378.EBA.958.306.A.521211.1</t>
  </si>
  <si>
    <t>WA.2378.EBA.958.306.A.521211.2</t>
  </si>
  <si>
    <t>WA.2378.EBA.958.306.A.521211.3</t>
  </si>
  <si>
    <t>WA.2378.EBA.958.306.A.521211.4</t>
  </si>
  <si>
    <t>WA.2378.EBA.958.306.A.521219</t>
  </si>
  <si>
    <t>WA.2378.EBA.958.306.A.521219.1</t>
  </si>
  <si>
    <t>01 - Langganan biaya video conference</t>
  </si>
  <si>
    <t>WA.2378.EBA.958.306.A.521219.2</t>
  </si>
  <si>
    <t>02 - Dukungan Kerjasama Pendidikan KP</t>
  </si>
  <si>
    <t>WA.2378.EBA.958.306.A.522151</t>
  </si>
  <si>
    <t>WA.2378.EBA.958.306.A.522151.1</t>
  </si>
  <si>
    <t>WA.2378.EBA.958.306.A.524111</t>
  </si>
  <si>
    <t>WA.2378.EBA.958.306.A.524111.1</t>
  </si>
  <si>
    <t>01 - Perjalanan Kerjasama Pendidikan KP</t>
  </si>
  <si>
    <t>Pengelolaan dan Implementasi BMN</t>
  </si>
  <si>
    <t>01 - Penggadaan</t>
  </si>
  <si>
    <t>WA.2378.EBA.962.301.A.521211.4</t>
  </si>
  <si>
    <t>04 - Cetakan Kegiatan Administrasi SIMAK BMN</t>
  </si>
  <si>
    <t>Ekplr</t>
  </si>
  <si>
    <t>01 - Perjalanan Implementasi SIMAK - BMN</t>
  </si>
  <si>
    <t>01 - Koordinasi Implementasi SIMAK - BMN</t>
  </si>
  <si>
    <t>Pembinaan dan Koordinasi Kepala Pusdik KP</t>
  </si>
  <si>
    <t>01 - Bahan Komputer</t>
  </si>
  <si>
    <t>02 - ATK</t>
  </si>
  <si>
    <t>WA.2378.EBA.962.301.B.521219</t>
  </si>
  <si>
    <t>WA.2378.EBA.962.301.B.521219.1</t>
  </si>
  <si>
    <t>01 - Perjalanan Pembinaan dan Wisuda Kepala Pusdik KP</t>
  </si>
  <si>
    <t>02 - Perjalanan Koordinasi, Sinkronisasi, Wisuda dan Pendampingan Kepala Pusdik KP</t>
  </si>
  <si>
    <t>04 - Cetakan Kegiatan dan Laporan</t>
  </si>
  <si>
    <t>01 - Sewa Kendaraan / Mobil (2 kali)</t>
  </si>
  <si>
    <t>01 - Perjalanan Pengelolaan Penatausahaan Arsip dan Sinkronisasi Tata Naskah dan Persuratan</t>
  </si>
  <si>
    <t>01 - Perjalanan Koordinasi</t>
  </si>
  <si>
    <t>01 - Perjalanan Penyusunan Bahan Tindak Lanjut dan Pemutakhiran Data</t>
  </si>
  <si>
    <t>WA.2378.EBA.962.301.D.524113</t>
  </si>
  <si>
    <t>WA.2378.EBA.962.301.D.524113.1</t>
  </si>
  <si>
    <t>WA.2378.EBA.962.301.E.521219</t>
  </si>
  <si>
    <t>WA.2378.EBA.962.301.E.521219.1</t>
  </si>
  <si>
    <t>01 - Peningkatan Kapasitas Pegawai</t>
  </si>
  <si>
    <t>01 - Perjalanan Pengelolaan SDM Aparatur</t>
  </si>
  <si>
    <t>Penjaminan Mutu Kelembagaan</t>
  </si>
  <si>
    <t>WA.2378.EBA.962.301.F.521211.4</t>
  </si>
  <si>
    <t>01 - Perjalanan Penjaminan mutu pendidikan KP</t>
  </si>
  <si>
    <t>Bimbingan Penelitian Dan Pengabdian Kepada Masyarakat</t>
  </si>
  <si>
    <t>WA.2378.EBA.962.301.G.521211.4</t>
  </si>
  <si>
    <t>01 - Perjalanan Bimbingan Penelitian dan Pengabdian Kepada Masyarakat</t>
  </si>
  <si>
    <t>Serapan  Lulusan Pendidikan KP</t>
  </si>
  <si>
    <t>01 - Perjalanan Serapan Lulusan Pendidikan KP</t>
  </si>
  <si>
    <t>Publikasi dan Kehumasan Pusat Pendidikan KP  (OII)</t>
  </si>
  <si>
    <t>01 - Perjalanan Kehumasan Pusat Pendidikan KP</t>
  </si>
  <si>
    <t>WA.2378.EBA.994.001.DB</t>
  </si>
  <si>
    <t>DB</t>
  </si>
  <si>
    <t>WA.2378.EBA.994.001.DB.511111</t>
  </si>
  <si>
    <t>511111</t>
  </si>
  <si>
    <t>WA.2378.EBA.994.001.DB.511111.1</t>
  </si>
  <si>
    <t>01 - Belanja Gaji Pokok PNS</t>
  </si>
  <si>
    <t>bln</t>
  </si>
  <si>
    <t>WA.2378.EBA.994.001.DB.511119</t>
  </si>
  <si>
    <t>511119</t>
  </si>
  <si>
    <t>WA.2378.EBA.994.001.DB.511119.1</t>
  </si>
  <si>
    <t>01 - Belanja Pembulatan Gaji PNS</t>
  </si>
  <si>
    <t>WA.2378.EBA.994.001.DB.511121</t>
  </si>
  <si>
    <t>511121</t>
  </si>
  <si>
    <t>WA.2378.EBA.994.001.DB.511121.1</t>
  </si>
  <si>
    <t>01 - Belanja Tunj. Suami/Istri PNS</t>
  </si>
  <si>
    <t>WA.2378.EBA.994.001.DB.511122</t>
  </si>
  <si>
    <t>511122</t>
  </si>
  <si>
    <t>WA.2378.EBA.994.001.DB.511122.1</t>
  </si>
  <si>
    <t>01 - Belanja Tunj. Anak PNS</t>
  </si>
  <si>
    <t>WA.2378.EBA.994.001.DB.511123</t>
  </si>
  <si>
    <t>511123</t>
  </si>
  <si>
    <t>WA.2378.EBA.994.001.DB.511123.1</t>
  </si>
  <si>
    <t>01 - Belanja Tunj. Struktural PNS</t>
  </si>
  <si>
    <t>WA.2378.EBA.994.001.DB.511124</t>
  </si>
  <si>
    <t>511124</t>
  </si>
  <si>
    <t>WA.2378.EBA.994.001.DB.511124.1</t>
  </si>
  <si>
    <t>01 - Belanja Tunj. Fungsional PNS</t>
  </si>
  <si>
    <t>WA.2378.EBA.994.001.DB.511125</t>
  </si>
  <si>
    <t>511125</t>
  </si>
  <si>
    <t>WA.2378.EBA.994.001.DB.511125.1</t>
  </si>
  <si>
    <t>01 - Belanja Tunj. PPh PNS</t>
  </si>
  <si>
    <t>WA.2378.EBA.994.001.DB.511126</t>
  </si>
  <si>
    <t>511126</t>
  </si>
  <si>
    <t>WA.2378.EBA.994.001.DB.511126.1</t>
  </si>
  <si>
    <t>01 - Belanja Tunj. Beras PNS</t>
  </si>
  <si>
    <t>WA.2378.EBA.994.001.DB.511129</t>
  </si>
  <si>
    <t>511129</t>
  </si>
  <si>
    <t>WA.2378.EBA.994.001.DB.511129.1</t>
  </si>
  <si>
    <t>01 - Belanja Uang Makan PNS</t>
  </si>
  <si>
    <t>WA.2378.EBA.994.001.DB.511151</t>
  </si>
  <si>
    <t>511151</t>
  </si>
  <si>
    <t>WA.2378.EBA.994.001.DB.511151.1</t>
  </si>
  <si>
    <t>01 - Belanja Tunjangan Umum PNS</t>
  </si>
  <si>
    <t>WA.2378.EBA.994.001.DB.512211</t>
  </si>
  <si>
    <t>512211</t>
  </si>
  <si>
    <t>Belanja Uang Lembur</t>
  </si>
  <si>
    <t>WA.2378.EBA.994.001.DB.512211.1</t>
  </si>
  <si>
    <t>01 - Uang Lembur dan Uang Makan Lembur</t>
  </si>
  <si>
    <t>WA.2378.EBA.994.001.DB.512411</t>
  </si>
  <si>
    <t>512411</t>
  </si>
  <si>
    <t>WA.2378.EBA.994.001.DB.512411.1</t>
  </si>
  <si>
    <t>01 - Belanja Pegawai (Tunjangan Khusus/Kegiatan/Kinerja)</t>
  </si>
  <si>
    <t>521111</t>
  </si>
  <si>
    <t>01 - Keperluan sehari hari perkantoran</t>
  </si>
  <si>
    <t>OT</t>
  </si>
  <si>
    <t>02 - Jamuan</t>
  </si>
  <si>
    <t>03 - Pramubakti (12 org x 12 bulan)</t>
  </si>
  <si>
    <t>04 - Pengemudi (1 org x 12 bulan)</t>
  </si>
  <si>
    <t>05 - BPJS Ketenagakerjaan Pengemudi dan Pramubhakti</t>
  </si>
  <si>
    <t>06 - Pencetakan/Publikasi</t>
  </si>
  <si>
    <t>07 - Langganan Majalah dan Surat Kabar</t>
  </si>
  <si>
    <t>08 - Langganan biaya video conference dan Zoho</t>
  </si>
  <si>
    <t>09 - Estetika Kantor dan Pengharum Ruangan</t>
  </si>
  <si>
    <t>WA.2378.EBA.994.002.GA.521111.10</t>
  </si>
  <si>
    <t>10 - Uang Lembur PPNPN</t>
  </si>
  <si>
    <t>WA.2378.EBA.994.002.GA.521131</t>
  </si>
  <si>
    <t>521131</t>
  </si>
  <si>
    <t>Belanja Barang Operasional - Penanganan Pandemi COVID-19</t>
  </si>
  <si>
    <t>WA.2378.EBA.994.002.GA.521131.1</t>
  </si>
  <si>
    <t>01 - Masker, hand sanitizer, desinfektan, multivitami/suplemen (59 peg x 7 kali)</t>
  </si>
  <si>
    <t>521811</t>
  </si>
  <si>
    <t>01 - ATK</t>
  </si>
  <si>
    <t>03 - Kertas Fotocopy A4</t>
  </si>
  <si>
    <t>04 - Kertas Fotocopy F4</t>
  </si>
  <si>
    <t>05 - Kertas Kop A4 (4 warna)</t>
  </si>
  <si>
    <t>06 - Kertas Kop F4 (4 warna)</t>
  </si>
  <si>
    <t>07 - Amplop Kop Besar</t>
  </si>
  <si>
    <t>LBR</t>
  </si>
  <si>
    <t>08 - Amplop Kop Kecil</t>
  </si>
  <si>
    <t>09 - Map Pusdik KP</t>
  </si>
  <si>
    <t>521114</t>
  </si>
  <si>
    <t>01 - Pengiriman surat dan dokumen/barang lainnya</t>
  </si>
  <si>
    <t>01 - Sewa Mesin Photocopy</t>
  </si>
  <si>
    <t>02 - Sewa Ruang Arsip dan Penyimpanan BMN</t>
  </si>
  <si>
    <t>523121</t>
  </si>
  <si>
    <t>01 - Pemeliharaan dan Operasional Kendaraan Pejabat Eselon II</t>
  </si>
  <si>
    <t>02 - Pemeliharaan dan Operasional Kendaraan Roda 4</t>
  </si>
  <si>
    <t xml:space="preserve"> Unit</t>
  </si>
  <si>
    <t>03 - Pemeliharaan dan Operasional Kendaraan Roda Dua</t>
  </si>
  <si>
    <t>04 - Laptop/Notebook</t>
  </si>
  <si>
    <t>05 - Komputer PC</t>
  </si>
  <si>
    <t>06 - Printer</t>
  </si>
  <si>
    <t>07 - LCD</t>
  </si>
  <si>
    <t>08 - Kamera</t>
  </si>
  <si>
    <t>09 - Perawatan Barang Inventaris Kantor</t>
  </si>
  <si>
    <t>523199</t>
  </si>
  <si>
    <t>01 - Pemeliharaan Aquarium (2 unit)</t>
  </si>
  <si>
    <t>01 - Pakaian Dinas Pegawai (59 orang x 2 stell)</t>
  </si>
  <si>
    <t>521115</t>
  </si>
  <si>
    <t>01 - PPK Pusat Pendiidikan</t>
  </si>
  <si>
    <t>02 - Bendahara Pengeluaran Pembantu (1 ORG x 12 BLN)</t>
  </si>
  <si>
    <t>03 - Staf Pengelola Keuangan KPA ( 1 ORG x 12 BLN)</t>
  </si>
  <si>
    <t>04 - Pejabat Pengadaan Barang dan Jasa (1 ORG x 12 BLN)</t>
  </si>
  <si>
    <t>05 - Penyimpan BMN Pembantu (1 ORG x 12 BLN)</t>
  </si>
  <si>
    <t>06 - Pengelola SAK Pembantu (1 ORG x 12 BLN)</t>
  </si>
  <si>
    <t>07 - Pengelola BMN Pembantu (1 ORG x 12 BLN)</t>
  </si>
  <si>
    <t>08 - Ketua Tim Penghapusan BMN</t>
  </si>
  <si>
    <t>09 - Sekretaris Tim Penghapusan BMN</t>
  </si>
  <si>
    <t>10 - Anggota Tim Penghapusan BMN (3 ORANG x 1 KEG)</t>
  </si>
  <si>
    <t>Layanan Sarana dan Prasarana Internal[Base Line]</t>
  </si>
  <si>
    <t>Unit, m2, Paket</t>
  </si>
  <si>
    <t>WA.2378.EBB.951.303</t>
  </si>
  <si>
    <t>303</t>
  </si>
  <si>
    <t>Peralatan Fasilitas Perkantoran Pendidikan Kelautan dan Perikanan</t>
  </si>
  <si>
    <t>WA.2378.EBB.951.303.A</t>
  </si>
  <si>
    <t>WA.2378.EBB.951.303.A.532111</t>
  </si>
  <si>
    <t>WA.2378.EBB.951.303.A.532111.1</t>
  </si>
  <si>
    <t>01 - Peralatan dan Meubelair Pusdik</t>
  </si>
  <si>
    <t>Layanan Manajemen Kinerja Internal[Base Line]</t>
  </si>
  <si>
    <t>Dokumen, Layanan, Laporan, Rekomendasi</t>
  </si>
  <si>
    <t>Perencanaan Kinerja Pendidikan KP</t>
  </si>
  <si>
    <t>WA.2378.EBD.952.301.A.521211.2</t>
  </si>
  <si>
    <t>WA.2378.EBD.952.301.A.521211.3</t>
  </si>
  <si>
    <t>WA.2378.EBD.952.301.A.521211.4</t>
  </si>
  <si>
    <t>WA.2378.EBD.952.301.A.521211.5</t>
  </si>
  <si>
    <t>05 - Pencetakan</t>
  </si>
  <si>
    <t>01 - Perjalanan Penyusunan Perencanaan Kinerja Pendidikan KP</t>
  </si>
  <si>
    <t>WA.2378.EBD.952.301.B.521211.3</t>
  </si>
  <si>
    <t>WA.2378.EBD.952.301.B.521211.4</t>
  </si>
  <si>
    <t>WA.2378.EBD.952.301.B.521211.5</t>
  </si>
  <si>
    <t>01 - Perjalanan Sinkronisasi Kegiatan Pendidikan KP</t>
  </si>
  <si>
    <t>Penyusunan Anggaran Pendidikan KP</t>
  </si>
  <si>
    <t>WA.2378.EBD.952.301.C.521211.3</t>
  </si>
  <si>
    <t>WA.2378.EBD.952.301.C.521211.4</t>
  </si>
  <si>
    <t>WA.2378.EBD.952.301.C.521211.5</t>
  </si>
  <si>
    <t>WA.2378.EBD.952.301.C.521219</t>
  </si>
  <si>
    <t>WA.2378.EBD.952.301.C.521219.1</t>
  </si>
  <si>
    <t>WA.2378.EBD.952.301.C.522151</t>
  </si>
  <si>
    <t>WA.2378.EBD.952.301.C.522151.1</t>
  </si>
  <si>
    <t>01 - Perjalanan Penyusunan Anggaran Pendidikan KP</t>
  </si>
  <si>
    <t>Rencana Kerja Pendidikan KP</t>
  </si>
  <si>
    <t>WA.2378.EBD.952.301.D.521211</t>
  </si>
  <si>
    <t>WA.2378.EBD.952.301.D.521211.1</t>
  </si>
  <si>
    <t>WA.2378.EBD.952.301.D.521211.2</t>
  </si>
  <si>
    <t>WA.2378.EBD.952.301.D.521211.3</t>
  </si>
  <si>
    <t>WA.2378.EBD.952.301.D.521211.4</t>
  </si>
  <si>
    <t>01 - Perjalanan Penyusunan Rencana Kerja Pendidikan KP</t>
  </si>
  <si>
    <t>WA.2378.EBD.952.301.E</t>
  </si>
  <si>
    <t>Revisi Anggaran Pendidikan KP</t>
  </si>
  <si>
    <t>WA.2378.EBD.952.301.E.521211</t>
  </si>
  <si>
    <t>WA.2378.EBD.952.301.E.521211.1</t>
  </si>
  <si>
    <t>WA.2378.EBD.952.301.E.521211.2</t>
  </si>
  <si>
    <t>WA.2378.EBD.952.301.E.521211.3</t>
  </si>
  <si>
    <t>WA.2378.EBD.952.301.E.521211.4</t>
  </si>
  <si>
    <t>WA.2378.EBD.952.301.E.524111</t>
  </si>
  <si>
    <t>WA.2378.EBD.952.301.E.524111.1</t>
  </si>
  <si>
    <t>01 - Perjalanan Revisi Anggaran Pendidikan KP</t>
  </si>
  <si>
    <t>WA.2378.EBD.952.301.F</t>
  </si>
  <si>
    <t>Rapat Kerja Teknis Pendidikan KP</t>
  </si>
  <si>
    <t>WA.2378.EBD.952.301.F.521211</t>
  </si>
  <si>
    <t>WA.2378.EBD.952.301.F.521211.1</t>
  </si>
  <si>
    <t>WA.2378.EBD.952.301.F.521211.2</t>
  </si>
  <si>
    <t>WA.2378.EBD.952.301.F.521211.3</t>
  </si>
  <si>
    <t>WA.2378.EBD.952.301.F.521211.4</t>
  </si>
  <si>
    <t>WA.2378.EBD.952.301.F.521211.5</t>
  </si>
  <si>
    <t>05 - Cetakan</t>
  </si>
  <si>
    <t>WA.2378.EBD.952.301.F.521211.6</t>
  </si>
  <si>
    <t>06 - Perlengkapan Peserta</t>
  </si>
  <si>
    <t>WA.2378.EBD.952.301.F.522151</t>
  </si>
  <si>
    <t>WA.2378.EBD.952.301.F.522151.1</t>
  </si>
  <si>
    <t>WA.2378.EBD.952.301.F.524111</t>
  </si>
  <si>
    <t>WA.2378.EBD.952.301.F.524111.1</t>
  </si>
  <si>
    <t>01 - Perjalanan Persiapan Rateknis Pendidikan KP</t>
  </si>
  <si>
    <t>WA.2378.EBD.952.301.F.524119</t>
  </si>
  <si>
    <t>WA.2378.EBD.952.301.F.524119.1</t>
  </si>
  <si>
    <t>01 - Paket Fullboard Meeting (80 Org X 2 Hari)</t>
  </si>
  <si>
    <t>WA.2378.EBD.952.301.F.524119.2</t>
  </si>
  <si>
    <t>02 - Uang Harian Fullboard Meeting (80 orang x 3 Hari)</t>
  </si>
  <si>
    <t>WA.2378.EBD.952.301.F.524119.3</t>
  </si>
  <si>
    <t>03 - Perjalanan Fullboard Meeting</t>
  </si>
  <si>
    <t>Monitoring Evaluasi Kinerja Pendidikan KP</t>
  </si>
  <si>
    <t>WA.2378.EBD.953.301.A.521211.5</t>
  </si>
  <si>
    <t>01 - Langganan biaya aplikasi komunikasi daring (zoom/linktree/zoho)</t>
  </si>
  <si>
    <t>01 - Perjalanan Monitoring Evaluasi Kinerja Pendidikan KP</t>
  </si>
  <si>
    <t>Monitoring Evaluasi Kegiatan dan Anggaran Pendidikan KP dan OII</t>
  </si>
  <si>
    <t>05 - Cetakan Buku Pusat Pendidikan Dalam Angka</t>
  </si>
  <si>
    <t>WA.2378.EBD.953.301.B.521219.2</t>
  </si>
  <si>
    <t>02 - Dukungan Kegiatan Data dan Informasi Pendidikan KP</t>
  </si>
  <si>
    <t>WA.2378.EBD.953.301.B.522151</t>
  </si>
  <si>
    <t>WA.2378.EBD.953.301.B.522151.1</t>
  </si>
  <si>
    <t>01 - Perjalanan Monitoring Evaluasi Kegiatan dan Anggaran Pendidikan KP</t>
  </si>
  <si>
    <t>Monitoring Evaluasi Penyelenggaraan Pendidikan KP</t>
  </si>
  <si>
    <t>WA.2378.EBD.953.301.C.521211</t>
  </si>
  <si>
    <t>WA.2378.EBD.953.301.C.521211.1</t>
  </si>
  <si>
    <t>WA.2378.EBD.953.301.C.521211.2</t>
  </si>
  <si>
    <t>WA.2378.EBD.953.301.C.521211.3</t>
  </si>
  <si>
    <t>WA.2378.EBD.953.301.C.521211.4</t>
  </si>
  <si>
    <t>WA.2378.EBD.953.301.C.521211.5</t>
  </si>
  <si>
    <t>WA.2378.EBD.953.301.C.521219</t>
  </si>
  <si>
    <t>WA.2378.EBD.953.301.C.521219.1</t>
  </si>
  <si>
    <t>01 - Perjalanan Monitoring Evaluasi Pendidikan KP</t>
  </si>
  <si>
    <t>302</t>
  </si>
  <si>
    <t>Laporan Kinerja Lingkup Pendidikan KP</t>
  </si>
  <si>
    <t>01 - Perjalanan Penyusunan Laporan Kinerja</t>
  </si>
  <si>
    <t>Penyusunan Laporan Keuangan dan PIPK</t>
  </si>
  <si>
    <t>01 - Penyusunan Program dan Anggaran Lingkup Pusdik KP</t>
  </si>
  <si>
    <t>WA.2378.EBD.955.301.A.524113</t>
  </si>
  <si>
    <t>WA.2378.EBD.955.301.A.524113.1</t>
  </si>
  <si>
    <t>01 - Transport Lokal</t>
  </si>
  <si>
    <t>Penyusunan Sistem Pengendalian Intern Pemerintah (SPIP)</t>
  </si>
  <si>
    <t>WA.2378.EBD.955.301.B.521211.3</t>
  </si>
  <si>
    <t>WA.2378.EBD.955.301.B.521211.4</t>
  </si>
  <si>
    <t>01 - Evaluasi dan Penyusunan SPIP MR</t>
  </si>
  <si>
    <t>WA.2378.EBD.955.301.B.524113</t>
  </si>
  <si>
    <t>WA.2378.EBD.955.301.B.524113.1</t>
  </si>
  <si>
    <t>02 - Cetakan formulir verifikasi SPJ</t>
  </si>
  <si>
    <t>WA.2378.EBD.955.301.C.521211.3</t>
  </si>
  <si>
    <t>03 - Penggandaan/Penjilidan</t>
  </si>
  <si>
    <t>WA.2378.EBD.955.301.C.521211.4</t>
  </si>
  <si>
    <t>04 - Bahan Komputer</t>
  </si>
  <si>
    <t>WA.2378.EBD.955.301.C.521211.5</t>
  </si>
  <si>
    <t>05 - ATK</t>
  </si>
  <si>
    <t>WA.2378.EBD.955.301.C.524111</t>
  </si>
  <si>
    <t>WA.2378.EBD.955.301.C.524111.1</t>
  </si>
  <si>
    <t>01 - Perjalanan Verifikasi dan Validasi Pertanggung Jawaban Kegiatan</t>
  </si>
  <si>
    <t>WA.2378.EBD.955.301.C.524113</t>
  </si>
  <si>
    <t>WA.2378.EBD.955.301.C.524113.1</t>
  </si>
  <si>
    <t>Pengelolaan PNBP Lingkup Satuan Pendidikan KP</t>
  </si>
  <si>
    <t>02 - Penggandaan/Penjilidan</t>
  </si>
  <si>
    <t>WA.2378.EBD.955.301.D.521211.4</t>
  </si>
  <si>
    <t>01 - Perjalanan Pengelolaan PNBP Lingkup Satuan Pendidikan KP</t>
  </si>
  <si>
    <t>WA.2378.EBD.955.301.D.524113</t>
  </si>
  <si>
    <t>WA.2378.EBD.955.301.D.524113.1</t>
  </si>
  <si>
    <t>Pemutakhiran data Administrasi Keuangan</t>
  </si>
  <si>
    <t>WA.2378.EBD.955.301.E.521211.3</t>
  </si>
  <si>
    <t>WA.2378.EBD.955.301.E.521211.4</t>
  </si>
  <si>
    <t>WA.2378.EBD.955.301.E.524111</t>
  </si>
  <si>
    <t>WA.2378.EBD.955.301.E.524111.1</t>
  </si>
  <si>
    <t>01 - Perjalanan Penyelesaian Administrasi Keuangan</t>
  </si>
  <si>
    <t>WA.2378.EBD.955.301.E.524113</t>
  </si>
  <si>
    <t>WA.2378.EBD.955.301.E.524113.1</t>
  </si>
  <si>
    <t>Dukungan Kegiatan BRSDMKP</t>
  </si>
  <si>
    <t>WA.2378.EBD.955.301.F.521211.2</t>
  </si>
  <si>
    <t>WA.2378.EBD.955.301.F.521211.3</t>
  </si>
  <si>
    <t>WA.2378.EBD.955.301.F.521211.4</t>
  </si>
  <si>
    <t>WA.2378.EBD.955.301.F.522151</t>
  </si>
  <si>
    <t>WA.2378.EBD.955.301.F.522151.1</t>
  </si>
  <si>
    <t>01 - Perjalanan Dukungan Kegiatan BRSDMKP</t>
  </si>
  <si>
    <t>WA.2378.EBD.955.301.G.521211</t>
  </si>
  <si>
    <t>WA.2378.EBD.955.301.G.521211.1</t>
  </si>
  <si>
    <t>WA.2378.EBD.955.301.G.521211.2</t>
  </si>
  <si>
    <t>WA.2378.EBD.955.301.G.521211.3</t>
  </si>
  <si>
    <t>WA.2378.EBD.955.301.G.521211.4</t>
  </si>
  <si>
    <t>WA.2378.EBD.955.301.G.522151</t>
  </si>
  <si>
    <t>WA.2378.EBD.955.301.G.522151.1</t>
  </si>
  <si>
    <t>WA.2378.EBD.955.301.G.524111</t>
  </si>
  <si>
    <t>WA.2378.EBD.955.301.G.524111.1</t>
  </si>
  <si>
    <t>01 - Perjalanan Pembinaan Kewirausahaan dan Tefa</t>
  </si>
  <si>
    <t>4345</t>
  </si>
  <si>
    <t>Layanan Manajemen SDM Internal[Base Line]</t>
  </si>
  <si>
    <t>Orang, Layanan, Rekomendasi</t>
  </si>
  <si>
    <t>05 - Perlengkapan TPA Toefl</t>
  </si>
  <si>
    <t>WA.4345.EBC.996.301.A.521211.6</t>
  </si>
  <si>
    <t>06 - Buku TPA Toefl</t>
  </si>
  <si>
    <t>01 - Dukungan Penyelenggaraan Tugas Belajar</t>
  </si>
  <si>
    <t>02 - Langganan biaya video conference</t>
  </si>
  <si>
    <t>522191</t>
  </si>
  <si>
    <t>01 - Pelaksanaan TOEFL/TPA</t>
  </si>
  <si>
    <t>01 - Perjalanan Koordinasi dan pengadministrasian Tugas Belajar</t>
  </si>
  <si>
    <t>02 - Perjalanan Peserta Tugas Belajar</t>
  </si>
  <si>
    <t>WA.4345.EBC.996.301.B.521211.6</t>
  </si>
  <si>
    <t>Org</t>
  </si>
  <si>
    <t>01 - Paket meeting fullboard (54 org x 2 hari)</t>
  </si>
  <si>
    <t>02 - Uang harian paket meeting</t>
  </si>
  <si>
    <t>03 - Perjalanan peserta</t>
  </si>
  <si>
    <t>01 - Dukungan Penyelenggaraan Tugas Belajar Luar Negeri</t>
  </si>
  <si>
    <t>01 - Perjalanan peserta tugas belajar, Koordinasi dan Pendampingan tugas belajar</t>
  </si>
  <si>
    <t>WA.4345.EBC.996.302.A.521211.3</t>
  </si>
  <si>
    <t>WA.4345.EBC.996.302.A.521211.4</t>
  </si>
  <si>
    <t>WA.4345.EBC.996.302.A.524111</t>
  </si>
  <si>
    <t>WA.4345.EBC.996.302.A.524111.1</t>
  </si>
  <si>
    <t>01 - Perjalanan Koordinasi dan pengadministrasian izin Belajar</t>
  </si>
  <si>
    <t>Jakarta,        Januari 2023</t>
  </si>
  <si>
    <t>Pagu</t>
  </si>
  <si>
    <t>Semula</t>
  </si>
  <si>
    <t>Menjadi</t>
  </si>
  <si>
    <t>Kegiatan Pusat Pendidikan KP</t>
  </si>
  <si>
    <t>+/-</t>
  </si>
  <si>
    <t>Status Revisi</t>
  </si>
  <si>
    <t>01 - Dukungan Kegiatan Pengembangan Kelembagaan</t>
  </si>
  <si>
    <t>Belanja Perjalanan Dinas Paket Meeting Dalam Kota</t>
  </si>
  <si>
    <t>01 - Paket Fullboard Meeting (35 Org X 2 Hari)</t>
  </si>
  <si>
    <t>02 - Perjalanan Fullboard Meeting</t>
  </si>
  <si>
    <t>J</t>
  </si>
  <si>
    <t>Pembelajaran Digital</t>
  </si>
  <si>
    <t>01 - Perjalanan Pembelajaran Digital</t>
  </si>
  <si>
    <t>01 - Langganan biaya Aplikasi</t>
  </si>
  <si>
    <t>01 - Perjalanan Pengelolaan Kearsipan dan Tata Naskah Dinas</t>
  </si>
  <si>
    <t>02 - Perjalanan Dukungan WBK Satuan Pendidikan KP (5 Lokasi x 3 Kali)</t>
  </si>
  <si>
    <t>K</t>
  </si>
  <si>
    <t>Jiwa Korsa Pegawai Pusdik KP</t>
  </si>
  <si>
    <t>01 - Perlengkapan Peserta</t>
  </si>
  <si>
    <t>01 - Jasa Pandu Jiwa Korsa</t>
  </si>
  <si>
    <t>01 - Perjalanan  Survey Lokasi Jiwa Korsa Pusdik KP</t>
  </si>
  <si>
    <t>01 - Paket Fullboard Meeting (65 Org X 1 Hari)</t>
  </si>
  <si>
    <t>06 - Pencetakan/Publikasi (Buku Kerja, Kalender, Buku)</t>
  </si>
  <si>
    <t>03 - Pramubakti (12 org x 13 bulan)</t>
  </si>
  <si>
    <t>04 - Pengemudi (1 org x 13 bulan)</t>
  </si>
  <si>
    <t>Vol</t>
  </si>
  <si>
    <t>Pergeseran Revisi</t>
  </si>
  <si>
    <r>
      <t xml:space="preserve">Menjadi
</t>
    </r>
    <r>
      <rPr>
        <b/>
        <sz val="9"/>
        <color rgb="FF000000"/>
        <rFont val="Arial"/>
        <family val="2"/>
      </rPr>
      <t>(usulan revisi subkoord)</t>
    </r>
  </si>
  <si>
    <t>Penyusunan Program dan Anggaran Pusat Pendidikan KP</t>
  </si>
  <si>
    <t>01 - Penyusunan Laporan Keuangan dan PIPK</t>
  </si>
  <si>
    <t>Rev0</t>
  </si>
  <si>
    <t>Kepala Pusat Pendidikan KP</t>
  </si>
  <si>
    <t>Draft Rekapitulasi Usulan Revisi Anggaran TA. 2023</t>
  </si>
  <si>
    <t>SubKoord_Akun</t>
  </si>
  <si>
    <t>3 = 1 - 2</t>
  </si>
  <si>
    <t>5 = 1 - 4</t>
  </si>
  <si>
    <t>01 - NSPK Peserta Didik Sarana dan Prasarana Pendidikan KP</t>
  </si>
  <si>
    <t>L</t>
  </si>
  <si>
    <t>Wisuda dan Pelantikan pada Satdik di Lingkungan KKP</t>
  </si>
  <si>
    <t>01 - Wisuda dan Pelantikan pada Satdik di Lingkungan KKP</t>
  </si>
  <si>
    <t>02 - Publikasi SFV</t>
  </si>
  <si>
    <t>Kontrol Pagu Perjalanan Dinas</t>
  </si>
  <si>
    <t>6 = 4 - 5</t>
  </si>
  <si>
    <t>DL.2376.AFA.001.051.A.524114</t>
  </si>
  <si>
    <t>DL.2376.AFA.001.052.A.522151</t>
  </si>
  <si>
    <t>DL.2376.AFA.001.053.A.521219</t>
  </si>
  <si>
    <t>DL.2376.AFA.001.054.A.522151</t>
  </si>
  <si>
    <t>WA.2378.EBA.962.301.J</t>
  </si>
  <si>
    <t>WA.2378.EBA.962.301.J.521211</t>
  </si>
  <si>
    <t>WA.2378.EBA.962.301.J.522191</t>
  </si>
  <si>
    <t>WA.2378.EBA.962.301.J.524111</t>
  </si>
  <si>
    <t>WA.2378.EBA.962.301.J.524119</t>
  </si>
  <si>
    <t>WA.2378.EBA.962.301.K</t>
  </si>
  <si>
    <t>WA.2378.EBA.962.301.K.521211</t>
  </si>
  <si>
    <t>WA.2378.EBA.962.301.K.522151</t>
  </si>
  <si>
    <t>WA.2378.EBA.962.301.K.524111</t>
  </si>
  <si>
    <t>WA.2378.EBA.962.301.L</t>
  </si>
  <si>
    <t>WA.2378.EBA.962.301.L.524111</t>
  </si>
  <si>
    <t>WA.2378.EBD.955.301.H</t>
  </si>
  <si>
    <t>WA.2378.EBD.955.301.H.521211</t>
  </si>
  <si>
    <t>WA.2378.EBD.955.301.H.524111</t>
  </si>
  <si>
    <t>WA.2378.EBD.955.301.H.524113</t>
  </si>
  <si>
    <t>Pembinaan dan Koordinasi Pimpinan</t>
  </si>
  <si>
    <t>01 - Perjalanan Pembinaan, Koordinasi dan Pendampingan Pimpinan</t>
  </si>
  <si>
    <t>Belanja Modal</t>
  </si>
  <si>
    <t>Gaji dan Tunjangan Pegawai</t>
  </si>
  <si>
    <t>Kegiatan Khusus</t>
  </si>
  <si>
    <t>Layanan Kerja sama, Perencanaan dan Penganggaran</t>
  </si>
  <si>
    <t>M</t>
  </si>
  <si>
    <t>WA.2378.EBA.962.301.M</t>
  </si>
  <si>
    <t>WA.2378.EBA.962.301.M.524114</t>
  </si>
  <si>
    <t>N</t>
  </si>
  <si>
    <t>Dukungan Kegiatan Peserta Didik dan Sarana Prasarana Pendidikan KP</t>
  </si>
  <si>
    <t>O</t>
  </si>
  <si>
    <t>Dukungan Kegiatan Ketenagaan Pendidikan KP</t>
  </si>
  <si>
    <t>usulan 524</t>
  </si>
  <si>
    <t>Matrik Semula Menjadi Usulan Revisi Anggaran</t>
  </si>
  <si>
    <t>01 - Perjalanan Serapan Lulusan dan Kajian Kebutuhan Tenaga Kerja KP</t>
  </si>
  <si>
    <t>Workshop Prodi Teknis dan Spesifik</t>
  </si>
  <si>
    <t>Update Data : Selasa, 31 Januari 2023</t>
  </si>
  <si>
    <t>05 - Konsumsi/bahan makanan</t>
  </si>
  <si>
    <t>Hari</t>
  </si>
  <si>
    <t>01 - Sewa Kendaraan (2 Hari x 2 Unit x 2 Kgt)</t>
  </si>
  <si>
    <t>01 - Jasa Pandu Jiwa Korsa (2 Kegiatan)</t>
  </si>
  <si>
    <t>02 - Uang Harian Fullboard Meeting (65 orang x 3 Hari)</t>
  </si>
  <si>
    <t>01 - Masker/hand sanitizer/Vitamin (58 peg x 6 bln)</t>
  </si>
  <si>
    <t>01 - Penyusunan MR dan Evaluasi SPIP</t>
  </si>
  <si>
    <t>Jakarta,  31 Januari 2023</t>
  </si>
  <si>
    <t xml:space="preserve">Usulan Revisi Subkoord (Lama) </t>
  </si>
  <si>
    <t>Kajian Analisis Kebutuhan Tenaga Kerja pada Industri Kelautan dan Perikanan</t>
  </si>
  <si>
    <t>02 - Penggandaan</t>
  </si>
  <si>
    <t>05 - Responden Kit</t>
  </si>
  <si>
    <t>WA.2378.EBA.962.301.K.521213</t>
  </si>
  <si>
    <t>Belanja Honor Output Kegiatan</t>
  </si>
  <si>
    <t>01 - Pembantu Lapang</t>
  </si>
  <si>
    <t>01 - Perjalanan Penyusunan Kajian</t>
  </si>
  <si>
    <t>Belanja Perjalanan Dinas dalam Kota</t>
  </si>
  <si>
    <t>WA.2378.EBA.962.301.K.524113</t>
  </si>
  <si>
    <t>Eks</t>
  </si>
  <si>
    <t>05 - Belanja Konsumsi/Bahan Makanan</t>
  </si>
  <si>
    <t>01 - Sewa Kendaraan (2 Hari x 2 Unit x 1 Kgt) Jakarta - Jawa Tengah</t>
  </si>
  <si>
    <t>02 - Sewa Kendaraan (1 Hari x 2 Unit x 1 Kgt) Jakarta - Jawa Barat</t>
  </si>
  <si>
    <t>01 - Paket Fullboard Meeting (75 Org X 1 Hari)</t>
  </si>
  <si>
    <t>02 - Uang Harian Fullboard Meeting (75 orang x 3 Hari)</t>
  </si>
  <si>
    <t>03 - Uang Harian Fullboard Meeting (60 orang x 1 Hari)</t>
  </si>
  <si>
    <t>Kode</t>
  </si>
  <si>
    <t>Column1</t>
  </si>
  <si>
    <t>01 - Penggandaan</t>
  </si>
  <si>
    <t>01 - Masker/hand sanitizer/Vitamin (58 peg x 12 bln)</t>
  </si>
  <si>
    <t>WA.2378.EBA.958.306.B.521211</t>
  </si>
  <si>
    <t>WA.2378.EBA.958.306.B.521211.1</t>
  </si>
  <si>
    <t>WA.2378.EBA.958.306.B.521211.2</t>
  </si>
  <si>
    <t>WA.2378.EBA.958.306.B.521211.3</t>
  </si>
  <si>
    <t>WA.2378.EBA.958.306.B.521211.4</t>
  </si>
  <si>
    <t>WA.2378.EBA.958.306.B.521219</t>
  </si>
  <si>
    <t>WA.2378.EBA.958.306.B.521219.1</t>
  </si>
  <si>
    <t>WA.2378.EBA.958.306.B.521219.2</t>
  </si>
  <si>
    <t>WA.2378.EBA.958.306.B.522151</t>
  </si>
  <si>
    <t>WA.2378.EBA.958.306.B.522151.1</t>
  </si>
  <si>
    <t>WA.2378.EBA.958.306.B.524111</t>
  </si>
  <si>
    <t>WA.2378.EBA.958.306.B.524111.1</t>
  </si>
  <si>
    <t>WA.2378.EBA.958.306.B</t>
  </si>
  <si>
    <t>Pertemuan Mitra Kerjasama Pendidikan KP</t>
  </si>
  <si>
    <t>WA.2378.EBA.958.306.B.521211.5</t>
  </si>
  <si>
    <t>05 - Perlengkapan Peserta</t>
  </si>
  <si>
    <t>WA.2378.EBA.958.306.B.524111.2</t>
  </si>
  <si>
    <t>01 - Paket Fullboard Meeting (109 Org X 2 hari)</t>
  </si>
  <si>
    <t>WA.2378.EBA.958.306.C.521211</t>
  </si>
  <si>
    <t>WA.2378.EBA.958.306.C.521211.1</t>
  </si>
  <si>
    <t>WA.2378.EBA.958.306.C.521211.2</t>
  </si>
  <si>
    <t>WA.2378.EBA.958.306.C.521211.3</t>
  </si>
  <si>
    <t>WA.2378.EBA.958.306.C.521211.4</t>
  </si>
  <si>
    <t>WA.2378.EBA.958.306.C.521211.5</t>
  </si>
  <si>
    <t>WA.2378.EBA.958.306.C.521219</t>
  </si>
  <si>
    <t>WA.2378.EBA.958.306.C.521219.1</t>
  </si>
  <si>
    <t>WA.2378.EBA.958.306.C.521219.2</t>
  </si>
  <si>
    <t>WA.2378.EBA.958.306.C.522151</t>
  </si>
  <si>
    <t>WA.2378.EBA.958.306.C.522151.1</t>
  </si>
  <si>
    <t>WA.2378.EBA.958.306.C.524111</t>
  </si>
  <si>
    <t>WA.2378.EBA.958.306.C.524111.1</t>
  </si>
  <si>
    <t>WA.2378.EBA.958.306.C</t>
  </si>
  <si>
    <t>Penyusunan Pedoman dan Program Kerjasama</t>
  </si>
  <si>
    <t>01 - Perjalanan Penyusunan Pedoman dan Program Kerjasama</t>
  </si>
  <si>
    <t>01 - Langganan biaya aplikasi komunikasi daring</t>
  </si>
  <si>
    <t>02 - Dukungan Kegiatan Data dan Informasi</t>
  </si>
  <si>
    <t>Studi Banding Biaya Program Studi</t>
  </si>
  <si>
    <t>Pertemuan Standar Biaya Pendidikan</t>
  </si>
  <si>
    <t>Penyusunan Pedoman Standar Biaya Program Studi</t>
  </si>
  <si>
    <t>01 - Perjalanan Penyusunan Standar Biaya Program Studi</t>
  </si>
  <si>
    <t>01 - Paket Fullboard Meeting (46 Org X 2 Hari)</t>
  </si>
  <si>
    <t>01 - Perjalanan Studi Banding Biaya Program Studi</t>
  </si>
  <si>
    <t>05 - Pencetakan NSPK Metode dan Kurikulum</t>
  </si>
  <si>
    <t>Bimbingan Pengabdian Kepada Masyarakat</t>
  </si>
  <si>
    <t>01 - Perjalanan Bimbingan Pengabdian Kepada Masyarakat</t>
  </si>
  <si>
    <t>WA.2378.EBD.952.301.G.521211</t>
  </si>
  <si>
    <t>WA.2378.EBD.952.301.G.521211.1</t>
  </si>
  <si>
    <t>WA.2378.EBD.952.301.G.521211.2</t>
  </si>
  <si>
    <t>WA.2378.EBD.952.301.G.521211.3</t>
  </si>
  <si>
    <t>WA.2378.EBD.952.301.G.521211.4</t>
  </si>
  <si>
    <t>WA.2378.EBD.952.301.G.521211.5</t>
  </si>
  <si>
    <t>WA.2378.EBD.952.301.G.521211.6</t>
  </si>
  <si>
    <t>WA.2378.EBD.952.301.G.522151</t>
  </si>
  <si>
    <t>WA.2378.EBD.952.301.G.522151.1</t>
  </si>
  <si>
    <t>WA.2378.EBD.952.301.G.524111</t>
  </si>
  <si>
    <t>WA.2378.EBD.952.301.G.524111.1</t>
  </si>
  <si>
    <t>WA.2378.EBD.952.301.G.524119</t>
  </si>
  <si>
    <t>WA.2378.EBD.952.301.G.524119.1</t>
  </si>
  <si>
    <t>WA.2378.EBD.952.301.G.524119.2</t>
  </si>
  <si>
    <t>WA.2378.EBD.952.301.G.524119.3</t>
  </si>
  <si>
    <t>01 - NSPK Peserta Didik Sarana dan Prasarana</t>
  </si>
  <si>
    <t>01 - Dukungan Serapan Lulusan Pendidikan KP</t>
  </si>
  <si>
    <t>01 - Narasumber/Pembahas/Praktisi</t>
  </si>
  <si>
    <t>DL.2376.AFA.001.051.A.524114.1</t>
  </si>
  <si>
    <t>DL.2376.AFA.001.051.A.524114.2</t>
  </si>
  <si>
    <t>DL.2376.AFA.001.051.B.521211.5</t>
  </si>
  <si>
    <t>DL.2376.AFA.001.052.A.521219</t>
  </si>
  <si>
    <t>DL.2376.AFA.001.052.A.521219.1</t>
  </si>
  <si>
    <t>DL.2376.AFA.001.052.A.522151.1</t>
  </si>
  <si>
    <t>DL.2376.AFA.001.053.A.521219.1</t>
  </si>
  <si>
    <t>DL.2376.AFA.001.054.A.522151.1</t>
  </si>
  <si>
    <t>WA.2378.EBA.962.301.D.521211.5</t>
  </si>
  <si>
    <t>WA.2378.EBA.962.301.E.521211.5</t>
  </si>
  <si>
    <t>WA.2378.EBA.962.301.E.524111.2</t>
  </si>
  <si>
    <t>WA.2378.EBA.962.301.G.521219.2</t>
  </si>
  <si>
    <t>WA.2378.EBA.962.301.H.521219</t>
  </si>
  <si>
    <t>WA.2378.EBA.962.301.H.522151</t>
  </si>
  <si>
    <t>WA.2378.EBA.962.301.H.521219.1</t>
  </si>
  <si>
    <t>WA.2378.EBA.962.301.H.522151.1</t>
  </si>
  <si>
    <t>WA.2378.EBA.962.301.J.521211.1</t>
  </si>
  <si>
    <t>WA.2378.EBA.962.301.J.521211.2</t>
  </si>
  <si>
    <t>WA.2378.EBA.962.301.J.521211.3</t>
  </si>
  <si>
    <t>WA.2378.EBA.962.301.J.521211.4</t>
  </si>
  <si>
    <t>WA.2378.EBA.962.301.J.521211.5</t>
  </si>
  <si>
    <t>WA.2378.EBA.962.301.J.522141</t>
  </si>
  <si>
    <t>WA.2378.EBA.962.301.J.522141.1</t>
  </si>
  <si>
    <t>WA.2378.EBA.962.301.J.522141.2</t>
  </si>
  <si>
    <t>WA.2378.EBA.962.301.J.522191.1</t>
  </si>
  <si>
    <t>WA.2378.EBA.962.301.J.524111.1</t>
  </si>
  <si>
    <t>WA.2378.EBA.962.301.J.524119.1</t>
  </si>
  <si>
    <t>WA.2378.EBA.962.301.J.524119.2</t>
  </si>
  <si>
    <t>WA.2378.EBA.962.301.J.524119.3</t>
  </si>
  <si>
    <t>WA.2378.EBA.962.301.K.521211.1</t>
  </si>
  <si>
    <t>WA.2378.EBA.962.301.K.521211.2</t>
  </si>
  <si>
    <t>WA.2378.EBA.962.301.K.521211.3</t>
  </si>
  <si>
    <t>WA.2378.EBA.962.301.K.521211.4</t>
  </si>
  <si>
    <t>WA.2378.EBA.962.301.K.521211.5</t>
  </si>
  <si>
    <t>WA.2378.EBA.962.301.K.521213.1</t>
  </si>
  <si>
    <t>WA.2378.EBA.962.301.K.522151.1</t>
  </si>
  <si>
    <t>WA.2378.EBA.962.301.K.524111.1</t>
  </si>
  <si>
    <t>WA.2378.EBA.962.301.K.524113.1</t>
  </si>
  <si>
    <t>WA.2378.EBA.962.301.L.521211</t>
  </si>
  <si>
    <t>WA.2378.EBA.962.301.L.521211.1</t>
  </si>
  <si>
    <t>WA.2378.EBA.962.301.L.524111.1</t>
  </si>
  <si>
    <t>WA.2378.EBA.962.301.M.521211</t>
  </si>
  <si>
    <t>WA.2378.EBA.962.301.M.521211.1</t>
  </si>
  <si>
    <t>WA.2378.EBA.962.301.N</t>
  </si>
  <si>
    <t>WA.2378.EBA.962.301.N.521219</t>
  </si>
  <si>
    <t>WA.2378.EBA.962.301.N.521219.1</t>
  </si>
  <si>
    <t>WA.2378.EBA.962.301.N.522151</t>
  </si>
  <si>
    <t>WA.2378.EBA.962.301.N.522151.1</t>
  </si>
  <si>
    <t>WA.2378.EBA.962.301.O</t>
  </si>
  <si>
    <t>WA.2378.EBA.962.301.O.522151</t>
  </si>
  <si>
    <t>WA.2378.EBA.962.301.O.522151.1</t>
  </si>
  <si>
    <t>WA.2378.EBD.952.301.G</t>
  </si>
  <si>
    <t>WA.2378.EBD.952.301.H</t>
  </si>
  <si>
    <t>WA.2378.EBD.952.301.H.521211</t>
  </si>
  <si>
    <t>WA.2378.EBD.952.301.H.521211.1</t>
  </si>
  <si>
    <t>WA.2378.EBD.952.301.H.521211.2</t>
  </si>
  <si>
    <t>WA.2378.EBD.952.301.H.521211.3</t>
  </si>
  <si>
    <t>WA.2378.EBD.952.301.H.521211.4</t>
  </si>
  <si>
    <t>WA.2378.EBD.952.301.H.521211.5</t>
  </si>
  <si>
    <t>WA.2378.EBD.952.301.H.521211.6</t>
  </si>
  <si>
    <t>WA.2378.EBD.952.301.H.522151</t>
  </si>
  <si>
    <t>WA.2378.EBD.952.301.H.522151.1</t>
  </si>
  <si>
    <t>WA.2378.EBD.952.301.H.524111</t>
  </si>
  <si>
    <t>WA.2378.EBD.952.301.H.524111.1</t>
  </si>
  <si>
    <t>WA.2378.EBD.952.301.H.524119</t>
  </si>
  <si>
    <t>WA.2378.EBD.952.301.H.524119.1</t>
  </si>
  <si>
    <t>WA.2378.EBD.952.301.H.524119.2</t>
  </si>
  <si>
    <t>WA.2378.EBD.952.301.I</t>
  </si>
  <si>
    <t>WA.2378.EBD.952.301.H.524119.3</t>
  </si>
  <si>
    <t>WA.2378.EBD.952.301.I.521211</t>
  </si>
  <si>
    <t>WA.2378.EBD.952.301.I.521211.1</t>
  </si>
  <si>
    <t>WA.2378.EBD.952.301.I.521211.2</t>
  </si>
  <si>
    <t>WA.2378.EBD.952.301.I.521211.3</t>
  </si>
  <si>
    <t>WA.2378.EBD.952.301.I.521211.4</t>
  </si>
  <si>
    <t>WA.2378.EBD.952.301.I.521211.5</t>
  </si>
  <si>
    <t>WA.2378.EBD.952.301.I.521211.6</t>
  </si>
  <si>
    <t>WA.2378.EBD.952.301.I.522151</t>
  </si>
  <si>
    <t>WA.2378.EBD.952.301.I.522151.1</t>
  </si>
  <si>
    <t>WA.2378.EBD.952.301.I.524111</t>
  </si>
  <si>
    <t>WA.2378.EBD.952.301.I.524111.1</t>
  </si>
  <si>
    <t>WA.2378.EBD.955.301.H.521211.1</t>
  </si>
  <si>
    <t>WA.2378.EBD.955.301.H.521211.2</t>
  </si>
  <si>
    <t>WA.2378.EBD.955.301.H.521211.3</t>
  </si>
  <si>
    <t>WA.2378.EBD.955.301.H.521211.4</t>
  </si>
  <si>
    <t>WA.2378.EBD.955.301.H.524111.1</t>
  </si>
  <si>
    <t>WA.2378.EBD.955.301.H.524113.1</t>
  </si>
  <si>
    <t>Grand Total</t>
  </si>
  <si>
    <t xml:space="preserve">URAIAN </t>
  </si>
  <si>
    <t xml:space="preserve">VOL </t>
  </si>
  <si>
    <t xml:space="preserve">SATUAN </t>
  </si>
  <si>
    <t xml:space="preserve">H. SATUAN </t>
  </si>
  <si>
    <t xml:space="preserve">JUMLAH </t>
  </si>
  <si>
    <t xml:space="preserve">KODE </t>
  </si>
  <si>
    <t>unit</t>
  </si>
  <si>
    <t>Jakarta,        Maret 2023</t>
  </si>
  <si>
    <t xml:space="preserve"> Selisih </t>
  </si>
  <si>
    <t>Kegiatan Baru</t>
  </si>
  <si>
    <t>Rekap Usulan Revisi Anggaran
(Matrik Semula Menjadi)</t>
  </si>
  <si>
    <t>Rekapitulasi Usulan Revisi Anggaran (Kegiatan Semula - Menjadi)</t>
  </si>
  <si>
    <t xml:space="preserve">Semula </t>
  </si>
  <si>
    <t xml:space="preserve">Menjadi </t>
  </si>
  <si>
    <t xml:space="preserve">Selisih </t>
  </si>
  <si>
    <t>Update data : 31 Januari 2023</t>
  </si>
  <si>
    <t>Kegiatan Subkoordinator</t>
  </si>
  <si>
    <t>01 - Paket Fullboard Meeting (27 Org X 1 Hari)</t>
  </si>
  <si>
    <t>03 - Uang Harian Fullboard Meeting (10 orang x 1 Hari)</t>
  </si>
  <si>
    <t>02 - Uang Harian Fullboard Meeting (27 orang x 2 Hari)</t>
  </si>
  <si>
    <t>Transformasi Layanan Pendidikan KP</t>
  </si>
  <si>
    <t>WA.2378.EBA.962.301.M.521211.2</t>
  </si>
  <si>
    <t>WA.2378.EBA.962.301.M.521211.3</t>
  </si>
  <si>
    <t>WA.2378.EBA.962.301.M.521211.4</t>
  </si>
  <si>
    <t>WA.2378.EBA.962.301.M.524111</t>
  </si>
  <si>
    <t>WA.2378.EBA.962.301.M.524111.1</t>
  </si>
  <si>
    <t>WA.2378.EBA.962.301.M.524119</t>
  </si>
  <si>
    <t>WA.2378.EBA.962.301.M.524119.1</t>
  </si>
  <si>
    <t>WA.2378.EBA.962.301.M.524119.2</t>
  </si>
  <si>
    <t>WA.2378.EBA.962.301.M.524119.3</t>
  </si>
  <si>
    <t>Update data : 24 Maret 2023</t>
  </si>
  <si>
    <t>Update Data : Jumat, 24 Maret 2023</t>
  </si>
  <si>
    <t>Jakarta,      Maret 2023</t>
  </si>
  <si>
    <t>01 - Paket Fullboard Meeting (50 Org X 2 hari)</t>
  </si>
  <si>
    <t>Hasil Rekapitulasi Usulan Revisi Anggaran (Subkoordinator Keuangan)</t>
  </si>
  <si>
    <t>Update data : 27 Maret 2023</t>
  </si>
  <si>
    <t>Update Data : Senin, 27 Maret 2023</t>
  </si>
  <si>
    <t>Dukungan Penyiapan Pendidik dan Tenaga Kependidikan</t>
  </si>
  <si>
    <t>WA.2378.EBA.962.301.O.524111</t>
  </si>
  <si>
    <t>WA.2378.EBA.962.301.O.524111.1</t>
  </si>
  <si>
    <t>Draft Hasil Rekapitulasi Usulan Revisi Anggaran TA. 2023 (Subkoordinator Keuangan)</t>
  </si>
  <si>
    <t>Batal</t>
  </si>
  <si>
    <t>Matrik Semula Menjadi Usulan Revisi Anggaran (Hasil Reviu Subkoordinator Keuangan)</t>
  </si>
  <si>
    <t>01 - Paket Fullboard Meeting (27 Org X 2 Hari)</t>
  </si>
  <si>
    <t>02 - Uang Harian Fullboard Meeting (27 orang x 3 Hari)</t>
  </si>
  <si>
    <t>drop</t>
  </si>
  <si>
    <t>output : penandatanganan Kerjasama, pertemuan mitra dan pelepasan lulusan ke DuDi</t>
  </si>
  <si>
    <t>1 lokasi saja</t>
  </si>
  <si>
    <t>penambahan akun jasa profesi(narasumber)</t>
  </si>
  <si>
    <t>penambahan akun jasa profesi(narasumber)
fullday 10 hari untuk 10 orang, paket fullboard dihapus</t>
  </si>
  <si>
    <t>01 - Paket Fullboard Meeting (50 Org X 1 hari)</t>
  </si>
  <si>
    <t>02 - Uang Harian Fullboard Meeting (75 orang x 2 Hari)</t>
  </si>
  <si>
    <t>WA.2378.EBA.962.301.P.524111.1</t>
  </si>
  <si>
    <t>WA.2378.EBA.962.301.M.524114.1</t>
  </si>
  <si>
    <t>WA.2378.EBA.962.301.M.524114.2</t>
  </si>
  <si>
    <t>P</t>
  </si>
  <si>
    <t>WA.2378.EBA.962.301.P</t>
  </si>
  <si>
    <t>WA.2378.EBA.962.301.P.521211</t>
  </si>
  <si>
    <t>WA.2378.EBA.962.301.P.521211.1</t>
  </si>
  <si>
    <t>WA.2378.EBA.962.301.P.521211.2</t>
  </si>
  <si>
    <t>WA.2378.EBA.962.301.P.521211.3</t>
  </si>
  <si>
    <t>WA.2378.EBA.962.301.P.521211.4</t>
  </si>
  <si>
    <t>WA.2378.EBA.962.301.P.524111</t>
  </si>
  <si>
    <t>WA.2378.EBA.962.301.P.524119</t>
  </si>
  <si>
    <t>WA.2378.EBA.962.301.P.524119.1</t>
  </si>
  <si>
    <t>WA.2378.EBA.962.301.P.524119.2</t>
  </si>
  <si>
    <t>WA.2378.EBA.962.301.P.524119.3</t>
  </si>
  <si>
    <t>Dukungan NSPK Peserta Didik dan Sarana Prasarana Pendidikan KP</t>
  </si>
  <si>
    <t>Akun</t>
  </si>
  <si>
    <t>Uraian</t>
  </si>
  <si>
    <t>Satuan</t>
  </si>
  <si>
    <t>H. Satuan</t>
  </si>
  <si>
    <t>Cek Pagu</t>
  </si>
  <si>
    <t>Pagu Minus</t>
  </si>
  <si>
    <t>Update data : 13 April 2023</t>
  </si>
  <si>
    <t>Update Data : Kamis, 13 April 2023</t>
  </si>
  <si>
    <t>Jakarta,        April 2023</t>
  </si>
  <si>
    <t>Rekapitulasi Usulan Revisi Anggaran TA. 2023</t>
  </si>
  <si>
    <t>Akrual</t>
  </si>
  <si>
    <t>Penyusunan Pedoman dan Program Kerjasama Penta Helix</t>
  </si>
  <si>
    <t>01 - Perjalanan Penyusunan Pedoman dan Program Kerjasama Penta Helix</t>
  </si>
  <si>
    <t>01 - Perjalanan Serapan Lulusan</t>
  </si>
  <si>
    <t>Rapat Koordinasi Teknis Pendidikan KP</t>
  </si>
  <si>
    <t>01 - Perjalanan Rakornis Pendidikan KP</t>
  </si>
  <si>
    <t>01 - Paket Fullboard Meeting (120 Org X 2 Hari)</t>
  </si>
  <si>
    <t>Revisi_Kanwil</t>
  </si>
  <si>
    <t>No Revisi</t>
  </si>
  <si>
    <t xml:space="preserve">+/- </t>
  </si>
  <si>
    <t>(All)</t>
  </si>
  <si>
    <t>Update Data : Selasa, 02 Mei 2023</t>
  </si>
  <si>
    <t>Jakarta,        Mei 2023</t>
  </si>
  <si>
    <t>Rekapitulasi Usulan Revisi Anggaran (Revisi POK ke 1) TA. 2023</t>
  </si>
  <si>
    <t>Rekap matrik pagu semula dan menjadi (Revisi POK) TA. 2023</t>
  </si>
  <si>
    <t>Jakarta,  03 Mei 2023</t>
  </si>
  <si>
    <t>SP2D</t>
  </si>
  <si>
    <t>Fisik</t>
  </si>
  <si>
    <t>01 - Sewa Kendaraan (1 Hari x 2 Unit x 1 Kgt) Jakarta - Jawa Barat</t>
  </si>
  <si>
    <t>Rekap matrik pagu semula dan menjadi (Revisi Kanwil) TA. 2023</t>
  </si>
  <si>
    <t>Update Data : Jumat, 19 Mei 2023</t>
  </si>
  <si>
    <t>Rev</t>
  </si>
  <si>
    <t>No Rev</t>
  </si>
  <si>
    <t>Jakarta,  22 Mei 2023</t>
  </si>
  <si>
    <t>Berdasarkan DIPA 2, POK Ke 5 TA. 2023 (Revisi POK ke 1 Pusdik KP Tanggal 09 Mei 2023)</t>
  </si>
  <si>
    <t>Rincian Kertas Kerja Satker</t>
  </si>
  <si>
    <t>Kementerian</t>
  </si>
  <si>
    <t>: (032)        Kementerian Kelautan dan Perikanan</t>
  </si>
  <si>
    <t>Unit Organisasi</t>
  </si>
  <si>
    <t>: (12)          Badan Riset dan Sumber Daya Manusia Kelautan</t>
  </si>
  <si>
    <t>Satuan Kerja</t>
  </si>
  <si>
    <t>: (626402)  Sekretariat Riset dan Sumber Daya Manusia Kelautan dan Perikanan</t>
  </si>
  <si>
    <t>Pagu Pusdik KP</t>
  </si>
  <si>
    <t>Berdasarkan DIPA Revisi 2 POK Ke 5, TA. 2023 (Revisi POK ke 1 Pusat Pendidikan KP, Tgl 09 Mei 2023)</t>
  </si>
  <si>
    <t>NIP. 19630602 198802 1 001</t>
  </si>
  <si>
    <t>Jakarta,  09 Mei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</si>
</sst>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43" formatCode="_-* #,##0.00_-;\-* #,##0.00_-;_-* &quot;-&quot;??_-;_-@_-"/>
    <numFmt numFmtId="164" formatCode="_-* #,##0_-;\-* #,##0_-;_-* &quot;-&quot;_-;_-@"/>
    <numFmt numFmtId="165" formatCode="#,##0_ ;[Red]\-#,##0\ "/>
    <numFmt numFmtId="166" formatCode="_-* #,##0.00_-;\-* #,##0.00_-;_-* &quot;-&quot;_-;_-@_-"/>
    <numFmt numFmtId="167" formatCode="#,##0_ ;\-#,##0\ "/>
  </numFmts>
  <fonts count="44" x14ac:knownFonts="1">
    <font>
      <sz val="11"/>
      <color theme="1"/>
      <name val="Calibri"/>
      <family val="2"/>
      <scheme val="minor"/>
    </font>
    <font>
      <sz val="11"/>
      <color theme="1"/>
      <name val="Arial"/>
      <family val="2"/>
    </font>
    <font>
      <sz val="10"/>
      <color theme="1"/>
      <name val="Arial"/>
      <family val="2"/>
    </font>
    <font>
      <b/>
      <sz val="12"/>
      <color theme="1"/>
      <name val="Arial"/>
      <family val="2"/>
    </font>
    <font>
      <sz val="12"/>
      <color theme="1"/>
      <name val="Arial"/>
      <family val="2"/>
    </font>
    <font>
      <b/>
      <sz val="11"/>
      <color theme="1"/>
      <name val="Arial"/>
      <family val="2"/>
    </font>
    <font>
      <b/>
      <sz val="8"/>
      <color theme="1"/>
      <name val="Arial"/>
      <family val="2"/>
    </font>
    <font>
      <b/>
      <sz val="10"/>
      <color theme="1"/>
      <name val="Arial"/>
      <family val="2"/>
    </font>
    <font>
      <b/>
      <sz val="10"/>
      <color rgb="FF000000"/>
      <name val="Arial"/>
      <family val="2"/>
    </font>
    <font>
      <b/>
      <sz val="10"/>
      <color rgb="FFFFFFFF"/>
      <name val="Arial"/>
      <family val="2"/>
    </font>
    <font>
      <sz val="11"/>
      <color theme="1"/>
      <name val="Calibri"/>
      <family val="2"/>
      <scheme val="minor"/>
    </font>
    <font>
      <b/>
      <sz val="12"/>
      <color theme="4"/>
      <name val="Arial"/>
      <family val="2"/>
    </font>
    <font>
      <b/>
      <sz val="12"/>
      <color rgb="FF000000"/>
      <name val="Arial"/>
      <family val="2"/>
    </font>
    <font>
      <sz val="12"/>
      <name val="Arial"/>
      <family val="2"/>
    </font>
    <font>
      <sz val="12"/>
      <color rgb="FF000000"/>
      <name val="Arial"/>
      <family val="2"/>
    </font>
    <font>
      <b/>
      <i/>
      <sz val="10"/>
      <color theme="1"/>
      <name val="Arial"/>
      <family val="2"/>
    </font>
    <font>
      <sz val="8"/>
      <name val="Calibri"/>
      <family val="2"/>
      <scheme val="minor"/>
    </font>
    <font>
      <sz val="10"/>
      <name val="Arial"/>
      <family val="2"/>
    </font>
    <font>
      <b/>
      <sz val="11"/>
      <color rgb="FFFFFFFF"/>
      <name val="Calibri"/>
      <family val="2"/>
      <scheme val="minor"/>
    </font>
    <font>
      <sz val="11"/>
      <name val="Arial"/>
      <family val="2"/>
    </font>
    <font>
      <b/>
      <sz val="10"/>
      <name val="Arial"/>
      <family val="2"/>
    </font>
    <font>
      <sz val="11"/>
      <color theme="1"/>
      <name val="Calibri"/>
      <family val="2"/>
      <charset val="1"/>
      <scheme val="minor"/>
    </font>
    <font>
      <sz val="11"/>
      <color rgb="FF000000"/>
      <name val="Calibri"/>
      <family val="2"/>
    </font>
    <font>
      <sz val="10"/>
      <color theme="0"/>
      <name val="Arial"/>
      <family val="2"/>
    </font>
    <font>
      <b/>
      <sz val="9"/>
      <color rgb="FF000000"/>
      <name val="Arial"/>
      <family val="2"/>
    </font>
    <font>
      <sz val="10"/>
      <color rgb="FFFF0000"/>
      <name val="Arial"/>
      <family val="2"/>
    </font>
    <font>
      <sz val="10"/>
      <color rgb="FFFFFFFF"/>
      <name val="Arial"/>
      <family val="2"/>
    </font>
    <font>
      <sz val="10"/>
      <color rgb="FF000000"/>
      <name val="Arial"/>
      <family val="2"/>
    </font>
    <font>
      <sz val="11"/>
      <color rgb="FFFFFFFF"/>
      <name val="Calibri"/>
      <family val="2"/>
      <scheme val="minor"/>
    </font>
    <font>
      <b/>
      <sz val="10"/>
      <color rgb="FFFF0000"/>
      <name val="Arial"/>
      <family val="2"/>
    </font>
    <font>
      <b/>
      <sz val="11"/>
      <name val="Arial"/>
      <family val="2"/>
    </font>
    <font>
      <b/>
      <sz val="10"/>
      <color theme="0"/>
      <name val="Arial"/>
      <family val="2"/>
    </font>
    <font>
      <b/>
      <sz val="9"/>
      <color theme="1"/>
      <name val="Arial"/>
      <family val="2"/>
    </font>
    <font>
      <b/>
      <sz val="11"/>
      <color theme="1"/>
      <name val="Calibri"/>
      <family val="2"/>
      <scheme val="minor"/>
    </font>
    <font>
      <sz val="11"/>
      <name val="Calibri"/>
      <family val="2"/>
      <scheme val="minor"/>
    </font>
    <font>
      <b/>
      <sz val="12"/>
      <color theme="1"/>
      <name val="Calibri"/>
      <family val="2"/>
      <scheme val="minor"/>
    </font>
    <font>
      <sz val="12"/>
      <color theme="1"/>
      <name val="Calibri"/>
      <family val="2"/>
      <scheme val="minor"/>
    </font>
    <font>
      <sz val="11"/>
      <color rgb="FFFF0000"/>
      <name val="Calibri"/>
      <family val="2"/>
      <scheme val="minor"/>
    </font>
    <font>
      <b/>
      <sz val="11"/>
      <color theme="0"/>
      <name val="Calibri"/>
      <family val="2"/>
      <scheme val="minor"/>
    </font>
    <font>
      <sz val="9"/>
      <color theme="1"/>
      <name val="Arial"/>
      <family val="2"/>
    </font>
    <font>
      <sz val="9"/>
      <name val="Arial"/>
      <family val="2"/>
    </font>
    <font>
      <b/>
      <i/>
      <sz val="9"/>
      <color theme="1"/>
      <name val="Arial"/>
      <family val="2"/>
    </font>
    <font>
      <sz val="9"/>
      <color rgb="FF000000"/>
      <name val="Arial"/>
      <family val="2"/>
    </font>
    <font>
      <sz val="9"/>
      <color indexed="81"/>
      <name val="Tahoma"/>
      <family val="2"/>
    </font>
  </fonts>
  <fills count="45">
    <fill>
      <patternFill patternType="none"/>
    </fill>
    <fill>
      <patternFill patternType="gray125"/>
    </fill>
    <fill>
      <patternFill patternType="solid">
        <fgColor rgb="FF00B050"/>
        <bgColor rgb="FF00B050"/>
      </patternFill>
    </fill>
    <fill>
      <patternFill patternType="solid">
        <fgColor rgb="FF92D050"/>
        <bgColor rgb="FF92D050"/>
      </patternFill>
    </fill>
    <fill>
      <patternFill patternType="solid">
        <fgColor rgb="FFC55A11"/>
        <bgColor rgb="FFC55A11"/>
      </patternFill>
    </fill>
    <fill>
      <patternFill patternType="solid">
        <fgColor rgb="FFDDEBF7"/>
        <bgColor rgb="FFDDEBF7"/>
      </patternFill>
    </fill>
    <fill>
      <patternFill patternType="solid">
        <fgColor theme="0" tint="-0.14999847407452621"/>
        <bgColor rgb="FFFFC000"/>
      </patternFill>
    </fill>
    <fill>
      <patternFill patternType="solid">
        <fgColor rgb="FF92D050"/>
        <bgColor indexed="64"/>
      </patternFill>
    </fill>
    <fill>
      <patternFill patternType="solid">
        <fgColor rgb="FFFFD965"/>
        <bgColor rgb="FFFFD965"/>
      </patternFill>
    </fill>
    <fill>
      <patternFill patternType="solid">
        <fgColor rgb="FF1F4E78"/>
        <bgColor rgb="FF002060"/>
      </patternFill>
    </fill>
    <fill>
      <patternFill patternType="solid">
        <fgColor rgb="FFDDEBF7"/>
        <bgColor rgb="FF8EA9DB"/>
      </patternFill>
    </fill>
    <fill>
      <patternFill patternType="solid">
        <fgColor rgb="FFFCE4D6"/>
        <bgColor rgb="FFF7CAAC"/>
      </patternFill>
    </fill>
    <fill>
      <patternFill patternType="solid">
        <fgColor rgb="FFFFFFFF"/>
        <bgColor rgb="FFCCCCCC"/>
      </patternFill>
    </fill>
    <fill>
      <patternFill patternType="solid">
        <fgColor rgb="FFFFFFFF"/>
        <bgColor indexed="64"/>
      </patternFill>
    </fill>
    <fill>
      <patternFill patternType="solid">
        <fgColor rgb="FFFCE4D6"/>
        <bgColor rgb="FFCCCCCC"/>
      </patternFill>
    </fill>
    <fill>
      <patternFill patternType="solid">
        <fgColor rgb="FFFFFFFF"/>
        <bgColor rgb="FFF7CAAC"/>
      </patternFill>
    </fill>
    <fill>
      <patternFill patternType="solid">
        <fgColor rgb="FFC55A11"/>
        <bgColor indexed="64"/>
      </patternFill>
    </fill>
    <fill>
      <patternFill patternType="solid">
        <fgColor rgb="FFFCE4D6"/>
        <bgColor indexed="64"/>
      </patternFill>
    </fill>
    <fill>
      <patternFill patternType="solid">
        <fgColor rgb="FF00B050"/>
        <bgColor indexed="64"/>
      </patternFill>
    </fill>
    <fill>
      <patternFill patternType="solid">
        <fgColor rgb="FF1F4E78"/>
        <bgColor rgb="FFCCCCCC"/>
      </patternFill>
    </fill>
    <fill>
      <patternFill patternType="solid">
        <fgColor rgb="FFDDEBF7"/>
        <bgColor indexed="64"/>
      </patternFill>
    </fill>
    <fill>
      <patternFill patternType="solid">
        <fgColor rgb="FFC55A11"/>
        <bgColor rgb="FFCCCCCC"/>
      </patternFill>
    </fill>
    <fill>
      <patternFill patternType="solid">
        <fgColor rgb="FF1F4E78"/>
        <bgColor rgb="FF00B050"/>
      </patternFill>
    </fill>
    <fill>
      <patternFill patternType="solid">
        <fgColor rgb="FFDDEBF7"/>
        <bgColor rgb="FF92D050"/>
      </patternFill>
    </fill>
    <fill>
      <patternFill patternType="solid">
        <fgColor rgb="FFC55A11"/>
        <bgColor rgb="FF002060"/>
      </patternFill>
    </fill>
    <fill>
      <patternFill patternType="solid">
        <fgColor rgb="FFFCE4D6"/>
        <bgColor rgb="FF8EA9DB"/>
      </patternFill>
    </fill>
    <fill>
      <patternFill patternType="solid">
        <fgColor rgb="FFFFFFFF"/>
        <bgColor rgb="FFC55A11"/>
      </patternFill>
    </fill>
    <fill>
      <patternFill patternType="solid">
        <fgColor rgb="FFFFFFFF"/>
        <bgColor rgb="FF8EA9DB"/>
      </patternFill>
    </fill>
    <fill>
      <patternFill patternType="solid">
        <fgColor rgb="FFFCE4D6"/>
        <bgColor rgb="FFC55A11"/>
      </patternFill>
    </fill>
    <fill>
      <patternFill patternType="solid">
        <fgColor rgb="FFDDEBF7"/>
        <bgColor rgb="FFCCCCCC"/>
      </patternFill>
    </fill>
    <fill>
      <patternFill patternType="solid">
        <fgColor rgb="FF1F4E78"/>
        <bgColor indexed="64"/>
      </patternFill>
    </fill>
    <fill>
      <patternFill patternType="solid">
        <fgColor rgb="FFFFFFFF"/>
        <bgColor rgb="FF002060"/>
      </patternFill>
    </fill>
    <fill>
      <patternFill patternType="solid">
        <fgColor rgb="FFC55A11"/>
        <bgColor rgb="FFF7CAAC"/>
      </patternFill>
    </fill>
    <fill>
      <patternFill patternType="solid">
        <fgColor rgb="FF92D050"/>
        <bgColor rgb="FFCCCCCC"/>
      </patternFill>
    </fill>
    <fill>
      <patternFill patternType="solid">
        <fgColor rgb="FFFFFF00"/>
        <bgColor indexed="64"/>
      </patternFill>
    </fill>
    <fill>
      <patternFill patternType="solid">
        <fgColor rgb="FF00B0F0"/>
        <bgColor indexed="64"/>
      </patternFill>
    </fill>
    <fill>
      <patternFill patternType="solid">
        <fgColor theme="7" tint="0.59999389629810485"/>
        <bgColor indexed="64"/>
      </patternFill>
    </fill>
    <fill>
      <patternFill patternType="solid">
        <fgColor rgb="FFFFFF00"/>
        <bgColor rgb="FFDDEBF7"/>
      </patternFill>
    </fill>
    <fill>
      <patternFill patternType="solid">
        <fgColor theme="9" tint="0.39997558519241921"/>
        <bgColor rgb="FFFFC000"/>
      </patternFill>
    </fill>
    <fill>
      <patternFill patternType="solid">
        <fgColor theme="9" tint="0.39997558519241921"/>
        <bgColor rgb="FFDDEBF7"/>
      </patternFill>
    </fill>
    <fill>
      <patternFill patternType="solid">
        <fgColor theme="9" tint="0.39997558519241921"/>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7" tint="0.39997558519241921"/>
        <bgColor indexed="64"/>
      </patternFill>
    </fill>
  </fills>
  <borders count="33">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indexed="64"/>
      </left>
      <right style="thin">
        <color rgb="FF000000"/>
      </right>
      <top style="thin">
        <color indexed="64"/>
      </top>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rgb="FF000000"/>
      </right>
      <top/>
      <bottom/>
      <diagonal/>
    </border>
    <border>
      <left/>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rgb="FF000000"/>
      </right>
      <top style="thin">
        <color rgb="FF000000"/>
      </top>
      <bottom/>
      <diagonal/>
    </border>
    <border>
      <left/>
      <right/>
      <top/>
      <bottom style="thin">
        <color rgb="FF000000"/>
      </bottom>
      <diagonal/>
    </border>
    <border>
      <left/>
      <right style="thin">
        <color indexed="64"/>
      </right>
      <top style="thin">
        <color indexed="64"/>
      </top>
      <bottom style="thin">
        <color indexed="64"/>
      </bottom>
      <diagonal/>
    </border>
    <border>
      <left style="thin">
        <color indexed="64"/>
      </left>
      <right/>
      <top/>
      <bottom/>
      <diagonal/>
    </border>
    <border>
      <left style="thin">
        <color rgb="FF000000"/>
      </left>
      <right/>
      <top/>
      <bottom/>
      <diagonal/>
    </border>
    <border>
      <left/>
      <right/>
      <top/>
      <bottom style="thin">
        <color indexed="64"/>
      </bottom>
      <diagonal/>
    </border>
    <border>
      <left style="thin">
        <color indexed="64"/>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rgb="FF000000"/>
      </top>
      <bottom/>
      <diagonal/>
    </border>
    <border>
      <left style="double">
        <color indexed="64"/>
      </left>
      <right style="thin">
        <color indexed="64"/>
      </right>
      <top style="thin">
        <color indexed="64"/>
      </top>
      <bottom style="thin">
        <color indexed="64"/>
      </bottom>
      <diagonal/>
    </border>
    <border>
      <left/>
      <right style="thin">
        <color indexed="64"/>
      </right>
      <top style="thin">
        <color rgb="FF000000"/>
      </top>
      <bottom style="thin">
        <color rgb="FF000000"/>
      </bottom>
      <diagonal/>
    </border>
    <border>
      <left style="double">
        <color indexed="64"/>
      </left>
      <right style="thin">
        <color rgb="FF000000"/>
      </right>
      <top/>
      <bottom/>
      <diagonal/>
    </border>
    <border>
      <left style="thin">
        <color rgb="FF000000"/>
      </left>
      <right style="thin">
        <color indexed="64"/>
      </right>
      <top/>
      <bottom/>
      <diagonal/>
    </border>
    <border>
      <left style="thin">
        <color indexed="64"/>
      </left>
      <right style="thin">
        <color indexed="64"/>
      </right>
      <top/>
      <bottom style="thin">
        <color indexed="64"/>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s>
  <cellStyleXfs count="28">
    <xf numFmtId="0" fontId="0" fillId="0" borderId="0"/>
    <xf numFmtId="0" fontId="1" fillId="0" borderId="0"/>
    <xf numFmtId="41" fontId="10"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0" fillId="0" borderId="0" applyFont="0" applyFill="0" applyBorder="0" applyAlignment="0" applyProtection="0"/>
    <xf numFmtId="41" fontId="17" fillId="0" borderId="0" applyFont="0" applyFill="0" applyBorder="0" applyAlignment="0" applyProtection="0"/>
    <xf numFmtId="0" fontId="21" fillId="0" borderId="0"/>
    <xf numFmtId="41" fontId="21" fillId="0" borderId="0" applyFont="0" applyFill="0" applyBorder="0" applyAlignment="0" applyProtection="0"/>
    <xf numFmtId="43" fontId="1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1" fontId="17" fillId="0" borderId="0" applyFont="0" applyFill="0" applyBorder="0" applyAlignment="0" applyProtection="0"/>
    <xf numFmtId="41" fontId="10" fillId="0" borderId="0" applyFont="0" applyFill="0" applyBorder="0" applyAlignment="0" applyProtection="0"/>
    <xf numFmtId="0" fontId="22" fillId="0" borderId="0"/>
    <xf numFmtId="43" fontId="21" fillId="0" borderId="0" applyFont="0" applyFill="0" applyBorder="0" applyAlignment="0" applyProtection="0"/>
    <xf numFmtId="0" fontId="17" fillId="0" borderId="0"/>
    <xf numFmtId="9" fontId="10" fillId="0" borderId="0" applyFont="0" applyFill="0" applyBorder="0" applyAlignment="0" applyProtection="0"/>
    <xf numFmtId="41" fontId="10" fillId="0" borderId="0" applyFont="0" applyFill="0" applyBorder="0" applyAlignment="0" applyProtection="0"/>
    <xf numFmtId="0" fontId="21" fillId="0" borderId="0"/>
    <xf numFmtId="41" fontId="21" fillId="0" borderId="0" applyFont="0" applyFill="0" applyBorder="0" applyAlignment="0" applyProtection="0"/>
    <xf numFmtId="41" fontId="21" fillId="0" borderId="0" applyFont="0" applyFill="0" applyBorder="0" applyAlignment="0" applyProtection="0"/>
    <xf numFmtId="0" fontId="21" fillId="0" borderId="0"/>
    <xf numFmtId="41" fontId="21" fillId="0" borderId="0" applyFont="0" applyFill="0" applyBorder="0" applyAlignment="0" applyProtection="0"/>
    <xf numFmtId="41" fontId="22" fillId="0" borderId="0" applyFont="0" applyFill="0" applyBorder="0" applyAlignment="0" applyProtection="0"/>
    <xf numFmtId="0" fontId="22" fillId="0" borderId="0"/>
    <xf numFmtId="41" fontId="10" fillId="0" borderId="0" applyFont="0" applyFill="0" applyBorder="0" applyAlignment="0" applyProtection="0"/>
  </cellStyleXfs>
  <cellXfs count="528">
    <xf numFmtId="0" fontId="0" fillId="0" borderId="0" xfId="0"/>
    <xf numFmtId="0" fontId="2" fillId="0" borderId="0" xfId="1" applyFont="1" applyAlignment="1">
      <alignment vertical="top"/>
    </xf>
    <xf numFmtId="0" fontId="1" fillId="0" borderId="0" xfId="1"/>
    <xf numFmtId="0" fontId="7" fillId="0" borderId="0" xfId="1" applyFont="1" applyAlignment="1">
      <alignment horizontal="center" vertical="top"/>
    </xf>
    <xf numFmtId="0" fontId="2" fillId="0" borderId="0" xfId="1" applyFont="1"/>
    <xf numFmtId="0" fontId="2" fillId="0" borderId="0" xfId="1" applyFont="1" applyAlignment="1">
      <alignment vertical="top" wrapText="1"/>
    </xf>
    <xf numFmtId="0" fontId="2" fillId="0" borderId="0" xfId="1" applyFont="1" applyAlignment="1">
      <alignment horizontal="center" vertical="top"/>
    </xf>
    <xf numFmtId="164" fontId="2" fillId="0" borderId="0" xfId="1" applyNumberFormat="1" applyFont="1" applyAlignment="1">
      <alignment vertical="top"/>
    </xf>
    <xf numFmtId="0" fontId="2" fillId="0" borderId="0" xfId="0" applyFont="1" applyAlignment="1">
      <alignment vertical="top"/>
    </xf>
    <xf numFmtId="0" fontId="4" fillId="0" borderId="0" xfId="1" applyFont="1"/>
    <xf numFmtId="0" fontId="3" fillId="0" borderId="0" xfId="1" applyFont="1" applyAlignment="1">
      <alignment horizontal="center"/>
    </xf>
    <xf numFmtId="0" fontId="3" fillId="0" borderId="0" xfId="1" applyFont="1"/>
    <xf numFmtId="0" fontId="12" fillId="5" borderId="11" xfId="1" applyFont="1" applyFill="1" applyBorder="1" applyAlignment="1">
      <alignment horizontal="center" vertical="top"/>
    </xf>
    <xf numFmtId="10" fontId="4" fillId="0" borderId="0" xfId="4" applyNumberFormat="1" applyFont="1" applyBorder="1"/>
    <xf numFmtId="0" fontId="2" fillId="0" borderId="0" xfId="0" applyFont="1"/>
    <xf numFmtId="0" fontId="7" fillId="0" borderId="0" xfId="0" applyFont="1" applyAlignment="1">
      <alignment horizontal="centerContinuous"/>
    </xf>
    <xf numFmtId="0" fontId="7" fillId="0" borderId="0" xfId="0" applyFont="1" applyAlignment="1">
      <alignment horizontal="center"/>
    </xf>
    <xf numFmtId="0" fontId="7" fillId="0" borderId="0" xfId="0" applyFont="1" applyAlignment="1">
      <alignment horizontal="left"/>
    </xf>
    <xf numFmtId="0" fontId="15" fillId="0" borderId="17" xfId="1" applyFont="1" applyBorder="1" applyAlignment="1">
      <alignment horizontal="center"/>
    </xf>
    <xf numFmtId="0" fontId="15" fillId="0" borderId="0" xfId="1" applyFont="1" applyAlignment="1">
      <alignment horizontal="center"/>
    </xf>
    <xf numFmtId="0" fontId="1" fillId="0" borderId="0" xfId="1" applyAlignment="1">
      <alignment horizontal="left" vertical="top"/>
    </xf>
    <xf numFmtId="0" fontId="5" fillId="0" borderId="0" xfId="1" applyFont="1" applyAlignment="1">
      <alignment horizontal="left" vertical="top"/>
    </xf>
    <xf numFmtId="0" fontId="17" fillId="0" borderId="0" xfId="1" applyFont="1" applyAlignment="1">
      <alignment vertical="top"/>
    </xf>
    <xf numFmtId="0" fontId="4" fillId="0" borderId="0" xfId="1" quotePrefix="1" applyFont="1" applyAlignment="1">
      <alignment vertical="center"/>
    </xf>
    <xf numFmtId="0" fontId="12" fillId="5" borderId="6" xfId="1" applyFont="1" applyFill="1" applyBorder="1" applyAlignment="1">
      <alignment horizontal="center" vertical="center" wrapText="1"/>
    </xf>
    <xf numFmtId="0" fontId="1" fillId="0" borderId="0" xfId="1" applyAlignment="1">
      <alignment horizontal="center" vertical="top"/>
    </xf>
    <xf numFmtId="0" fontId="6" fillId="0" borderId="0" xfId="1" applyFont="1" applyAlignment="1">
      <alignment horizontal="center" vertical="top"/>
    </xf>
    <xf numFmtId="0" fontId="9" fillId="2" borderId="8" xfId="1" applyFont="1" applyFill="1" applyBorder="1" applyAlignment="1">
      <alignment horizontal="center" vertical="top"/>
    </xf>
    <xf numFmtId="0" fontId="9" fillId="2" borderId="8" xfId="1" applyFont="1" applyFill="1" applyBorder="1" applyAlignment="1">
      <alignment vertical="top" wrapText="1"/>
    </xf>
    <xf numFmtId="164" fontId="9" fillId="2" borderId="8" xfId="1" applyNumberFormat="1" applyFont="1" applyFill="1" applyBorder="1" applyAlignment="1">
      <alignment vertical="top"/>
    </xf>
    <xf numFmtId="0" fontId="8" fillId="3" borderId="8" xfId="1" applyFont="1" applyFill="1" applyBorder="1" applyAlignment="1">
      <alignment horizontal="center" vertical="top"/>
    </xf>
    <xf numFmtId="0" fontId="8" fillId="3" borderId="8" xfId="1" applyFont="1" applyFill="1" applyBorder="1" applyAlignment="1">
      <alignment vertical="top" wrapText="1"/>
    </xf>
    <xf numFmtId="164" fontId="8" fillId="3" borderId="8" xfId="1" applyNumberFormat="1" applyFont="1" applyFill="1" applyBorder="1" applyAlignment="1">
      <alignment vertical="top"/>
    </xf>
    <xf numFmtId="0" fontId="9" fillId="9" borderId="8" xfId="1" applyFont="1" applyFill="1" applyBorder="1" applyAlignment="1">
      <alignment horizontal="center" vertical="top"/>
    </xf>
    <xf numFmtId="0" fontId="9" fillId="9" borderId="8" xfId="1" applyFont="1" applyFill="1" applyBorder="1" applyAlignment="1">
      <alignment vertical="top" wrapText="1"/>
    </xf>
    <xf numFmtId="164" fontId="9" fillId="9" borderId="8" xfId="1" applyNumberFormat="1" applyFont="1" applyFill="1" applyBorder="1" applyAlignment="1">
      <alignment vertical="top"/>
    </xf>
    <xf numFmtId="0" fontId="8" fillId="10" borderId="8" xfId="1" applyFont="1" applyFill="1" applyBorder="1" applyAlignment="1">
      <alignment horizontal="center" vertical="top"/>
    </xf>
    <xf numFmtId="0" fontId="8" fillId="10" borderId="8" xfId="1" applyFont="1" applyFill="1" applyBorder="1" applyAlignment="1">
      <alignment vertical="top" wrapText="1"/>
    </xf>
    <xf numFmtId="164" fontId="8" fillId="10" borderId="8" xfId="1" applyNumberFormat="1" applyFont="1" applyFill="1" applyBorder="1" applyAlignment="1">
      <alignment vertical="top"/>
    </xf>
    <xf numFmtId="0" fontId="9" fillId="4" borderId="8" xfId="1" applyFont="1" applyFill="1" applyBorder="1" applyAlignment="1">
      <alignment horizontal="center" vertical="top"/>
    </xf>
    <xf numFmtId="0" fontId="9" fillId="4" borderId="8" xfId="1" applyFont="1" applyFill="1" applyBorder="1" applyAlignment="1">
      <alignment vertical="top" wrapText="1"/>
    </xf>
    <xf numFmtId="164" fontId="9" fillId="4" borderId="8" xfId="1" applyNumberFormat="1" applyFont="1" applyFill="1" applyBorder="1" applyAlignment="1">
      <alignment vertical="top"/>
    </xf>
    <xf numFmtId="0" fontId="8" fillId="11" borderId="8" xfId="1" applyFont="1" applyFill="1" applyBorder="1" applyAlignment="1">
      <alignment horizontal="center" vertical="top"/>
    </xf>
    <xf numFmtId="0" fontId="8" fillId="11" borderId="8" xfId="1" applyFont="1" applyFill="1" applyBorder="1" applyAlignment="1">
      <alignment vertical="top" wrapText="1"/>
    </xf>
    <xf numFmtId="164" fontId="8" fillId="11" borderId="8" xfId="1" applyNumberFormat="1" applyFont="1" applyFill="1" applyBorder="1" applyAlignment="1">
      <alignment vertical="top"/>
    </xf>
    <xf numFmtId="0" fontId="8" fillId="12" borderId="8" xfId="1" applyFont="1" applyFill="1" applyBorder="1" applyAlignment="1">
      <alignment horizontal="center" vertical="top"/>
    </xf>
    <xf numFmtId="0" fontId="8" fillId="12" borderId="8" xfId="1" applyFont="1" applyFill="1" applyBorder="1" applyAlignment="1">
      <alignment vertical="top" wrapText="1"/>
    </xf>
    <xf numFmtId="164" fontId="8" fillId="12" borderId="8" xfId="1" applyNumberFormat="1" applyFont="1" applyFill="1" applyBorder="1" applyAlignment="1">
      <alignment vertical="top"/>
    </xf>
    <xf numFmtId="0" fontId="17" fillId="0" borderId="8" xfId="1" applyFont="1" applyBorder="1" applyAlignment="1">
      <alignment horizontal="center" vertical="top"/>
    </xf>
    <xf numFmtId="0" fontId="17" fillId="0" borderId="8" xfId="1" applyFont="1" applyBorder="1" applyAlignment="1">
      <alignment vertical="top" wrapText="1"/>
    </xf>
    <xf numFmtId="164" fontId="17" fillId="0" borderId="8" xfId="1" applyNumberFormat="1" applyFont="1" applyBorder="1" applyAlignment="1">
      <alignment vertical="top"/>
    </xf>
    <xf numFmtId="0" fontId="8" fillId="13" borderId="8" xfId="1" applyFont="1" applyFill="1" applyBorder="1" applyAlignment="1">
      <alignment horizontal="center" vertical="top"/>
    </xf>
    <xf numFmtId="0" fontId="8" fillId="13" borderId="8" xfId="1" applyFont="1" applyFill="1" applyBorder="1" applyAlignment="1">
      <alignment vertical="top" wrapText="1"/>
    </xf>
    <xf numFmtId="164" fontId="8" fillId="13" borderId="8" xfId="1" applyNumberFormat="1" applyFont="1" applyFill="1" applyBorder="1" applyAlignment="1">
      <alignment vertical="top"/>
    </xf>
    <xf numFmtId="0" fontId="8" fillId="14" borderId="8" xfId="1" applyFont="1" applyFill="1" applyBorder="1" applyAlignment="1">
      <alignment horizontal="center" vertical="top"/>
    </xf>
    <xf numFmtId="0" fontId="8" fillId="14" borderId="8" xfId="1" applyFont="1" applyFill="1" applyBorder="1" applyAlignment="1">
      <alignment vertical="top" wrapText="1"/>
    </xf>
    <xf numFmtId="164" fontId="8" fillId="14" borderId="8" xfId="1" applyNumberFormat="1" applyFont="1" applyFill="1" applyBorder="1" applyAlignment="1">
      <alignment vertical="top"/>
    </xf>
    <xf numFmtId="0" fontId="8" fillId="15" borderId="8" xfId="1" applyFont="1" applyFill="1" applyBorder="1" applyAlignment="1">
      <alignment horizontal="center" vertical="top"/>
    </xf>
    <xf numFmtId="0" fontId="8" fillId="15" borderId="8" xfId="1" applyFont="1" applyFill="1" applyBorder="1" applyAlignment="1">
      <alignment vertical="top" wrapText="1"/>
    </xf>
    <xf numFmtId="164" fontId="8" fillId="15" borderId="8" xfId="1" applyNumberFormat="1" applyFont="1" applyFill="1" applyBorder="1" applyAlignment="1">
      <alignment vertical="top"/>
    </xf>
    <xf numFmtId="0" fontId="9" fillId="16" borderId="8" xfId="1" applyFont="1" applyFill="1" applyBorder="1" applyAlignment="1">
      <alignment horizontal="center" vertical="top"/>
    </xf>
    <xf numFmtId="0" fontId="9" fillId="16" borderId="8" xfId="1" applyFont="1" applyFill="1" applyBorder="1" applyAlignment="1">
      <alignment vertical="top" wrapText="1"/>
    </xf>
    <xf numFmtId="164" fontId="9" fillId="16" borderId="8" xfId="1" applyNumberFormat="1" applyFont="1" applyFill="1" applyBorder="1" applyAlignment="1">
      <alignment vertical="top"/>
    </xf>
    <xf numFmtId="0" fontId="8" fillId="17" borderId="8" xfId="1" applyFont="1" applyFill="1" applyBorder="1" applyAlignment="1">
      <alignment horizontal="center" vertical="top"/>
    </xf>
    <xf numFmtId="0" fontId="8" fillId="17" borderId="8" xfId="1" applyFont="1" applyFill="1" applyBorder="1" applyAlignment="1">
      <alignment vertical="top" wrapText="1"/>
    </xf>
    <xf numFmtId="164" fontId="8" fillId="17" borderId="8" xfId="1" applyNumberFormat="1" applyFont="1" applyFill="1" applyBorder="1" applyAlignment="1">
      <alignment vertical="top"/>
    </xf>
    <xf numFmtId="0" fontId="9" fillId="18" borderId="8" xfId="1" applyFont="1" applyFill="1" applyBorder="1" applyAlignment="1">
      <alignment horizontal="center" vertical="top"/>
    </xf>
    <xf numFmtId="0" fontId="9" fillId="18" borderId="8" xfId="1" applyFont="1" applyFill="1" applyBorder="1" applyAlignment="1">
      <alignment vertical="top" wrapText="1"/>
    </xf>
    <xf numFmtId="164" fontId="9" fillId="18" borderId="8" xfId="1" applyNumberFormat="1" applyFont="1" applyFill="1" applyBorder="1" applyAlignment="1">
      <alignment vertical="top"/>
    </xf>
    <xf numFmtId="0" fontId="8" fillId="7" borderId="8" xfId="1" applyFont="1" applyFill="1" applyBorder="1" applyAlignment="1">
      <alignment horizontal="center" vertical="top"/>
    </xf>
    <xf numFmtId="0" fontId="8" fillId="7" borderId="8" xfId="1" applyFont="1" applyFill="1" applyBorder="1" applyAlignment="1">
      <alignment vertical="top" wrapText="1"/>
    </xf>
    <xf numFmtId="164" fontId="8" fillId="7" borderId="8" xfId="1" applyNumberFormat="1" applyFont="1" applyFill="1" applyBorder="1" applyAlignment="1">
      <alignment vertical="top"/>
    </xf>
    <xf numFmtId="0" fontId="9" fillId="19" borderId="8" xfId="1" applyFont="1" applyFill="1" applyBorder="1" applyAlignment="1">
      <alignment horizontal="center" vertical="top"/>
    </xf>
    <xf numFmtId="0" fontId="9" fillId="19" borderId="8" xfId="1" applyFont="1" applyFill="1" applyBorder="1" applyAlignment="1">
      <alignment vertical="top" wrapText="1"/>
    </xf>
    <xf numFmtId="164" fontId="9" fillId="19" borderId="8" xfId="1" applyNumberFormat="1" applyFont="1" applyFill="1" applyBorder="1" applyAlignment="1">
      <alignment vertical="top"/>
    </xf>
    <xf numFmtId="0" fontId="8" fillId="20" borderId="8" xfId="1" applyFont="1" applyFill="1" applyBorder="1" applyAlignment="1">
      <alignment horizontal="center" vertical="top"/>
    </xf>
    <xf numFmtId="0" fontId="8" fillId="20" borderId="8" xfId="1" applyFont="1" applyFill="1" applyBorder="1" applyAlignment="1">
      <alignment vertical="top" wrapText="1"/>
    </xf>
    <xf numFmtId="164" fontId="8" fillId="20" borderId="8" xfId="1" applyNumberFormat="1" applyFont="1" applyFill="1" applyBorder="1" applyAlignment="1">
      <alignment vertical="top"/>
    </xf>
    <xf numFmtId="0" fontId="9" fillId="22" borderId="8" xfId="1" applyFont="1" applyFill="1" applyBorder="1" applyAlignment="1">
      <alignment horizontal="center" vertical="top"/>
    </xf>
    <xf numFmtId="0" fontId="9" fillId="22" borderId="8" xfId="1" applyFont="1" applyFill="1" applyBorder="1" applyAlignment="1">
      <alignment vertical="top" wrapText="1"/>
    </xf>
    <xf numFmtId="164" fontId="9" fillId="22" borderId="8" xfId="1" applyNumberFormat="1" applyFont="1" applyFill="1" applyBorder="1" applyAlignment="1">
      <alignment vertical="top"/>
    </xf>
    <xf numFmtId="0" fontId="8" fillId="23" borderId="8" xfId="1" applyFont="1" applyFill="1" applyBorder="1" applyAlignment="1">
      <alignment horizontal="center" vertical="top"/>
    </xf>
    <xf numFmtId="0" fontId="8" fillId="23" borderId="8" xfId="1" applyFont="1" applyFill="1" applyBorder="1" applyAlignment="1">
      <alignment vertical="top" wrapText="1"/>
    </xf>
    <xf numFmtId="164" fontId="8" fillId="23" borderId="8" xfId="1" applyNumberFormat="1" applyFont="1" applyFill="1" applyBorder="1" applyAlignment="1">
      <alignment vertical="top"/>
    </xf>
    <xf numFmtId="0" fontId="8" fillId="25" borderId="8" xfId="1" applyFont="1" applyFill="1" applyBorder="1" applyAlignment="1">
      <alignment horizontal="center" vertical="top"/>
    </xf>
    <xf numFmtId="0" fontId="8" fillId="25" borderId="8" xfId="1" applyFont="1" applyFill="1" applyBorder="1" applyAlignment="1">
      <alignment vertical="top" wrapText="1"/>
    </xf>
    <xf numFmtId="164" fontId="8" fillId="25" borderId="8" xfId="1" applyNumberFormat="1" applyFont="1" applyFill="1" applyBorder="1" applyAlignment="1">
      <alignment vertical="top"/>
    </xf>
    <xf numFmtId="0" fontId="8" fillId="26" borderId="8" xfId="1" applyFont="1" applyFill="1" applyBorder="1" applyAlignment="1">
      <alignment horizontal="center" vertical="top"/>
    </xf>
    <xf numFmtId="0" fontId="8" fillId="26" borderId="8" xfId="1" applyFont="1" applyFill="1" applyBorder="1" applyAlignment="1">
      <alignment vertical="top" wrapText="1"/>
    </xf>
    <xf numFmtId="164" fontId="8" fillId="26" borderId="8" xfId="1" applyNumberFormat="1" applyFont="1" applyFill="1" applyBorder="1" applyAlignment="1">
      <alignment vertical="top"/>
    </xf>
    <xf numFmtId="0" fontId="8" fillId="27" borderId="8" xfId="1" applyFont="1" applyFill="1" applyBorder="1" applyAlignment="1">
      <alignment horizontal="center" vertical="top"/>
    </xf>
    <xf numFmtId="0" fontId="8" fillId="27" borderId="8" xfId="1" applyFont="1" applyFill="1" applyBorder="1" applyAlignment="1">
      <alignment vertical="top" wrapText="1"/>
    </xf>
    <xf numFmtId="164" fontId="8" fillId="27" borderId="8" xfId="1" applyNumberFormat="1" applyFont="1" applyFill="1" applyBorder="1" applyAlignment="1">
      <alignment vertical="top"/>
    </xf>
    <xf numFmtId="0" fontId="8" fillId="28" borderId="8" xfId="1" applyFont="1" applyFill="1" applyBorder="1" applyAlignment="1">
      <alignment horizontal="center" vertical="top"/>
    </xf>
    <xf numFmtId="0" fontId="8" fillId="28" borderId="8" xfId="1" applyFont="1" applyFill="1" applyBorder="1" applyAlignment="1">
      <alignment vertical="top" wrapText="1"/>
    </xf>
    <xf numFmtId="164" fontId="8" fillId="28" borderId="8" xfId="1" applyNumberFormat="1" applyFont="1" applyFill="1" applyBorder="1" applyAlignment="1">
      <alignment vertical="top"/>
    </xf>
    <xf numFmtId="0" fontId="8" fillId="29" borderId="8" xfId="1" applyFont="1" applyFill="1" applyBorder="1" applyAlignment="1">
      <alignment horizontal="center" vertical="top"/>
    </xf>
    <xf numFmtId="0" fontId="8" fillId="29" borderId="8" xfId="1" applyFont="1" applyFill="1" applyBorder="1" applyAlignment="1">
      <alignment vertical="top" wrapText="1"/>
    </xf>
    <xf numFmtId="164" fontId="8" fillId="29" borderId="8" xfId="1" applyNumberFormat="1" applyFont="1" applyFill="1" applyBorder="1" applyAlignment="1">
      <alignment vertical="top"/>
    </xf>
    <xf numFmtId="0" fontId="17" fillId="0" borderId="8" xfId="1" applyFont="1" applyBorder="1" applyAlignment="1">
      <alignment horizontal="center"/>
    </xf>
    <xf numFmtId="0" fontId="9" fillId="30" borderId="8" xfId="1" applyFont="1" applyFill="1" applyBorder="1" applyAlignment="1">
      <alignment horizontal="center" vertical="top"/>
    </xf>
    <xf numFmtId="0" fontId="9" fillId="30" borderId="8" xfId="1" applyFont="1" applyFill="1" applyBorder="1" applyAlignment="1">
      <alignment vertical="top" wrapText="1"/>
    </xf>
    <xf numFmtId="164" fontId="9" fillId="30" borderId="8" xfId="1" applyNumberFormat="1" applyFont="1" applyFill="1" applyBorder="1" applyAlignment="1">
      <alignment vertical="top"/>
    </xf>
    <xf numFmtId="0" fontId="8" fillId="31" borderId="8" xfId="1" applyFont="1" applyFill="1" applyBorder="1" applyAlignment="1">
      <alignment horizontal="center" vertical="top"/>
    </xf>
    <xf numFmtId="0" fontId="8" fillId="31" borderId="8" xfId="1" applyFont="1" applyFill="1" applyBorder="1" applyAlignment="1">
      <alignment vertical="top" wrapText="1"/>
    </xf>
    <xf numFmtId="164" fontId="8" fillId="31" borderId="8" xfId="1" applyNumberFormat="1" applyFont="1" applyFill="1" applyBorder="1" applyAlignment="1">
      <alignment vertical="top"/>
    </xf>
    <xf numFmtId="0" fontId="9" fillId="32" borderId="8" xfId="1" applyFont="1" applyFill="1" applyBorder="1" applyAlignment="1">
      <alignment horizontal="center" vertical="top"/>
    </xf>
    <xf numFmtId="0" fontId="9" fillId="32" borderId="8" xfId="1" applyFont="1" applyFill="1" applyBorder="1" applyAlignment="1">
      <alignment vertical="top" wrapText="1"/>
    </xf>
    <xf numFmtId="164" fontId="9" fillId="32" borderId="8" xfId="1" applyNumberFormat="1" applyFont="1" applyFill="1" applyBorder="1" applyAlignment="1">
      <alignment vertical="top"/>
    </xf>
    <xf numFmtId="0" fontId="8" fillId="33" borderId="8" xfId="1" applyFont="1" applyFill="1" applyBorder="1" applyAlignment="1">
      <alignment horizontal="center" vertical="top"/>
    </xf>
    <xf numFmtId="0" fontId="8" fillId="33" borderId="8" xfId="1" applyFont="1" applyFill="1" applyBorder="1" applyAlignment="1">
      <alignment vertical="top" wrapText="1"/>
    </xf>
    <xf numFmtId="164" fontId="8" fillId="33" borderId="8" xfId="1" applyNumberFormat="1" applyFont="1" applyFill="1" applyBorder="1" applyAlignment="1">
      <alignment vertical="top"/>
    </xf>
    <xf numFmtId="0" fontId="13" fillId="0" borderId="8" xfId="1" applyFont="1" applyBorder="1" applyAlignment="1">
      <alignment horizontal="center" vertical="top"/>
    </xf>
    <xf numFmtId="0" fontId="12" fillId="13" borderId="8" xfId="1" applyFont="1" applyFill="1" applyBorder="1" applyAlignment="1">
      <alignment horizontal="center" vertical="top"/>
    </xf>
    <xf numFmtId="41" fontId="12" fillId="5" borderId="8" xfId="2" applyFont="1" applyFill="1" applyBorder="1" applyAlignment="1">
      <alignment vertical="center"/>
    </xf>
    <xf numFmtId="164" fontId="9" fillId="2" borderId="13" xfId="1" applyNumberFormat="1" applyFont="1" applyFill="1" applyBorder="1" applyAlignment="1">
      <alignment vertical="top"/>
    </xf>
    <xf numFmtId="164" fontId="8" fillId="3" borderId="13" xfId="1" applyNumberFormat="1" applyFont="1" applyFill="1" applyBorder="1" applyAlignment="1">
      <alignment vertical="top"/>
    </xf>
    <xf numFmtId="164" fontId="9" fillId="9" borderId="13" xfId="1" applyNumberFormat="1" applyFont="1" applyFill="1" applyBorder="1" applyAlignment="1">
      <alignment vertical="top"/>
    </xf>
    <xf numFmtId="164" fontId="8" fillId="10" borderId="13" xfId="1" applyNumberFormat="1" applyFont="1" applyFill="1" applyBorder="1" applyAlignment="1">
      <alignment vertical="top"/>
    </xf>
    <xf numFmtId="164" fontId="9" fillId="4" borderId="13" xfId="1" applyNumberFormat="1" applyFont="1" applyFill="1" applyBorder="1" applyAlignment="1">
      <alignment vertical="top"/>
    </xf>
    <xf numFmtId="164" fontId="8" fillId="11" borderId="13" xfId="1" applyNumberFormat="1" applyFont="1" applyFill="1" applyBorder="1" applyAlignment="1">
      <alignment vertical="top"/>
    </xf>
    <xf numFmtId="164" fontId="8" fillId="12" borderId="13" xfId="1" applyNumberFormat="1" applyFont="1" applyFill="1" applyBorder="1" applyAlignment="1">
      <alignment vertical="top"/>
    </xf>
    <xf numFmtId="164" fontId="17" fillId="0" borderId="13" xfId="1" applyNumberFormat="1" applyFont="1" applyBorder="1" applyAlignment="1">
      <alignment vertical="top"/>
    </xf>
    <xf numFmtId="164" fontId="8" fillId="13" borderId="13" xfId="1" applyNumberFormat="1" applyFont="1" applyFill="1" applyBorder="1" applyAlignment="1">
      <alignment vertical="top"/>
    </xf>
    <xf numFmtId="164" fontId="8" fillId="14" borderId="13" xfId="1" applyNumberFormat="1" applyFont="1" applyFill="1" applyBorder="1" applyAlignment="1">
      <alignment vertical="top"/>
    </xf>
    <xf numFmtId="164" fontId="8" fillId="15" borderId="13" xfId="1" applyNumberFormat="1" applyFont="1" applyFill="1" applyBorder="1" applyAlignment="1">
      <alignment vertical="top"/>
    </xf>
    <xf numFmtId="164" fontId="9" fillId="16" borderId="13" xfId="1" applyNumberFormat="1" applyFont="1" applyFill="1" applyBorder="1" applyAlignment="1">
      <alignment vertical="top"/>
    </xf>
    <xf numFmtId="164" fontId="8" fillId="17" borderId="13" xfId="1" applyNumberFormat="1" applyFont="1" applyFill="1" applyBorder="1" applyAlignment="1">
      <alignment vertical="top"/>
    </xf>
    <xf numFmtId="164" fontId="9" fillId="18" borderId="13" xfId="1" applyNumberFormat="1" applyFont="1" applyFill="1" applyBorder="1" applyAlignment="1">
      <alignment vertical="top"/>
    </xf>
    <xf numFmtId="164" fontId="8" fillId="7" borderId="13" xfId="1" applyNumberFormat="1" applyFont="1" applyFill="1" applyBorder="1" applyAlignment="1">
      <alignment vertical="top"/>
    </xf>
    <xf numFmtId="164" fontId="9" fillId="19" borderId="13" xfId="1" applyNumberFormat="1" applyFont="1" applyFill="1" applyBorder="1" applyAlignment="1">
      <alignment vertical="top"/>
    </xf>
    <xf numFmtId="164" fontId="8" fillId="20" borderId="13" xfId="1" applyNumberFormat="1" applyFont="1" applyFill="1" applyBorder="1" applyAlignment="1">
      <alignment vertical="top"/>
    </xf>
    <xf numFmtId="164" fontId="9" fillId="22" borderId="13" xfId="1" applyNumberFormat="1" applyFont="1" applyFill="1" applyBorder="1" applyAlignment="1">
      <alignment vertical="top"/>
    </xf>
    <xf numFmtId="164" fontId="8" fillId="23" borderId="13" xfId="1" applyNumberFormat="1" applyFont="1" applyFill="1" applyBorder="1" applyAlignment="1">
      <alignment vertical="top"/>
    </xf>
    <xf numFmtId="164" fontId="8" fillId="25" borderId="13" xfId="1" applyNumberFormat="1" applyFont="1" applyFill="1" applyBorder="1" applyAlignment="1">
      <alignment vertical="top"/>
    </xf>
    <xf numFmtId="164" fontId="8" fillId="26" borderId="13" xfId="1" applyNumberFormat="1" applyFont="1" applyFill="1" applyBorder="1" applyAlignment="1">
      <alignment vertical="top"/>
    </xf>
    <xf numFmtId="164" fontId="8" fillId="27" borderId="13" xfId="1" applyNumberFormat="1" applyFont="1" applyFill="1" applyBorder="1" applyAlignment="1">
      <alignment vertical="top"/>
    </xf>
    <xf numFmtId="164" fontId="8" fillId="28" borderId="13" xfId="1" applyNumberFormat="1" applyFont="1" applyFill="1" applyBorder="1" applyAlignment="1">
      <alignment vertical="top"/>
    </xf>
    <xf numFmtId="164" fontId="8" fillId="29" borderId="13" xfId="1" applyNumberFormat="1" applyFont="1" applyFill="1" applyBorder="1" applyAlignment="1">
      <alignment vertical="top"/>
    </xf>
    <xf numFmtId="164" fontId="9" fillId="30" borderId="13" xfId="1" applyNumberFormat="1" applyFont="1" applyFill="1" applyBorder="1" applyAlignment="1">
      <alignment vertical="top"/>
    </xf>
    <xf numFmtId="164" fontId="8" fillId="31" borderId="13" xfId="1" applyNumberFormat="1" applyFont="1" applyFill="1" applyBorder="1" applyAlignment="1">
      <alignment vertical="top"/>
    </xf>
    <xf numFmtId="164" fontId="9" fillId="32" borderId="13" xfId="1" applyNumberFormat="1" applyFont="1" applyFill="1" applyBorder="1" applyAlignment="1">
      <alignment vertical="top"/>
    </xf>
    <xf numFmtId="164" fontId="8" fillId="33" borderId="13" xfId="1" applyNumberFormat="1" applyFont="1" applyFill="1" applyBorder="1" applyAlignment="1">
      <alignment vertical="top"/>
    </xf>
    <xf numFmtId="0" fontId="9" fillId="2" borderId="23" xfId="1" applyFont="1" applyFill="1" applyBorder="1" applyAlignment="1">
      <alignment horizontal="center" vertical="top"/>
    </xf>
    <xf numFmtId="0" fontId="8" fillId="3" borderId="23" xfId="1" applyFont="1" applyFill="1" applyBorder="1" applyAlignment="1">
      <alignment horizontal="center" vertical="top"/>
    </xf>
    <xf numFmtId="0" fontId="9" fillId="9" borderId="23" xfId="1" applyFont="1" applyFill="1" applyBorder="1" applyAlignment="1">
      <alignment horizontal="center" vertical="top"/>
    </xf>
    <xf numFmtId="0" fontId="8" fillId="10" borderId="23" xfId="1" applyFont="1" applyFill="1" applyBorder="1" applyAlignment="1">
      <alignment horizontal="center" vertical="top"/>
    </xf>
    <xf numFmtId="0" fontId="9" fillId="4" borderId="23" xfId="1" applyFont="1" applyFill="1" applyBorder="1" applyAlignment="1">
      <alignment horizontal="center" vertical="top"/>
    </xf>
    <xf numFmtId="0" fontId="8" fillId="11" borderId="23" xfId="1" applyFont="1" applyFill="1" applyBorder="1" applyAlignment="1">
      <alignment horizontal="center" vertical="top"/>
    </xf>
    <xf numFmtId="0" fontId="8" fillId="12" borderId="23" xfId="1" applyFont="1" applyFill="1" applyBorder="1" applyAlignment="1">
      <alignment horizontal="center" vertical="top"/>
    </xf>
    <xf numFmtId="0" fontId="17" fillId="0" borderId="23" xfId="1" applyFont="1" applyBorder="1" applyAlignment="1">
      <alignment horizontal="center" vertical="top"/>
    </xf>
    <xf numFmtId="0" fontId="8" fillId="13" borderId="23" xfId="1" applyFont="1" applyFill="1" applyBorder="1" applyAlignment="1">
      <alignment horizontal="center" vertical="top"/>
    </xf>
    <xf numFmtId="0" fontId="8" fillId="14" borderId="23" xfId="1" applyFont="1" applyFill="1" applyBorder="1" applyAlignment="1">
      <alignment horizontal="center" vertical="top"/>
    </xf>
    <xf numFmtId="0" fontId="8" fillId="15" borderId="23" xfId="1" applyFont="1" applyFill="1" applyBorder="1" applyAlignment="1">
      <alignment horizontal="center" vertical="top"/>
    </xf>
    <xf numFmtId="0" fontId="9" fillId="16" borderId="23" xfId="1" applyFont="1" applyFill="1" applyBorder="1" applyAlignment="1">
      <alignment horizontal="center" vertical="top"/>
    </xf>
    <xf numFmtId="0" fontId="8" fillId="17" borderId="23" xfId="1" applyFont="1" applyFill="1" applyBorder="1" applyAlignment="1">
      <alignment horizontal="center" vertical="top"/>
    </xf>
    <xf numFmtId="0" fontId="9" fillId="18" borderId="23" xfId="1" applyFont="1" applyFill="1" applyBorder="1" applyAlignment="1">
      <alignment horizontal="center" vertical="top"/>
    </xf>
    <xf numFmtId="0" fontId="8" fillId="7" borderId="23" xfId="1" applyFont="1" applyFill="1" applyBorder="1" applyAlignment="1">
      <alignment horizontal="center" vertical="top"/>
    </xf>
    <xf numFmtId="0" fontId="9" fillId="19" borderId="23" xfId="1" applyFont="1" applyFill="1" applyBorder="1" applyAlignment="1">
      <alignment horizontal="center" vertical="top"/>
    </xf>
    <xf numFmtId="0" fontId="8" fillId="20" borderId="23" xfId="1" applyFont="1" applyFill="1" applyBorder="1" applyAlignment="1">
      <alignment horizontal="center" vertical="top"/>
    </xf>
    <xf numFmtId="0" fontId="9" fillId="22" borderId="23" xfId="1" applyFont="1" applyFill="1" applyBorder="1" applyAlignment="1">
      <alignment horizontal="center" vertical="top"/>
    </xf>
    <xf numFmtId="0" fontId="8" fillId="23" borderId="23" xfId="1" applyFont="1" applyFill="1" applyBorder="1" applyAlignment="1">
      <alignment horizontal="center" vertical="top"/>
    </xf>
    <xf numFmtId="0" fontId="8" fillId="25" borderId="23" xfId="1" applyFont="1" applyFill="1" applyBorder="1" applyAlignment="1">
      <alignment horizontal="center" vertical="top"/>
    </xf>
    <xf numFmtId="0" fontId="8" fillId="26" borderId="23" xfId="1" applyFont="1" applyFill="1" applyBorder="1" applyAlignment="1">
      <alignment horizontal="center" vertical="top"/>
    </xf>
    <xf numFmtId="0" fontId="8" fillId="27" borderId="23" xfId="1" applyFont="1" applyFill="1" applyBorder="1" applyAlignment="1">
      <alignment horizontal="center" vertical="top"/>
    </xf>
    <xf numFmtId="0" fontId="8" fillId="28" borderId="23" xfId="1" applyFont="1" applyFill="1" applyBorder="1" applyAlignment="1">
      <alignment horizontal="center" vertical="top"/>
    </xf>
    <xf numFmtId="0" fontId="8" fillId="29" borderId="23" xfId="1" applyFont="1" applyFill="1" applyBorder="1" applyAlignment="1">
      <alignment horizontal="center" vertical="top"/>
    </xf>
    <xf numFmtId="0" fontId="17" fillId="0" borderId="23" xfId="1" applyFont="1" applyBorder="1" applyAlignment="1">
      <alignment horizontal="center"/>
    </xf>
    <xf numFmtId="0" fontId="9" fillId="30" borderId="23" xfId="1" applyFont="1" applyFill="1" applyBorder="1" applyAlignment="1">
      <alignment horizontal="center" vertical="top"/>
    </xf>
    <xf numFmtId="0" fontId="8" fillId="31" borderId="23" xfId="1" applyFont="1" applyFill="1" applyBorder="1" applyAlignment="1">
      <alignment horizontal="center" vertical="top"/>
    </xf>
    <xf numFmtId="0" fontId="9" fillId="32" borderId="23" xfId="1" applyFont="1" applyFill="1" applyBorder="1" applyAlignment="1">
      <alignment horizontal="center" vertical="top"/>
    </xf>
    <xf numFmtId="0" fontId="8" fillId="33" borderId="23" xfId="1" applyFont="1" applyFill="1" applyBorder="1" applyAlignment="1">
      <alignment horizontal="center" vertical="top"/>
    </xf>
    <xf numFmtId="0" fontId="19" fillId="0" borderId="0" xfId="1" applyFont="1"/>
    <xf numFmtId="0" fontId="20" fillId="0" borderId="0" xfId="0" applyFont="1" applyAlignment="1">
      <alignment horizontal="left"/>
    </xf>
    <xf numFmtId="0" fontId="17" fillId="0" borderId="0" xfId="1" applyFont="1"/>
    <xf numFmtId="164" fontId="7" fillId="0" borderId="0" xfId="0" applyNumberFormat="1" applyFont="1" applyAlignment="1">
      <alignment horizontal="center"/>
    </xf>
    <xf numFmtId="0" fontId="17" fillId="0" borderId="8" xfId="1" quotePrefix="1" applyFont="1" applyBorder="1" applyAlignment="1">
      <alignment vertical="top" wrapText="1"/>
    </xf>
    <xf numFmtId="0" fontId="2" fillId="0" borderId="0" xfId="1" applyFont="1" applyAlignment="1">
      <alignment horizontal="center"/>
    </xf>
    <xf numFmtId="164" fontId="17" fillId="0" borderId="13" xfId="1" applyNumberFormat="1" applyFont="1" applyBorder="1" applyAlignment="1">
      <alignment horizontal="center" vertical="top"/>
    </xf>
    <xf numFmtId="0" fontId="15" fillId="0" borderId="8" xfId="1" applyFont="1" applyBorder="1" applyAlignment="1">
      <alignment horizontal="center"/>
    </xf>
    <xf numFmtId="0" fontId="2" fillId="0" borderId="8" xfId="1" applyFont="1" applyBorder="1"/>
    <xf numFmtId="164" fontId="2" fillId="0" borderId="8" xfId="1" applyNumberFormat="1" applyFont="1" applyBorder="1"/>
    <xf numFmtId="0" fontId="9" fillId="9" borderId="8" xfId="1" applyFont="1" applyFill="1" applyBorder="1" applyAlignment="1">
      <alignment vertical="top"/>
    </xf>
    <xf numFmtId="0" fontId="9" fillId="22" borderId="8" xfId="1" applyFont="1" applyFill="1" applyBorder="1" applyAlignment="1">
      <alignment vertical="top"/>
    </xf>
    <xf numFmtId="0" fontId="9" fillId="30" borderId="8" xfId="1" applyFont="1" applyFill="1" applyBorder="1" applyAlignment="1">
      <alignment vertical="top"/>
    </xf>
    <xf numFmtId="41" fontId="2" fillId="0" borderId="0" xfId="2" applyFont="1" applyAlignment="1">
      <alignment vertical="top"/>
    </xf>
    <xf numFmtId="164" fontId="17" fillId="0" borderId="0" xfId="1" applyNumberFormat="1" applyFont="1" applyAlignment="1">
      <alignment vertical="top"/>
    </xf>
    <xf numFmtId="164" fontId="17" fillId="35" borderId="13" xfId="1" applyNumberFormat="1" applyFont="1" applyFill="1" applyBorder="1" applyAlignment="1">
      <alignment horizontal="center" vertical="top"/>
    </xf>
    <xf numFmtId="41" fontId="7" fillId="0" borderId="0" xfId="0" applyNumberFormat="1" applyFont="1" applyAlignment="1">
      <alignment horizontal="center"/>
    </xf>
    <xf numFmtId="166" fontId="7" fillId="0" borderId="0" xfId="2" applyNumberFormat="1" applyFont="1" applyAlignment="1">
      <alignment horizontal="center"/>
    </xf>
    <xf numFmtId="41" fontId="17" fillId="0" borderId="8" xfId="2" applyFont="1" applyBorder="1" applyAlignment="1">
      <alignment horizontal="center" vertical="top"/>
    </xf>
    <xf numFmtId="164" fontId="2" fillId="0" borderId="0" xfId="0" applyNumberFormat="1" applyFont="1" applyAlignment="1">
      <alignment horizontal="centerContinuous" vertical="top"/>
    </xf>
    <xf numFmtId="0" fontId="7" fillId="0" borderId="0" xfId="0" quotePrefix="1" applyFont="1" applyAlignment="1">
      <alignment horizontal="center"/>
    </xf>
    <xf numFmtId="0" fontId="7" fillId="0" borderId="0" xfId="0" applyFont="1" applyAlignment="1">
      <alignment horizontal="left" vertical="top"/>
    </xf>
    <xf numFmtId="0" fontId="23" fillId="0" borderId="0" xfId="1" applyFont="1" applyAlignment="1">
      <alignment horizontal="center" vertical="top"/>
    </xf>
    <xf numFmtId="0" fontId="4" fillId="0" borderId="0" xfId="1" quotePrefix="1" applyFont="1"/>
    <xf numFmtId="41" fontId="4" fillId="0" borderId="0" xfId="2" applyFont="1"/>
    <xf numFmtId="164" fontId="17" fillId="0" borderId="0" xfId="1" applyNumberFormat="1" applyFont="1"/>
    <xf numFmtId="41" fontId="4" fillId="0" borderId="0" xfId="1" applyNumberFormat="1" applyFont="1"/>
    <xf numFmtId="0" fontId="3" fillId="34" borderId="8" xfId="1" applyFont="1" applyFill="1" applyBorder="1" applyAlignment="1">
      <alignment horizontal="center" vertical="center"/>
    </xf>
    <xf numFmtId="0" fontId="3" fillId="34" borderId="8" xfId="1" quotePrefix="1" applyFont="1" applyFill="1" applyBorder="1" applyAlignment="1">
      <alignment horizontal="center" vertical="center"/>
    </xf>
    <xf numFmtId="0" fontId="25" fillId="0" borderId="8" xfId="1" applyFont="1" applyBorder="1" applyAlignment="1">
      <alignment vertical="top" wrapText="1"/>
    </xf>
    <xf numFmtId="0" fontId="25" fillId="0" borderId="8" xfId="1" applyFont="1" applyBorder="1" applyAlignment="1">
      <alignment horizontal="center" vertical="top"/>
    </xf>
    <xf numFmtId="41" fontId="25" fillId="0" borderId="8" xfId="2" applyFont="1" applyFill="1" applyBorder="1" applyAlignment="1">
      <alignment horizontal="center" vertical="top"/>
    </xf>
    <xf numFmtId="164" fontId="25" fillId="0" borderId="8" xfId="1" applyNumberFormat="1" applyFont="1" applyBorder="1" applyAlignment="1">
      <alignment vertical="top"/>
    </xf>
    <xf numFmtId="0" fontId="25" fillId="0" borderId="8" xfId="1" quotePrefix="1" applyFont="1" applyBorder="1" applyAlignment="1">
      <alignment vertical="top" wrapText="1"/>
    </xf>
    <xf numFmtId="164" fontId="2" fillId="0" borderId="22" xfId="1" applyNumberFormat="1" applyFont="1" applyBorder="1" applyAlignment="1">
      <alignment horizontal="center" vertical="top"/>
    </xf>
    <xf numFmtId="164" fontId="27" fillId="11" borderId="13" xfId="1" applyNumberFormat="1" applyFont="1" applyFill="1" applyBorder="1" applyAlignment="1">
      <alignment horizontal="center" vertical="top"/>
    </xf>
    <xf numFmtId="164" fontId="27" fillId="12" borderId="13" xfId="1" applyNumberFormat="1" applyFont="1" applyFill="1" applyBorder="1" applyAlignment="1">
      <alignment horizontal="center" vertical="top"/>
    </xf>
    <xf numFmtId="164" fontId="27" fillId="13" borderId="13" xfId="1" applyNumberFormat="1" applyFont="1" applyFill="1" applyBorder="1" applyAlignment="1">
      <alignment horizontal="center" vertical="top"/>
    </xf>
    <xf numFmtId="164" fontId="27" fillId="14" borderId="13" xfId="1" applyNumberFormat="1" applyFont="1" applyFill="1" applyBorder="1" applyAlignment="1">
      <alignment horizontal="center" vertical="top"/>
    </xf>
    <xf numFmtId="164" fontId="27" fillId="15" borderId="13" xfId="1" applyNumberFormat="1" applyFont="1" applyFill="1" applyBorder="1" applyAlignment="1">
      <alignment horizontal="center" vertical="top"/>
    </xf>
    <xf numFmtId="164" fontId="26" fillId="16" borderId="13" xfId="1" applyNumberFormat="1" applyFont="1" applyFill="1" applyBorder="1" applyAlignment="1">
      <alignment horizontal="center" vertical="top"/>
    </xf>
    <xf numFmtId="164" fontId="27" fillId="17" borderId="13" xfId="1" applyNumberFormat="1" applyFont="1" applyFill="1" applyBorder="1" applyAlignment="1">
      <alignment horizontal="center" vertical="top"/>
    </xf>
    <xf numFmtId="164" fontId="27" fillId="20" borderId="13" xfId="1" applyNumberFormat="1" applyFont="1" applyFill="1" applyBorder="1" applyAlignment="1">
      <alignment horizontal="center" vertical="top"/>
    </xf>
    <xf numFmtId="164" fontId="26" fillId="21" borderId="13" xfId="1" applyNumberFormat="1" applyFont="1" applyFill="1" applyBorder="1" applyAlignment="1">
      <alignment horizontal="center" vertical="top"/>
    </xf>
    <xf numFmtId="164" fontId="27" fillId="29" borderId="13" xfId="1" applyNumberFormat="1" applyFont="1" applyFill="1" applyBorder="1" applyAlignment="1">
      <alignment horizontal="center" vertical="top"/>
    </xf>
    <xf numFmtId="0" fontId="25" fillId="34" borderId="8" xfId="1" applyFont="1" applyFill="1" applyBorder="1" applyAlignment="1">
      <alignment vertical="top" wrapText="1"/>
    </xf>
    <xf numFmtId="0" fontId="25" fillId="34" borderId="8" xfId="1" applyFont="1" applyFill="1" applyBorder="1" applyAlignment="1">
      <alignment horizontal="center" vertical="top"/>
    </xf>
    <xf numFmtId="164" fontId="25" fillId="34" borderId="8" xfId="1" applyNumberFormat="1" applyFont="1" applyFill="1" applyBorder="1" applyAlignment="1">
      <alignment vertical="top"/>
    </xf>
    <xf numFmtId="0" fontId="2" fillId="0" borderId="0" xfId="1" applyFont="1" applyAlignment="1">
      <alignment horizontal="center" vertical="center"/>
    </xf>
    <xf numFmtId="0" fontId="2" fillId="0" borderId="0" xfId="0" applyFont="1" applyAlignment="1">
      <alignment horizontal="center"/>
    </xf>
    <xf numFmtId="0" fontId="17" fillId="0" borderId="0" xfId="1" applyFont="1" applyAlignment="1">
      <alignment horizontal="center"/>
    </xf>
    <xf numFmtId="0" fontId="2" fillId="0" borderId="8" xfId="1" applyFont="1" applyBorder="1" applyAlignment="1">
      <alignment horizontal="center"/>
    </xf>
    <xf numFmtId="41" fontId="12" fillId="39" borderId="8" xfId="2" applyFont="1" applyFill="1" applyBorder="1" applyAlignment="1">
      <alignment vertical="center"/>
    </xf>
    <xf numFmtId="0" fontId="8" fillId="5" borderId="8" xfId="1" applyFont="1" applyFill="1" applyBorder="1" applyAlignment="1">
      <alignment horizontal="center" vertical="center"/>
    </xf>
    <xf numFmtId="0" fontId="8" fillId="37" borderId="8" xfId="1" applyFont="1" applyFill="1" applyBorder="1" applyAlignment="1">
      <alignment horizontal="center" vertical="center"/>
    </xf>
    <xf numFmtId="0" fontId="7" fillId="40" borderId="8" xfId="1" applyFont="1" applyFill="1" applyBorder="1" applyAlignment="1">
      <alignment horizontal="center" vertical="center"/>
    </xf>
    <xf numFmtId="41" fontId="2" fillId="0" borderId="0" xfId="0" applyNumberFormat="1" applyFont="1"/>
    <xf numFmtId="41" fontId="20" fillId="0" borderId="0" xfId="0" applyNumberFormat="1" applyFont="1" applyAlignment="1">
      <alignment horizontal="left"/>
    </xf>
    <xf numFmtId="0" fontId="12" fillId="37" borderId="8" xfId="1" applyFont="1" applyFill="1" applyBorder="1" applyAlignment="1">
      <alignment horizontal="center" vertical="center" wrapText="1"/>
    </xf>
    <xf numFmtId="41" fontId="4" fillId="0" borderId="8" xfId="2" applyFont="1" applyBorder="1" applyAlignment="1">
      <alignment vertical="top"/>
    </xf>
    <xf numFmtId="0" fontId="14" fillId="0" borderId="0" xfId="1" applyFont="1" applyAlignment="1">
      <alignment horizontal="left" vertical="top"/>
    </xf>
    <xf numFmtId="3" fontId="14" fillId="0" borderId="8" xfId="1" applyNumberFormat="1" applyFont="1" applyBorder="1" applyAlignment="1">
      <alignment vertical="top"/>
    </xf>
    <xf numFmtId="165" fontId="4" fillId="0" borderId="8" xfId="2" applyNumberFormat="1" applyFont="1" applyBorder="1" applyAlignment="1">
      <alignment vertical="top"/>
    </xf>
    <xf numFmtId="41" fontId="4" fillId="0" borderId="8" xfId="1" applyNumberFormat="1" applyFont="1" applyBorder="1" applyAlignment="1">
      <alignment vertical="top"/>
    </xf>
    <xf numFmtId="0" fontId="14" fillId="0" borderId="12" xfId="1" applyFont="1" applyBorder="1" applyAlignment="1">
      <alignment horizontal="left" vertical="top"/>
    </xf>
    <xf numFmtId="0" fontId="12" fillId="6" borderId="15" xfId="1" applyFont="1" applyFill="1" applyBorder="1" applyAlignment="1">
      <alignment horizontal="center" vertical="top"/>
    </xf>
    <xf numFmtId="3" fontId="12" fillId="6" borderId="8" xfId="1" applyNumberFormat="1" applyFont="1" applyFill="1" applyBorder="1" applyAlignment="1">
      <alignment vertical="top"/>
    </xf>
    <xf numFmtId="41" fontId="12" fillId="6" borderId="8" xfId="2" applyFont="1" applyFill="1" applyBorder="1" applyAlignment="1">
      <alignment vertical="top"/>
    </xf>
    <xf numFmtId="41" fontId="12" fillId="38" borderId="8" xfId="2" applyFont="1" applyFill="1" applyBorder="1" applyAlignment="1">
      <alignment vertical="top"/>
    </xf>
    <xf numFmtId="0" fontId="12" fillId="6" borderId="0" xfId="1" applyFont="1" applyFill="1" applyAlignment="1">
      <alignment horizontal="center" vertical="top"/>
    </xf>
    <xf numFmtId="0" fontId="12" fillId="6" borderId="13" xfId="1" applyFont="1" applyFill="1" applyBorder="1" applyAlignment="1">
      <alignment horizontal="center" vertical="top"/>
    </xf>
    <xf numFmtId="165" fontId="12" fillId="6" borderId="8" xfId="2" applyNumberFormat="1" applyFont="1" applyFill="1" applyBorder="1" applyAlignment="1">
      <alignment vertical="top"/>
    </xf>
    <xf numFmtId="165" fontId="4" fillId="0" borderId="8" xfId="1" applyNumberFormat="1" applyFont="1" applyBorder="1" applyAlignment="1">
      <alignment vertical="top"/>
    </xf>
    <xf numFmtId="165" fontId="12" fillId="38" borderId="8" xfId="2" applyNumberFormat="1" applyFont="1" applyFill="1" applyBorder="1" applyAlignment="1">
      <alignment vertical="top"/>
    </xf>
    <xf numFmtId="0" fontId="14" fillId="0" borderId="13" xfId="1" applyFont="1" applyBorder="1" applyAlignment="1">
      <alignment horizontal="left" vertical="top" indent="2"/>
    </xf>
    <xf numFmtId="41" fontId="17" fillId="0" borderId="8" xfId="2" applyFont="1" applyBorder="1" applyAlignment="1">
      <alignment vertical="top"/>
    </xf>
    <xf numFmtId="165" fontId="3" fillId="0" borderId="8" xfId="2" applyNumberFormat="1" applyFont="1" applyBorder="1" applyAlignment="1">
      <alignment vertical="top"/>
    </xf>
    <xf numFmtId="41" fontId="3" fillId="0" borderId="8" xfId="2" applyFont="1" applyBorder="1" applyAlignment="1">
      <alignment vertical="top"/>
    </xf>
    <xf numFmtId="165" fontId="3" fillId="0" borderId="8" xfId="1" applyNumberFormat="1" applyFont="1" applyBorder="1" applyAlignment="1">
      <alignment vertical="top"/>
    </xf>
    <xf numFmtId="0" fontId="7" fillId="41" borderId="8" xfId="1" applyFont="1" applyFill="1" applyBorder="1" applyAlignment="1">
      <alignment horizontal="center" vertical="center" wrapText="1"/>
    </xf>
    <xf numFmtId="0" fontId="27" fillId="0" borderId="13" xfId="1" applyFont="1" applyBorder="1" applyAlignment="1">
      <alignment horizontal="left" vertical="top" indent="2"/>
    </xf>
    <xf numFmtId="41" fontId="7" fillId="0" borderId="0" xfId="2" applyFont="1" applyAlignment="1">
      <alignment horizontal="center"/>
    </xf>
    <xf numFmtId="164" fontId="2" fillId="0" borderId="0" xfId="0" applyNumberFormat="1" applyFont="1"/>
    <xf numFmtId="0" fontId="12" fillId="36" borderId="13" xfId="1" applyFont="1" applyFill="1" applyBorder="1" applyAlignment="1">
      <alignment horizontal="left" vertical="top"/>
    </xf>
    <xf numFmtId="3" fontId="12" fillId="36" borderId="8" xfId="1" applyNumberFormat="1" applyFont="1" applyFill="1" applyBorder="1" applyAlignment="1">
      <alignment vertical="top"/>
    </xf>
    <xf numFmtId="165" fontId="3" fillId="36" borderId="8" xfId="2" applyNumberFormat="1" applyFont="1" applyFill="1" applyBorder="1" applyAlignment="1">
      <alignment vertical="top"/>
    </xf>
    <xf numFmtId="41" fontId="3" fillId="36" borderId="8" xfId="2" applyFont="1" applyFill="1" applyBorder="1" applyAlignment="1">
      <alignment vertical="top"/>
    </xf>
    <xf numFmtId="41" fontId="3" fillId="36" borderId="8" xfId="1" applyNumberFormat="1" applyFont="1" applyFill="1" applyBorder="1" applyAlignment="1">
      <alignment vertical="top"/>
    </xf>
    <xf numFmtId="165" fontId="3" fillId="36" borderId="8" xfId="1" applyNumberFormat="1" applyFont="1" applyFill="1" applyBorder="1" applyAlignment="1">
      <alignment vertical="top"/>
    </xf>
    <xf numFmtId="0" fontId="12" fillId="36" borderId="15" xfId="1" applyFont="1" applyFill="1" applyBorder="1" applyAlignment="1">
      <alignment horizontal="left" vertical="top"/>
    </xf>
    <xf numFmtId="0" fontId="4" fillId="0" borderId="8" xfId="1" applyFont="1" applyBorder="1" applyAlignment="1">
      <alignment horizontal="left" vertical="top" wrapText="1" indent="2"/>
    </xf>
    <xf numFmtId="0" fontId="4" fillId="0" borderId="8" xfId="1" applyFont="1" applyBorder="1" applyAlignment="1">
      <alignment horizontal="left" vertical="top" indent="2"/>
    </xf>
    <xf numFmtId="0" fontId="14" fillId="0" borderId="15" xfId="1" applyFont="1" applyBorder="1" applyAlignment="1">
      <alignment horizontal="left" vertical="top" indent="2"/>
    </xf>
    <xf numFmtId="0" fontId="7" fillId="0" borderId="11" xfId="1" applyFont="1" applyBorder="1" applyAlignment="1">
      <alignment vertical="top"/>
    </xf>
    <xf numFmtId="0" fontId="7" fillId="0" borderId="10" xfId="1" applyFont="1" applyBorder="1" applyAlignment="1">
      <alignment horizontal="left" vertical="top" wrapText="1"/>
    </xf>
    <xf numFmtId="0" fontId="7" fillId="0" borderId="10" xfId="1" applyFont="1" applyBorder="1" applyAlignment="1">
      <alignment horizontal="center" vertical="top"/>
    </xf>
    <xf numFmtId="164" fontId="7" fillId="0" borderId="10" xfId="1" applyNumberFormat="1" applyFont="1" applyBorder="1" applyAlignment="1">
      <alignment horizontal="center" vertical="top"/>
    </xf>
    <xf numFmtId="164" fontId="7" fillId="0" borderId="18" xfId="1" applyNumberFormat="1" applyFont="1" applyBorder="1" applyAlignment="1">
      <alignment vertical="top"/>
    </xf>
    <xf numFmtId="0" fontId="7" fillId="0" borderId="25" xfId="1" applyFont="1" applyBorder="1" applyAlignment="1">
      <alignment vertical="top"/>
    </xf>
    <xf numFmtId="164" fontId="7" fillId="0" borderId="26" xfId="1" applyNumberFormat="1" applyFont="1" applyBorder="1" applyAlignment="1">
      <alignment vertical="top"/>
    </xf>
    <xf numFmtId="0" fontId="9" fillId="4" borderId="27" xfId="1" applyFont="1" applyFill="1" applyBorder="1" applyAlignment="1">
      <alignment horizontal="center" vertical="top"/>
    </xf>
    <xf numFmtId="0" fontId="9" fillId="4" borderId="27" xfId="1" applyFont="1" applyFill="1" applyBorder="1" applyAlignment="1">
      <alignment vertical="top" wrapText="1"/>
    </xf>
    <xf numFmtId="164" fontId="9" fillId="4" borderId="27" xfId="1" applyNumberFormat="1" applyFont="1" applyFill="1" applyBorder="1" applyAlignment="1">
      <alignment vertical="top"/>
    </xf>
    <xf numFmtId="164" fontId="9" fillId="4" borderId="20" xfId="1" applyNumberFormat="1" applyFont="1" applyFill="1" applyBorder="1" applyAlignment="1">
      <alignment vertical="top"/>
    </xf>
    <xf numFmtId="0" fontId="9" fillId="4" borderId="28" xfId="1" applyFont="1" applyFill="1" applyBorder="1" applyAlignment="1">
      <alignment horizontal="center" vertical="top"/>
    </xf>
    <xf numFmtId="0" fontId="9" fillId="21" borderId="27" xfId="1" applyFont="1" applyFill="1" applyBorder="1" applyAlignment="1">
      <alignment horizontal="center" vertical="top"/>
    </xf>
    <xf numFmtId="0" fontId="9" fillId="21" borderId="27" xfId="1" applyFont="1" applyFill="1" applyBorder="1" applyAlignment="1">
      <alignment vertical="top" wrapText="1"/>
    </xf>
    <xf numFmtId="164" fontId="9" fillId="21" borderId="27" xfId="1" applyNumberFormat="1" applyFont="1" applyFill="1" applyBorder="1" applyAlignment="1">
      <alignment vertical="top"/>
    </xf>
    <xf numFmtId="164" fontId="9" fillId="21" borderId="20" xfId="1" applyNumberFormat="1" applyFont="1" applyFill="1" applyBorder="1" applyAlignment="1">
      <alignment vertical="top"/>
    </xf>
    <xf numFmtId="0" fontId="9" fillId="21" borderId="28" xfId="1" applyFont="1" applyFill="1" applyBorder="1" applyAlignment="1">
      <alignment horizontal="center" vertical="top"/>
    </xf>
    <xf numFmtId="0" fontId="9" fillId="24" borderId="27" xfId="1" applyFont="1" applyFill="1" applyBorder="1" applyAlignment="1">
      <alignment horizontal="center" vertical="top"/>
    </xf>
    <xf numFmtId="0" fontId="9" fillId="24" borderId="27" xfId="1" applyFont="1" applyFill="1" applyBorder="1" applyAlignment="1">
      <alignment vertical="top" wrapText="1"/>
    </xf>
    <xf numFmtId="164" fontId="9" fillId="24" borderId="27" xfId="1" applyNumberFormat="1" applyFont="1" applyFill="1" applyBorder="1" applyAlignment="1">
      <alignment vertical="top"/>
    </xf>
    <xf numFmtId="164" fontId="9" fillId="24" borderId="20" xfId="1" applyNumberFormat="1" applyFont="1" applyFill="1" applyBorder="1" applyAlignment="1">
      <alignment vertical="top"/>
    </xf>
    <xf numFmtId="0" fontId="9" fillId="24" borderId="28" xfId="1" applyFont="1" applyFill="1" applyBorder="1" applyAlignment="1">
      <alignment horizontal="center" vertical="top"/>
    </xf>
    <xf numFmtId="0" fontId="9" fillId="16" borderId="27" xfId="1" applyFont="1" applyFill="1" applyBorder="1" applyAlignment="1">
      <alignment horizontal="center" vertical="top"/>
    </xf>
    <xf numFmtId="0" fontId="9" fillId="16" borderId="27" xfId="1" applyFont="1" applyFill="1" applyBorder="1" applyAlignment="1">
      <alignment vertical="top" wrapText="1"/>
    </xf>
    <xf numFmtId="164" fontId="9" fillId="16" borderId="27" xfId="1" applyNumberFormat="1" applyFont="1" applyFill="1" applyBorder="1" applyAlignment="1">
      <alignment vertical="top"/>
    </xf>
    <xf numFmtId="164" fontId="9" fillId="16" borderId="20" xfId="1" applyNumberFormat="1" applyFont="1" applyFill="1" applyBorder="1" applyAlignment="1">
      <alignment vertical="top"/>
    </xf>
    <xf numFmtId="0" fontId="9" fillId="16" borderId="28" xfId="1" applyFont="1" applyFill="1" applyBorder="1" applyAlignment="1">
      <alignment horizontal="center" vertical="top"/>
    </xf>
    <xf numFmtId="0" fontId="18" fillId="16" borderId="27" xfId="0" applyFont="1" applyFill="1" applyBorder="1"/>
    <xf numFmtId="0" fontId="18" fillId="16" borderId="27" xfId="0" applyFont="1" applyFill="1" applyBorder="1" applyAlignment="1">
      <alignment horizontal="center"/>
    </xf>
    <xf numFmtId="41" fontId="18" fillId="16" borderId="27" xfId="2" applyFont="1" applyFill="1" applyBorder="1"/>
    <xf numFmtId="41" fontId="18" fillId="16" borderId="20" xfId="2" applyFont="1" applyFill="1" applyBorder="1"/>
    <xf numFmtId="0" fontId="20" fillId="0" borderId="0" xfId="1" applyFont="1" applyAlignment="1">
      <alignment vertical="top"/>
    </xf>
    <xf numFmtId="0" fontId="7" fillId="8" borderId="8" xfId="1" applyFont="1" applyFill="1" applyBorder="1" applyAlignment="1">
      <alignment horizontal="center" vertical="center"/>
    </xf>
    <xf numFmtId="0" fontId="7" fillId="8" borderId="8" xfId="1" applyFont="1" applyFill="1" applyBorder="1" applyAlignment="1">
      <alignment horizontal="center" vertical="center" wrapText="1"/>
    </xf>
    <xf numFmtId="164" fontId="7" fillId="8" borderId="8" xfId="1" applyNumberFormat="1" applyFont="1" applyFill="1" applyBorder="1" applyAlignment="1">
      <alignment horizontal="center" vertical="center"/>
    </xf>
    <xf numFmtId="164" fontId="7" fillId="8" borderId="8" xfId="1" quotePrefix="1" applyNumberFormat="1" applyFont="1" applyFill="1" applyBorder="1" applyAlignment="1">
      <alignment horizontal="center" vertical="center" wrapText="1"/>
    </xf>
    <xf numFmtId="164" fontId="7" fillId="8" borderId="7" xfId="1" quotePrefix="1" applyNumberFormat="1" applyFont="1" applyFill="1" applyBorder="1" applyAlignment="1">
      <alignment horizontal="center" vertical="center" wrapText="1"/>
    </xf>
    <xf numFmtId="1" fontId="15" fillId="0" borderId="8" xfId="1" applyNumberFormat="1" applyFont="1" applyBorder="1" applyAlignment="1">
      <alignment horizontal="center" vertical="top"/>
    </xf>
    <xf numFmtId="0" fontId="15" fillId="0" borderId="8" xfId="1" applyFont="1" applyBorder="1" applyAlignment="1">
      <alignment horizontal="center" vertical="top"/>
    </xf>
    <xf numFmtId="0" fontId="2" fillId="0" borderId="0" xfId="1" applyFont="1" applyAlignment="1">
      <alignment horizontal="left" vertical="top"/>
    </xf>
    <xf numFmtId="0" fontId="7" fillId="0" borderId="0" xfId="1" applyFont="1" applyAlignment="1">
      <alignment horizontal="left" vertical="top"/>
    </xf>
    <xf numFmtId="41" fontId="8" fillId="15" borderId="8" xfId="2" applyFont="1" applyFill="1" applyBorder="1" applyAlignment="1">
      <alignment horizontal="center" vertical="top"/>
    </xf>
    <xf numFmtId="41" fontId="2" fillId="0" borderId="0" xfId="2" applyFont="1"/>
    <xf numFmtId="0" fontId="8" fillId="0" borderId="8" xfId="1" applyFont="1" applyBorder="1" applyAlignment="1">
      <alignment horizontal="center" vertical="top"/>
    </xf>
    <xf numFmtId="0" fontId="8" fillId="0" borderId="8" xfId="1" applyFont="1" applyBorder="1" applyAlignment="1">
      <alignment vertical="top" wrapText="1"/>
    </xf>
    <xf numFmtId="164" fontId="8" fillId="0" borderId="8" xfId="1" applyNumberFormat="1" applyFont="1" applyBorder="1" applyAlignment="1">
      <alignment vertical="top"/>
    </xf>
    <xf numFmtId="164" fontId="8" fillId="0" borderId="13" xfId="1" applyNumberFormat="1" applyFont="1" applyBorder="1" applyAlignment="1">
      <alignment vertical="top"/>
    </xf>
    <xf numFmtId="167" fontId="23" fillId="4" borderId="27" xfId="1" applyNumberFormat="1" applyFont="1" applyFill="1" applyBorder="1" applyAlignment="1">
      <alignment vertical="top"/>
    </xf>
    <xf numFmtId="41" fontId="27" fillId="11" borderId="8" xfId="2" applyFont="1" applyFill="1" applyBorder="1" applyAlignment="1">
      <alignment vertical="top"/>
    </xf>
    <xf numFmtId="167" fontId="23" fillId="4" borderId="8" xfId="1" applyNumberFormat="1" applyFont="1" applyFill="1" applyBorder="1" applyAlignment="1">
      <alignment vertical="top"/>
    </xf>
    <xf numFmtId="167" fontId="26" fillId="22" borderId="8" xfId="1" applyNumberFormat="1" applyFont="1" applyFill="1" applyBorder="1" applyAlignment="1">
      <alignment vertical="top"/>
    </xf>
    <xf numFmtId="167" fontId="26" fillId="21" borderId="27" xfId="1" applyNumberFormat="1" applyFont="1" applyFill="1" applyBorder="1" applyAlignment="1">
      <alignment vertical="top"/>
    </xf>
    <xf numFmtId="167" fontId="26" fillId="16" borderId="27" xfId="1" applyNumberFormat="1" applyFont="1" applyFill="1" applyBorder="1" applyAlignment="1">
      <alignment vertical="top"/>
    </xf>
    <xf numFmtId="41" fontId="2" fillId="0" borderId="26" xfId="2" applyFont="1" applyBorder="1" applyAlignment="1">
      <alignment vertical="top"/>
    </xf>
    <xf numFmtId="41" fontId="26" fillId="2" borderId="8" xfId="2" applyFont="1" applyFill="1" applyBorder="1" applyAlignment="1">
      <alignment vertical="top"/>
    </xf>
    <xf numFmtId="41" fontId="27" fillId="3" borderId="8" xfId="2" applyFont="1" applyFill="1" applyBorder="1" applyAlignment="1">
      <alignment vertical="top"/>
    </xf>
    <xf numFmtId="41" fontId="26" fillId="9" borderId="8" xfId="2" applyFont="1" applyFill="1" applyBorder="1" applyAlignment="1">
      <alignment vertical="top"/>
    </xf>
    <xf numFmtId="41" fontId="27" fillId="10" borderId="8" xfId="2" applyFont="1" applyFill="1" applyBorder="1" applyAlignment="1">
      <alignment vertical="top"/>
    </xf>
    <xf numFmtId="41" fontId="27" fillId="12" borderId="8" xfId="2" applyFont="1" applyFill="1" applyBorder="1" applyAlignment="1">
      <alignment vertical="top"/>
    </xf>
    <xf numFmtId="41" fontId="27" fillId="13" borderId="8" xfId="2" applyFont="1" applyFill="1" applyBorder="1" applyAlignment="1">
      <alignment vertical="top"/>
    </xf>
    <xf numFmtId="41" fontId="27" fillId="15" borderId="8" xfId="2" applyFont="1" applyFill="1" applyBorder="1" applyAlignment="1">
      <alignment vertical="top"/>
    </xf>
    <xf numFmtId="41" fontId="27" fillId="14" borderId="8" xfId="2" applyFont="1" applyFill="1" applyBorder="1" applyAlignment="1">
      <alignment vertical="top"/>
    </xf>
    <xf numFmtId="41" fontId="27" fillId="17" borderId="8" xfId="2" applyFont="1" applyFill="1" applyBorder="1" applyAlignment="1">
      <alignment vertical="top"/>
    </xf>
    <xf numFmtId="41" fontId="26" fillId="18" borderId="8" xfId="2" applyFont="1" applyFill="1" applyBorder="1" applyAlignment="1">
      <alignment vertical="top"/>
    </xf>
    <xf numFmtId="41" fontId="27" fillId="7" borderId="8" xfId="2" applyFont="1" applyFill="1" applyBorder="1" applyAlignment="1">
      <alignment vertical="top"/>
    </xf>
    <xf numFmtId="41" fontId="26" fillId="19" borderId="8" xfId="2" applyFont="1" applyFill="1" applyBorder="1" applyAlignment="1">
      <alignment vertical="top"/>
    </xf>
    <xf numFmtId="41" fontId="27" fillId="20" borderId="8" xfId="2" applyFont="1" applyFill="1" applyBorder="1" applyAlignment="1">
      <alignment vertical="top"/>
    </xf>
    <xf numFmtId="41" fontId="26" fillId="21" borderId="27" xfId="2" applyFont="1" applyFill="1" applyBorder="1" applyAlignment="1">
      <alignment vertical="top"/>
    </xf>
    <xf numFmtId="41" fontId="27" fillId="29" borderId="8" xfId="2" applyFont="1" applyFill="1" applyBorder="1" applyAlignment="1">
      <alignment vertical="top"/>
    </xf>
    <xf numFmtId="41" fontId="28" fillId="16" borderId="27" xfId="2" applyFont="1" applyFill="1" applyBorder="1"/>
    <xf numFmtId="41" fontId="26" fillId="16" borderId="8" xfId="2" applyFont="1" applyFill="1" applyBorder="1" applyAlignment="1">
      <alignment vertical="top"/>
    </xf>
    <xf numFmtId="41" fontId="27" fillId="27" borderId="8" xfId="2" applyFont="1" applyFill="1" applyBorder="1" applyAlignment="1">
      <alignment vertical="top"/>
    </xf>
    <xf numFmtId="41" fontId="26" fillId="16" borderId="27" xfId="2" applyFont="1" applyFill="1" applyBorder="1" applyAlignment="1">
      <alignment vertical="top"/>
    </xf>
    <xf numFmtId="41" fontId="27" fillId="31" borderId="8" xfId="2" applyFont="1" applyFill="1" applyBorder="1" applyAlignment="1">
      <alignment vertical="top"/>
    </xf>
    <xf numFmtId="41" fontId="27" fillId="33" borderId="8" xfId="2" applyFont="1" applyFill="1" applyBorder="1" applyAlignment="1">
      <alignment vertical="top"/>
    </xf>
    <xf numFmtId="41" fontId="26" fillId="30" borderId="8" xfId="2" applyFont="1" applyFill="1" applyBorder="1" applyAlignment="1">
      <alignment vertical="top"/>
    </xf>
    <xf numFmtId="41" fontId="27" fillId="23" borderId="8" xfId="2" applyFont="1" applyFill="1" applyBorder="1" applyAlignment="1">
      <alignment vertical="top"/>
    </xf>
    <xf numFmtId="41" fontId="26" fillId="24" borderId="27" xfId="2" applyFont="1" applyFill="1" applyBorder="1" applyAlignment="1">
      <alignment vertical="top"/>
    </xf>
    <xf numFmtId="41" fontId="27" fillId="25" borderId="8" xfId="2" applyFont="1" applyFill="1" applyBorder="1" applyAlignment="1">
      <alignment vertical="top"/>
    </xf>
    <xf numFmtId="41" fontId="27" fillId="26" borderId="8" xfId="2" applyFont="1" applyFill="1" applyBorder="1" applyAlignment="1">
      <alignment vertical="top"/>
    </xf>
    <xf numFmtId="41" fontId="27" fillId="28" borderId="8" xfId="2" applyFont="1" applyFill="1" applyBorder="1" applyAlignment="1">
      <alignment vertical="top"/>
    </xf>
    <xf numFmtId="41" fontId="26" fillId="4" borderId="27" xfId="2" applyFont="1" applyFill="1" applyBorder="1" applyAlignment="1">
      <alignment vertical="top"/>
    </xf>
    <xf numFmtId="41" fontId="26" fillId="32" borderId="8" xfId="2" applyFont="1" applyFill="1" applyBorder="1" applyAlignment="1">
      <alignment vertical="top"/>
    </xf>
    <xf numFmtId="167" fontId="27" fillId="11" borderId="8" xfId="2" applyNumberFormat="1" applyFont="1" applyFill="1" applyBorder="1" applyAlignment="1">
      <alignment vertical="top"/>
    </xf>
    <xf numFmtId="167" fontId="27" fillId="12" borderId="8" xfId="1" applyNumberFormat="1" applyFont="1" applyFill="1" applyBorder="1" applyAlignment="1">
      <alignment vertical="top"/>
    </xf>
    <xf numFmtId="167" fontId="27" fillId="11" borderId="8" xfId="1" applyNumberFormat="1" applyFont="1" applyFill="1" applyBorder="1" applyAlignment="1">
      <alignment vertical="top"/>
    </xf>
    <xf numFmtId="167" fontId="27" fillId="14" borderId="8" xfId="1" applyNumberFormat="1" applyFont="1" applyFill="1" applyBorder="1" applyAlignment="1">
      <alignment vertical="top"/>
    </xf>
    <xf numFmtId="167" fontId="27" fillId="13" borderId="8" xfId="1" applyNumberFormat="1" applyFont="1" applyFill="1" applyBorder="1" applyAlignment="1">
      <alignment vertical="top"/>
    </xf>
    <xf numFmtId="167" fontId="27" fillId="23" borderId="8" xfId="1" applyNumberFormat="1" applyFont="1" applyFill="1" applyBorder="1" applyAlignment="1">
      <alignment vertical="top"/>
    </xf>
    <xf numFmtId="167" fontId="27" fillId="15" borderId="8" xfId="1" applyNumberFormat="1" applyFont="1" applyFill="1" applyBorder="1" applyAlignment="1">
      <alignment vertical="top"/>
    </xf>
    <xf numFmtId="167" fontId="27" fillId="17" borderId="8" xfId="1" applyNumberFormat="1" applyFont="1" applyFill="1" applyBorder="1" applyAlignment="1">
      <alignment vertical="top"/>
    </xf>
    <xf numFmtId="167" fontId="27" fillId="20" borderId="8" xfId="1" applyNumberFormat="1" applyFont="1" applyFill="1" applyBorder="1" applyAlignment="1">
      <alignment vertical="top"/>
    </xf>
    <xf numFmtId="0" fontId="15" fillId="0" borderId="0" xfId="1" applyFont="1"/>
    <xf numFmtId="0" fontId="4" fillId="0" borderId="0" xfId="1" applyFont="1" applyAlignment="1">
      <alignment vertical="top"/>
    </xf>
    <xf numFmtId="0" fontId="1" fillId="0" borderId="0" xfId="1" applyAlignment="1">
      <alignment vertical="top"/>
    </xf>
    <xf numFmtId="10" fontId="4" fillId="0" borderId="0" xfId="18" applyNumberFormat="1" applyFont="1" applyAlignment="1">
      <alignment vertical="top"/>
    </xf>
    <xf numFmtId="0" fontId="9" fillId="19" borderId="8" xfId="1" applyFont="1" applyFill="1" applyBorder="1" applyAlignment="1">
      <alignment horizontal="left" vertical="top"/>
    </xf>
    <xf numFmtId="0" fontId="29" fillId="0" borderId="8" xfId="1" applyFont="1" applyBorder="1" applyAlignment="1">
      <alignment horizontal="center" vertical="top"/>
    </xf>
    <xf numFmtId="164" fontId="29" fillId="0" borderId="8" xfId="1" applyNumberFormat="1" applyFont="1" applyBorder="1" applyAlignment="1">
      <alignment vertical="top"/>
    </xf>
    <xf numFmtId="41" fontId="29" fillId="0" borderId="8" xfId="2" applyFont="1" applyBorder="1" applyAlignment="1">
      <alignment vertical="top"/>
    </xf>
    <xf numFmtId="0" fontId="30" fillId="0" borderId="0" xfId="1" applyFont="1" applyAlignment="1">
      <alignment vertical="top"/>
    </xf>
    <xf numFmtId="164" fontId="7" fillId="8" borderId="13" xfId="1" applyNumberFormat="1" applyFont="1" applyFill="1" applyBorder="1" applyAlignment="1">
      <alignment horizontal="center" vertical="center"/>
    </xf>
    <xf numFmtId="1" fontId="15" fillId="0" borderId="13" xfId="1" applyNumberFormat="1" applyFont="1" applyBorder="1" applyAlignment="1">
      <alignment horizontal="center" vertical="top"/>
    </xf>
    <xf numFmtId="0" fontId="7" fillId="8" borderId="23" xfId="1" applyFont="1" applyFill="1" applyBorder="1" applyAlignment="1">
      <alignment horizontal="center" vertical="center"/>
    </xf>
    <xf numFmtId="1" fontId="15" fillId="0" borderId="23" xfId="1" applyNumberFormat="1" applyFont="1" applyBorder="1" applyAlignment="1">
      <alignment horizontal="center" vertical="top"/>
    </xf>
    <xf numFmtId="164" fontId="20" fillId="0" borderId="8" xfId="1" applyNumberFormat="1" applyFont="1" applyBorder="1" applyAlignment="1">
      <alignment vertical="top"/>
    </xf>
    <xf numFmtId="41" fontId="2" fillId="0" borderId="8" xfId="2" applyFont="1" applyBorder="1"/>
    <xf numFmtId="167" fontId="20" fillId="0" borderId="8" xfId="1" applyNumberFormat="1" applyFont="1" applyBorder="1" applyAlignment="1">
      <alignment vertical="top"/>
    </xf>
    <xf numFmtId="41" fontId="32" fillId="0" borderId="0" xfId="0" applyNumberFormat="1" applyFont="1" applyAlignment="1">
      <alignment horizontal="center"/>
    </xf>
    <xf numFmtId="41" fontId="25" fillId="34" borderId="8" xfId="2" applyFont="1" applyFill="1" applyBorder="1" applyAlignment="1">
      <alignment vertical="top"/>
    </xf>
    <xf numFmtId="167" fontId="25" fillId="0" borderId="8" xfId="1" applyNumberFormat="1" applyFont="1" applyBorder="1" applyAlignment="1">
      <alignment vertical="top"/>
    </xf>
    <xf numFmtId="41" fontId="25" fillId="0" borderId="8" xfId="2" applyFont="1" applyFill="1" applyBorder="1" applyAlignment="1">
      <alignment vertical="top"/>
    </xf>
    <xf numFmtId="0" fontId="8" fillId="13" borderId="0" xfId="1" applyFont="1" applyFill="1" applyAlignment="1">
      <alignment horizontal="center" vertical="top"/>
    </xf>
    <xf numFmtId="0" fontId="8" fillId="13" borderId="0" xfId="1" applyFont="1" applyFill="1" applyAlignment="1">
      <alignment vertical="top" wrapText="1"/>
    </xf>
    <xf numFmtId="0" fontId="9" fillId="30" borderId="8" xfId="1" applyFont="1" applyFill="1" applyBorder="1" applyAlignment="1">
      <alignment horizontal="left" vertical="top" wrapText="1"/>
    </xf>
    <xf numFmtId="0" fontId="9" fillId="9" borderId="8" xfId="1" applyFont="1" applyFill="1" applyBorder="1" applyAlignment="1">
      <alignment horizontal="left" vertical="top" wrapText="1"/>
    </xf>
    <xf numFmtId="0" fontId="9" fillId="22" borderId="8" xfId="1" applyFont="1" applyFill="1" applyBorder="1" applyAlignment="1">
      <alignment horizontal="left" vertical="top" wrapText="1"/>
    </xf>
    <xf numFmtId="164" fontId="27" fillId="13" borderId="8" xfId="1" applyNumberFormat="1" applyFont="1" applyFill="1" applyBorder="1" applyAlignment="1">
      <alignment vertical="top"/>
    </xf>
    <xf numFmtId="164" fontId="7" fillId="8" borderId="8" xfId="1" applyNumberFormat="1" applyFont="1" applyFill="1" applyBorder="1" applyAlignment="1">
      <alignment horizontal="center" vertical="top"/>
    </xf>
    <xf numFmtId="0" fontId="2" fillId="0" borderId="8" xfId="1" applyFont="1" applyBorder="1" applyAlignment="1">
      <alignment vertical="top"/>
    </xf>
    <xf numFmtId="0" fontId="9" fillId="9" borderId="8" xfId="1" applyFont="1" applyFill="1" applyBorder="1" applyAlignment="1">
      <alignment horizontal="left" vertical="top"/>
    </xf>
    <xf numFmtId="0" fontId="31" fillId="0" borderId="25" xfId="1" applyFont="1" applyBorder="1" applyAlignment="1">
      <alignment vertical="top"/>
    </xf>
    <xf numFmtId="0" fontId="17" fillId="0" borderId="0" xfId="1" applyFont="1" applyAlignment="1">
      <alignment vertical="top" wrapText="1"/>
    </xf>
    <xf numFmtId="0" fontId="17" fillId="0" borderId="0" xfId="1" applyFont="1" applyAlignment="1">
      <alignment horizontal="center" vertical="top"/>
    </xf>
    <xf numFmtId="1" fontId="25" fillId="0" borderId="8" xfId="1" applyNumberFormat="1" applyFont="1" applyBorder="1" applyAlignment="1">
      <alignment horizontal="center" vertical="top"/>
    </xf>
    <xf numFmtId="1" fontId="25" fillId="0" borderId="8" xfId="2" applyNumberFormat="1" applyFont="1" applyBorder="1" applyAlignment="1">
      <alignment horizontal="center" vertical="top"/>
    </xf>
    <xf numFmtId="1" fontId="25" fillId="34" borderId="8" xfId="1" applyNumberFormat="1" applyFont="1" applyFill="1" applyBorder="1" applyAlignment="1">
      <alignment horizontal="center" vertical="top"/>
    </xf>
    <xf numFmtId="0" fontId="0" fillId="0" borderId="8" xfId="0" applyBorder="1" applyAlignment="1">
      <alignment horizontal="left"/>
    </xf>
    <xf numFmtId="41" fontId="0" fillId="0" borderId="8" xfId="0" applyNumberFormat="1" applyBorder="1"/>
    <xf numFmtId="0" fontId="0" fillId="0" borderId="8" xfId="0" applyBorder="1" applyAlignment="1">
      <alignment horizontal="left" indent="1"/>
    </xf>
    <xf numFmtId="0" fontId="0" fillId="0" borderId="8" xfId="0" pivotButton="1" applyBorder="1" applyAlignment="1">
      <alignment horizontal="center"/>
    </xf>
    <xf numFmtId="0" fontId="0" fillId="0" borderId="0" xfId="0" applyAlignment="1">
      <alignment horizontal="left" indent="9"/>
    </xf>
    <xf numFmtId="0" fontId="0" fillId="40" borderId="8" xfId="0" applyFill="1" applyBorder="1" applyAlignment="1">
      <alignment horizontal="left"/>
    </xf>
    <xf numFmtId="41" fontId="0" fillId="40" borderId="8" xfId="0" applyNumberFormat="1" applyFill="1" applyBorder="1"/>
    <xf numFmtId="0" fontId="0" fillId="0" borderId="8" xfId="0" pivotButton="1" applyBorder="1" applyAlignment="1">
      <alignment horizontal="center" vertical="center" wrapText="1"/>
    </xf>
    <xf numFmtId="0" fontId="0" fillId="0" borderId="8" xfId="0" applyBorder="1" applyAlignment="1">
      <alignment horizontal="center" vertical="center"/>
    </xf>
    <xf numFmtId="41" fontId="0" fillId="34" borderId="8" xfId="0" applyNumberFormat="1" applyFill="1" applyBorder="1"/>
    <xf numFmtId="0" fontId="33" fillId="0" borderId="0" xfId="0" applyFont="1"/>
    <xf numFmtId="0" fontId="34" fillId="42" borderId="8" xfId="0" applyFont="1" applyFill="1" applyBorder="1" applyAlignment="1">
      <alignment horizontal="left"/>
    </xf>
    <xf numFmtId="41" fontId="34" fillId="42" borderId="8" xfId="0" applyNumberFormat="1" applyFont="1" applyFill="1" applyBorder="1"/>
    <xf numFmtId="0" fontId="0" fillId="34" borderId="8" xfId="0" applyFill="1" applyBorder="1" applyAlignment="1">
      <alignment horizontal="left" indent="1"/>
    </xf>
    <xf numFmtId="0" fontId="0" fillId="0" borderId="8" xfId="0" applyBorder="1" applyAlignment="1">
      <alignment horizontal="center"/>
    </xf>
    <xf numFmtId="0" fontId="35" fillId="0" borderId="0" xfId="0" applyFont="1"/>
    <xf numFmtId="0" fontId="36" fillId="0" borderId="0" xfId="0" applyFont="1"/>
    <xf numFmtId="0" fontId="0" fillId="0" borderId="0" xfId="0" applyAlignment="1">
      <alignment horizontal="left" indent="10"/>
    </xf>
    <xf numFmtId="0" fontId="2" fillId="0" borderId="8" xfId="1" applyFont="1" applyBorder="1" applyAlignment="1">
      <alignment horizontal="center" vertical="top"/>
    </xf>
    <xf numFmtId="0" fontId="2" fillId="0" borderId="29" xfId="1" applyFont="1" applyBorder="1"/>
    <xf numFmtId="164" fontId="17" fillId="0" borderId="30" xfId="1" applyNumberFormat="1" applyFont="1" applyBorder="1" applyAlignment="1">
      <alignment horizontal="center" vertical="top"/>
    </xf>
    <xf numFmtId="41" fontId="17" fillId="0" borderId="0" xfId="2" applyFont="1" applyBorder="1" applyAlignment="1">
      <alignment vertical="top"/>
    </xf>
    <xf numFmtId="0" fontId="0" fillId="0" borderId="0" xfId="0" applyAlignment="1">
      <alignment horizontal="center"/>
    </xf>
    <xf numFmtId="41" fontId="17" fillId="0" borderId="8" xfId="2" applyFont="1" applyFill="1" applyBorder="1" applyAlignment="1">
      <alignment vertical="top"/>
    </xf>
    <xf numFmtId="1" fontId="17" fillId="0" borderId="8" xfId="1" applyNumberFormat="1" applyFont="1" applyBorder="1" applyAlignment="1">
      <alignment horizontal="center" vertical="top"/>
    </xf>
    <xf numFmtId="167" fontId="17" fillId="0" borderId="8" xfId="1" applyNumberFormat="1" applyFont="1" applyBorder="1" applyAlignment="1">
      <alignment vertical="top"/>
    </xf>
    <xf numFmtId="41" fontId="20" fillId="0" borderId="8" xfId="2" applyFont="1" applyBorder="1" applyAlignment="1">
      <alignment vertical="top"/>
    </xf>
    <xf numFmtId="0" fontId="0" fillId="0" borderId="8" xfId="0" applyBorder="1" applyAlignment="1">
      <alignment horizontal="left" vertical="top"/>
    </xf>
    <xf numFmtId="41" fontId="0" fillId="34" borderId="8" xfId="0" applyNumberFormat="1" applyFill="1" applyBorder="1" applyAlignment="1">
      <alignment vertical="top"/>
    </xf>
    <xf numFmtId="0" fontId="0" fillId="0" borderId="0" xfId="0" applyAlignment="1">
      <alignment vertical="top" wrapText="1"/>
    </xf>
    <xf numFmtId="0" fontId="0" fillId="0" borderId="0" xfId="0" applyAlignment="1">
      <alignment vertical="top"/>
    </xf>
    <xf numFmtId="41" fontId="0" fillId="0" borderId="0" xfId="2" applyFont="1" applyAlignment="1">
      <alignment vertical="top"/>
    </xf>
    <xf numFmtId="0" fontId="0" fillId="0" borderId="0" xfId="0" applyAlignment="1">
      <alignment horizontal="left" wrapText="1"/>
    </xf>
    <xf numFmtId="0" fontId="2" fillId="34" borderId="0" xfId="1" applyFont="1" applyFill="1" applyAlignment="1">
      <alignment vertical="top"/>
    </xf>
    <xf numFmtId="164" fontId="17" fillId="0" borderId="8" xfId="1" applyNumberFormat="1" applyFont="1" applyBorder="1" applyAlignment="1">
      <alignment horizontal="center" vertical="top"/>
    </xf>
    <xf numFmtId="164" fontId="2" fillId="0" borderId="0" xfId="1" applyNumberFormat="1" applyFont="1"/>
    <xf numFmtId="164" fontId="23" fillId="43" borderId="8" xfId="1" applyNumberFormat="1" applyFont="1" applyFill="1" applyBorder="1" applyAlignment="1">
      <alignment vertical="top"/>
    </xf>
    <xf numFmtId="41" fontId="15" fillId="0" borderId="0" xfId="2" applyFont="1" applyAlignment="1">
      <alignment horizontal="center"/>
    </xf>
    <xf numFmtId="0" fontId="20" fillId="0" borderId="0" xfId="1" applyFont="1" applyAlignment="1">
      <alignment horizontal="center" vertical="top"/>
    </xf>
    <xf numFmtId="0" fontId="30" fillId="0" borderId="0" xfId="1" applyFont="1" applyAlignment="1">
      <alignment horizontal="center" vertical="top"/>
    </xf>
    <xf numFmtId="41" fontId="25" fillId="0" borderId="8" xfId="2" applyFont="1" applyBorder="1" applyAlignment="1">
      <alignment vertical="top"/>
    </xf>
    <xf numFmtId="0" fontId="37" fillId="0" borderId="8" xfId="0" applyFont="1" applyBorder="1" applyAlignment="1">
      <alignment horizontal="center"/>
    </xf>
    <xf numFmtId="3" fontId="37" fillId="0" borderId="8" xfId="0" applyNumberFormat="1" applyFont="1" applyBorder="1"/>
    <xf numFmtId="41" fontId="23" fillId="4" borderId="27" xfId="2" applyFont="1" applyFill="1" applyBorder="1" applyAlignment="1">
      <alignment vertical="top"/>
    </xf>
    <xf numFmtId="41" fontId="23" fillId="4" borderId="8" xfId="2" applyFont="1" applyFill="1" applyBorder="1" applyAlignment="1">
      <alignment vertical="top"/>
    </xf>
    <xf numFmtId="41" fontId="26" fillId="22" borderId="8" xfId="2" applyFont="1" applyFill="1" applyBorder="1" applyAlignment="1">
      <alignment vertical="top"/>
    </xf>
    <xf numFmtId="0" fontId="0" fillId="0" borderId="0" xfId="0" pivotButton="1"/>
    <xf numFmtId="0" fontId="0" fillId="0" borderId="0" xfId="0" applyAlignment="1">
      <alignment horizontal="left" indent="1"/>
    </xf>
    <xf numFmtId="41" fontId="0" fillId="0" borderId="0" xfId="0" applyNumberFormat="1"/>
    <xf numFmtId="41" fontId="17" fillId="0" borderId="8" xfId="2" applyFont="1" applyBorder="1" applyAlignment="1">
      <alignment vertical="top" wrapText="1"/>
    </xf>
    <xf numFmtId="1" fontId="17" fillId="0" borderId="8" xfId="2" applyNumberFormat="1" applyFont="1" applyBorder="1" applyAlignment="1">
      <alignment horizontal="center" vertical="top"/>
    </xf>
    <xf numFmtId="165" fontId="25" fillId="0" borderId="8" xfId="1" applyNumberFormat="1" applyFont="1" applyBorder="1" applyAlignment="1">
      <alignment vertical="top"/>
    </xf>
    <xf numFmtId="165" fontId="25" fillId="0" borderId="8" xfId="2" applyNumberFormat="1" applyFont="1" applyBorder="1" applyAlignment="1">
      <alignment vertical="top"/>
    </xf>
    <xf numFmtId="0" fontId="9" fillId="22" borderId="8" xfId="1" applyFont="1" applyFill="1" applyBorder="1" applyAlignment="1">
      <alignment horizontal="left" vertical="top"/>
    </xf>
    <xf numFmtId="0" fontId="0" fillId="34" borderId="8" xfId="0" applyFill="1" applyBorder="1" applyAlignment="1">
      <alignment horizontal="left"/>
    </xf>
    <xf numFmtId="0" fontId="35" fillId="0" borderId="0" xfId="0" applyFont="1" applyAlignment="1">
      <alignment horizontal="center"/>
    </xf>
    <xf numFmtId="41" fontId="17" fillId="0" borderId="8" xfId="2" applyFont="1" applyFill="1" applyBorder="1" applyAlignment="1">
      <alignment horizontal="center" vertical="top"/>
    </xf>
    <xf numFmtId="0" fontId="34" fillId="0" borderId="8" xfId="0" applyFont="1" applyBorder="1" applyAlignment="1">
      <alignment horizontal="center"/>
    </xf>
    <xf numFmtId="3" fontId="34" fillId="0" borderId="8" xfId="0" applyNumberFormat="1" applyFont="1" applyBorder="1"/>
    <xf numFmtId="0" fontId="0" fillId="0" borderId="17" xfId="0" pivotButton="1" applyBorder="1"/>
    <xf numFmtId="0" fontId="0" fillId="0" borderId="32" xfId="0" applyBorder="1"/>
    <xf numFmtId="41" fontId="0" fillId="0" borderId="32" xfId="0" applyNumberFormat="1" applyBorder="1"/>
    <xf numFmtId="41" fontId="0" fillId="0" borderId="17" xfId="0" applyNumberFormat="1" applyBorder="1"/>
    <xf numFmtId="0" fontId="0" fillId="0" borderId="31" xfId="0" applyBorder="1" applyAlignment="1">
      <alignment horizontal="left" indent="1"/>
    </xf>
    <xf numFmtId="0" fontId="38" fillId="43" borderId="31" xfId="0" applyFont="1" applyFill="1" applyBorder="1" applyAlignment="1">
      <alignment horizontal="left" indent="1"/>
    </xf>
    <xf numFmtId="41" fontId="38" fillId="43" borderId="17" xfId="0" applyNumberFormat="1" applyFont="1" applyFill="1" applyBorder="1"/>
    <xf numFmtId="41" fontId="38" fillId="43" borderId="0" xfId="0" applyNumberFormat="1" applyFont="1" applyFill="1"/>
    <xf numFmtId="41" fontId="38" fillId="43" borderId="32" xfId="0" applyNumberFormat="1" applyFont="1" applyFill="1" applyBorder="1"/>
    <xf numFmtId="0" fontId="0" fillId="0" borderId="0" xfId="0" applyAlignment="1">
      <alignment horizontal="left" indent="8"/>
    </xf>
    <xf numFmtId="0" fontId="35" fillId="0" borderId="0" xfId="0" applyFont="1" applyAlignment="1">
      <alignment horizontal="center"/>
    </xf>
    <xf numFmtId="0" fontId="14" fillId="0" borderId="14" xfId="1" applyFont="1" applyBorder="1" applyAlignment="1">
      <alignment horizontal="center" vertical="center"/>
    </xf>
    <xf numFmtId="0" fontId="14" fillId="0" borderId="11" xfId="1" applyFont="1" applyBorder="1" applyAlignment="1">
      <alignment horizontal="center" vertical="center"/>
    </xf>
    <xf numFmtId="0" fontId="14" fillId="0" borderId="9" xfId="1" applyFont="1" applyBorder="1" applyAlignment="1">
      <alignment horizontal="center" vertical="center"/>
    </xf>
    <xf numFmtId="0" fontId="14" fillId="0" borderId="22" xfId="1" applyFont="1" applyBorder="1" applyAlignment="1">
      <alignment horizontal="center" vertical="center" wrapText="1"/>
    </xf>
    <xf numFmtId="0" fontId="14" fillId="0" borderId="18" xfId="1" applyFont="1" applyBorder="1" applyAlignment="1">
      <alignment horizontal="center" vertical="center" wrapText="1"/>
    </xf>
    <xf numFmtId="0" fontId="14" fillId="0" borderId="3" xfId="1" applyFont="1" applyBorder="1" applyAlignment="1">
      <alignment horizontal="center" vertical="center" wrapText="1"/>
    </xf>
    <xf numFmtId="41" fontId="12" fillId="5" borderId="20" xfId="2" applyFont="1" applyFill="1" applyBorder="1" applyAlignment="1">
      <alignment horizontal="center" vertical="center"/>
    </xf>
    <xf numFmtId="41" fontId="12" fillId="5" borderId="19" xfId="2" applyFont="1" applyFill="1" applyBorder="1" applyAlignment="1">
      <alignment horizontal="center" vertical="center"/>
    </xf>
    <xf numFmtId="0" fontId="12" fillId="5" borderId="4" xfId="1" applyFont="1" applyFill="1" applyBorder="1" applyAlignment="1">
      <alignment vertical="top"/>
    </xf>
    <xf numFmtId="0" fontId="12" fillId="5" borderId="24" xfId="1" applyFont="1" applyFill="1" applyBorder="1" applyAlignment="1">
      <alignment vertical="top"/>
    </xf>
    <xf numFmtId="0" fontId="14" fillId="0" borderId="1" xfId="1" applyFont="1" applyBorder="1" applyAlignment="1">
      <alignment horizontal="center" vertical="center" wrapText="1"/>
    </xf>
    <xf numFmtId="0" fontId="14" fillId="0" borderId="10" xfId="1" applyFont="1" applyBorder="1" applyAlignment="1">
      <alignment horizontal="center" vertical="center" wrapText="1"/>
    </xf>
    <xf numFmtId="0" fontId="14" fillId="0" borderId="2" xfId="1" applyFont="1" applyBorder="1" applyAlignment="1">
      <alignment horizontal="center" vertical="center" wrapText="1"/>
    </xf>
    <xf numFmtId="0" fontId="3" fillId="0" borderId="0" xfId="1" applyFont="1" applyAlignment="1">
      <alignment horizontal="center"/>
    </xf>
    <xf numFmtId="0" fontId="11" fillId="0" borderId="0" xfId="1" applyFont="1" applyAlignment="1">
      <alignment horizontal="center"/>
    </xf>
    <xf numFmtId="0" fontId="3" fillId="0" borderId="19" xfId="1" applyFont="1" applyBorder="1" applyAlignment="1">
      <alignment horizontal="right"/>
    </xf>
    <xf numFmtId="0" fontId="12" fillId="5" borderId="5" xfId="1" applyFont="1" applyFill="1" applyBorder="1" applyAlignment="1">
      <alignment horizontal="center" vertical="center"/>
    </xf>
    <xf numFmtId="0" fontId="12" fillId="5" borderId="9" xfId="1" applyFont="1" applyFill="1" applyBorder="1" applyAlignment="1">
      <alignment horizontal="center" vertical="center"/>
    </xf>
    <xf numFmtId="0" fontId="12" fillId="5" borderId="6" xfId="1" applyFont="1" applyFill="1" applyBorder="1" applyAlignment="1">
      <alignment horizontal="center" vertical="center"/>
    </xf>
    <xf numFmtId="0" fontId="12" fillId="5" borderId="2" xfId="1" applyFont="1" applyFill="1" applyBorder="1" applyAlignment="1">
      <alignment horizontal="center" vertical="center"/>
    </xf>
    <xf numFmtId="0" fontId="12" fillId="5" borderId="21" xfId="1" applyFont="1" applyFill="1" applyBorder="1" applyAlignment="1">
      <alignment horizontal="center" vertical="center" wrapText="1"/>
    </xf>
    <xf numFmtId="0" fontId="12" fillId="5" borderId="16" xfId="1" applyFont="1" applyFill="1" applyBorder="1" applyAlignment="1">
      <alignment horizontal="center" vertical="center" wrapText="1"/>
    </xf>
    <xf numFmtId="0" fontId="12" fillId="5" borderId="7" xfId="1" quotePrefix="1" applyFont="1" applyFill="1" applyBorder="1" applyAlignment="1">
      <alignment horizontal="center" vertical="center"/>
    </xf>
    <xf numFmtId="0" fontId="12" fillId="5" borderId="3" xfId="1" applyFont="1" applyFill="1" applyBorder="1" applyAlignment="1">
      <alignment horizontal="center" vertical="center"/>
    </xf>
    <xf numFmtId="0" fontId="3" fillId="34" borderId="8" xfId="1" applyFont="1" applyFill="1" applyBorder="1" applyAlignment="1">
      <alignment horizontal="center"/>
    </xf>
    <xf numFmtId="0" fontId="3" fillId="34" borderId="8" xfId="1" applyFont="1" applyFill="1" applyBorder="1" applyAlignment="1">
      <alignment horizontal="center" vertical="center" wrapText="1"/>
    </xf>
    <xf numFmtId="0" fontId="33" fillId="0" borderId="0" xfId="0" applyFont="1" applyAlignment="1">
      <alignment horizontal="center"/>
    </xf>
    <xf numFmtId="0" fontId="20" fillId="0" borderId="0" xfId="1" applyFont="1" applyAlignment="1">
      <alignment horizontal="left" vertical="top"/>
    </xf>
    <xf numFmtId="0" fontId="30" fillId="0" borderId="0" xfId="1" applyFont="1" applyAlignment="1">
      <alignment horizontal="left" vertical="top"/>
    </xf>
    <xf numFmtId="41" fontId="0" fillId="0" borderId="0" xfId="2" applyFont="1"/>
    <xf numFmtId="164" fontId="0" fillId="0" borderId="0" xfId="0" applyNumberFormat="1"/>
    <xf numFmtId="0" fontId="17" fillId="36" borderId="0" xfId="1" applyFont="1" applyFill="1" applyAlignment="1">
      <alignment vertical="top"/>
    </xf>
    <xf numFmtId="0" fontId="2" fillId="0" borderId="0" xfId="1" applyFont="1" applyFill="1" applyAlignment="1">
      <alignment vertical="top"/>
    </xf>
    <xf numFmtId="0" fontId="39" fillId="0" borderId="0" xfId="0" applyFont="1"/>
    <xf numFmtId="0" fontId="40" fillId="0" borderId="0" xfId="1" applyFont="1"/>
    <xf numFmtId="0" fontId="32" fillId="41" borderId="8" xfId="1" applyFont="1" applyFill="1" applyBorder="1" applyAlignment="1">
      <alignment horizontal="center" vertical="center" wrapText="1"/>
    </xf>
    <xf numFmtId="0" fontId="41" fillId="0" borderId="0" xfId="1" applyFont="1" applyAlignment="1">
      <alignment horizontal="center"/>
    </xf>
    <xf numFmtId="0" fontId="39" fillId="0" borderId="0" xfId="1" applyFont="1"/>
    <xf numFmtId="0" fontId="42" fillId="0" borderId="13" xfId="1" applyFont="1" applyBorder="1" applyAlignment="1">
      <alignment horizontal="left" vertical="top" indent="2"/>
    </xf>
    <xf numFmtId="0" fontId="39" fillId="0" borderId="8" xfId="1" applyFont="1" applyBorder="1" applyAlignment="1">
      <alignment horizontal="left" vertical="top" indent="2"/>
    </xf>
    <xf numFmtId="0" fontId="39" fillId="0" borderId="0" xfId="1" applyFont="1" applyAlignment="1">
      <alignment vertical="top"/>
    </xf>
    <xf numFmtId="0" fontId="35" fillId="0" borderId="8" xfId="0" applyFont="1" applyBorder="1" applyAlignment="1">
      <alignment horizontal="center"/>
    </xf>
    <xf numFmtId="0" fontId="35" fillId="0" borderId="8" xfId="0" applyFont="1" applyBorder="1" applyAlignment="1">
      <alignment horizontal="center" wrapText="1"/>
    </xf>
    <xf numFmtId="0" fontId="7" fillId="0" borderId="8" xfId="1" applyFont="1" applyBorder="1" applyAlignment="1">
      <alignment vertical="top"/>
    </xf>
    <xf numFmtId="0" fontId="7" fillId="0" borderId="8" xfId="1" applyFont="1" applyBorder="1" applyAlignment="1">
      <alignment horizontal="left" vertical="top" wrapText="1"/>
    </xf>
    <xf numFmtId="0" fontId="7" fillId="0" borderId="8" xfId="1" applyFont="1" applyBorder="1" applyAlignment="1">
      <alignment horizontal="center" vertical="top"/>
    </xf>
    <xf numFmtId="164" fontId="7" fillId="0" borderId="8" xfId="1" applyNumberFormat="1" applyFont="1" applyBorder="1" applyAlignment="1">
      <alignment horizontal="center" vertical="top"/>
    </xf>
    <xf numFmtId="164" fontId="7" fillId="0" borderId="8" xfId="1" applyNumberFormat="1" applyFont="1" applyBorder="1" applyAlignment="1">
      <alignment vertical="top"/>
    </xf>
    <xf numFmtId="0" fontId="9" fillId="21" borderId="8" xfId="1" applyFont="1" applyFill="1" applyBorder="1" applyAlignment="1">
      <alignment horizontal="center" vertical="top"/>
    </xf>
    <xf numFmtId="0" fontId="9" fillId="21" borderId="8" xfId="1" applyFont="1" applyFill="1" applyBorder="1" applyAlignment="1">
      <alignment vertical="top" wrapText="1"/>
    </xf>
    <xf numFmtId="164" fontId="9" fillId="21" borderId="8" xfId="1" applyNumberFormat="1" applyFont="1" applyFill="1" applyBorder="1" applyAlignment="1">
      <alignment vertical="top"/>
    </xf>
    <xf numFmtId="0" fontId="9" fillId="24" borderId="8" xfId="1" applyFont="1" applyFill="1" applyBorder="1" applyAlignment="1">
      <alignment horizontal="center" vertical="top"/>
    </xf>
    <xf numFmtId="0" fontId="9" fillId="24" borderId="8" xfId="1" applyFont="1" applyFill="1" applyBorder="1" applyAlignment="1">
      <alignment vertical="top" wrapText="1"/>
    </xf>
    <xf numFmtId="164" fontId="9" fillId="24" borderId="8" xfId="1" applyNumberFormat="1" applyFont="1" applyFill="1" applyBorder="1" applyAlignment="1">
      <alignment vertical="top"/>
    </xf>
    <xf numFmtId="0" fontId="18" fillId="16" borderId="8" xfId="0" applyFont="1" applyFill="1" applyBorder="1"/>
    <xf numFmtId="0" fontId="18" fillId="16" borderId="8" xfId="0" applyFont="1" applyFill="1" applyBorder="1" applyAlignment="1">
      <alignment horizontal="center"/>
    </xf>
    <xf numFmtId="41" fontId="18" fillId="16" borderId="8" xfId="2" applyFont="1" applyFill="1" applyBorder="1"/>
    <xf numFmtId="0" fontId="3" fillId="0" borderId="0" xfId="1" applyFont="1" applyAlignment="1">
      <alignment horizontal="center" vertical="top"/>
    </xf>
    <xf numFmtId="0" fontId="3" fillId="0" borderId="0" xfId="1" applyFont="1" applyAlignment="1">
      <alignment horizontal="center" vertical="top"/>
    </xf>
    <xf numFmtId="164" fontId="3" fillId="0" borderId="0" xfId="1" applyNumberFormat="1" applyFont="1" applyAlignment="1">
      <alignment horizontal="center" vertical="top"/>
    </xf>
    <xf numFmtId="0" fontId="4" fillId="0" borderId="0" xfId="1" applyFont="1" applyAlignment="1">
      <alignment horizontal="left" vertical="top"/>
    </xf>
    <xf numFmtId="0" fontId="4" fillId="0" borderId="0" xfId="1" applyFont="1" applyAlignment="1">
      <alignment horizontal="center" vertical="top"/>
    </xf>
    <xf numFmtId="164" fontId="4" fillId="0" borderId="0" xfId="1" applyNumberFormat="1" applyFont="1" applyAlignment="1">
      <alignment horizontal="left" vertical="top"/>
    </xf>
    <xf numFmtId="0" fontId="3" fillId="0" borderId="0" xfId="1" applyFont="1" applyAlignment="1">
      <alignment horizontal="left" vertical="top"/>
    </xf>
    <xf numFmtId="164" fontId="2" fillId="0" borderId="0" xfId="1" applyNumberFormat="1" applyFont="1" applyAlignment="1">
      <alignment horizontal="left" vertical="top"/>
    </xf>
    <xf numFmtId="0" fontId="35" fillId="44" borderId="8" xfId="0" applyFont="1" applyFill="1" applyBorder="1" applyAlignment="1">
      <alignment horizontal="center"/>
    </xf>
  </cellXfs>
  <cellStyles count="28">
    <cellStyle name="Comma [0]" xfId="2" builtinId="6"/>
    <cellStyle name="Comma [0] 2" xfId="3" xr:uid="{C3452239-0E9B-4EB3-AED0-957ABA9C2BD9}"/>
    <cellStyle name="Comma [0] 2 2" xfId="6" xr:uid="{C3522614-1C4C-4B6B-9AAD-B676C4F40A57}"/>
    <cellStyle name="Comma [0] 2 2 2" xfId="13" xr:uid="{FF700912-0A66-417E-8B2E-0612DE55A94B}"/>
    <cellStyle name="Comma [0] 2 3" xfId="14" xr:uid="{16A8FC8B-9A72-44D3-8438-FB9ACBFB20DB}"/>
    <cellStyle name="Comma [0] 2 3 2" xfId="22" xr:uid="{54E14C01-D716-4182-BAFE-B3680FC1E0C6}"/>
    <cellStyle name="Comma [0] 2 4" xfId="8" xr:uid="{3335D3A5-C4BA-4CB2-9C30-219DE265FB5F}"/>
    <cellStyle name="Comma [0] 3" xfId="12" xr:uid="{13721228-FE1B-4C9D-8C71-7DA4832E27F1}"/>
    <cellStyle name="Comma [0] 3 2" xfId="21" xr:uid="{00CA4B75-1CBD-43A1-928B-23307E1F3673}"/>
    <cellStyle name="Comma [0] 4" xfId="24" xr:uid="{CB5FEB51-3B1C-4D72-AB18-3B5ADEC1717F}"/>
    <cellStyle name="Comma [0] 5" xfId="25" xr:uid="{4E367CC3-C64D-417A-86E7-B6F65F186C9B}"/>
    <cellStyle name="Comma [0] 6" xfId="27" xr:uid="{98409991-3F2A-40E8-9F69-D729D69A0F9D}"/>
    <cellStyle name="Comma [0] 7" xfId="19" xr:uid="{C55AB9F2-FEC3-44B4-BFAB-C46427EEBE33}"/>
    <cellStyle name="Comma 2" xfId="11" xr:uid="{471273FD-E7A1-4BC8-9D5B-01AC61FE82B1}"/>
    <cellStyle name="Comma 3" xfId="16" xr:uid="{B591A2C6-E5D6-4DB7-9095-6B9CAB09C7A9}"/>
    <cellStyle name="Comma 3 2" xfId="9" xr:uid="{C0DCD95C-21D1-4D91-BB55-8419B212B372}"/>
    <cellStyle name="Comma 4" xfId="10" xr:uid="{2A0C661A-597A-4FD1-9952-52C081EEA6B5}"/>
    <cellStyle name="Comma 5" xfId="5" xr:uid="{3F5D62DD-5FD9-4DA8-9294-A66FB8BD276F}"/>
    <cellStyle name="Normal" xfId="0" builtinId="0"/>
    <cellStyle name="Normal 2" xfId="7" xr:uid="{386A5023-7090-435E-8B18-44E28D8891C2}"/>
    <cellStyle name="Normal 2 2" xfId="1" xr:uid="{D324FB34-9CD3-4EC6-95CE-93118C1566AD}"/>
    <cellStyle name="Normal 2 2 2" xfId="15" xr:uid="{33A38254-68FE-467C-ADC5-E5D466A3393D}"/>
    <cellStyle name="Normal 3" xfId="20" xr:uid="{64CF89F0-9B6D-426F-ACA4-3435ECF3FF35}"/>
    <cellStyle name="Normal 4" xfId="17" xr:uid="{8E446AEC-B1EB-4E1F-A5B9-C1E067EA4DEF}"/>
    <cellStyle name="Normal 4 2" xfId="23" xr:uid="{AED10185-DD57-429A-B511-D3952E57BEA7}"/>
    <cellStyle name="Normal 5" xfId="26" xr:uid="{CDFA2AF2-FF23-4E56-8E2F-BB1B2FE81D12}"/>
    <cellStyle name="Percent" xfId="18" builtinId="5"/>
    <cellStyle name="Percent 2" xfId="4" xr:uid="{91EB8ABD-7E92-4F86-9DCF-1919C24EDAFC}"/>
  </cellStyles>
  <dxfs count="567">
    <dxf>
      <font>
        <b/>
        <i val="0"/>
        <color theme="0"/>
      </font>
      <fill>
        <patternFill>
          <bgColor rgb="FFFF0000"/>
        </patternFill>
      </fill>
    </dxf>
    <dxf>
      <font>
        <b/>
        <i val="0"/>
        <color theme="0"/>
      </font>
      <fill>
        <patternFill>
          <bgColor rgb="FFFF0000"/>
        </patternFill>
      </fill>
    </dxf>
    <dxf>
      <fill>
        <patternFill>
          <bgColor rgb="FFFFFF00"/>
        </patternFill>
      </fill>
    </dxf>
    <dxf>
      <font>
        <b/>
        <i val="0"/>
        <color theme="0"/>
      </font>
      <fill>
        <patternFill>
          <bgColor rgb="FFFF0000"/>
        </patternFill>
      </fill>
    </dxf>
    <dxf>
      <numFmt numFmtId="165" formatCode="#,##0_ ;[Red]\-#,##0\ "/>
    </dxf>
    <dxf>
      <numFmt numFmtId="165" formatCode="#,##0_ ;[Red]\-#,##0\ "/>
    </dxf>
    <dxf>
      <numFmt numFmtId="165" formatCode="#,##0_ ;[Red]\-#,##0\ "/>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numFmt numFmtId="165" formatCode="#,##0_ ;[Red]\-#,##0\ "/>
    </dxf>
    <dxf>
      <fill>
        <patternFill>
          <bgColor rgb="FFFFFF00"/>
        </patternFill>
      </fill>
    </dxf>
    <dxf>
      <numFmt numFmtId="165" formatCode="#,##0_ ;[Red]\-#,##0\ "/>
    </dxf>
    <dxf>
      <numFmt numFmtId="165" formatCode="#,##0_ ;[Red]\-#,##0\ "/>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numFmt numFmtId="165" formatCode="#,##0_ ;[Red]\-#,##0\ "/>
    </dxf>
    <dxf>
      <fill>
        <patternFill>
          <bgColor rgb="FFFFFF00"/>
        </patternFill>
      </fill>
    </dxf>
    <dxf>
      <numFmt numFmtId="165" formatCode="#,##0_ ;[Red]\-#,##0\ "/>
    </dxf>
    <dxf>
      <numFmt numFmtId="165" formatCode="#,##0_ ;[Red]\-#,##0\ "/>
    </dxf>
    <dxf>
      <fill>
        <patternFill>
          <bgColor rgb="FFFFFF00"/>
        </patternFill>
      </fill>
    </dxf>
    <dxf>
      <font>
        <b/>
        <i val="0"/>
        <color theme="0"/>
      </font>
      <fill>
        <patternFill>
          <bgColor rgb="FFFF0000"/>
        </patternFill>
      </fill>
    </dxf>
    <dxf>
      <fill>
        <patternFill>
          <bgColor rgb="FFFFFF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font>
        <b val="0"/>
        <i val="0"/>
      </font>
      <numFmt numFmtId="165" formatCode="#,##0_ ;[Red]\-#,##0\ "/>
      <fill>
        <patternFill patternType="solid">
          <bgColor theme="0"/>
        </patternFill>
      </fill>
    </dxf>
    <dxf>
      <numFmt numFmtId="33" formatCode="_-* #,##0_-;\-* #,##0_-;_-* &quot;-&quot;_-;_-@_-"/>
      <fill>
        <patternFill>
          <bgColor theme="0"/>
        </patternFill>
      </fill>
    </dxf>
    <dxf>
      <fill>
        <patternFill>
          <bgColor rgb="FFFFFF00"/>
        </patternFill>
      </fill>
    </dxf>
    <dxf>
      <font>
        <b/>
        <i val="0"/>
        <color theme="0"/>
      </font>
      <fill>
        <patternFill>
          <bgColor rgb="FFFF0000"/>
        </patternFill>
      </fill>
    </dxf>
    <dxf>
      <numFmt numFmtId="165" formatCode="#,##0_ ;[Red]\-#,##0\ "/>
    </dxf>
    <dxf>
      <numFmt numFmtId="165" formatCode="#,##0_ ;[Red]\-#,##0\ "/>
    </dxf>
    <dxf>
      <numFmt numFmtId="165" formatCode="#,##0_ ;[Red]\-#,##0\ "/>
    </dxf>
    <dxf>
      <fill>
        <patternFill>
          <bgColor rgb="FFFFFF00"/>
        </patternFill>
      </fill>
    </dxf>
    <dxf>
      <font>
        <b/>
        <i val="0"/>
        <color theme="0"/>
      </font>
      <fill>
        <patternFill>
          <bgColor rgb="FFFF0000"/>
        </patternFill>
      </fill>
    </dxf>
    <dxf>
      <fill>
        <patternFill>
          <bgColor rgb="FFFFFF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fill>
        <patternFill>
          <bgColor rgb="FFFFFF00"/>
        </patternFill>
      </fill>
    </dxf>
    <dxf>
      <font>
        <b/>
        <i val="0"/>
        <color theme="0"/>
      </font>
      <fill>
        <patternFill>
          <bgColor rgb="FFFF0000"/>
        </patternFill>
      </fill>
    </dxf>
    <dxf>
      <numFmt numFmtId="165" formatCode="#,##0_ ;[Red]\-#,##0\ "/>
    </dxf>
    <dxf>
      <numFmt numFmtId="165" formatCode="#,##0_ ;[Red]\-#,##0\ "/>
    </dxf>
    <dxf>
      <fill>
        <patternFill>
          <bgColor rgb="FFFFFF00"/>
        </patternFill>
      </fill>
    </dxf>
    <dxf>
      <font>
        <b/>
        <i val="0"/>
        <color theme="0"/>
      </font>
      <fill>
        <patternFill>
          <bgColor rgb="FFFF0000"/>
        </patternFill>
      </fill>
    </dxf>
    <dxf>
      <fill>
        <patternFill>
          <bgColor rgb="FFFFFF00"/>
        </patternFill>
      </fill>
    </dxf>
    <dxf>
      <font>
        <b/>
        <i val="0"/>
        <color theme="0"/>
      </font>
      <fill>
        <patternFill>
          <bgColor rgb="FFFF0000"/>
        </patternFill>
      </fill>
    </dxf>
    <dxf>
      <fill>
        <patternFill>
          <bgColor rgb="FFFFFF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fill>
        <patternFill>
          <bgColor rgb="FFFFFF00"/>
        </patternFill>
      </fill>
    </dxf>
    <dxf>
      <font>
        <b/>
        <i val="0"/>
        <color theme="0"/>
      </font>
      <fill>
        <patternFill>
          <bgColor rgb="FFFF0000"/>
        </patternFill>
      </fill>
    </dxf>
    <dxf>
      <numFmt numFmtId="165" formatCode="#,##0_ ;[Red]\-#,##0\ "/>
    </dxf>
    <dxf>
      <numFmt numFmtId="165" formatCode="#,##0_ ;[Red]\-#,##0\ "/>
    </dxf>
    <dxf>
      <font>
        <b/>
        <i val="0"/>
        <color theme="0"/>
      </font>
      <fill>
        <patternFill>
          <bgColor rgb="FF7030A0"/>
        </patternFill>
      </fill>
    </dxf>
    <dxf>
      <font>
        <b/>
        <i val="0"/>
        <color theme="0"/>
      </font>
      <fill>
        <patternFill>
          <bgColor rgb="FF7030A0"/>
        </patternFill>
      </fill>
    </dxf>
    <dxf>
      <font>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ont>
        <color auto="1"/>
      </font>
    </dxf>
    <dxf>
      <font>
        <color auto="1"/>
      </font>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ont>
        <color auto="1"/>
      </font>
    </dxf>
    <dxf>
      <fill>
        <patternFill>
          <bgColor theme="9" tint="0.59999389629810485"/>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ont>
        <color theme="0"/>
      </font>
    </dxf>
    <dxf>
      <fill>
        <patternFill patternType="solid">
          <bgColor theme="7"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alignment vertical="top" indent="0"/>
    </dxf>
    <dxf>
      <alignment vertical="top"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vertical="center"/>
    </dxf>
    <dxf>
      <alignment vertical="center"/>
    </dxf>
    <dxf>
      <alignment wrapText="1"/>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alignment vertical="center"/>
    </dxf>
    <dxf>
      <fill>
        <patternFill patternType="solid">
          <bgColor rgb="FFFFFF00"/>
        </patternFill>
      </fill>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vertical="center"/>
    </dxf>
    <dxf>
      <alignment vertical="center"/>
    </dxf>
    <dxf>
      <alignment wrapText="1"/>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ont>
        <b/>
        <strike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ont>
        <color auto="1"/>
      </font>
    </dxf>
    <dxf>
      <font>
        <color auto="1"/>
      </font>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ont>
        <color auto="1"/>
      </font>
    </dxf>
    <dxf>
      <fill>
        <patternFill>
          <bgColor theme="9" tint="0.59999389629810485"/>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ont>
        <color theme="0"/>
      </font>
    </dxf>
    <dxf>
      <fill>
        <patternFill patternType="solid">
          <bgColor theme="7"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ont>
        <b/>
      </font>
    </dxf>
    <dxf>
      <font>
        <b/>
      </font>
    </dxf>
    <dxf>
      <fill>
        <patternFill patternType="solid">
          <bgColor rgb="FFFF0000"/>
        </patternFill>
      </fill>
    </dxf>
    <dxf>
      <fill>
        <patternFill patternType="solid">
          <bgColor rgb="FFFF0000"/>
        </patternFill>
      </fill>
    </dxf>
    <dxf>
      <font>
        <color theme="0"/>
      </font>
    </dxf>
    <dxf>
      <font>
        <color theme="0"/>
      </font>
    </dxf>
    <dxf>
      <font>
        <b/>
      </font>
    </dxf>
    <dxf>
      <font>
        <b/>
      </font>
    </dxf>
    <dxf>
      <font>
        <b/>
      </font>
    </dxf>
    <dxf>
      <font>
        <b/>
      </font>
    </dxf>
    <dxf>
      <font>
        <color theme="0"/>
      </font>
    </dxf>
    <dxf>
      <font>
        <color theme="0"/>
      </font>
    </dxf>
    <dxf>
      <font>
        <color theme="0"/>
      </font>
    </dxf>
    <dxf>
      <font>
        <color theme="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66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openxmlformats.org/officeDocument/2006/relationships/sheetMetadata" Target="metadata.xml"/><Relationship Id="rId21" Type="http://schemas.openxmlformats.org/officeDocument/2006/relationships/externalLink" Target="externalLinks/externalLink2.xml"/><Relationship Id="rId34" Type="http://schemas.microsoft.com/office/2007/relationships/slicerCache" Target="slicerCaches/slicerCache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pivotCacheDefinition" Target="pivotCache/pivotCacheDefinition5.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microsoft.com/office/2007/relationships/slicerCache" Target="slicerCaches/slicerCache2.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pivotCacheDefinition" Target="pivotCache/pivotCacheDefinition4.xml"/><Relationship Id="rId36"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microsoft.com/office/2007/relationships/slicerCache" Target="slicerCaches/slicerCache3.xml"/><Relationship Id="rId38"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236220</xdr:colOff>
      <xdr:row>72</xdr:row>
      <xdr:rowOff>7620</xdr:rowOff>
    </xdr:from>
    <xdr:to>
      <xdr:col>0</xdr:col>
      <xdr:colOff>678180</xdr:colOff>
      <xdr:row>72</xdr:row>
      <xdr:rowOff>175260</xdr:rowOff>
    </xdr:to>
    <xdr:sp macro="" textlink="">
      <xdr:nvSpPr>
        <xdr:cNvPr id="2" name="Rectangle 1">
          <a:extLst>
            <a:ext uri="{FF2B5EF4-FFF2-40B4-BE49-F238E27FC236}">
              <a16:creationId xmlns:a16="http://schemas.microsoft.com/office/drawing/2014/main" id="{8482ECD4-B474-6336-ABFD-27F6E5C3D69B}"/>
            </a:ext>
          </a:extLst>
        </xdr:cNvPr>
        <xdr:cNvSpPr/>
      </xdr:nvSpPr>
      <xdr:spPr>
        <a:xfrm>
          <a:off x="236220" y="11910060"/>
          <a:ext cx="441960" cy="167640"/>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2400300</xdr:colOff>
          <xdr:row>33</xdr:row>
          <xdr:rowOff>66403</xdr:rowOff>
        </xdr:from>
        <xdr:to>
          <xdr:col>5</xdr:col>
          <xdr:colOff>1028700</xdr:colOff>
          <xdr:row>37</xdr:row>
          <xdr:rowOff>52847</xdr:rowOff>
        </xdr:to>
        <xdr:pic>
          <xdr:nvPicPr>
            <xdr:cNvPr id="2" name="Picture 1">
              <a:extLst>
                <a:ext uri="{FF2B5EF4-FFF2-40B4-BE49-F238E27FC236}">
                  <a16:creationId xmlns:a16="http://schemas.microsoft.com/office/drawing/2014/main" id="{1A63BA98-EB1D-454E-8935-1CFC5D44E4FD}"/>
                </a:ext>
              </a:extLst>
            </xdr:cNvPr>
            <xdr:cNvPicPr>
              <a:picLocks noChangeAspect="1" noChangeArrowheads="1"/>
              <a:extLst>
                <a:ext uri="{84589F7E-364E-4C9E-8A38-B11213B215E9}">
                  <a14:cameraTool cellRange="'[5]Usulan TUP 4'!$O$534:$R$537" spid="_x0000_s99369"/>
                </a:ext>
              </a:extLst>
            </xdr:cNvPicPr>
          </xdr:nvPicPr>
          <xdr:blipFill>
            <a:blip xmlns:r="http://schemas.openxmlformats.org/officeDocument/2006/relationships" r:embed="rId1"/>
            <a:srcRect/>
            <a:stretch>
              <a:fillRect/>
            </a:stretch>
          </xdr:blipFill>
          <xdr:spPr bwMode="auto">
            <a:xfrm>
              <a:off x="4442460" y="7564483"/>
              <a:ext cx="2773680" cy="74844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12</xdr:col>
      <xdr:colOff>323625</xdr:colOff>
      <xdr:row>668</xdr:row>
      <xdr:rowOff>131333</xdr:rowOff>
    </xdr:from>
    <xdr:to>
      <xdr:col>13</xdr:col>
      <xdr:colOff>762896</xdr:colOff>
      <xdr:row>671</xdr:row>
      <xdr:rowOff>60960</xdr:rowOff>
    </xdr:to>
    <xdr:sp macro="" textlink="">
      <xdr:nvSpPr>
        <xdr:cNvPr id="2" name="TextBox 1">
          <a:extLst>
            <a:ext uri="{FF2B5EF4-FFF2-40B4-BE49-F238E27FC236}">
              <a16:creationId xmlns:a16="http://schemas.microsoft.com/office/drawing/2014/main" id="{8631050A-C32A-41E7-8D25-8F637E42EFAF}"/>
            </a:ext>
          </a:extLst>
        </xdr:cNvPr>
        <xdr:cNvSpPr txBox="1"/>
      </xdr:nvSpPr>
      <xdr:spPr>
        <a:xfrm>
          <a:off x="16089405" y="30481793"/>
          <a:ext cx="1559411" cy="432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Arial" panose="020B0604020202020204" pitchFamily="34" charset="0"/>
              <a:cs typeface="Arial" panose="020B0604020202020204" pitchFamily="34" charset="0"/>
            </a:rPr>
            <a:t>Ditandatangani</a:t>
          </a:r>
          <a:r>
            <a:rPr lang="en-GB" sz="1000" baseline="0">
              <a:latin typeface="Arial" panose="020B0604020202020204" pitchFamily="34" charset="0"/>
              <a:cs typeface="Arial" panose="020B0604020202020204" pitchFamily="34" charset="0"/>
            </a:rPr>
            <a:t> secara</a:t>
          </a:r>
        </a:p>
        <a:p>
          <a:r>
            <a:rPr lang="en-GB" sz="1000" baseline="0">
              <a:latin typeface="Arial" panose="020B0604020202020204" pitchFamily="34" charset="0"/>
              <a:cs typeface="Arial" panose="020B0604020202020204" pitchFamily="34" charset="0"/>
            </a:rPr>
            <a:t>elektronik</a:t>
          </a:r>
          <a:endParaRPr lang="en-GB" sz="1000">
            <a:latin typeface="Arial" panose="020B0604020202020204" pitchFamily="34" charset="0"/>
            <a:cs typeface="Arial" panose="020B0604020202020204" pitchFamily="34" charset="0"/>
          </a:endParaRPr>
        </a:p>
      </xdr:txBody>
    </xdr:sp>
    <xdr:clientData/>
  </xdr:twoCellAnchor>
  <xdr:twoCellAnchor editAs="oneCell">
    <xdr:from>
      <xdr:col>8</xdr:col>
      <xdr:colOff>1898661</xdr:colOff>
      <xdr:row>663</xdr:row>
      <xdr:rowOff>41302</xdr:rowOff>
    </xdr:from>
    <xdr:to>
      <xdr:col>10</xdr:col>
      <xdr:colOff>502345</xdr:colOff>
      <xdr:row>671</xdr:row>
      <xdr:rowOff>60502</xdr:rowOff>
    </xdr:to>
    <xdr:pic>
      <xdr:nvPicPr>
        <xdr:cNvPr id="3" name="Picture 2">
          <a:extLst>
            <a:ext uri="{FF2B5EF4-FFF2-40B4-BE49-F238E27FC236}">
              <a16:creationId xmlns:a16="http://schemas.microsoft.com/office/drawing/2014/main" id="{6E3A6EA2-1B5C-483B-9169-56C8430D714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1187441" y="30056482"/>
          <a:ext cx="3206164" cy="8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2400300</xdr:colOff>
          <xdr:row>33</xdr:row>
          <xdr:rowOff>66403</xdr:rowOff>
        </xdr:from>
        <xdr:to>
          <xdr:col>5</xdr:col>
          <xdr:colOff>1028700</xdr:colOff>
          <xdr:row>37</xdr:row>
          <xdr:rowOff>52847</xdr:rowOff>
        </xdr:to>
        <xdr:pic>
          <xdr:nvPicPr>
            <xdr:cNvPr id="2" name="Picture 1">
              <a:extLst>
                <a:ext uri="{FF2B5EF4-FFF2-40B4-BE49-F238E27FC236}">
                  <a16:creationId xmlns:a16="http://schemas.microsoft.com/office/drawing/2014/main" id="{4EFDDE70-6F88-4A2E-9D6D-14B24C6C1C7E}"/>
                </a:ext>
              </a:extLst>
            </xdr:cNvPr>
            <xdr:cNvPicPr>
              <a:picLocks noChangeAspect="1" noChangeArrowheads="1"/>
              <a:extLst>
                <a:ext uri="{84589F7E-364E-4C9E-8A38-B11213B215E9}">
                  <a14:cameraTool cellRange="'[5]Usulan TUP 4'!$O$534:$R$537" spid="_x0000_s80978"/>
                </a:ext>
              </a:extLst>
            </xdr:cNvPicPr>
          </xdr:nvPicPr>
          <xdr:blipFill>
            <a:blip xmlns:r="http://schemas.openxmlformats.org/officeDocument/2006/relationships" r:embed="rId1"/>
            <a:srcRect/>
            <a:stretch>
              <a:fillRect/>
            </a:stretch>
          </xdr:blipFill>
          <xdr:spPr bwMode="auto">
            <a:xfrm>
              <a:off x="4442460" y="7564483"/>
              <a:ext cx="2773680" cy="74844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12</xdr:col>
      <xdr:colOff>277905</xdr:colOff>
      <xdr:row>694</xdr:row>
      <xdr:rowOff>62753</xdr:rowOff>
    </xdr:from>
    <xdr:to>
      <xdr:col>13</xdr:col>
      <xdr:colOff>717176</xdr:colOff>
      <xdr:row>699</xdr:row>
      <xdr:rowOff>1</xdr:rowOff>
    </xdr:to>
    <xdr:sp macro="" textlink="">
      <xdr:nvSpPr>
        <xdr:cNvPr id="2" name="TextBox 1">
          <a:extLst>
            <a:ext uri="{FF2B5EF4-FFF2-40B4-BE49-F238E27FC236}">
              <a16:creationId xmlns:a16="http://schemas.microsoft.com/office/drawing/2014/main" id="{7E45075C-BFBD-4345-A528-0DABD679968E}"/>
            </a:ext>
          </a:extLst>
        </xdr:cNvPr>
        <xdr:cNvSpPr txBox="1"/>
      </xdr:nvSpPr>
      <xdr:spPr>
        <a:xfrm>
          <a:off x="16043685" y="12251615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991881</xdr:colOff>
      <xdr:row>690</xdr:row>
      <xdr:rowOff>79402</xdr:rowOff>
    </xdr:from>
    <xdr:to>
      <xdr:col>16</xdr:col>
      <xdr:colOff>1136710</xdr:colOff>
      <xdr:row>695</xdr:row>
      <xdr:rowOff>98602</xdr:rowOff>
    </xdr:to>
    <xdr:pic>
      <xdr:nvPicPr>
        <xdr:cNvPr id="3" name="Picture 2">
          <a:extLst>
            <a:ext uri="{FF2B5EF4-FFF2-40B4-BE49-F238E27FC236}">
              <a16:creationId xmlns:a16="http://schemas.microsoft.com/office/drawing/2014/main" id="{01CEABBF-BCB8-40DB-BFBC-C97C54E8FB1F}"/>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858540" y="19765896"/>
          <a:ext cx="3219723" cy="870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1CC20CFD-E46D-4B6E-A367-3847BF61D7D3}"/>
                </a:ext>
              </a:extLst>
            </xdr:cNvPr>
            <xdr:cNvPicPr>
              <a:picLocks noChangeAspect="1" noChangeArrowheads="1"/>
              <a:extLst>
                <a:ext uri="{84589F7E-364E-4C9E-8A38-B11213B215E9}">
                  <a14:cameraTool cellRange="'[5]Usulan TUP 4'!$O$534:$R$537" spid="_x0000_s65650"/>
                </a:ext>
              </a:extLst>
            </xdr:cNvPicPr>
          </xdr:nvPicPr>
          <xdr:blipFill>
            <a:blip xmlns:r="http://schemas.openxmlformats.org/officeDocument/2006/relationships" r:embed="rId1"/>
            <a:srcRect/>
            <a:stretch>
              <a:fillRect/>
            </a:stretch>
          </xdr:blipFill>
          <xdr:spPr bwMode="auto">
            <a:xfrm>
              <a:off x="3817620" y="7549242"/>
              <a:ext cx="3209850" cy="86613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4</xdr:col>
      <xdr:colOff>243840</xdr:colOff>
      <xdr:row>3</xdr:row>
      <xdr:rowOff>22860</xdr:rowOff>
    </xdr:from>
    <xdr:to>
      <xdr:col>7</xdr:col>
      <xdr:colOff>243840</xdr:colOff>
      <xdr:row>16</xdr:row>
      <xdr:rowOff>112395</xdr:rowOff>
    </xdr:to>
    <mc:AlternateContent xmlns:mc="http://schemas.openxmlformats.org/markup-compatibility/2006" xmlns:a14="http://schemas.microsoft.com/office/drawing/2010/main">
      <mc:Choice Requires="a14">
        <xdr:graphicFrame macro="">
          <xdr:nvGraphicFramePr>
            <xdr:cNvPr id="2" name="SUBKOORDINATOR 3">
              <a:extLst>
                <a:ext uri="{FF2B5EF4-FFF2-40B4-BE49-F238E27FC236}">
                  <a16:creationId xmlns:a16="http://schemas.microsoft.com/office/drawing/2014/main" id="{F8E9C4FE-FB71-4AF8-A9A9-CF6BC8141651}"/>
                </a:ext>
              </a:extLst>
            </xdr:cNvPr>
            <xdr:cNvGraphicFramePr/>
          </xdr:nvGraphicFramePr>
          <xdr:xfrm>
            <a:off x="0" y="0"/>
            <a:ext cx="0" cy="0"/>
          </xdr:xfrm>
          <a:graphic>
            <a:graphicData uri="http://schemas.microsoft.com/office/drawing/2010/slicer">
              <sle:slicer xmlns:sle="http://schemas.microsoft.com/office/drawing/2010/slicer" name="SUBKOORDINATOR 3"/>
            </a:graphicData>
          </a:graphic>
        </xdr:graphicFrame>
      </mc:Choice>
      <mc:Fallback xmlns="">
        <xdr:sp macro="" textlink="">
          <xdr:nvSpPr>
            <xdr:cNvPr id="0" name=""/>
            <xdr:cNvSpPr>
              <a:spLocks noTextEdit="1"/>
            </xdr:cNvSpPr>
          </xdr:nvSpPr>
          <xdr:spPr>
            <a:xfrm>
              <a:off x="7962900" y="601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12</xdr:col>
      <xdr:colOff>277905</xdr:colOff>
      <xdr:row>676</xdr:row>
      <xdr:rowOff>62753</xdr:rowOff>
    </xdr:from>
    <xdr:to>
      <xdr:col>13</xdr:col>
      <xdr:colOff>717176</xdr:colOff>
      <xdr:row>679</xdr:row>
      <xdr:rowOff>1</xdr:rowOff>
    </xdr:to>
    <xdr:sp macro="" textlink="">
      <xdr:nvSpPr>
        <xdr:cNvPr id="2" name="TextBox 1">
          <a:extLst>
            <a:ext uri="{FF2B5EF4-FFF2-40B4-BE49-F238E27FC236}">
              <a16:creationId xmlns:a16="http://schemas.microsoft.com/office/drawing/2014/main" id="{A53D8C6F-9C93-4E99-9082-EE4B3508E763}"/>
            </a:ext>
          </a:extLst>
        </xdr:cNvPr>
        <xdr:cNvSpPr txBox="1"/>
      </xdr:nvSpPr>
      <xdr:spPr>
        <a:xfrm>
          <a:off x="18322065" y="7536359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676</xdr:row>
      <xdr:rowOff>134471</xdr:rowOff>
    </xdr:from>
    <xdr:to>
      <xdr:col>16</xdr:col>
      <xdr:colOff>1349940</xdr:colOff>
      <xdr:row>681</xdr:row>
      <xdr:rowOff>153671</xdr:rowOff>
    </xdr:to>
    <xdr:pic>
      <xdr:nvPicPr>
        <xdr:cNvPr id="3" name="Picture 2">
          <a:extLst>
            <a:ext uri="{FF2B5EF4-FFF2-40B4-BE49-F238E27FC236}">
              <a16:creationId xmlns:a16="http://schemas.microsoft.com/office/drawing/2014/main" id="{289BF163-99EA-4C05-A570-EF23D19515CD}"/>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1225285" y="75435311"/>
          <a:ext cx="3228495" cy="8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CEF93B6F-D8F6-4060-B8D7-5E02E1439C2E}"/>
                </a:ext>
              </a:extLst>
            </xdr:cNvPr>
            <xdr:cNvPicPr>
              <a:picLocks noChangeAspect="1" noChangeArrowheads="1"/>
              <a:extLst>
                <a:ext uri="{84589F7E-364E-4C9E-8A38-B11213B215E9}">
                  <a14:cameraTool cellRange="'[5]Usulan TUP 4'!$O$534:$R$537" spid="_x0000_s30896"/>
                </a:ext>
              </a:extLst>
            </xdr:cNvPicPr>
          </xdr:nvPicPr>
          <xdr:blipFill>
            <a:blip xmlns:r="http://schemas.openxmlformats.org/officeDocument/2006/relationships" r:embed="rId1"/>
            <a:srcRect/>
            <a:stretch>
              <a:fillRect/>
            </a:stretch>
          </xdr:blipFill>
          <xdr:spPr bwMode="auto">
            <a:xfrm>
              <a:off x="3817620" y="7625442"/>
              <a:ext cx="3209850" cy="86613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5</xdr:col>
      <xdr:colOff>99060</xdr:colOff>
      <xdr:row>2</xdr:row>
      <xdr:rowOff>53340</xdr:rowOff>
    </xdr:from>
    <xdr:to>
      <xdr:col>8</xdr:col>
      <xdr:colOff>99060</xdr:colOff>
      <xdr:row>15</xdr:row>
      <xdr:rowOff>142875</xdr:rowOff>
    </xdr:to>
    <mc:AlternateContent xmlns:mc="http://schemas.openxmlformats.org/markup-compatibility/2006" xmlns:a14="http://schemas.microsoft.com/office/drawing/2010/main">
      <mc:Choice Requires="a14">
        <xdr:graphicFrame macro="">
          <xdr:nvGraphicFramePr>
            <xdr:cNvPr id="2" name="SUBKOORDINATOR 2">
              <a:extLst>
                <a:ext uri="{FF2B5EF4-FFF2-40B4-BE49-F238E27FC236}">
                  <a16:creationId xmlns:a16="http://schemas.microsoft.com/office/drawing/2014/main" id="{99E48068-350E-46D1-8A29-7B2E61E5B33E}"/>
                </a:ext>
              </a:extLst>
            </xdr:cNvPr>
            <xdr:cNvGraphicFramePr/>
          </xdr:nvGraphicFramePr>
          <xdr:xfrm>
            <a:off x="0" y="0"/>
            <a:ext cx="0" cy="0"/>
          </xdr:xfrm>
          <a:graphic>
            <a:graphicData uri="http://schemas.microsoft.com/office/drawing/2010/slicer">
              <sle:slicer xmlns:sle="http://schemas.microsoft.com/office/drawing/2010/slicer" name="SUBKOORDINATOR 2"/>
            </a:graphicData>
          </a:graphic>
        </xdr:graphicFrame>
      </mc:Choice>
      <mc:Fallback xmlns="">
        <xdr:sp macro="" textlink="">
          <xdr:nvSpPr>
            <xdr:cNvPr id="0" name=""/>
            <xdr:cNvSpPr>
              <a:spLocks noTextEdit="1"/>
            </xdr:cNvSpPr>
          </xdr:nvSpPr>
          <xdr:spPr>
            <a:xfrm>
              <a:off x="8549640" y="419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71</xdr:row>
      <xdr:rowOff>7620</xdr:rowOff>
    </xdr:from>
    <xdr:to>
      <xdr:col>0</xdr:col>
      <xdr:colOff>746760</xdr:colOff>
      <xdr:row>72</xdr:row>
      <xdr:rowOff>15240</xdr:rowOff>
    </xdr:to>
    <xdr:sp macro="" textlink="">
      <xdr:nvSpPr>
        <xdr:cNvPr id="3" name="Rectangle 2">
          <a:extLst>
            <a:ext uri="{FF2B5EF4-FFF2-40B4-BE49-F238E27FC236}">
              <a16:creationId xmlns:a16="http://schemas.microsoft.com/office/drawing/2014/main" id="{CA6E7EF8-D776-4D01-A0A3-2F52038B2598}"/>
            </a:ext>
          </a:extLst>
        </xdr:cNvPr>
        <xdr:cNvSpPr/>
      </xdr:nvSpPr>
      <xdr:spPr>
        <a:xfrm>
          <a:off x="129540" y="1226058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277905</xdr:colOff>
      <xdr:row>725</xdr:row>
      <xdr:rowOff>62753</xdr:rowOff>
    </xdr:from>
    <xdr:to>
      <xdr:col>13</xdr:col>
      <xdr:colOff>717176</xdr:colOff>
      <xdr:row>728</xdr:row>
      <xdr:rowOff>1</xdr:rowOff>
    </xdr:to>
    <xdr:sp macro="" textlink="">
      <xdr:nvSpPr>
        <xdr:cNvPr id="2" name="TextBox 1">
          <a:extLst>
            <a:ext uri="{FF2B5EF4-FFF2-40B4-BE49-F238E27FC236}">
              <a16:creationId xmlns:a16="http://schemas.microsoft.com/office/drawing/2014/main" id="{8F9C733B-4E89-423E-9545-A6E6FD34D03C}"/>
            </a:ext>
          </a:extLst>
        </xdr:cNvPr>
        <xdr:cNvSpPr txBox="1"/>
      </xdr:nvSpPr>
      <xdr:spPr>
        <a:xfrm>
          <a:off x="16043685" y="11379887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727</xdr:row>
      <xdr:rowOff>134471</xdr:rowOff>
    </xdr:from>
    <xdr:to>
      <xdr:col>16</xdr:col>
      <xdr:colOff>1349940</xdr:colOff>
      <xdr:row>732</xdr:row>
      <xdr:rowOff>153673</xdr:rowOff>
    </xdr:to>
    <xdr:pic>
      <xdr:nvPicPr>
        <xdr:cNvPr id="3" name="Picture 2">
          <a:extLst>
            <a:ext uri="{FF2B5EF4-FFF2-40B4-BE49-F238E27FC236}">
              <a16:creationId xmlns:a16="http://schemas.microsoft.com/office/drawing/2014/main" id="{F93647F7-44CC-4EE7-82C6-2EE7F3157EE8}"/>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61205" y="113870591"/>
          <a:ext cx="3228495" cy="857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FE671844-5C3A-4501-B50E-5977F0943A42}"/>
                </a:ext>
              </a:extLst>
            </xdr:cNvPr>
            <xdr:cNvPicPr>
              <a:picLocks noChangeAspect="1" noChangeArrowheads="1"/>
              <a:extLst>
                <a:ext uri="{84589F7E-364E-4C9E-8A38-B11213B215E9}">
                  <a14:cameraTool cellRange="'[5]Usulan TUP 4'!$O$534:$R$537" spid="_x0000_s11728"/>
                </a:ext>
              </a:extLst>
            </xdr:cNvPicPr>
          </xdr:nvPicPr>
          <xdr:blipFill>
            <a:blip xmlns:r="http://schemas.openxmlformats.org/officeDocument/2006/relationships" r:embed="rId1"/>
            <a:srcRect/>
            <a:stretch>
              <a:fillRect/>
            </a:stretch>
          </xdr:blipFill>
          <xdr:spPr bwMode="auto">
            <a:xfrm>
              <a:off x="3817620" y="5651862"/>
              <a:ext cx="3225165" cy="88011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5</xdr:col>
      <xdr:colOff>99060</xdr:colOff>
      <xdr:row>2</xdr:row>
      <xdr:rowOff>53340</xdr:rowOff>
    </xdr:from>
    <xdr:to>
      <xdr:col>7</xdr:col>
      <xdr:colOff>462476</xdr:colOff>
      <xdr:row>15</xdr:row>
      <xdr:rowOff>142875</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3A6DDDD3-CCC4-A8A2-F3D2-0F665178AED4}"/>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8481060" y="419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71</xdr:row>
      <xdr:rowOff>7620</xdr:rowOff>
    </xdr:from>
    <xdr:to>
      <xdr:col>0</xdr:col>
      <xdr:colOff>746760</xdr:colOff>
      <xdr:row>72</xdr:row>
      <xdr:rowOff>15240</xdr:rowOff>
    </xdr:to>
    <xdr:sp macro="" textlink="">
      <xdr:nvSpPr>
        <xdr:cNvPr id="3" name="Rectangle 2">
          <a:extLst>
            <a:ext uri="{FF2B5EF4-FFF2-40B4-BE49-F238E27FC236}">
              <a16:creationId xmlns:a16="http://schemas.microsoft.com/office/drawing/2014/main" id="{1F447859-0438-BCAB-9041-12E654B893B3}"/>
            </a:ext>
          </a:extLst>
        </xdr:cNvPr>
        <xdr:cNvSpPr/>
      </xdr:nvSpPr>
      <xdr:spPr>
        <a:xfrm>
          <a:off x="129540" y="1226058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277905</xdr:colOff>
      <xdr:row>725</xdr:row>
      <xdr:rowOff>62753</xdr:rowOff>
    </xdr:from>
    <xdr:to>
      <xdr:col>13</xdr:col>
      <xdr:colOff>717176</xdr:colOff>
      <xdr:row>728</xdr:row>
      <xdr:rowOff>1</xdr:rowOff>
    </xdr:to>
    <xdr:sp macro="" textlink="">
      <xdr:nvSpPr>
        <xdr:cNvPr id="2" name="TextBox 1">
          <a:extLst>
            <a:ext uri="{FF2B5EF4-FFF2-40B4-BE49-F238E27FC236}">
              <a16:creationId xmlns:a16="http://schemas.microsoft.com/office/drawing/2014/main" id="{09845F49-B793-4DC9-AD0C-C47A2CEC47CF}"/>
            </a:ext>
          </a:extLst>
        </xdr:cNvPr>
        <xdr:cNvSpPr txBox="1"/>
      </xdr:nvSpPr>
      <xdr:spPr>
        <a:xfrm>
          <a:off x="16036065" y="7334429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725</xdr:row>
      <xdr:rowOff>134471</xdr:rowOff>
    </xdr:from>
    <xdr:to>
      <xdr:col>16</xdr:col>
      <xdr:colOff>1349940</xdr:colOff>
      <xdr:row>730</xdr:row>
      <xdr:rowOff>153672</xdr:rowOff>
    </xdr:to>
    <xdr:pic>
      <xdr:nvPicPr>
        <xdr:cNvPr id="3" name="Picture 2">
          <a:extLst>
            <a:ext uri="{FF2B5EF4-FFF2-40B4-BE49-F238E27FC236}">
              <a16:creationId xmlns:a16="http://schemas.microsoft.com/office/drawing/2014/main" id="{78BCD4BE-9CB1-4B0F-9912-2EB75E1B97A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939285" y="73416011"/>
          <a:ext cx="3228495" cy="8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32</xdr:row>
          <xdr:rowOff>51162</xdr:rowOff>
        </xdr:from>
        <xdr:to>
          <xdr:col>5</xdr:col>
          <xdr:colOff>908610</xdr:colOff>
          <xdr:row>36</xdr:row>
          <xdr:rowOff>155300</xdr:rowOff>
        </xdr:to>
        <xdr:pic>
          <xdr:nvPicPr>
            <xdr:cNvPr id="2" name="Picture 1">
              <a:extLst>
                <a:ext uri="{FF2B5EF4-FFF2-40B4-BE49-F238E27FC236}">
                  <a16:creationId xmlns:a16="http://schemas.microsoft.com/office/drawing/2014/main" id="{AD214748-FA4E-4DBC-A727-9056565A7A4B}"/>
                </a:ext>
              </a:extLst>
            </xdr:cNvPr>
            <xdr:cNvPicPr>
              <a:picLocks noChangeAspect="1" noChangeArrowheads="1"/>
              <a:extLst>
                <a:ext uri="{84589F7E-364E-4C9E-8A38-B11213B215E9}">
                  <a14:cameraTool cellRange="'[5]Usulan TUP 4'!$O$534:$R$537" spid="_x0000_s24830"/>
                </a:ext>
              </a:extLst>
            </xdr:cNvPicPr>
          </xdr:nvPicPr>
          <xdr:blipFill>
            <a:blip xmlns:r="http://schemas.openxmlformats.org/officeDocument/2006/relationships" r:embed="rId1"/>
            <a:srcRect/>
            <a:stretch>
              <a:fillRect/>
            </a:stretch>
          </xdr:blipFill>
          <xdr:spPr bwMode="auto">
            <a:xfrm>
              <a:off x="3817620" y="7229202"/>
              <a:ext cx="3209850" cy="86613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4</xdr:col>
      <xdr:colOff>243840</xdr:colOff>
      <xdr:row>3</xdr:row>
      <xdr:rowOff>22860</xdr:rowOff>
    </xdr:from>
    <xdr:to>
      <xdr:col>7</xdr:col>
      <xdr:colOff>243840</xdr:colOff>
      <xdr:row>16</xdr:row>
      <xdr:rowOff>112395</xdr:rowOff>
    </xdr:to>
    <mc:AlternateContent xmlns:mc="http://schemas.openxmlformats.org/markup-compatibility/2006" xmlns:a14="http://schemas.microsoft.com/office/drawing/2010/main">
      <mc:Choice Requires="a14">
        <xdr:graphicFrame macro="">
          <xdr:nvGraphicFramePr>
            <xdr:cNvPr id="2" name="SUBKOORDINATOR 1">
              <a:extLst>
                <a:ext uri="{FF2B5EF4-FFF2-40B4-BE49-F238E27FC236}">
                  <a16:creationId xmlns:a16="http://schemas.microsoft.com/office/drawing/2014/main" id="{84FC7D9B-4F98-AB63-906E-C072D7651845}"/>
                </a:ext>
              </a:extLst>
            </xdr:cNvPr>
            <xdr:cNvGraphicFramePr/>
          </xdr:nvGraphicFramePr>
          <xdr:xfrm>
            <a:off x="0" y="0"/>
            <a:ext cx="0" cy="0"/>
          </xdr:xfrm>
          <a:graphic>
            <a:graphicData uri="http://schemas.microsoft.com/office/drawing/2010/slicer">
              <sle:slicer xmlns:sle="http://schemas.microsoft.com/office/drawing/2010/slicer" name="SUBKOORDINATOR 1"/>
            </a:graphicData>
          </a:graphic>
        </xdr:graphicFrame>
      </mc:Choice>
      <mc:Fallback xmlns="">
        <xdr:sp macro="" textlink="">
          <xdr:nvSpPr>
            <xdr:cNvPr id="0" name=""/>
            <xdr:cNvSpPr>
              <a:spLocks noTextEdit="1"/>
            </xdr:cNvSpPr>
          </xdr:nvSpPr>
          <xdr:spPr>
            <a:xfrm>
              <a:off x="7962900" y="601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220980</xdr:colOff>
      <xdr:row>65</xdr:row>
      <xdr:rowOff>160020</xdr:rowOff>
    </xdr:from>
    <xdr:to>
      <xdr:col>0</xdr:col>
      <xdr:colOff>838200</xdr:colOff>
      <xdr:row>66</xdr:row>
      <xdr:rowOff>167640</xdr:rowOff>
    </xdr:to>
    <xdr:sp macro="" textlink="">
      <xdr:nvSpPr>
        <xdr:cNvPr id="3" name="Rectangle 2">
          <a:extLst>
            <a:ext uri="{FF2B5EF4-FFF2-40B4-BE49-F238E27FC236}">
              <a16:creationId xmlns:a16="http://schemas.microsoft.com/office/drawing/2014/main" id="{0B841309-4EA6-477B-8334-D22B39C149C5}"/>
            </a:ext>
          </a:extLst>
        </xdr:cNvPr>
        <xdr:cNvSpPr/>
      </xdr:nvSpPr>
      <xdr:spPr>
        <a:xfrm>
          <a:off x="220980" y="1207770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277905</xdr:colOff>
      <xdr:row>629</xdr:row>
      <xdr:rowOff>62753</xdr:rowOff>
    </xdr:from>
    <xdr:to>
      <xdr:col>13</xdr:col>
      <xdr:colOff>717176</xdr:colOff>
      <xdr:row>632</xdr:row>
      <xdr:rowOff>1</xdr:rowOff>
    </xdr:to>
    <xdr:sp macro="" textlink="">
      <xdr:nvSpPr>
        <xdr:cNvPr id="3" name="TextBox 2">
          <a:extLst>
            <a:ext uri="{FF2B5EF4-FFF2-40B4-BE49-F238E27FC236}">
              <a16:creationId xmlns:a16="http://schemas.microsoft.com/office/drawing/2014/main" id="{0BF3A11B-95C5-94C4-8208-3BA7D7E88AD6}"/>
            </a:ext>
          </a:extLst>
        </xdr:cNvPr>
        <xdr:cNvSpPr txBox="1"/>
      </xdr:nvSpPr>
      <xdr:spPr>
        <a:xfrm>
          <a:off x="16037858" y="74308447"/>
          <a:ext cx="1559859" cy="4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629</xdr:row>
      <xdr:rowOff>134471</xdr:rowOff>
    </xdr:from>
    <xdr:to>
      <xdr:col>16</xdr:col>
      <xdr:colOff>1349940</xdr:colOff>
      <xdr:row>634</xdr:row>
      <xdr:rowOff>153671</xdr:rowOff>
    </xdr:to>
    <xdr:pic>
      <xdr:nvPicPr>
        <xdr:cNvPr id="4" name="Picture 3">
          <a:extLst>
            <a:ext uri="{FF2B5EF4-FFF2-40B4-BE49-F238E27FC236}">
              <a16:creationId xmlns:a16="http://schemas.microsoft.com/office/drawing/2014/main" id="{BE2BF17F-43B4-438A-A1C2-A586D36A65C3}"/>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942423" y="74380165"/>
          <a:ext cx="3232529" cy="870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21/pusdik/Monitoring%20Realisasi%20SP2D%20DIPA%20Revisi%206.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BACK/PUSDIK/2022/TUP/TUP_4/Rincian%20Usulan%20TUP%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SAS"/>
      <sheetName val="Rekap Per Akun"/>
      <sheetName val="Restore SP2D"/>
      <sheetName val="Sheet1"/>
      <sheetName val="Sheet2"/>
      <sheetName val="Referensi"/>
      <sheetName val="IKPA"/>
      <sheetName val="DIPA_AW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
          <cell r="C2">
            <v>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 Revisi 2 + Gaji"/>
      <sheetName val="DIPA Revisi 2 - Gaji"/>
      <sheetName val="Rekap TUP 4"/>
      <sheetName val="Usulan TUP 4 vs Realisasi"/>
      <sheetName val="Usulan TUP 4"/>
      <sheetName val="Rekap TUP 4 Per Akun"/>
      <sheetName val="SPBY"/>
      <sheetName val="Pagu"/>
      <sheetName val="Usulan TUP"/>
      <sheetName val="IKU"/>
      <sheetName val="DIPA2"/>
      <sheetName val="Rekap ROK"/>
      <sheetName val="ROK"/>
      <sheetName val="FA Det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ersons/person.xml><?xml version="1.0" encoding="utf-8"?>
<personList xmlns="http://schemas.microsoft.com/office/spreadsheetml/2018/threadedcomments" xmlns:x="http://schemas.openxmlformats.org/spreadsheetml/2006/main">
  <person displayName="keu.pusdik" id="{AE2ADCB6-10A2-4F42-A437-15C54D5DEABE}" userId="S::keu.pusdik@365user.net::4d965a21-8338-4854-a8c5-f04c2ca1b68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06.34881851852" backgroundQuery="1" createdVersion="8" refreshedVersion="8" minRefreshableVersion="3" recordCount="576" xr:uid="{2B6DDBCB-3656-4E4C-803F-8A405373157B}">
  <cacheSource type="external" connectionId="3"/>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260">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tandar Sarana dan Prasarana Pendidikan KP"/>
        <s v="Pengendalian Sarana Prasarana"/>
        <s v="04 - Cetakan"/>
        <s v="01 - Perjalanan Pengendalian Sarana Prasarana"/>
        <s v="NSPK Kelembagaan Pendidikan KP"/>
        <s v="Pengembangan Kelembagaan Pendidikan KP"/>
        <m/>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1 - Perjalanan Penyusunan Bahan Tindak Lanjut dan Pemutakhiran Data"/>
        <s v="Pengelolaan Administrasi Kepegawaian Pusdik KP"/>
        <s v="01 - Peningkatan Kapasitas Pegawai"/>
        <s v="01 - Perjalanan Pengelolaan SDM Aparatur"/>
        <s v="Penjaminan Mutu Kelembagaan"/>
        <s v="01 - Perjalanan Penjaminan mutu pendidikan KP"/>
        <s v="Bimbingan Penelitian Dan Pengabdian Kepada Masyarakat"/>
        <s v="01 - Perjalanan Bimbingan Penelitian dan Pengabdian Kepada Masyarakat"/>
        <s v="Serapan  Lulusan Pendidikan KP"/>
        <s v="01 - Perjalanan Serapan Lulusan dan Kajian Kebutuhan Tenaga Kerja KP"/>
        <s v="Publikasi dan Kehumasan Pusat Pendidikan KP  (OII)"/>
        <s v="01 - Perjalanan Kehumasan Pusat Pendidikan KP"/>
        <s v="Jiwa Korsa Pegawai Pusdik KP"/>
        <s v="Belanja Jasa Lainnya"/>
        <s v="Belanja Perjalanan Dinas Paket Meeting Luar Kota"/>
        <s v="Pembelajaran Digital"/>
        <s v="Wisuda dan Pelantikan pada Satdik di Lingkungan KKP"/>
        <s v="Workshop Prodi Teknis dan Spesifik"/>
        <s v="Dukungan Kegiatan Peserta Didik dan Sarana Prasarana Pendidikan KP"/>
        <s v="Dukungan Kegiatan Ketenagaan Pendidikan KP"/>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5 - Cetakan"/>
        <s v="06 - Perlengkapan Peserta"/>
        <s v="01 - Perjalanan Persiapan Rateknis Pendidikan KP"/>
        <s v="01 - Paket Fullboard Meeting (80 Org X 2 Hari)"/>
        <s v="02 - Uang Harian Fullboard Meeting (80 orang x 3 Hari)"/>
        <s v="03 - Perjalanan Fullboard Meeting"/>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haredItems>
    </cacheField>
    <cacheField name="Vol Menjadi" numFmtId="0">
      <sharedItems containsString="0" containsBlank="1" containsNumber="1" containsInteger="1" minValue="0" maxValue="950"/>
    </cacheField>
    <cacheField name="Satuan Menjadi" numFmtId="0">
      <sharedItems containsBlank="1" count="30">
        <m/>
        <s v="NSPK, Rancangan Standar, Pedoman, Standar"/>
        <s v="NSPK"/>
        <s v=""/>
        <s v="OK"/>
        <s v="PKT"/>
        <s v="OJ"/>
        <s v="Ekspl"/>
        <s v="Unit"/>
        <s v="Layanan, Laporan, Dokumen, Rekomendasi, Unit"/>
        <s v="Layanan"/>
        <s v="Ekplr"/>
        <s v="UH"/>
        <s v="bln"/>
        <s v="thn"/>
        <s v="OT"/>
        <s v="OB"/>
        <s v="Bulan"/>
        <s v="rim"/>
        <s v="LBR"/>
        <s v="box"/>
        <s v="UB"/>
        <s v="Stel"/>
        <s v="Unit, m2, Paket"/>
        <s v="Dokumen, Layanan, Laporan, Rekomendasi"/>
        <s v="Dokumen"/>
        <s v="OH"/>
        <s v="Orang, Layanan, Rekomendasi"/>
        <s v="Orang"/>
        <s v="Org"/>
      </sharedItems>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288180000"/>
    </cacheField>
    <cacheField name="Selisih" numFmtId="0">
      <sharedItems containsSemiMixedTypes="0" containsString="0" containsNumber="1" containsInteger="1" minValue="-713986000" maxValue="564632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8">
        <m/>
        <s v="Belanja Modal"/>
        <s v="Layanan Kerja sama, Perencanaan dan Penganggaran"/>
        <s v="Layanan Umum"/>
        <s v="Gaji dan Tunjangan Pegawai"/>
        <s v="Operasional dan Pemeliharaan Kantor"/>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 Pagu" numFmtId="0" formula="'Jumlah Semula'-'Jumlah Menjadi'" databaseField="0"/>
  </cacheFields>
  <extLst>
    <ext xmlns:x14="http://schemas.microsoft.com/office/spreadsheetml/2009/9/main" uri="{725AE2AE-9491-48be-B2B4-4EB974FC3084}">
      <x14:pivotCacheDefinition pivotCacheId="7982749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12.573530439811" backgroundQuery="1" createdVersion="8" refreshedVersion="8" minRefreshableVersion="3" recordCount="710" xr:uid="{2EFEC9E0-CDCA-4A81-A629-78D95E89212B}">
  <cacheSource type="external" connectionId="2"/>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303">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01 - Paket Fullboard Meeting (35 Org X 2 Hari)"/>
        <s v="02 - Perjalanan Fullboard Meeting"/>
        <s v="Penyusunan NSPK Metode dan Kurikulum"/>
        <s v="05 - Pencetak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109 Org X 2 hari)"/>
        <s v="Penyusunan Pedoman dan Program Kerjasama"/>
        <s v="05 - Cetakan"/>
        <s v="01 - Perjalanan Penyusunan Pedoman dan Program Kerjasama"/>
        <s v="Layanan Umum"/>
        <s v="Pelayanan Tata Usaha dan Kerumahtanggaan Pendidikan Kelautan dan Perikanan"/>
        <s v="Pengelolaan dan Implementasi BMN"/>
        <s v="01 - Penggan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1 - Penggadaan"/>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gabdian Kepada Masyarakat"/>
        <s v="02 - Publikasi SFV"/>
        <s v="01 - Perjalanan Bimbingan Pengabdian Kepada Masyarakat"/>
        <s v="Serapan  Lulusan Pendidikan KP"/>
        <s v="01 - Dukungan Serapan Lulusan Pendidikan KP"/>
        <s v="01 - Narasumber/Pembahas/Praktisi"/>
        <s v="01 - Perjalanan Serapan Lulusan Pendidikan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3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Transformasi Layanan Pendidikan KP"/>
        <s v="01 - Paket Fullboard Meeting (27 Org X 1 Hari)"/>
        <s v="02 - Uang Harian Fullboard Meeting (27 orang x 2 Hari)"/>
        <s v="03 - Uang Harian Fullboard Meeting (10 orang x 1 Hari)"/>
        <s v="Dukungan Kegiatan Peserta Didik dan Sarana Prasarana Pendidikan KP"/>
        <s v="01 - NSPK Peserta Didik Sarana dan Prasarana Pendidikan KP"/>
        <s v="Dukungan Kegiatan Ketenagaan Pendidikan KP"/>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12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6 - Perlengkapan Peserta"/>
        <s v="01 - Perjalanan Persiapan Rateknis Pendidikan KP"/>
        <s v="01 - Paket Fullboard Meeting (80 Org X 2 Hari)"/>
        <s v="02 - Uang Harian Fullboard Meeting (80 orang x 3 Hari)"/>
        <s v="03 - Perjalanan Fullboard Meeting"/>
        <s v="Studi Banding Biaya Program Studi"/>
        <s v="01 - Perjalanan Studi Banding Biaya Program Studi"/>
        <s v="Pertemuan Standar Biaya Pendidikan"/>
        <s v="01 - Paket Fullboard Meeting (46 Org X 2 Har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s v="01 - Perjalanan Monitoring Evaluasi Kinerja Pendidikan KP"/>
        <s v="Monitoring Evaluasi Kegiatan dan Anggaran Pendidikan KP dan OII"/>
        <s v="05 - Cetakan Buku Pusat Pendidikan Dalam Angka"/>
        <s v="02 - Dukungan Kegiatan Data dan Informasi"/>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01 - Pencetakan" u="1"/>
        <s v="Dukungan NSPK Metode dan Kurikulum"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942174000"/>
    </cacheField>
    <cacheField name="Selisih" numFmtId="0">
      <sharedItems containsSemiMixedTypes="0" containsString="0" containsNumber="1" containsInteger="1" minValue="-1040627000" maxValue="386633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9">
        <m/>
        <s v="Belanja Modal"/>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 " numFmtId="0" formula="'Jumlah Semula'-'Jumlah Menjadi'" databaseField="0"/>
  </cacheFields>
  <extLst>
    <ext xmlns:x14="http://schemas.microsoft.com/office/spreadsheetml/2009/9/main" uri="{725AE2AE-9491-48be-B2B4-4EB974FC3084}">
      <x14:pivotCacheDefinition pivotCacheId="183516429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26.560458680557" backgroundQuery="1" createdVersion="8" refreshedVersion="8" minRefreshableVersion="3" recordCount="712" xr:uid="{FCE254D5-D1B3-4879-A147-ECB8BDBB3496}">
  <cacheSource type="external" connectionId="4"/>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305">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01 - Paket Fullboard Meeting (35 Org X 2 Hari)"/>
        <s v="02 - Perjalanan Fullboard Meeting"/>
        <s v="Penyusunan NSPK Metode dan Kurikulum"/>
        <s v="05 - Pencetak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50 Org X 2 hari)"/>
        <s v="Penyusunan Pedoman dan Program Kerjasama"/>
        <s v="05 - Cetakan"/>
        <s v="01 - Perjalanan Penyusunan Pedoman dan Program Kerjasama"/>
        <s v="Layanan Umum"/>
        <s v="Pelayanan Tata Usaha dan Kerumahtanggaan Pendidikan Kelautan dan Perikanan"/>
        <s v="Pengelolaan dan Implementasi BMN"/>
        <s v="01 - Penggan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1 - Penggadaan"/>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gabdian Kepada Masyarakat"/>
        <s v="02 - Publikasi SFV"/>
        <s v="01 - Perjalanan Bimbingan Pengabdian Kepada Masyarakat"/>
        <s v="Serapan  Lulusan Pendidikan KP"/>
        <s v="01 - Dukungan Serapan Lulusan Pendidikan KP"/>
        <s v="01 - Narasumber/Pembahas/Praktisi"/>
        <s v="01 - Perjalanan Serapan Lulusan Pendidikan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3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Transformasi Layanan Pendidikan KP"/>
        <s v="01 - Paket Fullboard Meeting (27 Org X 2 Hari)"/>
        <s v="02 - Uang Harian Fullboard Meeting (27 orang x 3 Hari)"/>
        <s v="03 - Uang Harian Fullboard Meeting (10 orang x 1 Hari)"/>
        <s v="Dukungan Kegiatan Peserta Didik dan Sarana Prasarana Pendidikan KP"/>
        <s v="01 - NSPK Peserta Didik Sarana dan Prasarana Pendidikan KP"/>
        <s v="Dukungan Penyiapan Pendidik dan Tenaga Kependidikan"/>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12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6 - Perlengkapan Peserta"/>
        <s v="01 - Perjalanan Persiapan Rateknis Pendidikan KP"/>
        <s v="01 - Paket Fullboard Meeting (80 Org X 2 Hari)"/>
        <s v="02 - Uang Harian Fullboard Meeting (80 orang x 3 Hari)"/>
        <s v="03 - Perjalanan Fullboard Meeting"/>
        <s v="Studi Banding Biaya Program Studi"/>
        <s v="01 - Perjalanan Studi Banding Biaya Program Studi"/>
        <s v="Pertemuan Standar Biaya Pendidikan"/>
        <s v="01 - Paket Fullboard Meeting (46 Org X 2 Har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s v="01 - Perjalanan Monitoring Evaluasi Kinerja Pendidikan KP"/>
        <s v="Monitoring Evaluasi Kegiatan dan Anggaran Pendidikan KP dan OII"/>
        <s v="05 - Cetakan Buku Pusat Pendidikan Dalam Angka"/>
        <s v="02 - Dukungan Kegiatan Data dan Informasi"/>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Dukungan Kegiatan Ketenagaan Pendidikan KP" u="1"/>
        <s v="02 - Uang Harian Fullboard Meeting (27 orang x 2 Hari)" u="1"/>
        <s v="01 - Paket Fullboard Meeting (109 Org X 2 hari)" u="1"/>
        <s v="01 - Paket Fullboard Meeting (27 Org X 1 Hari)"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314424000"/>
    </cacheField>
    <cacheField name="Selisih" numFmtId="0">
      <sharedItems containsSemiMixedTypes="0" containsString="0" containsNumber="1" containsInteger="1" minValue="-562407000" maxValue="536163000"/>
    </cacheField>
    <cacheField name="Status Revisi" numFmtId="0">
      <sharedItems containsBlank="1" count="2">
        <m/>
        <s v="Batal"/>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9">
        <m/>
        <s v="Belanja Modal"/>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_reviu" numFmtId="0" formula="'Jumlah Semula'-'Jumlah Menjadi'" databaseField="0"/>
  </cacheFields>
  <extLst>
    <ext xmlns:x14="http://schemas.microsoft.com/office/spreadsheetml/2009/9/main" uri="{725AE2AE-9491-48be-B2B4-4EB974FC3084}">
      <x14:pivotCacheDefinition pivotCacheId="57699468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29.447317245373" backgroundQuery="1" createdVersion="8" refreshedVersion="8" minRefreshableVersion="3" recordCount="646" xr:uid="{8798D483-DC49-46D8-ABF3-DFEE120B4E79}">
  <cacheSource type="external" connectionId="6"/>
  <cacheFields count="23">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0" maxValue="22288180000"/>
    </cacheField>
    <cacheField name="Kode Menjadi" numFmtId="0">
      <sharedItems containsBlank="1"/>
    </cacheField>
    <cacheField name="Uraian Menjadi" numFmtId="0">
      <sharedItems containsBlank="1" count="293">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tandar Sarana dan Prasarana Pendidikan KP"/>
        <s v="Pengendalian Sarana Prasarana"/>
        <s v="04 - Cetakan"/>
        <s v="01 - Perjalanan Pengendalian Sarana Prasarana"/>
        <s v="NSPK Kelembagaan Pendidikan KP"/>
        <s v="Pengembangan Kelembagaan Pendidikan KP"/>
        <m/>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50 Org X 1 hari)"/>
        <s v="02 - Perjalanan Fullboard Meeting"/>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02 - Perjalanan Koordinasi, Sinkronisasi, Wisuda dan Pendampingan Kepala Pusdik KP"/>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1 - Perjalanan Penyusunan Bahan Tindak Lanjut dan Pemutakhiran Data"/>
        <s v="Pengelolaan Administrasi Kepegawaian Pusdik KP"/>
        <s v="01 - Peningkatan Kapasitas Pegawai"/>
        <s v="01 - Perjalanan Pengelolaan SDM Aparatur"/>
        <s v="Penjaminan Mutu Kelembagaan"/>
        <s v="01 - Perjalanan Penjaminan mutu pendidikan KP"/>
        <s v="Bimbingan Penelitian Dan Pengabdian Kepada Masyarakat"/>
        <s v="02 - Publikasi SFV"/>
        <s v="01 - Perjalanan Bimbingan Penelitian dan Pengabdian Kepada Masyarakat"/>
        <s v="Serapan  Lulusan Pendidikan KP"/>
        <s v="01 - Perjalanan Serapan Lulusan dan Kajian Kebutuhan Tenaga Kerja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2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Workshop Prodi Teknis dan Spesifik"/>
        <s v="01 - Paket Fullboard Meeting (35 Org X 2 Hari)"/>
        <s v="Dukungan NSPK Peserta Didik dan Sarana Prasarana Pendidikan KP"/>
        <s v="01 - NSPK Peserta Didik Sarana dan Prasarana Pendidikan KP"/>
        <s v="Dukungan Penyiapan Pendidik dan Tenaga Kependidikan"/>
        <s v="Transformasi Layanan Pendidikan KP"/>
        <s v="01 - Paket Fullboard Meeting (27 Org X 2 Hari)"/>
        <s v="02 - Uang Harian Fullboard Meeting (27 orang x 3 Hari)"/>
        <s v="03 - Uang Harian Fullboard Meeting (10 orang x 1 Hari)"/>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5 - Cetakan"/>
        <s v="06 - Perlengkapan Peserta"/>
        <s v="01 - Perjalanan Persiapan Rateknis Pendidikan KP"/>
        <s v="01 - Paket Fullboard Meeting (80 Org X 2 Hari)"/>
        <s v="02 - Uang Harian Fullboard Meeting (80 orang x 3 Hari)"/>
        <s v="03 - Perjalanan Fullboard Meeting"/>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Dukungan Kegiatan Peserta Didik dan Sarana Prasarana Pendidikan KP" u="1"/>
        <s v="Dukungan Kegiatan Ketenagaan Pendidikan KP" u="1"/>
        <s v="Pembelajaran Digital" u="1"/>
        <s v="01 - Paket Fullboard Meeting (109 Org X 2 hari)"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288180000"/>
    </cacheField>
    <cacheField name="Selisih" numFmtId="0">
      <sharedItems containsSemiMixedTypes="0" containsString="0" containsNumber="1" containsInteger="1" minValue="-542066000" maxValue="561632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10">
        <m/>
        <s v="Belanja Modal"/>
        <s v="Layanan Kerja sama, Perencanaan dan Penganggaran"/>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Realisasi" numFmtId="0">
      <sharedItems containsString="0" containsBlank="1" containsNumber="1" containsInteger="1" minValue="0" maxValue="5010959595"/>
    </cacheField>
    <cacheField name="Pagu Minus" numFmtId="0">
      <sharedItems containsSemiMixedTypes="0" containsString="0" containsNumber="1" containsInteger="1" minValue="0" maxValue="0" count="1">
        <n v="0"/>
      </sharedItems>
    </cacheField>
    <cacheField name="MAK_Akun" numFmtId="0">
      <sharedItems/>
    </cacheField>
    <cacheField name="Selisih Pagu" numFmtId="0" formula="'Jumlah Semula'-'Jumlah Menjadi'" databaseField="0"/>
  </cacheFields>
  <extLst>
    <ext xmlns:x14="http://schemas.microsoft.com/office/spreadsheetml/2009/9/main" uri="{725AE2AE-9491-48be-B2B4-4EB974FC3084}">
      <x14:pivotCacheDefinition pivotCacheId="153867150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48.639553356479" createdVersion="8" refreshedVersion="8" minRefreshableVersion="3" recordCount="681" xr:uid="{A2039B35-BFF1-4513-A2FF-699CE3E2CD96}">
  <cacheSource type="worksheet">
    <worksheetSource name="perbaikan_revisi"/>
  </cacheSource>
  <cacheFields count="21">
    <cacheField name="Column1" numFmtId="0">
      <sharedItems containsBlank="1"/>
    </cacheField>
    <cacheField name="KODE" numFmtId="0">
      <sharedItems containsBlank="1" containsMixedTypes="1" containsNumber="1" containsInteger="1" minValue="1" maxValue="1"/>
    </cacheField>
    <cacheField name="URAIAN" numFmtId="0">
      <sharedItems containsBlank="1" containsMixedTypes="1" containsNumber="1" containsInteger="1" minValue="2" maxValue="2"/>
    </cacheField>
    <cacheField name="VOL" numFmtId="0">
      <sharedItems containsString="0" containsBlank="1" containsNumber="1" containsInteger="1" minValue="1" maxValue="950"/>
    </cacheField>
    <cacheField name="SATUAN" numFmtId="0">
      <sharedItems containsBlank="1" containsMixedTypes="1" containsNumber="1" containsInteger="1" minValue="4" maxValue="4"/>
    </cacheField>
    <cacheField name="H. SATUAN" numFmtId="0">
      <sharedItems containsString="0" containsBlank="1" containsNumber="1" containsInteger="1" minValue="5" maxValue="451220000"/>
    </cacheField>
    <cacheField name="JUMLAH" numFmtId="0">
      <sharedItems containsString="0" containsBlank="1" containsNumber="1" containsInteger="1" minValue="0" maxValue="23288180000"/>
    </cacheField>
    <cacheField name="KODE " numFmtId="0">
      <sharedItems containsBlank="1" containsMixedTypes="1" containsNumber="1" containsInteger="1" minValue="1" maxValue="524114" count="89">
        <n v="1"/>
        <m/>
        <s v="032.12.DL"/>
        <s v="2376"/>
        <s v="2376.AFA"/>
        <s v="2376.AFA.001"/>
        <s v="051"/>
        <s v="A"/>
        <s v="521211"/>
        <s v="522151"/>
        <s v="524111"/>
        <s v="B"/>
        <s v="052"/>
        <s v="521219"/>
        <s v="053"/>
        <s v="524113"/>
        <s v="054"/>
        <s v="032.12.WA"/>
        <s v="2378"/>
        <s v="2378.CAN"/>
        <s v="2378.CAN.001"/>
        <s v="301"/>
        <s v="532111"/>
        <s v="2378.EBA"/>
        <s v="2378.EBA.958"/>
        <s v="306"/>
        <s v="2378.EBA.962"/>
        <s v="C"/>
        <s v="522141"/>
        <s v="D"/>
        <s v="E"/>
        <s v="F"/>
        <s v="G"/>
        <s v="H"/>
        <s v="I"/>
        <s v="J"/>
        <n v="521211"/>
        <n v="522191"/>
        <n v="524111"/>
        <s v="524119"/>
        <s v="K"/>
        <n v="521213"/>
        <n v="522151"/>
        <n v="524113"/>
        <s v="L"/>
        <s v="M"/>
        <n v="524114"/>
        <s v="N"/>
        <s v="O"/>
        <s v="2378.EBA.994"/>
        <s v="001"/>
        <s v="DB"/>
        <s v="511111"/>
        <s v="511119"/>
        <s v="511121"/>
        <s v="511122"/>
        <s v="511123"/>
        <s v="511124"/>
        <s v="511125"/>
        <s v="511126"/>
        <s v="511129"/>
        <s v="511151"/>
        <s v="512211"/>
        <s v="512411"/>
        <s v="002"/>
        <s v="GA"/>
        <s v="521111"/>
        <s v="521131"/>
        <s v="521811"/>
        <s v="GB"/>
        <s v="521114"/>
        <s v="GC"/>
        <s v="523121"/>
        <s v="523199"/>
        <s v="GD"/>
        <s v="521115"/>
        <s v="2378.EBB"/>
        <s v="2378.EBB.951"/>
        <s v="303"/>
        <s v="2378.EBD"/>
        <s v="2378.EBD.952"/>
        <s v="2378.EBD.953"/>
        <s v="302"/>
        <s v="2378.EBD.955"/>
        <s v="4345"/>
        <s v="4345.EBC"/>
        <s v="4345.EBC.996"/>
        <s v="522191"/>
        <s v="524211"/>
      </sharedItems>
    </cacheField>
    <cacheField name="URAIAN " numFmtId="0">
      <sharedItems containsBlank="1" containsMixedTypes="1" containsNumber="1" containsInteger="1" minValue="2" maxValue="2" count="296">
        <n v="2"/>
        <s v="PUSAT PENDIDIKAN KELAUTAN DAN PERIKANAN"/>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Pendidikan KP"/>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109 Org X 2 hari)"/>
        <s v="02 - Perjalanan Fullboard Meeting"/>
        <s v="Penyusunan Pedoman dan Program Kerjasama Penta Helix"/>
        <s v="05 - Cetakan"/>
        <s v="01 - Perjalanan Penyusunan Pedoman dan Program Kerjasama Penta Helix"/>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02 - Perjalanan Koordinasi, Sinkronisasi, Wisuda dan Pendampingan Kepala Pusdik KP"/>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elitian Dan Pengabdian Kepada Masyarakat"/>
        <s v="02 - Publikasi SFV"/>
        <s v="01 - Perjalanan Bimbingan Penelitian dan Pengabdian Kepada Masyarakat"/>
        <s v="Serapan  Lulusan Pendidikan KP"/>
        <s v="01 - Perjalanan Serapan Lulusan"/>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2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Workshop Prodi Teknis dan Spesifik"/>
        <s v="Belanja Perjalanan Dinas Paket Meeting Dalam Kota"/>
        <s v="01 - Paket Fullboard Meeting (35 Org X 2 Hari)"/>
        <s v="Dukungan NSPK Peserta Didik dan Sarana Prasarana Pendidikan KP"/>
        <s v="Dukungan Penyiapan Pendidik dan Tenaga Kependidikan"/>
        <s v="Transformasi Layanan Pendidikan KP"/>
        <s v="01 - Paket Fullboard Meeting (27 Org X 2 Hari)"/>
        <s v="02 - Uang Harian Fullboard Meeting (27 orang x 3 Hari)"/>
        <s v="03 - Uang Harian Fullboard Meeting (10 orang x 1 Hari)"/>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oordinasi Teknis Pendidikan KP"/>
        <s v="06 - Perlengkapan Peserta"/>
        <s v="01 - Perjalanan Rakornis Pendidikan KP"/>
        <s v="01 - Paket Fullboard Meeting (120 Org X 2 Hari)"/>
        <s v="Studi Banding Biaya Program Studi"/>
        <s v="01 - Perjalanan Studi Banding Biaya Program Stud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haredItems>
    </cacheField>
    <cacheField name="VOL " numFmtId="0">
      <sharedItems containsString="0" containsBlank="1" containsNumber="1" containsInteger="1" minValue="0" maxValue="950"/>
    </cacheField>
    <cacheField name="SATUAN " numFmtId="0">
      <sharedItems containsBlank="1" containsMixedTypes="1" containsNumber="1" containsInteger="1" minValue="4" maxValue="4"/>
    </cacheField>
    <cacheField name="H. SATUAN " numFmtId="0">
      <sharedItems containsString="0" containsBlank="1" containsNumber="1" minValue="5" maxValue="451220000"/>
    </cacheField>
    <cacheField name="JUMLAH " numFmtId="0">
      <sharedItems containsString="0" containsBlank="1" containsNumber="1" containsInteger="1" minValue="0" maxValue="23288180000"/>
    </cacheField>
    <cacheField name="+/-" numFmtId="0">
      <sharedItems containsSemiMixedTypes="0" containsString="0" containsNumber="1" containsInteger="1" minValue="-202914000" maxValue="180000000"/>
    </cacheField>
    <cacheField name="Status Revisi" numFmtId="0">
      <sharedItems containsBlank="1" containsMixedTypes="1" containsNumber="1" containsInteger="1" minValue="7" maxValue="7"/>
    </cacheField>
    <cacheField name="KOORDINATOR" numFmtId="0">
      <sharedItems containsBlank="1" containsMixedTypes="1" containsNumber="1" containsInteger="1" minValue="9" maxValue="9"/>
    </cacheField>
    <cacheField name="SUBKOORDINATOR" numFmtId="0">
      <sharedItems containsBlank="1" containsMixedTypes="1" containsNumber="1" containsInteger="1" minValue="10" maxValue="10" count="10">
        <n v="10"/>
        <m/>
        <s v="Metode dan Kurikulum"/>
        <s v="Peserta Didik dan Sarana Prasarana"/>
        <s v="Kelembagaan"/>
        <s v="Ketenagaan"/>
        <s v="Umum"/>
        <s v="Perencanaan"/>
        <s v="Evaluasi"/>
        <s v="Keuangan"/>
      </sharedItems>
    </cacheField>
    <cacheField name="Kegiatan Khusus" numFmtId="0">
      <sharedItems containsBlank="1"/>
    </cacheField>
    <cacheField name="SubKoord_Akun" numFmtId="0">
      <sharedItems containsBlank="1"/>
    </cacheField>
    <cacheField name="Akrual" numFmtId="0">
      <sharedItems containsString="0" containsBlank="1" containsNumber="1" containsInteger="1" minValue="0" maxValue="6364672225"/>
    </cacheField>
    <cacheField name="Pagu Minus"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65.611269560184" createdVersion="8" refreshedVersion="8" minRefreshableVersion="3" recordCount="676" xr:uid="{1F1D3FEB-9E3C-4008-8A39-F18F9B3501FB}">
  <cacheSource type="worksheet">
    <worksheetSource name="rev_kanwil1"/>
  </cacheSource>
  <cacheFields count="21">
    <cacheField name="Column1" numFmtId="0">
      <sharedItems containsBlank="1"/>
    </cacheField>
    <cacheField name="KODE" numFmtId="0">
      <sharedItems containsBlank="1" containsMixedTypes="1" containsNumber="1" containsInteger="1" minValue="1" maxValue="524111"/>
    </cacheField>
    <cacheField name="URAIAN" numFmtId="0">
      <sharedItems containsBlank="1" containsMixedTypes="1" containsNumber="1" containsInteger="1" minValue="2" maxValue="2"/>
    </cacheField>
    <cacheField name="VOL" numFmtId="0">
      <sharedItems containsString="0" containsBlank="1" containsNumber="1" containsInteger="1" minValue="0" maxValue="950"/>
    </cacheField>
    <cacheField name="SATUAN" numFmtId="0">
      <sharedItems containsBlank="1" containsMixedTypes="1" containsNumber="1" containsInteger="1" minValue="4" maxValue="4"/>
    </cacheField>
    <cacheField name="H. SATUAN" numFmtId="0">
      <sharedItems containsString="0" containsBlank="1" containsNumber="1" minValue="5" maxValue="451220000"/>
    </cacheField>
    <cacheField name="JUMLAH" numFmtId="0">
      <sharedItems containsString="0" containsBlank="1" containsNumber="1" containsInteger="1" minValue="0" maxValue="23288180000"/>
    </cacheField>
    <cacheField name="KODE " numFmtId="0">
      <sharedItems containsBlank="1" containsMixedTypes="1" containsNumber="1" containsInteger="1" minValue="1" maxValue="524114" count="90">
        <n v="1"/>
        <m/>
        <s v="032.12.DL"/>
        <s v="2376"/>
        <s v="2376.AFA"/>
        <s v="2376.AFA.001"/>
        <s v="051"/>
        <s v="A"/>
        <s v="521211"/>
        <s v="522151"/>
        <s v="524111"/>
        <s v="B"/>
        <s v="052"/>
        <s v="521219"/>
        <s v="053"/>
        <s v="524113"/>
        <s v="054"/>
        <s v="032.12.WA"/>
        <s v="2378"/>
        <s v="2378.CAN"/>
        <s v="2378.CAN.001"/>
        <s v="301"/>
        <s v="532111"/>
        <s v="2378.EBA"/>
        <s v="2378.EBA.958"/>
        <s v="306"/>
        <s v="2378.EBA.962"/>
        <s v="C"/>
        <s v="522141"/>
        <s v="D"/>
        <s v="E"/>
        <s v="F"/>
        <s v="G"/>
        <s v="H"/>
        <s v="I"/>
        <s v="J"/>
        <n v="521211"/>
        <n v="524111"/>
        <s v="524119"/>
        <s v="K"/>
        <n v="522191"/>
        <s v="L"/>
        <n v="521213"/>
        <n v="522151"/>
        <n v="524113"/>
        <s v="M"/>
        <s v="N"/>
        <n v="524114"/>
        <s v="O"/>
        <s v="P"/>
        <s v="2378.EBA.994"/>
        <s v="001"/>
        <s v="DB"/>
        <s v="511111"/>
        <s v="511119"/>
        <s v="511121"/>
        <s v="511122"/>
        <s v="511123"/>
        <s v="511124"/>
        <s v="511125"/>
        <s v="511126"/>
        <s v="511129"/>
        <s v="511151"/>
        <s v="512211"/>
        <s v="512411"/>
        <s v="002"/>
        <s v="GA"/>
        <s v="521111"/>
        <s v="521131"/>
        <s v="521811"/>
        <s v="GB"/>
        <s v="521114"/>
        <s v="GC"/>
        <s v="523121"/>
        <s v="523199"/>
        <s v="GD"/>
        <s v="521115"/>
        <s v="2378.EBB"/>
        <s v="2378.EBB.951"/>
        <s v="303"/>
        <s v="2378.EBD"/>
        <s v="2378.EBD.952"/>
        <s v="2378.EBD.953"/>
        <s v="302"/>
        <s v="2378.EBD.955"/>
        <s v="4345"/>
        <s v="4345.EBC"/>
        <s v="4345.EBC.996"/>
        <s v="522191"/>
        <s v="524211"/>
      </sharedItems>
    </cacheField>
    <cacheField name="URAIAN " numFmtId="0">
      <sharedItems containsMixedTypes="1" containsNumber="1" containsInteger="1" minValue="2" maxValue="2" count="293">
        <n v="2"/>
        <s v="PUSAT PENDIDIKAN KELAUTAN DAN PERIKANAN"/>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Pendidikan KP"/>
        <s v="01 - NSPK Peserta Didik Standar Sarana dan Prasarana Pendidikan KP"/>
        <s v="Pengendalian Sarana Prasarana"/>
        <s v="04 - Cetakan"/>
        <s v="01 - Perjalanan Pengendalian Sarana Prasarana"/>
        <s v="NSPK Kelembagaan Pendidikan KP"/>
        <s v="Pengembangan Kelembagaan Pendidikan KP"/>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109 Org X 2 hari)"/>
        <s v="02 - Perjalanan Fullboard Meeting"/>
        <s v="Penyusunan Pedoman dan Program Kerjasama Penta Helix"/>
        <s v="05 - Cetakan"/>
        <s v="01 - Perjalanan Penyusunan Pedoman dan Program Kerjasama Penta Helix"/>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02 - Perjalanan Koordinasi, Sinkronisasi, Wisuda dan Pendampingan Kepala Pusdik KP"/>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elitian Dan Pengabdian Kepada Masyarakat"/>
        <s v="02 - Publikasi SFV"/>
        <s v="01 - Perjalanan Bimbingan Penelitian dan Pengabdian Kepada Masyarakat"/>
        <s v="Serapan  Lulusan Pendidikan KP"/>
        <s v="01 - Perjalanan Serapan Lulusan"/>
        <s v="Publikasi dan Kehumasan Pusat Pendidikan KP  (OII)"/>
        <s v="01 - Perjalanan Kehumasan Pusat Pendidikan KP"/>
        <s v="Transformasi Layanan Pendidikan KP"/>
        <s v="02 - Penggandaan"/>
        <s v="01 - Perjalanan Penyusunan Kajian"/>
        <s v="Belanja Perjalanan Dinas Paket Meeting Luar Kota"/>
        <s v="01 - Paket Fullboard Meeting (27 Org X 2 Hari)"/>
        <s v="02 - Uang Harian Fullboard Meeting (27 orang x 3 Hari)"/>
        <s v="03 - Uang Harian Fullboard Meeting (10 orang x 1 Hari)"/>
        <s v="Jiwa Korsa Pegawai Pusdik KP"/>
        <s v="01 - Perlengkapan Peserta"/>
        <s v="05 - Belanja Konsumsi/Bahan Makanan"/>
        <s v="01 - Sewa Kendaraan (1 Hari x 2 Unit x 1 Kgt) Jakarta - Jawa Barat"/>
        <s v="Belanja Jasa Lainnya"/>
        <s v="01 - Jasa Pandu Jiwa Korsa"/>
        <s v="01 - Perjalanan  Survey Lokasi Jiwa Korsa Pusdik KP"/>
        <s v="01 - Paket Fullboard Meeting (75 Org X 1 Hari)"/>
        <s v="02 - Uang Harian Fullboard Meeting (75 orang x 2 Hari)"/>
        <s v="Kajian Analisis Kebutuhan Tenaga Kerja pada Industri Kelautan dan Perikanan"/>
        <s v="05 - Responden Kit"/>
        <s v="Belanja Honor Output Kegiatan"/>
        <s v="01 - Pembantu Lapang"/>
        <s v="Wisuda dan Pelantikan pada Satdik di Lingkungan KKP"/>
        <s v="01 - Wisuda dan Pelantikan pada Satdik di Lingkungan KKP"/>
        <s v="Workshop Prodi Teknis dan Spesifik"/>
        <s v="Belanja Perjalanan Dinas Paket Meeting Dalam Kota"/>
        <s v="01 - Paket Fullboard Meeting (35 Org X 2 Hari)"/>
        <s v="Dukungan NSPK Peserta Didik dan Sarana Prasarana Pendidikan KP"/>
        <s v="Dukungan Penyiapan Pendidik dan Tenaga Kependidikan"/>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oordinasi Teknis Pendidikan KP"/>
        <s v="06 - Perlengkapan Peserta"/>
        <s v="01 - Perjalanan Rakornis Pendidikan KP"/>
        <s v="01 - Paket Fullboard Meeting (120 Org X 2 Hari)"/>
        <s v="Studi Banding Biaya Program Studi"/>
        <s v="01 - Perjalanan Studi Banding Biaya Program Stud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haredItems>
    </cacheField>
    <cacheField name="VOL " numFmtId="0">
      <sharedItems containsString="0" containsBlank="1" containsNumber="1" containsInteger="1" minValue="0" maxValue="950"/>
    </cacheField>
    <cacheField name="SATUAN " numFmtId="0">
      <sharedItems containsBlank="1" containsMixedTypes="1" containsNumber="1" containsInteger="1" minValue="4" maxValue="4"/>
    </cacheField>
    <cacheField name="H. SATUAN " numFmtId="0">
      <sharedItems containsString="0" containsBlank="1" containsNumber="1" minValue="5" maxValue="451220000"/>
    </cacheField>
    <cacheField name="JUMLAH " numFmtId="0">
      <sharedItems containsSemiMixedTypes="0" containsString="0" containsNumber="1" containsInteger="1" minValue="0" maxValue="23288180000"/>
    </cacheField>
    <cacheField name="+/-" numFmtId="0">
      <sharedItems containsSemiMixedTypes="0" containsString="0" containsNumber="1" containsInteger="1" minValue="-345368000" maxValue="291732000"/>
    </cacheField>
    <cacheField name="Status Revisi" numFmtId="0">
      <sharedItems containsBlank="1" containsMixedTypes="1" containsNumber="1" containsInteger="1" minValue="7" maxValue="7"/>
    </cacheField>
    <cacheField name="KOORDINATOR" numFmtId="0">
      <sharedItems containsBlank="1" containsMixedTypes="1" containsNumber="1" containsInteger="1" minValue="9" maxValue="9"/>
    </cacheField>
    <cacheField name="SUBKOORDINATOR" numFmtId="0">
      <sharedItems containsBlank="1" containsMixedTypes="1" containsNumber="1" containsInteger="1" minValue="10" maxValue="10" count="10">
        <n v="10"/>
        <m/>
        <s v="Metode dan Kurikulum"/>
        <s v="Peserta Didik dan Sarana Prasarana"/>
        <s v="Kelembagaan"/>
        <s v="Ketenagaan"/>
        <s v="Umum"/>
        <s v="Perencanaan"/>
        <s v="Evaluasi"/>
        <s v="Keuangan"/>
      </sharedItems>
    </cacheField>
    <cacheField name="Kegiatan Khusus" numFmtId="0">
      <sharedItems containsBlank="1"/>
    </cacheField>
    <cacheField name="SubKoord_Akun" numFmtId="0">
      <sharedItems containsBlank="1"/>
    </cacheField>
    <cacheField name="Akrual" numFmtId="0">
      <sharedItems containsBlank="1" containsMixedTypes="1" containsNumber="1" containsInteger="1" minValue="0" maxValue="7174081803"/>
    </cacheField>
    <cacheField name="Pagu Minus"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6">
  <r>
    <s v="032.12.DL"/>
    <s v="032.12.DL"/>
    <s v="Program Pendidikan dan Pelatihan Vokasi"/>
    <m/>
    <m/>
    <m/>
    <n v="1000000000"/>
    <s v="032.12.DL"/>
    <x v="0"/>
    <m/>
    <x v="0"/>
    <m/>
    <n v="1000000000"/>
    <n v="0"/>
    <x v="0"/>
    <x v="0"/>
    <x v="0"/>
    <x v="0"/>
    <x v="0"/>
    <s v="032.12"/>
  </r>
  <r>
    <s v="DL.2376"/>
    <s v="2376"/>
    <s v="Pendidikan Kelautan dan Perikanan"/>
    <m/>
    <m/>
    <m/>
    <n v="1000000000"/>
    <s v="2376"/>
    <x v="1"/>
    <m/>
    <x v="0"/>
    <m/>
    <n v="1000000000"/>
    <n v="0"/>
    <x v="0"/>
    <x v="0"/>
    <x v="0"/>
    <x v="0"/>
    <x v="0"/>
    <s v="DL"/>
  </r>
  <r>
    <s v="DL.2376.AFA"/>
    <s v="2376.AFA"/>
    <s v="Norma, Standard, Prosedur dan Kriteria[Base Line]"/>
    <n v="5"/>
    <s v="NSPK, Rancangan Standar, Pedoman, Standar"/>
    <m/>
    <n v="1000000000"/>
    <s v="2376.AFA"/>
    <x v="2"/>
    <n v="5"/>
    <x v="1"/>
    <m/>
    <n v="1000000000"/>
    <n v="0"/>
    <x v="0"/>
    <x v="0"/>
    <x v="0"/>
    <x v="0"/>
    <x v="0"/>
    <s v="DL.2376"/>
  </r>
  <r>
    <s v="DL.2376.AFA.001"/>
    <s v="2376.AFA.001"/>
    <s v="Norma, Standard, Prosedur dan Kriteria Pendidikan Kelautan dan Perikanan"/>
    <n v="5"/>
    <s v="NSPK"/>
    <m/>
    <n v="1000000000"/>
    <s v="2376.AFA.001"/>
    <x v="3"/>
    <n v="5"/>
    <x v="2"/>
    <m/>
    <n v="1000000000"/>
    <n v="0"/>
    <x v="0"/>
    <x v="0"/>
    <x v="0"/>
    <x v="0"/>
    <x v="0"/>
    <s v="DL.2376.AFA"/>
  </r>
  <r>
    <s v="DL.2376.AFA.001.051"/>
    <s v="051"/>
    <s v="NSPK Metode dan Kurikulum Pendidikan KP"/>
    <m/>
    <s v=""/>
    <m/>
    <n v="186192000"/>
    <s v="051"/>
    <x v="4"/>
    <m/>
    <x v="3"/>
    <m/>
    <n v="186242000"/>
    <n v="-50000"/>
    <x v="0"/>
    <x v="0"/>
    <x v="0"/>
    <x v="0"/>
    <x v="0"/>
    <s v="DL.2376.AFA.001"/>
  </r>
  <r>
    <s v="DL.2376.AFA.001.051.A"/>
    <s v="A"/>
    <s v="Bimbingan dan Pembinaan Metode dan Kurikulum"/>
    <m/>
    <m/>
    <m/>
    <n v="131673000"/>
    <s v="A"/>
    <x v="5"/>
    <m/>
    <x v="0"/>
    <m/>
    <n v="131673000"/>
    <n v="0"/>
    <x v="0"/>
    <x v="1"/>
    <x v="1"/>
    <x v="0"/>
    <x v="0"/>
    <s v="DL.2376.AFA.001.051"/>
  </r>
  <r>
    <s v="DL.2376.AFA.001.051.A.521211"/>
    <s v="521211"/>
    <s v="Belanja Bahan"/>
    <m/>
    <m/>
    <m/>
    <n v="48225000"/>
    <s v="521211"/>
    <x v="6"/>
    <m/>
    <x v="0"/>
    <m/>
    <n v="48225000"/>
    <n v="0"/>
    <x v="0"/>
    <x v="0"/>
    <x v="0"/>
    <x v="0"/>
    <x v="1"/>
    <s v="DL.2376.AFA.001.051.A"/>
  </r>
  <r>
    <s v="DL.2376.AFA.001.051.A.521211.1"/>
    <m/>
    <s v="01 - Konsumsi/bahan makanan"/>
    <n v="503"/>
    <s v="OK"/>
    <n v="75000"/>
    <n v="37725000"/>
    <m/>
    <x v="7"/>
    <n v="533"/>
    <x v="4"/>
    <n v="75000"/>
    <n v="39975000"/>
    <n v="-2250000"/>
    <x v="1"/>
    <x v="0"/>
    <x v="0"/>
    <x v="0"/>
    <x v="0"/>
    <s v="DL.2376.AFA.001.051.A.521211"/>
  </r>
  <r>
    <s v="DL.2376.AFA.001.051.A.521211.2"/>
    <m/>
    <s v="02 - Penggadaan"/>
    <n v="3"/>
    <s v="PKT"/>
    <n v="1000000"/>
    <n v="3000000"/>
    <m/>
    <x v="8"/>
    <n v="1"/>
    <x v="5"/>
    <n v="750000"/>
    <n v="750000"/>
    <n v="2250000"/>
    <x v="1"/>
    <x v="0"/>
    <x v="0"/>
    <x v="0"/>
    <x v="0"/>
    <s v="DL.2376.AFA.001.051.A.521211"/>
  </r>
  <r>
    <s v="DL.2376.AFA.001.051.A.521211.3"/>
    <m/>
    <s v="03 - Bahan Komputer"/>
    <n v="3"/>
    <s v="PKT"/>
    <n v="1500000"/>
    <n v="4500000"/>
    <m/>
    <x v="9"/>
    <n v="3"/>
    <x v="5"/>
    <n v="1500000"/>
    <n v="4500000"/>
    <n v="0"/>
    <x v="0"/>
    <x v="0"/>
    <x v="0"/>
    <x v="0"/>
    <x v="0"/>
    <s v="DL.2376.AFA.001.051.A.521211"/>
  </r>
  <r>
    <s v="DL.2376.AFA.001.051.A.521211.4"/>
    <m/>
    <s v="04 - ATK"/>
    <n v="3"/>
    <s v="PKT"/>
    <n v="1000000"/>
    <n v="3000000"/>
    <m/>
    <x v="10"/>
    <n v="3"/>
    <x v="5"/>
    <n v="1000000"/>
    <n v="3000000"/>
    <n v="0"/>
    <x v="0"/>
    <x v="0"/>
    <x v="0"/>
    <x v="0"/>
    <x v="0"/>
    <s v="DL.2376.AFA.001.051.A.521211"/>
  </r>
  <r>
    <s v="DL.2376.AFA.001.051.A.522151"/>
    <s v="522151"/>
    <s v="Belanja Jasa Profesi"/>
    <m/>
    <m/>
    <m/>
    <n v="16000000"/>
    <s v="522151"/>
    <x v="11"/>
    <m/>
    <x v="0"/>
    <m/>
    <n v="16000000"/>
    <n v="0"/>
    <x v="0"/>
    <x v="0"/>
    <x v="0"/>
    <x v="0"/>
    <x v="1"/>
    <s v="DL.2376.AFA.001.051.A"/>
  </r>
  <r>
    <s v="DL.2376.AFA.001.051.A.522151.1"/>
    <m/>
    <s v="01 - Narasumber/Pembahas"/>
    <n v="16"/>
    <s v="OJ"/>
    <n v="1000000"/>
    <n v="16000000"/>
    <m/>
    <x v="12"/>
    <n v="16"/>
    <x v="6"/>
    <n v="1000000"/>
    <n v="16000000"/>
    <n v="0"/>
    <x v="2"/>
    <x v="0"/>
    <x v="0"/>
    <x v="0"/>
    <x v="0"/>
    <s v="DL.2376.AFA.001.051.A.522151"/>
  </r>
  <r>
    <s v="DL.2376.AFA.001.051.A.524111"/>
    <s v="524111"/>
    <s v="Belanja Perjalanan Dinas Biasa"/>
    <m/>
    <m/>
    <m/>
    <n v="67448000"/>
    <s v="524111"/>
    <x v="13"/>
    <m/>
    <x v="0"/>
    <m/>
    <n v="67448000"/>
    <n v="0"/>
    <x v="0"/>
    <x v="0"/>
    <x v="0"/>
    <x v="0"/>
    <x v="1"/>
    <s v="DL.2376.AFA.001.051.A"/>
  </r>
  <r>
    <s v="DL.2376.AFA.001.051.A.524111.1"/>
    <m/>
    <s v="01 - Perjalanan Bimbingan dan Pembinaan Metode dan Kurikulum"/>
    <n v="13"/>
    <s v="OK"/>
    <n v="5188308"/>
    <n v="67448000"/>
    <m/>
    <x v="14"/>
    <n v="13"/>
    <x v="4"/>
    <n v="5188308"/>
    <n v="67448000"/>
    <n v="0"/>
    <x v="2"/>
    <x v="0"/>
    <x v="0"/>
    <x v="0"/>
    <x v="0"/>
    <s v="DL.2376.AFA.001.051.A.524111"/>
  </r>
  <r>
    <s v="DL.2376.AFA.001.051.A.524114"/>
    <m/>
    <m/>
    <m/>
    <m/>
    <m/>
    <m/>
    <s v="524114"/>
    <x v="15"/>
    <m/>
    <x v="0"/>
    <m/>
    <n v="0"/>
    <n v="0"/>
    <x v="3"/>
    <x v="0"/>
    <x v="0"/>
    <x v="0"/>
    <x v="1"/>
    <s v="DL.2376.AFA.001.051.A"/>
  </r>
  <r>
    <s v="DL.2376.AFA.001.051.B"/>
    <s v="B"/>
    <s v="Penyusunan NSPK Metode dan Kurikulum"/>
    <m/>
    <m/>
    <m/>
    <n v="54519000"/>
    <s v="B"/>
    <x v="16"/>
    <m/>
    <x v="0"/>
    <m/>
    <n v="54569000"/>
    <n v="-50000"/>
    <x v="0"/>
    <x v="1"/>
    <x v="1"/>
    <x v="0"/>
    <x v="0"/>
    <s v="DL.2376.AFA.001.051"/>
  </r>
  <r>
    <s v="DL.2376.AFA.001.051.B.521211"/>
    <s v="521211"/>
    <s v="Belanja Bahan"/>
    <m/>
    <m/>
    <m/>
    <n v="17500000"/>
    <s v="521211"/>
    <x v="6"/>
    <m/>
    <x v="0"/>
    <m/>
    <n v="17550000"/>
    <n v="-50000"/>
    <x v="0"/>
    <x v="0"/>
    <x v="0"/>
    <x v="0"/>
    <x v="1"/>
    <s v="DL.2376.AFA.001.051.B"/>
  </r>
  <r>
    <s v="DL.2376.AFA.001.051.B.521211.1"/>
    <m/>
    <s v="01 - Konsumsi/bahan makanan"/>
    <n v="140"/>
    <s v="OK"/>
    <n v="75000"/>
    <n v="10500000"/>
    <m/>
    <x v="7"/>
    <n v="124"/>
    <x v="4"/>
    <n v="75000"/>
    <n v="9300000"/>
    <n v="1200000"/>
    <x v="1"/>
    <x v="0"/>
    <x v="0"/>
    <x v="0"/>
    <x v="0"/>
    <s v="DL.2376.AFA.001.051.B.521211"/>
  </r>
  <r>
    <s v="DL.2376.AFA.001.051.B.521211.2"/>
    <m/>
    <s v="02 - Penggadaan"/>
    <n v="2"/>
    <s v="PKT"/>
    <n v="1000000"/>
    <n v="2000000"/>
    <m/>
    <x v="8"/>
    <n v="1"/>
    <x v="5"/>
    <n v="750000"/>
    <n v="750000"/>
    <n v="1250000"/>
    <x v="1"/>
    <x v="0"/>
    <x v="0"/>
    <x v="0"/>
    <x v="0"/>
    <s v="DL.2376.AFA.001.051.B.521211"/>
  </r>
  <r>
    <s v="DL.2376.AFA.001.051.B.521211.3"/>
    <m/>
    <s v="03 - Bahan Komputer"/>
    <n v="2"/>
    <s v="PKT"/>
    <n v="1500000"/>
    <n v="3000000"/>
    <m/>
    <x v="9"/>
    <n v="3"/>
    <x v="5"/>
    <n v="1500000"/>
    <n v="4500000"/>
    <n v="-1500000"/>
    <x v="1"/>
    <x v="0"/>
    <x v="0"/>
    <x v="0"/>
    <x v="0"/>
    <s v="DL.2376.AFA.001.051.B.521211"/>
  </r>
  <r>
    <s v="DL.2376.AFA.001.051.B.521211.4"/>
    <m/>
    <s v="04 - ATK"/>
    <n v="2"/>
    <s v="PKT"/>
    <n v="1000000"/>
    <n v="2000000"/>
    <m/>
    <x v="10"/>
    <n v="3"/>
    <x v="5"/>
    <n v="1000000"/>
    <n v="3000000"/>
    <n v="-1000000"/>
    <x v="1"/>
    <x v="0"/>
    <x v="0"/>
    <x v="0"/>
    <x v="0"/>
    <s v="DL.2376.AFA.001.051.B.521211"/>
  </r>
  <r>
    <s v="DL.2376.AFA.001.051.B.522151"/>
    <s v="522151"/>
    <s v="Belanja Jasa Profesi"/>
    <m/>
    <m/>
    <m/>
    <n v="5000000"/>
    <s v="522151"/>
    <x v="11"/>
    <m/>
    <x v="0"/>
    <m/>
    <n v="5000000"/>
    <n v="0"/>
    <x v="0"/>
    <x v="0"/>
    <x v="0"/>
    <x v="0"/>
    <x v="1"/>
    <s v="DL.2376.AFA.001.051.B"/>
  </r>
  <r>
    <s v="DL.2376.AFA.001.051.B.522151.1"/>
    <m/>
    <s v="01 - Narasumber/Pembahas"/>
    <n v="5"/>
    <s v="OJ"/>
    <n v="1000000"/>
    <n v="5000000"/>
    <m/>
    <x v="12"/>
    <n v="5"/>
    <x v="6"/>
    <n v="1000000"/>
    <n v="5000000"/>
    <n v="0"/>
    <x v="2"/>
    <x v="0"/>
    <x v="0"/>
    <x v="0"/>
    <x v="0"/>
    <s v="DL.2376.AFA.001.051.B.522151"/>
  </r>
  <r>
    <s v="DL.2376.AFA.001.051.B.524111"/>
    <s v="524111"/>
    <s v="Belanja Perjalanan Dinas Biasa"/>
    <m/>
    <m/>
    <m/>
    <n v="32019000"/>
    <s v="524111"/>
    <x v="13"/>
    <m/>
    <x v="0"/>
    <m/>
    <n v="32019000"/>
    <n v="0"/>
    <x v="0"/>
    <x v="0"/>
    <x v="0"/>
    <x v="0"/>
    <x v="1"/>
    <s v="DL.2376.AFA.001.051.B"/>
  </r>
  <r>
    <s v="DL.2376.AFA.001.051.B.524111.1"/>
    <m/>
    <s v="01 - Perjalanan Fasilitasi/koordinasi Penyusunan NSPK"/>
    <n v="11"/>
    <s v="OK"/>
    <n v="2910883"/>
    <n v="32019000"/>
    <m/>
    <x v="17"/>
    <n v="11"/>
    <x v="4"/>
    <n v="2910883"/>
    <n v="32019000"/>
    <n v="0"/>
    <x v="2"/>
    <x v="0"/>
    <x v="0"/>
    <x v="0"/>
    <x v="0"/>
    <s v="DL.2376.AFA.001.051.B.524111"/>
  </r>
  <r>
    <s v="DL.2376.AFA.001.052"/>
    <s v="052"/>
    <s v="NSPK Peserta Didik Sarana dan Prasarana Pendidikan KP"/>
    <m/>
    <s v=""/>
    <m/>
    <n v="118802000"/>
    <s v="052"/>
    <x v="18"/>
    <m/>
    <x v="3"/>
    <m/>
    <n v="135552000"/>
    <n v="-16750000"/>
    <x v="0"/>
    <x v="0"/>
    <x v="0"/>
    <x v="0"/>
    <x v="0"/>
    <s v="DL.2376.AFA.001"/>
  </r>
  <r>
    <s v="DL.2376.AFA.001.052.A"/>
    <s v="A"/>
    <s v="NSPK Peserta Didik"/>
    <m/>
    <m/>
    <m/>
    <n v="35050000"/>
    <s v="A"/>
    <x v="19"/>
    <m/>
    <x v="0"/>
    <m/>
    <n v="44300000"/>
    <n v="-9250000"/>
    <x v="0"/>
    <x v="1"/>
    <x v="2"/>
    <x v="0"/>
    <x v="0"/>
    <s v="DL.2376.AFA.001.052"/>
  </r>
  <r>
    <s v="DL.2376.AFA.001.052.A.521211"/>
    <s v="521211"/>
    <s v="Belanja Bahan"/>
    <m/>
    <m/>
    <m/>
    <n v="11050000"/>
    <s v="521211"/>
    <x v="6"/>
    <m/>
    <x v="0"/>
    <m/>
    <n v="20300000"/>
    <n v="-9250000"/>
    <x v="0"/>
    <x v="0"/>
    <x v="0"/>
    <x v="0"/>
    <x v="2"/>
    <s v="DL.2376.AFA.001.052.A"/>
  </r>
  <r>
    <s v="DL.2376.AFA.001.052.A.521211.1"/>
    <m/>
    <s v="01 - Konsumsi/bahan makanan"/>
    <n v="100"/>
    <s v="OK"/>
    <n v="75000"/>
    <n v="7500000"/>
    <m/>
    <x v="7"/>
    <n v="190"/>
    <x v="4"/>
    <n v="75000"/>
    <n v="14250000"/>
    <n v="-6750000"/>
    <x v="1"/>
    <x v="0"/>
    <x v="0"/>
    <x v="0"/>
    <x v="0"/>
    <s v="DL.2376.AFA.001.052.A.521211"/>
  </r>
  <r>
    <s v="DL.2376.AFA.001.052.A.521211.2"/>
    <m/>
    <s v="02 - Bahan Komputer"/>
    <n v="1"/>
    <s v="PKT"/>
    <n v="1500000"/>
    <n v="1500000"/>
    <m/>
    <x v="20"/>
    <n v="2"/>
    <x v="5"/>
    <n v="1500000"/>
    <n v="3000000"/>
    <n v="-1500000"/>
    <x v="1"/>
    <x v="0"/>
    <x v="0"/>
    <x v="0"/>
    <x v="0"/>
    <s v="DL.2376.AFA.001.052.A.521211"/>
  </r>
  <r>
    <s v="DL.2376.AFA.001.052.A.521211.3"/>
    <m/>
    <s v="03 - ATK"/>
    <n v="1"/>
    <s v="PKT"/>
    <n v="1000000"/>
    <n v="1000000"/>
    <m/>
    <x v="21"/>
    <n v="2"/>
    <x v="5"/>
    <n v="1000000"/>
    <n v="2000000"/>
    <n v="-1000000"/>
    <x v="1"/>
    <x v="0"/>
    <x v="0"/>
    <x v="0"/>
    <x v="0"/>
    <s v="DL.2376.AFA.001.052.A.521211"/>
  </r>
  <r>
    <s v="DL.2376.AFA.001.052.A.521211.4"/>
    <m/>
    <s v="04 - Cetak"/>
    <n v="3"/>
    <s v="Ekspl"/>
    <n v="350000"/>
    <n v="1050000"/>
    <m/>
    <x v="22"/>
    <n v="3"/>
    <x v="7"/>
    <n v="350000"/>
    <n v="1050000"/>
    <n v="0"/>
    <x v="0"/>
    <x v="0"/>
    <x v="0"/>
    <x v="0"/>
    <x v="0"/>
    <s v="DL.2376.AFA.001.052.A.521211"/>
  </r>
  <r>
    <s v="DL.2376.AFA.001.052.A.521211"/>
    <m/>
    <m/>
    <m/>
    <m/>
    <m/>
    <m/>
    <s v="521219"/>
    <x v="23"/>
    <m/>
    <x v="0"/>
    <m/>
    <n v="0"/>
    <n v="0"/>
    <x v="3"/>
    <x v="0"/>
    <x v="0"/>
    <x v="0"/>
    <x v="2"/>
    <s v="DL.2376.AFA.001.052.A"/>
  </r>
  <r>
    <s v="DL.2376.AFA.001.052.A.522151"/>
    <m/>
    <m/>
    <m/>
    <m/>
    <m/>
    <m/>
    <s v="522151"/>
    <x v="11"/>
    <m/>
    <x v="0"/>
    <m/>
    <n v="0"/>
    <n v="0"/>
    <x v="3"/>
    <x v="0"/>
    <x v="0"/>
    <x v="0"/>
    <x v="2"/>
    <s v="DL.2376.AFA.001.052.A"/>
  </r>
  <r>
    <s v="DL.2376.AFA.001.052.A.524111"/>
    <s v="524111"/>
    <s v="Belanja Perjalanan Dinas Biasa"/>
    <m/>
    <m/>
    <m/>
    <n v="24000000"/>
    <s v="524111"/>
    <x v="13"/>
    <m/>
    <x v="0"/>
    <m/>
    <n v="24000000"/>
    <n v="0"/>
    <x v="0"/>
    <x v="0"/>
    <x v="0"/>
    <x v="0"/>
    <x v="2"/>
    <s v="DL.2376.AFA.001.052.A"/>
  </r>
  <r>
    <s v="DL.2376.AFA.001.052.A.524111.1"/>
    <m/>
    <s v="01 - NSPK Peserta Didik Standar Sarana dan Prasarana Pendidikan KP"/>
    <n v="6"/>
    <s v="OK"/>
    <n v="4000000"/>
    <n v="24000000"/>
    <m/>
    <x v="24"/>
    <n v="6"/>
    <x v="4"/>
    <n v="4000000"/>
    <n v="24000000"/>
    <n v="0"/>
    <x v="2"/>
    <x v="0"/>
    <x v="0"/>
    <x v="0"/>
    <x v="0"/>
    <s v="DL.2376.AFA.001.052.A.524111"/>
  </r>
  <r>
    <s v="DL.2376.AFA.001.052.B"/>
    <s v="B"/>
    <s v="Pengendalian Sarana Prasarana"/>
    <m/>
    <m/>
    <m/>
    <n v="83752000"/>
    <s v="B"/>
    <x v="25"/>
    <m/>
    <x v="0"/>
    <m/>
    <n v="91252000"/>
    <n v="-7500000"/>
    <x v="0"/>
    <x v="1"/>
    <x v="2"/>
    <x v="0"/>
    <x v="0"/>
    <s v="DL.2376.AFA.001.052"/>
  </r>
  <r>
    <s v="DL.2376.AFA.001.052.B.521211"/>
    <s v="521211"/>
    <s v="Belanja Bahan"/>
    <m/>
    <m/>
    <m/>
    <n v="13500000"/>
    <s v="521211"/>
    <x v="6"/>
    <m/>
    <x v="0"/>
    <m/>
    <n v="21000000"/>
    <n v="-7500000"/>
    <x v="0"/>
    <x v="0"/>
    <x v="0"/>
    <x v="0"/>
    <x v="2"/>
    <s v="DL.2376.AFA.001.052.B"/>
  </r>
  <r>
    <s v="DL.2376.AFA.001.052.B.521211.1"/>
    <m/>
    <s v="01 - Konsumsi/bahan makanan"/>
    <n v="100"/>
    <s v="OK"/>
    <n v="75000"/>
    <n v="7500000"/>
    <m/>
    <x v="7"/>
    <n v="200"/>
    <x v="4"/>
    <n v="75000"/>
    <n v="15000000"/>
    <n v="-7500000"/>
    <x v="1"/>
    <x v="0"/>
    <x v="0"/>
    <x v="0"/>
    <x v="0"/>
    <s v="DL.2376.AFA.001.052.B.521211"/>
  </r>
  <r>
    <s v="DL.2376.AFA.001.052.B.521211.2"/>
    <m/>
    <s v="02 - Bahan Komputer"/>
    <n v="2"/>
    <s v="PKT"/>
    <n v="1500000"/>
    <n v="3000000"/>
    <m/>
    <x v="20"/>
    <n v="2"/>
    <x v="5"/>
    <n v="1500000"/>
    <n v="3000000"/>
    <n v="0"/>
    <x v="0"/>
    <x v="0"/>
    <x v="0"/>
    <x v="0"/>
    <x v="0"/>
    <s v="DL.2376.AFA.001.052.B.521211"/>
  </r>
  <r>
    <s v="DL.2376.AFA.001.052.B.521211.3"/>
    <m/>
    <s v="03 - ATK"/>
    <n v="2"/>
    <s v="PKT"/>
    <n v="1000000"/>
    <n v="2000000"/>
    <m/>
    <x v="21"/>
    <n v="2"/>
    <x v="5"/>
    <n v="1000000"/>
    <n v="2000000"/>
    <n v="0"/>
    <x v="0"/>
    <x v="0"/>
    <x v="0"/>
    <x v="0"/>
    <x v="0"/>
    <s v="DL.2376.AFA.001.052.B.521211"/>
  </r>
  <r>
    <s v="DL.2376.AFA.001.052.B.521211.4"/>
    <m/>
    <s v="04 - Cetakan"/>
    <n v="4"/>
    <s v="Ekspl"/>
    <n v="250000"/>
    <n v="1000000"/>
    <m/>
    <x v="26"/>
    <n v="4"/>
    <x v="7"/>
    <n v="250000"/>
    <n v="1000000"/>
    <n v="0"/>
    <x v="0"/>
    <x v="0"/>
    <x v="0"/>
    <x v="0"/>
    <x v="0"/>
    <s v="DL.2376.AFA.001.052.B.521211"/>
  </r>
  <r>
    <s v="DL.2376.AFA.001.052.B.522151"/>
    <s v="522151"/>
    <s v="Belanja Jasa Profesi"/>
    <m/>
    <m/>
    <m/>
    <n v="4000000"/>
    <s v="522151"/>
    <x v="11"/>
    <m/>
    <x v="0"/>
    <m/>
    <n v="4000000"/>
    <n v="0"/>
    <x v="0"/>
    <x v="0"/>
    <x v="0"/>
    <x v="0"/>
    <x v="2"/>
    <s v="DL.2376.AFA.001.052.B"/>
  </r>
  <r>
    <s v="DL.2376.AFA.001.052.B.522151.1"/>
    <m/>
    <s v="01 - Narasumber/Pembahas"/>
    <n v="4"/>
    <s v="OJ"/>
    <n v="1000000"/>
    <n v="4000000"/>
    <m/>
    <x v="12"/>
    <n v="4"/>
    <x v="6"/>
    <n v="1000000"/>
    <n v="4000000"/>
    <n v="0"/>
    <x v="2"/>
    <x v="0"/>
    <x v="0"/>
    <x v="0"/>
    <x v="0"/>
    <s v="DL.2376.AFA.001.052.B.522151"/>
  </r>
  <r>
    <s v="DL.2376.AFA.001.052.B.524111"/>
    <s v="524111"/>
    <s v="Belanja Perjalanan Dinas Biasa"/>
    <m/>
    <m/>
    <m/>
    <n v="66252000"/>
    <s v="524111"/>
    <x v="13"/>
    <m/>
    <x v="0"/>
    <m/>
    <n v="66252000"/>
    <n v="0"/>
    <x v="0"/>
    <x v="0"/>
    <x v="0"/>
    <x v="0"/>
    <x v="2"/>
    <s v="DL.2376.AFA.001.052.B"/>
  </r>
  <r>
    <s v="DL.2376.AFA.001.052.B.524111.1"/>
    <m/>
    <s v="01 - Perjalanan Pengendalian Sarana Prasarana"/>
    <n v="12"/>
    <s v="OK"/>
    <n v="5521000"/>
    <n v="66252000"/>
    <m/>
    <x v="27"/>
    <n v="12"/>
    <x v="4"/>
    <n v="5521000"/>
    <n v="66252000"/>
    <n v="0"/>
    <x v="2"/>
    <x v="0"/>
    <x v="0"/>
    <x v="0"/>
    <x v="0"/>
    <s v="DL.2376.AFA.001.052.B.524111"/>
  </r>
  <r>
    <s v="DL.2376.AFA.001.053"/>
    <s v="053"/>
    <s v="NSPK Kelembagaan Pendidikan KP"/>
    <m/>
    <s v=""/>
    <m/>
    <n v="475336000"/>
    <s v="053"/>
    <x v="28"/>
    <m/>
    <x v="3"/>
    <m/>
    <n v="466536000"/>
    <n v="8800000"/>
    <x v="0"/>
    <x v="0"/>
    <x v="0"/>
    <x v="0"/>
    <x v="0"/>
    <s v="DL.2376.AFA.001"/>
  </r>
  <r>
    <s v="DL.2376.AFA.001.053.A"/>
    <s v="A"/>
    <s v="Pengembangan Kelembagaan Pendidikan KP"/>
    <m/>
    <m/>
    <m/>
    <n v="404820000"/>
    <s v="A"/>
    <x v="29"/>
    <m/>
    <x v="0"/>
    <m/>
    <n v="396020000"/>
    <n v="8800000"/>
    <x v="0"/>
    <x v="2"/>
    <x v="3"/>
    <x v="0"/>
    <x v="0"/>
    <s v="DL.2376.AFA.001.053"/>
  </r>
  <r>
    <s v="DL.2376.AFA.001.053.A.521211"/>
    <s v="521211"/>
    <s v="Belanja Bahan"/>
    <m/>
    <m/>
    <m/>
    <n v="74000000"/>
    <s v="521211"/>
    <x v="6"/>
    <m/>
    <x v="0"/>
    <m/>
    <n v="36000000"/>
    <n v="38000000"/>
    <x v="0"/>
    <x v="0"/>
    <x v="0"/>
    <x v="0"/>
    <x v="3"/>
    <s v="DL.2376.AFA.001.053.A"/>
  </r>
  <r>
    <s v="DL.2376.AFA.001.053.A.521211.1"/>
    <m/>
    <s v="01 - Konsumsi/bahan makanan"/>
    <n v="200"/>
    <s v="OK"/>
    <n v="75000"/>
    <n v="15000000"/>
    <m/>
    <x v="7"/>
    <n v="200"/>
    <x v="4"/>
    <n v="75000"/>
    <n v="15000000"/>
    <n v="0"/>
    <x v="0"/>
    <x v="0"/>
    <x v="0"/>
    <x v="0"/>
    <x v="0"/>
    <s v="DL.2376.AFA.001.053.A.521211"/>
  </r>
  <r>
    <s v="DL.2376.AFA.001.053.A.521211.2"/>
    <m/>
    <s v="02 - Penggadaan"/>
    <n v="8"/>
    <s v="PKT"/>
    <n v="1000000"/>
    <n v="8000000"/>
    <m/>
    <x v="8"/>
    <n v="6"/>
    <x v="5"/>
    <n v="1000000"/>
    <n v="6000000"/>
    <n v="2000000"/>
    <x v="1"/>
    <x v="0"/>
    <x v="0"/>
    <x v="0"/>
    <x v="0"/>
    <s v="DL.2376.AFA.001.053.A.521211"/>
  </r>
  <r>
    <s v="DL.2376.AFA.001.053.A.521211.3"/>
    <m/>
    <s v="03 - Bahan Komputer"/>
    <n v="8"/>
    <s v="PKT"/>
    <n v="1500000"/>
    <n v="12000000"/>
    <m/>
    <x v="9"/>
    <n v="6"/>
    <x v="5"/>
    <n v="1500000"/>
    <n v="9000000"/>
    <n v="3000000"/>
    <x v="1"/>
    <x v="0"/>
    <x v="0"/>
    <x v="0"/>
    <x v="0"/>
    <s v="DL.2376.AFA.001.053.A.521211"/>
  </r>
  <r>
    <s v="DL.2376.AFA.001.053.A.521211.4"/>
    <m/>
    <s v="04 - ATK"/>
    <n v="8"/>
    <s v="PKT"/>
    <n v="1000000"/>
    <n v="8000000"/>
    <m/>
    <x v="10"/>
    <n v="6"/>
    <x v="5"/>
    <n v="1000000"/>
    <n v="6000000"/>
    <n v="2000000"/>
    <x v="1"/>
    <x v="0"/>
    <x v="0"/>
    <x v="0"/>
    <x v="0"/>
    <s v="DL.2376.AFA.001.053.A.521211"/>
  </r>
  <r>
    <s v="DL.2376.AFA.001.053.A.521211.5"/>
    <m/>
    <s v="05 - Cetakan Kelembagaan Pendidikan Vokasi"/>
    <n v="62"/>
    <s v="Ekpl"/>
    <n v="500000"/>
    <n v="31000000"/>
    <m/>
    <x v="30"/>
    <m/>
    <x v="0"/>
    <m/>
    <m/>
    <n v="31000000"/>
    <x v="1"/>
    <x v="0"/>
    <x v="0"/>
    <x v="0"/>
    <x v="0"/>
    <s v="DL.2376.AFA.001.053.A.521211"/>
  </r>
  <r>
    <s v="DL.2376.AFA.001.053.A.521219"/>
    <m/>
    <m/>
    <m/>
    <m/>
    <m/>
    <m/>
    <s v="521219"/>
    <x v="23"/>
    <m/>
    <x v="0"/>
    <m/>
    <n v="31000000"/>
    <n v="-31000000"/>
    <x v="0"/>
    <x v="0"/>
    <x v="0"/>
    <x v="0"/>
    <x v="3"/>
    <s v="DL.2376.AFA.001.053.A"/>
  </r>
  <r>
    <s v="DL.2376.AFA.001.053.A.522151"/>
    <s v="522151"/>
    <s v="Belanja Jasa Profesi"/>
    <m/>
    <m/>
    <m/>
    <n v="25200000"/>
    <s v="522151"/>
    <x v="11"/>
    <m/>
    <x v="0"/>
    <m/>
    <n v="23400000"/>
    <n v="1800000"/>
    <x v="0"/>
    <x v="0"/>
    <x v="0"/>
    <x v="0"/>
    <x v="3"/>
    <s v="DL.2376.AFA.001.053.A"/>
  </r>
  <r>
    <s v="DL.2376.AFA.001.053.A.522151.1"/>
    <m/>
    <s v="01 - Narasumber/Pembahas"/>
    <n v="28"/>
    <s v="OJ"/>
    <n v="900000"/>
    <n v="25200000"/>
    <m/>
    <x v="12"/>
    <n v="26"/>
    <x v="6"/>
    <n v="900000"/>
    <n v="23400000"/>
    <n v="1800000"/>
    <x v="1"/>
    <x v="0"/>
    <x v="0"/>
    <x v="0"/>
    <x v="0"/>
    <s v="DL.2376.AFA.001.053.A.522151"/>
  </r>
  <r>
    <s v="DL.2376.AFA.001.053.A.524111"/>
    <s v="524111"/>
    <s v="Belanja Perjalanan Dinas Biasa"/>
    <m/>
    <m/>
    <m/>
    <n v="304120000"/>
    <s v="524111"/>
    <x v="13"/>
    <m/>
    <x v="0"/>
    <m/>
    <n v="304120000"/>
    <n v="0"/>
    <x v="0"/>
    <x v="0"/>
    <x v="0"/>
    <x v="0"/>
    <x v="3"/>
    <s v="DL.2376.AFA.001.053.A"/>
  </r>
  <r>
    <s v="DL.2376.AFA.001.053.A.524111.1"/>
    <m/>
    <s v="01 - Perjalanan Pembentukan Kelembagaan Pendidikan KP"/>
    <n v="52"/>
    <s v="OK"/>
    <n v="5848480"/>
    <n v="304120000"/>
    <m/>
    <x v="31"/>
    <n v="52"/>
    <x v="4"/>
    <n v="5848480"/>
    <n v="304120000"/>
    <n v="0"/>
    <x v="2"/>
    <x v="0"/>
    <x v="0"/>
    <x v="0"/>
    <x v="0"/>
    <s v="DL.2376.AFA.001.053.A.524111"/>
  </r>
  <r>
    <s v="DL.2376.AFA.001.053.A.524113"/>
    <s v="524113"/>
    <s v="Belanja Perjalanan Dinas Dalam Kota"/>
    <m/>
    <m/>
    <m/>
    <n v="1500000"/>
    <s v="524113"/>
    <x v="32"/>
    <m/>
    <x v="0"/>
    <m/>
    <n v="1500000"/>
    <n v="0"/>
    <x v="0"/>
    <x v="0"/>
    <x v="0"/>
    <x v="0"/>
    <x v="3"/>
    <s v="DL.2376.AFA.001.053.A"/>
  </r>
  <r>
    <s v="DL.2376.AFA.001.053.A.524113.1"/>
    <m/>
    <s v="01 - Transport lokal"/>
    <n v="10"/>
    <s v="OK"/>
    <n v="150000"/>
    <n v="1500000"/>
    <m/>
    <x v="33"/>
    <n v="10"/>
    <x v="4"/>
    <n v="150000"/>
    <n v="1500000"/>
    <n v="0"/>
    <x v="2"/>
    <x v="0"/>
    <x v="0"/>
    <x v="0"/>
    <x v="0"/>
    <s v="DL.2376.AFA.001.053.A.524113"/>
  </r>
  <r>
    <s v="DL.2376.AFA.001.053.B"/>
    <s v="B"/>
    <s v="Penyusunan NSPK Kelembagaan Pendidikan"/>
    <m/>
    <m/>
    <m/>
    <n v="70516000"/>
    <s v="B"/>
    <x v="34"/>
    <m/>
    <x v="0"/>
    <m/>
    <n v="70516000"/>
    <n v="0"/>
    <x v="0"/>
    <x v="2"/>
    <x v="3"/>
    <x v="0"/>
    <x v="0"/>
    <s v="DL.2376.AFA.001.053"/>
  </r>
  <r>
    <s v="DL.2376.AFA.001.053.B.521211"/>
    <s v="521211"/>
    <s v="Belanja Bahan"/>
    <m/>
    <m/>
    <m/>
    <n v="22625000"/>
    <s v="521211"/>
    <x v="6"/>
    <m/>
    <x v="0"/>
    <m/>
    <n v="22625000"/>
    <n v="0"/>
    <x v="3"/>
    <x v="0"/>
    <x v="0"/>
    <x v="0"/>
    <x v="3"/>
    <s v="DL.2376.AFA.001.053.B"/>
  </r>
  <r>
    <s v="DL.2376.AFA.001.053.B.521211.1"/>
    <m/>
    <s v="01 - Konsumsi/bahan makanan"/>
    <n v="75"/>
    <s v="OK"/>
    <n v="75000"/>
    <n v="5625000"/>
    <m/>
    <x v="7"/>
    <n v="75"/>
    <x v="4"/>
    <n v="75000"/>
    <n v="5625000"/>
    <n v="0"/>
    <x v="2"/>
    <x v="0"/>
    <x v="0"/>
    <x v="0"/>
    <x v="0"/>
    <s v="DL.2376.AFA.001.053.B.521211"/>
  </r>
  <r>
    <s v="DL.2376.AFA.001.053.B.521211.2"/>
    <m/>
    <s v="02 - Penggadaan"/>
    <n v="4"/>
    <s v="PKT"/>
    <n v="1500000"/>
    <n v="6000000"/>
    <m/>
    <x v="8"/>
    <n v="4"/>
    <x v="5"/>
    <n v="1500000"/>
    <n v="6000000"/>
    <n v="0"/>
    <x v="2"/>
    <x v="0"/>
    <x v="0"/>
    <x v="0"/>
    <x v="0"/>
    <s v="DL.2376.AFA.001.053.B.521211"/>
  </r>
  <r>
    <s v="DL.2376.AFA.001.053.B.521211.3"/>
    <m/>
    <s v="03 - Bahan Komputer"/>
    <n v="4"/>
    <s v="PKT"/>
    <n v="1500000"/>
    <n v="6000000"/>
    <m/>
    <x v="9"/>
    <n v="4"/>
    <x v="5"/>
    <n v="1500000"/>
    <n v="6000000"/>
    <n v="0"/>
    <x v="2"/>
    <x v="0"/>
    <x v="0"/>
    <x v="0"/>
    <x v="0"/>
    <s v="DL.2376.AFA.001.053.B.521211"/>
  </r>
  <r>
    <s v="DL.2376.AFA.001.053.B.521211.4"/>
    <m/>
    <s v="04 - ATK"/>
    <n v="5"/>
    <s v="PKT"/>
    <n v="1000000"/>
    <n v="5000000"/>
    <m/>
    <x v="10"/>
    <n v="5"/>
    <x v="5"/>
    <n v="1000000"/>
    <n v="5000000"/>
    <n v="0"/>
    <x v="2"/>
    <x v="0"/>
    <x v="0"/>
    <x v="0"/>
    <x v="0"/>
    <s v="DL.2376.AFA.001.053.B.521211"/>
  </r>
  <r>
    <s v="DL.2376.AFA.001.053.B.522151"/>
    <s v="522151"/>
    <s v="Belanja Jasa Profesi"/>
    <m/>
    <m/>
    <m/>
    <n v="7200000"/>
    <s v="522151"/>
    <x v="11"/>
    <m/>
    <x v="0"/>
    <m/>
    <n v="7200000"/>
    <n v="0"/>
    <x v="3"/>
    <x v="0"/>
    <x v="0"/>
    <x v="0"/>
    <x v="3"/>
    <s v="DL.2376.AFA.001.053.B"/>
  </r>
  <r>
    <s v="DL.2376.AFA.001.053.B.522151.1"/>
    <m/>
    <s v="01 - Narasumber/Pembahas"/>
    <n v="8"/>
    <s v="OJ"/>
    <n v="900000"/>
    <n v="7200000"/>
    <m/>
    <x v="12"/>
    <n v="8"/>
    <x v="6"/>
    <n v="900000"/>
    <n v="7200000"/>
    <n v="0"/>
    <x v="2"/>
    <x v="0"/>
    <x v="0"/>
    <x v="0"/>
    <x v="0"/>
    <s v="DL.2376.AFA.001.053.B.522151"/>
  </r>
  <r>
    <s v="DL.2376.AFA.001.053.B.524111"/>
    <s v="524111"/>
    <s v="Belanja Perjalanan Dinas Biasa"/>
    <m/>
    <m/>
    <m/>
    <n v="40691000"/>
    <s v="524111"/>
    <x v="13"/>
    <m/>
    <x v="0"/>
    <m/>
    <n v="40691000"/>
    <n v="0"/>
    <x v="3"/>
    <x v="0"/>
    <x v="0"/>
    <x v="0"/>
    <x v="3"/>
    <s v="DL.2376.AFA.001.053.B"/>
  </r>
  <r>
    <s v="DL.2376.AFA.001.053.B.524111.1"/>
    <m/>
    <s v="01 - Penyusunan NSPK Kelembagaan Pendidikan"/>
    <n v="20"/>
    <s v="OK"/>
    <n v="2034550"/>
    <n v="40691000"/>
    <m/>
    <x v="35"/>
    <n v="20"/>
    <x v="4"/>
    <n v="2034550"/>
    <n v="40691000"/>
    <n v="0"/>
    <x v="2"/>
    <x v="0"/>
    <x v="0"/>
    <x v="0"/>
    <x v="0"/>
    <s v="DL.2376.AFA.001.053.B.524111"/>
  </r>
  <r>
    <s v="DL.2376.AFA.001.054"/>
    <s v="054"/>
    <s v="NSPK Ketenagaan Pendidikan KP"/>
    <m/>
    <s v=""/>
    <m/>
    <n v="219670000"/>
    <s v="054"/>
    <x v="36"/>
    <m/>
    <x v="3"/>
    <m/>
    <n v="211670000"/>
    <n v="8000000"/>
    <x v="0"/>
    <x v="0"/>
    <x v="0"/>
    <x v="0"/>
    <x v="0"/>
    <s v="DL.2376.AFA.001"/>
  </r>
  <r>
    <s v="DL.2376.AFA.001.054.A"/>
    <s v="A"/>
    <s v="Penyiapan Pendidik dan Tenaga Kependidikan"/>
    <m/>
    <m/>
    <m/>
    <n v="116750000"/>
    <s v="A"/>
    <x v="37"/>
    <m/>
    <x v="0"/>
    <m/>
    <n v="108750000"/>
    <n v="8000000"/>
    <x v="0"/>
    <x v="2"/>
    <x v="4"/>
    <x v="0"/>
    <x v="0"/>
    <s v="DL.2376.AFA.001.054"/>
  </r>
  <r>
    <s v="DL.2376.AFA.001.054.A.521211"/>
    <s v="521211"/>
    <s v="Belanja Bahan"/>
    <m/>
    <m/>
    <m/>
    <n v="50750000"/>
    <s v="521211"/>
    <x v="6"/>
    <m/>
    <x v="0"/>
    <m/>
    <n v="42750000"/>
    <n v="8000000"/>
    <x v="0"/>
    <x v="0"/>
    <x v="0"/>
    <x v="0"/>
    <x v="4"/>
    <s v="DL.2376.AFA.001.054.A"/>
  </r>
  <r>
    <s v="DL.2376.AFA.001.054.A.521211.1"/>
    <m/>
    <s v="01 - Konsumsi/bahan makanan"/>
    <n v="250"/>
    <s v="OK"/>
    <n v="75000"/>
    <n v="18750000"/>
    <m/>
    <x v="7"/>
    <n v="250"/>
    <x v="4"/>
    <n v="75000"/>
    <n v="18750000"/>
    <n v="0"/>
    <x v="0"/>
    <x v="0"/>
    <x v="0"/>
    <x v="0"/>
    <x v="0"/>
    <s v="DL.2376.AFA.001.054.A.521211"/>
  </r>
  <r>
    <s v="DL.2376.AFA.001.054.A.521211.2"/>
    <m/>
    <s v="02 - Penggadaan"/>
    <n v="8"/>
    <s v="PKT"/>
    <n v="1500000"/>
    <n v="12000000"/>
    <m/>
    <x v="8"/>
    <n v="6"/>
    <x v="5"/>
    <n v="1500000"/>
    <n v="9000000"/>
    <n v="3000000"/>
    <x v="1"/>
    <x v="0"/>
    <x v="0"/>
    <x v="0"/>
    <x v="0"/>
    <s v="DL.2376.AFA.001.054.A.521211"/>
  </r>
  <r>
    <s v="DL.2376.AFA.001.054.A.521211.3"/>
    <m/>
    <s v="03 - Bahan Komputer"/>
    <n v="8"/>
    <s v="PKT"/>
    <n v="1500000"/>
    <n v="12000000"/>
    <m/>
    <x v="9"/>
    <n v="6"/>
    <x v="5"/>
    <n v="1500000"/>
    <n v="9000000"/>
    <n v="3000000"/>
    <x v="1"/>
    <x v="0"/>
    <x v="0"/>
    <x v="0"/>
    <x v="0"/>
    <s v="DL.2376.AFA.001.054.A.521211"/>
  </r>
  <r>
    <s v="DL.2376.AFA.001.054.A.521211.4"/>
    <m/>
    <s v="04 - ATK"/>
    <n v="8"/>
    <s v="PKT"/>
    <n v="1000000"/>
    <n v="8000000"/>
    <m/>
    <x v="10"/>
    <n v="6"/>
    <x v="5"/>
    <n v="1000000"/>
    <n v="6000000"/>
    <n v="2000000"/>
    <x v="1"/>
    <x v="0"/>
    <x v="0"/>
    <x v="0"/>
    <x v="0"/>
    <s v="DL.2376.AFA.001.054.A.521211"/>
  </r>
  <r>
    <s v="DL.2376.AFA.001.054.A.522151"/>
    <m/>
    <m/>
    <m/>
    <m/>
    <m/>
    <m/>
    <s v="522151"/>
    <x v="11"/>
    <m/>
    <x v="0"/>
    <m/>
    <n v="0"/>
    <n v="0"/>
    <x v="3"/>
    <x v="0"/>
    <x v="0"/>
    <x v="0"/>
    <x v="4"/>
    <s v="DL.2376.AFA.001.054.A"/>
  </r>
  <r>
    <s v="DL.2376.AFA.001.054.A.524111"/>
    <s v="524111"/>
    <s v="Belanja Perjalanan Dinas Biasa"/>
    <m/>
    <m/>
    <m/>
    <n v="66000000"/>
    <s v="524111"/>
    <x v="13"/>
    <m/>
    <x v="0"/>
    <m/>
    <n v="66000000"/>
    <n v="0"/>
    <x v="0"/>
    <x v="0"/>
    <x v="0"/>
    <x v="0"/>
    <x v="4"/>
    <s v="DL.2376.AFA.001.054.A"/>
  </r>
  <r>
    <s v="DL.2376.AFA.001.054.A.524111.1"/>
    <m/>
    <s v="01 - Perjalanan Penyiapan Pendidik dan Tenaga Kependidikan"/>
    <n v="12"/>
    <s v="OK"/>
    <n v="5500000"/>
    <n v="66000000"/>
    <m/>
    <x v="38"/>
    <n v="12"/>
    <x v="4"/>
    <n v="5500000"/>
    <n v="66000000"/>
    <n v="0"/>
    <x v="2"/>
    <x v="0"/>
    <x v="0"/>
    <x v="0"/>
    <x v="0"/>
    <s v="DL.2376.AFA.001.054.A.524111"/>
  </r>
  <r>
    <s v="DL.2376.AFA.001.054.B"/>
    <s v="B"/>
    <s v="Evaluasi Beban Kerja Guru dan Dosen"/>
    <m/>
    <m/>
    <m/>
    <n v="102920000"/>
    <s v="B"/>
    <x v="39"/>
    <m/>
    <x v="0"/>
    <m/>
    <n v="102920000"/>
    <n v="0"/>
    <x v="0"/>
    <x v="2"/>
    <x v="4"/>
    <x v="0"/>
    <x v="0"/>
    <s v="DL.2376.AFA.001.054"/>
  </r>
  <r>
    <s v="DL.2376.AFA.001.054.B.521211"/>
    <s v="521211"/>
    <s v="Belanja Bahan"/>
    <m/>
    <m/>
    <m/>
    <n v="23750000"/>
    <s v="521211"/>
    <x v="6"/>
    <m/>
    <x v="0"/>
    <m/>
    <n v="23750000"/>
    <n v="0"/>
    <x v="3"/>
    <x v="0"/>
    <x v="0"/>
    <x v="0"/>
    <x v="4"/>
    <s v="DL.2376.AFA.001.054.B"/>
  </r>
  <r>
    <s v="DL.2376.AFA.001.054.B.521211.1"/>
    <m/>
    <s v="01 - Konsumsi/bahan makanan"/>
    <n v="90"/>
    <s v="OK"/>
    <n v="75000"/>
    <n v="6750000"/>
    <m/>
    <x v="7"/>
    <n v="90"/>
    <x v="4"/>
    <n v="75000"/>
    <n v="6750000"/>
    <n v="0"/>
    <x v="2"/>
    <x v="0"/>
    <x v="0"/>
    <x v="0"/>
    <x v="0"/>
    <s v="DL.2376.AFA.001.054.B.521211"/>
  </r>
  <r>
    <s v="DL.2376.AFA.001.054.B.521211.2"/>
    <m/>
    <s v="02 - Penggadaan"/>
    <n v="2"/>
    <s v="PKT"/>
    <n v="1500000"/>
    <n v="3000000"/>
    <m/>
    <x v="8"/>
    <n v="2"/>
    <x v="5"/>
    <n v="1500000"/>
    <n v="3000000"/>
    <n v="0"/>
    <x v="2"/>
    <x v="0"/>
    <x v="0"/>
    <x v="0"/>
    <x v="0"/>
    <s v="DL.2376.AFA.001.054.B.521211"/>
  </r>
  <r>
    <s v="DL.2376.AFA.001.054.B.521211.3"/>
    <m/>
    <s v="03 - Bahan Komputer"/>
    <n v="2"/>
    <s v="PKT"/>
    <n v="1500000"/>
    <n v="3000000"/>
    <m/>
    <x v="9"/>
    <n v="2"/>
    <x v="5"/>
    <n v="1500000"/>
    <n v="3000000"/>
    <n v="0"/>
    <x v="2"/>
    <x v="0"/>
    <x v="0"/>
    <x v="0"/>
    <x v="0"/>
    <s v="DL.2376.AFA.001.054.B.521211"/>
  </r>
  <r>
    <s v="DL.2376.AFA.001.054.B.521211.4"/>
    <m/>
    <s v="04 - ATK"/>
    <n v="2"/>
    <s v="PKT"/>
    <n v="1000000"/>
    <n v="2000000"/>
    <m/>
    <x v="10"/>
    <n v="2"/>
    <x v="5"/>
    <n v="1000000"/>
    <n v="2000000"/>
    <n v="0"/>
    <x v="2"/>
    <x v="0"/>
    <x v="0"/>
    <x v="0"/>
    <x v="0"/>
    <s v="DL.2376.AFA.001.054.B.521211"/>
  </r>
  <r>
    <s v="DL.2376.AFA.001.054.B.521211.5"/>
    <m/>
    <s v="05 - Perlengkapan Kegiatan Beban Kerja Guru dan Dosen"/>
    <n v="36"/>
    <s v="OK"/>
    <n v="250000"/>
    <n v="9000000"/>
    <m/>
    <x v="40"/>
    <n v="36"/>
    <x v="4"/>
    <n v="250000"/>
    <n v="9000000"/>
    <n v="0"/>
    <x v="2"/>
    <x v="0"/>
    <x v="0"/>
    <x v="0"/>
    <x v="0"/>
    <s v="DL.2376.AFA.001.054.B.521211"/>
  </r>
  <r>
    <s v="DL.2376.AFA.001.054.B.522151"/>
    <s v="522151"/>
    <s v="Belanja Jasa Profesi"/>
    <m/>
    <m/>
    <m/>
    <n v="10000000"/>
    <s v="522151"/>
    <x v="11"/>
    <m/>
    <x v="0"/>
    <m/>
    <n v="10000000"/>
    <n v="0"/>
    <x v="3"/>
    <x v="0"/>
    <x v="0"/>
    <x v="0"/>
    <x v="4"/>
    <s v="DL.2376.AFA.001.054.B"/>
  </r>
  <r>
    <s v="DL.2376.AFA.001.054.B.522151.1"/>
    <m/>
    <s v="01 - Narasumber/Pembahas"/>
    <n v="10"/>
    <s v="OJ"/>
    <n v="1000000"/>
    <n v="10000000"/>
    <m/>
    <x v="12"/>
    <n v="10"/>
    <x v="6"/>
    <n v="1000000"/>
    <n v="10000000"/>
    <n v="0"/>
    <x v="3"/>
    <x v="0"/>
    <x v="0"/>
    <x v="0"/>
    <x v="0"/>
    <s v="DL.2376.AFA.001.054.B.522151"/>
  </r>
  <r>
    <s v="DL.2376.AFA.001.054.B.524111"/>
    <s v="524111"/>
    <s v="Belanja Perjalanan Dinas Biasa"/>
    <m/>
    <m/>
    <m/>
    <n v="69170000"/>
    <s v="524111"/>
    <x v="13"/>
    <m/>
    <x v="0"/>
    <m/>
    <n v="69170000"/>
    <n v="0"/>
    <x v="3"/>
    <x v="0"/>
    <x v="0"/>
    <x v="0"/>
    <x v="4"/>
    <s v="DL.2376.AFA.001.054.B"/>
  </r>
  <r>
    <s v="DL.2376.AFA.001.054.B.524111.1"/>
    <m/>
    <s v="01 - Perjalanan Evaluasi Beban Kerja Guru dan Dosen"/>
    <n v="26"/>
    <s v="OK"/>
    <n v="2660417"/>
    <n v="69170000"/>
    <m/>
    <x v="41"/>
    <n v="26"/>
    <x v="4"/>
    <n v="2660417"/>
    <n v="69170000"/>
    <n v="0"/>
    <x v="2"/>
    <x v="0"/>
    <x v="0"/>
    <x v="0"/>
    <x v="0"/>
    <s v="DL.2376.AFA.001.054.B.524111"/>
  </r>
  <r>
    <s v="032.12.WA"/>
    <s v="032.12.WA"/>
    <s v="Program Dukungan Manajemen"/>
    <m/>
    <m/>
    <m/>
    <n v="22288180000"/>
    <s v="032.12.WA"/>
    <x v="42"/>
    <m/>
    <x v="0"/>
    <m/>
    <n v="22288180000"/>
    <n v="0"/>
    <x v="0"/>
    <x v="0"/>
    <x v="0"/>
    <x v="0"/>
    <x v="0"/>
    <s v="032.12"/>
  </r>
  <r>
    <s v="WA.2378"/>
    <s v="2378"/>
    <s v="Dukungan Manajemen Internal Lingkup Badan Riset dan Sumber Daya Manusia Kelautan dan Perikanan"/>
    <m/>
    <m/>
    <m/>
    <n v="13788180000"/>
    <s v="2378"/>
    <x v="43"/>
    <m/>
    <x v="0"/>
    <m/>
    <n v="13788180000"/>
    <n v="0"/>
    <x v="0"/>
    <x v="0"/>
    <x v="0"/>
    <x v="0"/>
    <x v="0"/>
    <s v="WA"/>
  </r>
  <r>
    <s v="WA.2378.CAN"/>
    <s v="2378.CAN"/>
    <s v="Sarana Bidang Teknologi Informasi dan Komunikasi[Base Line]"/>
    <n v="2"/>
    <s v="Unit"/>
    <m/>
    <n v="260000000"/>
    <s v="2378.CAN"/>
    <x v="44"/>
    <n v="2"/>
    <x v="8"/>
    <m/>
    <n v="260000000"/>
    <n v="0"/>
    <x v="0"/>
    <x v="0"/>
    <x v="0"/>
    <x v="0"/>
    <x v="0"/>
    <s v="WA.2378"/>
  </r>
  <r>
    <s v="WA.2378.CAN.001"/>
    <s v="2378.CAN.001"/>
    <s v="Sarana Teknologi Informasi dan Komunikasi Bidang Riset dan SDM KP"/>
    <n v="2"/>
    <s v="Unit"/>
    <m/>
    <n v="260000000"/>
    <s v="2378.CAN.001"/>
    <x v="45"/>
    <n v="2"/>
    <x v="8"/>
    <m/>
    <n v="260000000"/>
    <n v="0"/>
    <x v="3"/>
    <x v="0"/>
    <x v="0"/>
    <x v="0"/>
    <x v="0"/>
    <s v="WA.2378.CAN"/>
  </r>
  <r>
    <s v="WA.2378.CAN.001.301"/>
    <s v="301"/>
    <s v="Sarana Teknologi Informasi dan Komunikasi (TIK) Pendidikan Kelautan dan Perikanan"/>
    <m/>
    <s v=""/>
    <m/>
    <n v="260000000"/>
    <s v="301"/>
    <x v="46"/>
    <m/>
    <x v="3"/>
    <m/>
    <n v="260000000"/>
    <n v="0"/>
    <x v="3"/>
    <x v="0"/>
    <x v="0"/>
    <x v="0"/>
    <x v="0"/>
    <s v="WA.2378.CAN.001"/>
  </r>
  <r>
    <s v="WA.2378.CAN.001.301.A"/>
    <s v="A"/>
    <s v="Sarana Teknologi Informasi dan Komunikasi"/>
    <m/>
    <m/>
    <m/>
    <n v="260000000"/>
    <s v="A"/>
    <x v="47"/>
    <m/>
    <x v="0"/>
    <m/>
    <n v="260000000"/>
    <n v="0"/>
    <x v="3"/>
    <x v="3"/>
    <x v="5"/>
    <x v="0"/>
    <x v="0"/>
    <s v="WA.2378.CAN.001.301"/>
  </r>
  <r>
    <s v="WA.2378.CAN.001.301.A.532111"/>
    <s v="532111"/>
    <s v="Belanja Modal Peralatan dan Mesin"/>
    <m/>
    <m/>
    <m/>
    <n v="260000000"/>
    <s v="532111"/>
    <x v="48"/>
    <m/>
    <x v="0"/>
    <m/>
    <n v="260000000"/>
    <n v="0"/>
    <x v="3"/>
    <x v="0"/>
    <x v="0"/>
    <x v="1"/>
    <x v="5"/>
    <s v="WA.2378.CAN.001.301.A"/>
  </r>
  <r>
    <s v="WA.2378.CAN.001.301.A.532111.1"/>
    <m/>
    <s v="01 - Peralatan Teknologi Informasi dan Komunikasi Pusdik KP"/>
    <n v="1"/>
    <s v="PKT"/>
    <n v="260000000"/>
    <n v="260000000"/>
    <m/>
    <x v="49"/>
    <n v="1"/>
    <x v="5"/>
    <n v="260000000"/>
    <n v="260000000"/>
    <n v="0"/>
    <x v="2"/>
    <x v="0"/>
    <x v="0"/>
    <x v="0"/>
    <x v="0"/>
    <s v="WA.2378.CAN.001.301.A.532111"/>
  </r>
  <r>
    <s v="WA.2378.EBA"/>
    <s v="2378.EBA"/>
    <s v="Layanan Dukungan Manajemen Internal[Base Line]"/>
    <n v="8"/>
    <s v="Layanan, Laporan, Dokumen, Rekomendasi, Unit"/>
    <m/>
    <n v="10694573000"/>
    <s v="2378.EBA"/>
    <x v="50"/>
    <n v="8"/>
    <x v="9"/>
    <m/>
    <n v="11259205000"/>
    <n v="-564632000"/>
    <x v="0"/>
    <x v="0"/>
    <x v="0"/>
    <x v="0"/>
    <x v="0"/>
    <s v="WA.2378"/>
  </r>
  <r>
    <s v="WA.2378.EBA.958"/>
    <s v="2378.EBA.958"/>
    <s v="Layanan Hubungan Masyarakat"/>
    <n v="1"/>
    <s v="Layanan"/>
    <m/>
    <n v="253780000"/>
    <s v="2378.EBA.958"/>
    <x v="51"/>
    <n v="1"/>
    <x v="10"/>
    <m/>
    <n v="104426000"/>
    <n v="149354000"/>
    <x v="0"/>
    <x v="0"/>
    <x v="0"/>
    <x v="0"/>
    <x v="0"/>
    <s v="WA.2378.EBA"/>
  </r>
  <r>
    <s v="WA.2378.EBA.958.306"/>
    <s v="306"/>
    <s v="Pelayanan Kerja Sama Pendidikan Kelautan dan Perikanan"/>
    <m/>
    <s v=""/>
    <m/>
    <n v="253780000"/>
    <s v="306"/>
    <x v="52"/>
    <m/>
    <x v="3"/>
    <m/>
    <n v="104426000"/>
    <n v="149354000"/>
    <x v="0"/>
    <x v="0"/>
    <x v="0"/>
    <x v="0"/>
    <x v="0"/>
    <s v="WA.2378.EBA.958"/>
  </r>
  <r>
    <s v="WA.2378.EBA.958.306.A"/>
    <s v="A"/>
    <s v="Kerjasama Pendidikan KP"/>
    <m/>
    <m/>
    <m/>
    <n v="253780000"/>
    <s v="A"/>
    <x v="53"/>
    <m/>
    <x v="0"/>
    <m/>
    <n v="104426000"/>
    <n v="149354000"/>
    <x v="0"/>
    <x v="4"/>
    <x v="6"/>
    <x v="0"/>
    <x v="0"/>
    <s v="WA.2378.EBA.958.306"/>
  </r>
  <r>
    <s v="WA.2378.EBA.958.306.A.521211"/>
    <s v="521211"/>
    <s v="Belanja Bahan"/>
    <m/>
    <m/>
    <m/>
    <n v="39000000"/>
    <s v="521211"/>
    <x v="6"/>
    <m/>
    <x v="0"/>
    <m/>
    <n v="23500000"/>
    <n v="15500000"/>
    <x v="0"/>
    <x v="0"/>
    <x v="0"/>
    <x v="2"/>
    <x v="6"/>
    <s v="WA.2378.EBA.958.306.A"/>
  </r>
  <r>
    <s v="WA.2378.EBA.958.306.A.521211.1"/>
    <m/>
    <s v="01 - Konsumsi/bahan makanan"/>
    <n v="200"/>
    <s v="OK"/>
    <n v="75000"/>
    <n v="15000000"/>
    <m/>
    <x v="7"/>
    <n v="100"/>
    <x v="4"/>
    <n v="75000"/>
    <n v="7500000"/>
    <n v="7500000"/>
    <x v="1"/>
    <x v="0"/>
    <x v="0"/>
    <x v="0"/>
    <x v="0"/>
    <s v="WA.2378.EBA.958.306.A.521211"/>
  </r>
  <r>
    <s v="WA.2378.EBA.958.306.A.521211.2"/>
    <m/>
    <s v="02 - Penggadaan"/>
    <n v="6"/>
    <s v="PKT"/>
    <n v="1500000"/>
    <n v="9000000"/>
    <m/>
    <x v="8"/>
    <n v="4"/>
    <x v="5"/>
    <n v="1500000"/>
    <n v="6000000"/>
    <n v="3000000"/>
    <x v="1"/>
    <x v="0"/>
    <x v="0"/>
    <x v="0"/>
    <x v="0"/>
    <s v="WA.2378.EBA.958.306.A.521211"/>
  </r>
  <r>
    <s v="WA.2378.EBA.958.306.A.521211.3"/>
    <m/>
    <s v="03 - Bahan Komputer"/>
    <n v="6"/>
    <s v="PKT"/>
    <n v="1500000"/>
    <n v="9000000"/>
    <m/>
    <x v="9"/>
    <n v="4"/>
    <x v="5"/>
    <n v="1500000"/>
    <n v="6000000"/>
    <n v="3000000"/>
    <x v="1"/>
    <x v="0"/>
    <x v="0"/>
    <x v="0"/>
    <x v="0"/>
    <s v="WA.2378.EBA.958.306.A.521211"/>
  </r>
  <r>
    <s v="WA.2378.EBA.958.306.A.521211.4"/>
    <m/>
    <s v="04 - ATK"/>
    <n v="6"/>
    <s v="PKT"/>
    <n v="1000000"/>
    <n v="6000000"/>
    <m/>
    <x v="10"/>
    <n v="4"/>
    <x v="5"/>
    <n v="1000000"/>
    <n v="4000000"/>
    <n v="2000000"/>
    <x v="1"/>
    <x v="0"/>
    <x v="0"/>
    <x v="0"/>
    <x v="0"/>
    <s v="WA.2378.EBA.958.306.A.521211"/>
  </r>
  <r>
    <s v="WA.2378.EBA.958.306.A.521219"/>
    <s v="521219"/>
    <s v="Belanja Barang Non Operasional Lainnya"/>
    <m/>
    <m/>
    <m/>
    <n v="9000000"/>
    <s v="521219"/>
    <x v="23"/>
    <m/>
    <x v="0"/>
    <m/>
    <n v="9000000"/>
    <n v="0"/>
    <x v="0"/>
    <x v="0"/>
    <x v="0"/>
    <x v="2"/>
    <x v="6"/>
    <s v="WA.2378.EBA.958.306.A"/>
  </r>
  <r>
    <s v="WA.2378.EBA.958.306.A.521219.1"/>
    <m/>
    <s v="01 - Langganan biaya video conference"/>
    <n v="4"/>
    <s v="PKT"/>
    <n v="250000"/>
    <n v="1000000"/>
    <m/>
    <x v="54"/>
    <n v="4"/>
    <x v="5"/>
    <n v="250000"/>
    <n v="1000000"/>
    <n v="0"/>
    <x v="2"/>
    <x v="0"/>
    <x v="0"/>
    <x v="0"/>
    <x v="0"/>
    <s v="WA.2378.EBA.958.306.A.521219"/>
  </r>
  <r>
    <s v="WA.2378.EBA.958.306.A.521219.2"/>
    <m/>
    <s v="02 - Dukungan Kerjasama Pendidikan KP"/>
    <n v="1"/>
    <s v="PKT"/>
    <n v="8000000"/>
    <n v="8000000"/>
    <m/>
    <x v="55"/>
    <n v="1"/>
    <x v="5"/>
    <n v="8000000"/>
    <n v="8000000"/>
    <n v="0"/>
    <x v="2"/>
    <x v="0"/>
    <x v="0"/>
    <x v="0"/>
    <x v="0"/>
    <s v="WA.2378.EBA.958.306.A.521219"/>
  </r>
  <r>
    <s v="WA.2378.EBA.958.306.A.522151"/>
    <s v="522151"/>
    <s v="Belanja Jasa Profesi"/>
    <m/>
    <m/>
    <m/>
    <n v="8000000"/>
    <s v="522151"/>
    <x v="11"/>
    <m/>
    <x v="0"/>
    <m/>
    <n v="6000000"/>
    <n v="2000000"/>
    <x v="0"/>
    <x v="0"/>
    <x v="0"/>
    <x v="2"/>
    <x v="6"/>
    <s v="WA.2378.EBA.958.306.A"/>
  </r>
  <r>
    <s v="WA.2378.EBA.958.306.A.522151.1"/>
    <m/>
    <s v="01 - Narasumber/Pembahas"/>
    <n v="8"/>
    <s v="OJ"/>
    <n v="1000000"/>
    <n v="8000000"/>
    <m/>
    <x v="12"/>
    <n v="6"/>
    <x v="6"/>
    <n v="1000000"/>
    <n v="6000000"/>
    <n v="2000000"/>
    <x v="1"/>
    <x v="0"/>
    <x v="0"/>
    <x v="0"/>
    <x v="0"/>
    <s v="WA.2378.EBA.958.306.A.522151"/>
  </r>
  <r>
    <s v="WA.2378.EBA.958.306.A.524111"/>
    <s v="524111"/>
    <s v="Belanja Perjalanan Dinas Biasa"/>
    <m/>
    <m/>
    <m/>
    <n v="197780000"/>
    <s v="524111"/>
    <x v="13"/>
    <m/>
    <x v="0"/>
    <m/>
    <n v="65926000"/>
    <n v="131854000"/>
    <x v="0"/>
    <x v="0"/>
    <x v="0"/>
    <x v="2"/>
    <x v="6"/>
    <s v="WA.2378.EBA.958.306.A"/>
  </r>
  <r>
    <s v="WA.2378.EBA.958.306.A.524111.1"/>
    <m/>
    <s v="01 - Perjalanan Kerjasama Pendidikan KP"/>
    <n v="30"/>
    <s v="OK"/>
    <n v="6592667"/>
    <n v="197780000"/>
    <m/>
    <x v="56"/>
    <n v="10"/>
    <x v="4"/>
    <n v="6592667"/>
    <n v="65926000"/>
    <n v="131854000"/>
    <x v="1"/>
    <x v="0"/>
    <x v="0"/>
    <x v="0"/>
    <x v="0"/>
    <s v="WA.2378.EBA.958.306.A.524111"/>
  </r>
  <r>
    <s v="WA.2378.EBA.962"/>
    <s v="2378.EBA.962"/>
    <s v="Layanan Umum"/>
    <n v="1"/>
    <s v="Layanan"/>
    <m/>
    <n v="1209115000"/>
    <s v="2378.EBA.962"/>
    <x v="57"/>
    <n v="1"/>
    <x v="10"/>
    <m/>
    <n v="1923101000"/>
    <n v="-713986000"/>
    <x v="0"/>
    <x v="0"/>
    <x v="0"/>
    <x v="0"/>
    <x v="0"/>
    <s v="WA.2378.EBA"/>
  </r>
  <r>
    <s v="WA.2378.EBA.962.301"/>
    <s v="301"/>
    <s v="Pelayanan Tata Usaha dan Kerumahtanggaan Pendidikan Kelautan dan Perikanan"/>
    <m/>
    <s v=""/>
    <m/>
    <n v="1209115000"/>
    <s v="301"/>
    <x v="58"/>
    <m/>
    <x v="3"/>
    <m/>
    <n v="1923101000"/>
    <n v="-713986000"/>
    <x v="0"/>
    <x v="0"/>
    <x v="0"/>
    <x v="0"/>
    <x v="0"/>
    <s v="WA.2378.EBA.962"/>
  </r>
  <r>
    <s v="WA.2378.EBA.962.301.A"/>
    <s v="A"/>
    <s v="Pengelolaan dan Implementasi BMN"/>
    <m/>
    <m/>
    <m/>
    <n v="72100000"/>
    <s v="A"/>
    <x v="59"/>
    <m/>
    <x v="0"/>
    <m/>
    <n v="61900000"/>
    <n v="10200000"/>
    <x v="0"/>
    <x v="3"/>
    <x v="5"/>
    <x v="0"/>
    <x v="0"/>
    <s v="WA.2378.EBA.962.301"/>
  </r>
  <r>
    <s v="WA.2378.EBA.962.301.A.521211"/>
    <s v="521211"/>
    <s v="Belanja Bahan"/>
    <m/>
    <m/>
    <m/>
    <n v="22000000"/>
    <s v="521211"/>
    <x v="6"/>
    <m/>
    <x v="0"/>
    <m/>
    <n v="15000000"/>
    <n v="7000000"/>
    <x v="0"/>
    <x v="0"/>
    <x v="0"/>
    <x v="3"/>
    <x v="5"/>
    <s v="WA.2378.EBA.962.301.A"/>
  </r>
  <r>
    <s v="WA.2378.EBA.962.301.A.521211.1"/>
    <m/>
    <s v="01 - Penggadaan"/>
    <n v="4"/>
    <s v="PKT"/>
    <n v="1500000"/>
    <n v="6000000"/>
    <m/>
    <x v="60"/>
    <n v="3"/>
    <x v="5"/>
    <n v="1500000"/>
    <n v="4500000"/>
    <n v="1500000"/>
    <x v="0"/>
    <x v="0"/>
    <x v="0"/>
    <x v="0"/>
    <x v="0"/>
    <s v="WA.2378.EBA.962.301.A.521211"/>
  </r>
  <r>
    <s v="WA.2378.EBA.962.301.A.521211.2"/>
    <m/>
    <s v="02 - Bahan Komputer"/>
    <n v="4"/>
    <s v="PKT"/>
    <n v="1500000"/>
    <n v="6000000"/>
    <m/>
    <x v="20"/>
    <n v="3"/>
    <x v="5"/>
    <n v="1500000"/>
    <n v="4500000"/>
    <n v="1500000"/>
    <x v="0"/>
    <x v="0"/>
    <x v="0"/>
    <x v="0"/>
    <x v="0"/>
    <s v="WA.2378.EBA.962.301.A.521211"/>
  </r>
  <r>
    <s v="WA.2378.EBA.962.301.A.521211.3"/>
    <m/>
    <s v="03 - ATK"/>
    <n v="4"/>
    <s v="PKT"/>
    <n v="1000000"/>
    <n v="4000000"/>
    <m/>
    <x v="21"/>
    <n v="3"/>
    <x v="5"/>
    <n v="1000000"/>
    <n v="3000000"/>
    <n v="1000000"/>
    <x v="0"/>
    <x v="0"/>
    <x v="0"/>
    <x v="0"/>
    <x v="0"/>
    <s v="WA.2378.EBA.962.301.A.521211"/>
  </r>
  <r>
    <s v="WA.2378.EBA.962.301.A.521211.4"/>
    <m/>
    <s v="04 - Cetakan Kegiatan Administrasi SIMAK BMN"/>
    <n v="12"/>
    <s v="Ekplr"/>
    <n v="500000"/>
    <n v="6000000"/>
    <m/>
    <x v="61"/>
    <n v="6"/>
    <x v="11"/>
    <n v="500000"/>
    <n v="3000000"/>
    <n v="3000000"/>
    <x v="1"/>
    <x v="0"/>
    <x v="0"/>
    <x v="0"/>
    <x v="0"/>
    <s v="WA.2378.EBA.962.301.A.521211"/>
  </r>
  <r>
    <s v="WA.2378.EBA.962.301.A.524111"/>
    <s v="524111"/>
    <s v="Belanja Perjalanan Dinas Biasa"/>
    <m/>
    <m/>
    <m/>
    <n v="48000000"/>
    <s v="524111"/>
    <x v="13"/>
    <m/>
    <x v="0"/>
    <m/>
    <n v="44800000"/>
    <n v="3200000"/>
    <x v="0"/>
    <x v="0"/>
    <x v="0"/>
    <x v="3"/>
    <x v="5"/>
    <s v="WA.2378.EBA.962.301.A"/>
  </r>
  <r>
    <s v="WA.2378.EBA.962.301.A.524111.1"/>
    <m/>
    <s v="01 - Perjalanan Implementasi SIMAK - BMN"/>
    <n v="12"/>
    <s v="OK"/>
    <n v="4000000"/>
    <n v="48000000"/>
    <m/>
    <x v="62"/>
    <n v="8"/>
    <x v="4"/>
    <n v="5600000"/>
    <n v="44800000"/>
    <n v="3200000"/>
    <x v="1"/>
    <x v="0"/>
    <x v="0"/>
    <x v="0"/>
    <x v="0"/>
    <s v="WA.2378.EBA.962.301.A.524111"/>
  </r>
  <r>
    <s v="WA.2378.EBA.962.301.A.524113"/>
    <s v="524113"/>
    <s v="Belanja Perjalanan Dinas Dalam Kota"/>
    <m/>
    <m/>
    <m/>
    <n v="2100000"/>
    <s v="524113"/>
    <x v="32"/>
    <m/>
    <x v="0"/>
    <m/>
    <n v="2100000"/>
    <n v="0"/>
    <x v="0"/>
    <x v="0"/>
    <x v="0"/>
    <x v="3"/>
    <x v="5"/>
    <s v="WA.2378.EBA.962.301.A"/>
  </r>
  <r>
    <s v="WA.2378.EBA.962.301.A.524113.1"/>
    <m/>
    <s v="01 - Koordinasi Implementasi SIMAK - BMN"/>
    <n v="14"/>
    <s v="OK"/>
    <n v="150000"/>
    <n v="2100000"/>
    <m/>
    <x v="63"/>
    <n v="14"/>
    <x v="4"/>
    <n v="150000"/>
    <n v="2100000"/>
    <n v="0"/>
    <x v="2"/>
    <x v="0"/>
    <x v="0"/>
    <x v="0"/>
    <x v="0"/>
    <s v="WA.2378.EBA.962.301.A.524113"/>
  </r>
  <r>
    <s v="WA.2378.EBA.962.301.B"/>
    <s v="B"/>
    <s v="Pembinaan dan Koordinasi Kepala Pusdik KP"/>
    <m/>
    <m/>
    <m/>
    <n v="572300000"/>
    <s v="B"/>
    <x v="64"/>
    <m/>
    <x v="0"/>
    <m/>
    <n v="498618000"/>
    <n v="73682000"/>
    <x v="0"/>
    <x v="3"/>
    <x v="5"/>
    <x v="0"/>
    <x v="0"/>
    <s v="WA.2378.EBA.962.301"/>
  </r>
  <r>
    <s v="WA.2378.EBA.962.301.B.521211"/>
    <s v="521211"/>
    <s v="Belanja Bahan"/>
    <m/>
    <m/>
    <m/>
    <n v="10000000"/>
    <s v="521211"/>
    <x v="6"/>
    <m/>
    <x v="0"/>
    <m/>
    <n v="5000000"/>
    <n v="5000000"/>
    <x v="0"/>
    <x v="0"/>
    <x v="0"/>
    <x v="3"/>
    <x v="5"/>
    <s v="WA.2378.EBA.962.301.B"/>
  </r>
  <r>
    <s v="WA.2378.EBA.962.301.B.521211.1"/>
    <m/>
    <s v="01 - Bahan Komputer"/>
    <n v="4"/>
    <s v="PKT"/>
    <n v="1500000"/>
    <n v="6000000"/>
    <m/>
    <x v="65"/>
    <n v="2"/>
    <x v="5"/>
    <n v="1500000"/>
    <n v="3000000"/>
    <n v="3000000"/>
    <x v="1"/>
    <x v="0"/>
    <x v="0"/>
    <x v="0"/>
    <x v="0"/>
    <s v="WA.2378.EBA.962.301.B.521211"/>
  </r>
  <r>
    <s v="WA.2378.EBA.962.301.B.521211.2"/>
    <m/>
    <s v="02 - ATK"/>
    <n v="4"/>
    <s v="PKT"/>
    <n v="1000000"/>
    <n v="4000000"/>
    <m/>
    <x v="66"/>
    <n v="2"/>
    <x v="5"/>
    <n v="1000000"/>
    <n v="2000000"/>
    <n v="2000000"/>
    <x v="1"/>
    <x v="0"/>
    <x v="0"/>
    <x v="0"/>
    <x v="0"/>
    <s v="WA.2378.EBA.962.301.B.521211"/>
  </r>
  <r>
    <s v="WA.2378.EBA.962.301.B.521219"/>
    <s v="521219"/>
    <s v="Belanja Barang Non Operasional Lainnya"/>
    <m/>
    <m/>
    <m/>
    <n v="7800000"/>
    <s v="521219"/>
    <x v="23"/>
    <m/>
    <x v="0"/>
    <m/>
    <n v="7800000"/>
    <n v="0"/>
    <x v="0"/>
    <x v="0"/>
    <x v="0"/>
    <x v="3"/>
    <x v="5"/>
    <s v="WA.2378.EBA.962.301.B"/>
  </r>
  <r>
    <s v="WA.2378.EBA.962.301.B.521219.1"/>
    <m/>
    <s v="01 - Langganan biaya video conference"/>
    <n v="12"/>
    <s v="PKT"/>
    <n v="650000"/>
    <n v="7800000"/>
    <m/>
    <x v="67"/>
    <n v="2"/>
    <x v="5"/>
    <n v="3900000"/>
    <n v="7800000"/>
    <n v="0"/>
    <x v="2"/>
    <x v="0"/>
    <x v="0"/>
    <x v="0"/>
    <x v="0"/>
    <s v="WA.2378.EBA.962.301.B.521219"/>
  </r>
  <r>
    <s v="WA.2378.EBA.962.301.B.524111"/>
    <s v="524111"/>
    <s v="Belanja Perjalanan Dinas Biasa"/>
    <m/>
    <m/>
    <m/>
    <n v="554500000"/>
    <s v="524111"/>
    <x v="13"/>
    <m/>
    <x v="0"/>
    <m/>
    <n v="485818000"/>
    <n v="68682000"/>
    <x v="0"/>
    <x v="0"/>
    <x v="0"/>
    <x v="3"/>
    <x v="5"/>
    <s v="WA.2378.EBA.962.301.B"/>
  </r>
  <r>
    <s v="WA.2378.EBA.962.301.B.524111.1"/>
    <m/>
    <s v="01 - Perjalanan Pembinaan dan Wisuda Kepala Pusdik KP"/>
    <n v="55"/>
    <s v="OK"/>
    <n v="6075000"/>
    <n v="334125000"/>
    <m/>
    <x v="68"/>
    <n v="68"/>
    <x v="4"/>
    <n v="7144383"/>
    <n v="485818000"/>
    <n v="-151693000"/>
    <x v="1"/>
    <x v="0"/>
    <x v="0"/>
    <x v="0"/>
    <x v="0"/>
    <s v="WA.2378.EBA.962.301.B.524111"/>
  </r>
  <r>
    <s v="WA.2378.EBA.962.301.B.524111.2"/>
    <m/>
    <s v="02 - Perjalanan Koordinasi, Sinkronisasi, Wisuda dan Pendampingan Kepala Pusdik KP"/>
    <n v="36"/>
    <s v="OK"/>
    <n v="6121528"/>
    <n v="220375000"/>
    <m/>
    <x v="30"/>
    <m/>
    <x v="0"/>
    <m/>
    <n v="0"/>
    <n v="220375000"/>
    <x v="1"/>
    <x v="0"/>
    <x v="0"/>
    <x v="0"/>
    <x v="0"/>
    <s v="WA.2378.EBA.962.301.B.524111"/>
  </r>
  <r>
    <s v="WA.2378.EBA.962.301.C"/>
    <s v="C"/>
    <s v="Pengelolaan Kearsipan, Tata Naskah Dinas dan Persuratan Pusat Pendidikan KP"/>
    <m/>
    <m/>
    <m/>
    <n v="78000000"/>
    <s v="C"/>
    <x v="69"/>
    <m/>
    <x v="0"/>
    <m/>
    <n v="63200000"/>
    <n v="14800000"/>
    <x v="0"/>
    <x v="3"/>
    <x v="5"/>
    <x v="0"/>
    <x v="0"/>
    <s v="WA.2378.EBA.962.301"/>
  </r>
  <r>
    <s v="WA.2378.EBA.962.301.C.521211"/>
    <s v="521211"/>
    <s v="Belanja Bahan"/>
    <m/>
    <m/>
    <m/>
    <n v="34000000"/>
    <s v="521211"/>
    <x v="6"/>
    <m/>
    <x v="0"/>
    <m/>
    <n v="18000000"/>
    <n v="16000000"/>
    <x v="0"/>
    <x v="0"/>
    <x v="0"/>
    <x v="3"/>
    <x v="5"/>
    <s v="WA.2378.EBA.962.301.C"/>
  </r>
  <r>
    <s v="WA.2378.EBA.962.301.C.521211.1"/>
    <m/>
    <s v="01 - Penggadaan"/>
    <n v="8"/>
    <s v="PKT"/>
    <n v="1000000"/>
    <n v="8000000"/>
    <m/>
    <x v="60"/>
    <n v="4"/>
    <x v="5"/>
    <n v="1000000"/>
    <n v="4000000"/>
    <n v="4000000"/>
    <x v="1"/>
    <x v="0"/>
    <x v="0"/>
    <x v="0"/>
    <x v="0"/>
    <s v="WA.2378.EBA.962.301.C.521211"/>
  </r>
  <r>
    <s v="WA.2378.EBA.962.301.C.521211.2"/>
    <m/>
    <s v="02 - Bahan Komputer"/>
    <n v="8"/>
    <s v="PKT"/>
    <n v="1500000"/>
    <n v="12000000"/>
    <m/>
    <x v="20"/>
    <n v="4"/>
    <x v="5"/>
    <n v="1500000"/>
    <n v="6000000"/>
    <n v="6000000"/>
    <x v="1"/>
    <x v="0"/>
    <x v="0"/>
    <x v="0"/>
    <x v="0"/>
    <s v="WA.2378.EBA.962.301.C.521211"/>
  </r>
  <r>
    <s v="WA.2378.EBA.962.301.C.521211.3"/>
    <m/>
    <s v="03 - ATK"/>
    <n v="8"/>
    <s v="PKT"/>
    <n v="1000000"/>
    <n v="8000000"/>
    <m/>
    <x v="21"/>
    <n v="4"/>
    <x v="5"/>
    <n v="1000000"/>
    <n v="4000000"/>
    <n v="4000000"/>
    <x v="1"/>
    <x v="0"/>
    <x v="0"/>
    <x v="0"/>
    <x v="0"/>
    <s v="WA.2378.EBA.962.301.C.521211"/>
  </r>
  <r>
    <s v="WA.2378.EBA.962.301.C.521211.4"/>
    <m/>
    <s v="04 - Cetakan Kegiatan dan Laporan"/>
    <n v="12"/>
    <s v="Ekplr"/>
    <n v="500000"/>
    <n v="6000000"/>
    <m/>
    <x v="70"/>
    <n v="8"/>
    <x v="11"/>
    <n v="500000"/>
    <n v="4000000"/>
    <n v="2000000"/>
    <x v="1"/>
    <x v="0"/>
    <x v="0"/>
    <x v="0"/>
    <x v="0"/>
    <s v="WA.2378.EBA.962.301.C.521211"/>
  </r>
  <r>
    <s v="WA.2378.EBA.962.301.C.522141"/>
    <s v="522141"/>
    <s v="Belanja Sewa"/>
    <m/>
    <m/>
    <m/>
    <n v="3000000"/>
    <s v="522141"/>
    <x v="71"/>
    <m/>
    <x v="0"/>
    <m/>
    <n v="3000000"/>
    <n v="0"/>
    <x v="0"/>
    <x v="0"/>
    <x v="0"/>
    <x v="3"/>
    <x v="5"/>
    <s v="WA.2378.EBA.962.301.C"/>
  </r>
  <r>
    <s v="WA.2378.EBA.962.301.C.522141.1"/>
    <m/>
    <s v="01 - Sewa Kendaraan / Mobil (2 kali)"/>
    <n v="2"/>
    <s v="UH"/>
    <n v="1500000"/>
    <n v="3000000"/>
    <m/>
    <x v="72"/>
    <n v="2"/>
    <x v="12"/>
    <n v="1500000"/>
    <n v="3000000"/>
    <n v="0"/>
    <x v="2"/>
    <x v="0"/>
    <x v="0"/>
    <x v="0"/>
    <x v="0"/>
    <s v="WA.2378.EBA.962.301.C.522141"/>
  </r>
  <r>
    <s v="WA.2378.EBA.962.301.C.524111"/>
    <s v="524111"/>
    <s v="Belanja Perjalanan Dinas Biasa"/>
    <m/>
    <m/>
    <m/>
    <n v="38000000"/>
    <s v="524111"/>
    <x v="13"/>
    <m/>
    <x v="0"/>
    <m/>
    <n v="38000000"/>
    <n v="0"/>
    <x v="0"/>
    <x v="0"/>
    <x v="0"/>
    <x v="3"/>
    <x v="5"/>
    <s v="WA.2378.EBA.962.301.C"/>
  </r>
  <r>
    <s v="WA.2378.EBA.962.301.C.524111.1"/>
    <m/>
    <s v="01 - Perjalanan Pengelolaan Penatausahaan Arsip dan Sinkronisasi Tata Naskah dan Persuratan"/>
    <n v="8"/>
    <s v="OK"/>
    <n v="4750000"/>
    <n v="38000000"/>
    <m/>
    <x v="73"/>
    <n v="8"/>
    <x v="4"/>
    <n v="4750000"/>
    <n v="38000000"/>
    <n v="0"/>
    <x v="2"/>
    <x v="0"/>
    <x v="0"/>
    <x v="0"/>
    <x v="0"/>
    <s v="WA.2378.EBA.962.301.C.524111"/>
  </r>
  <r>
    <s v="WA.2378.EBA.962.301.C.524113"/>
    <s v="524113"/>
    <s v="Belanja Perjalanan Dinas Dalam Kota"/>
    <m/>
    <m/>
    <m/>
    <n v="3000000"/>
    <s v="524113"/>
    <x v="32"/>
    <m/>
    <x v="0"/>
    <m/>
    <n v="4200000"/>
    <n v="-1200000"/>
    <x v="0"/>
    <x v="0"/>
    <x v="0"/>
    <x v="3"/>
    <x v="5"/>
    <s v="WA.2378.EBA.962.301.C"/>
  </r>
  <r>
    <s v="WA.2378.EBA.962.301.C.524113.1"/>
    <m/>
    <s v="01 - Perjalanan Koordinasi"/>
    <n v="20"/>
    <s v="OK"/>
    <n v="150000"/>
    <n v="3000000"/>
    <m/>
    <x v="74"/>
    <n v="28"/>
    <x v="4"/>
    <n v="150000"/>
    <n v="4200000"/>
    <n v="-1200000"/>
    <x v="1"/>
    <x v="0"/>
    <x v="0"/>
    <x v="0"/>
    <x v="0"/>
    <s v="WA.2378.EBA.962.301.C.524113"/>
  </r>
  <r>
    <s v="WA.2378.EBA.962.301.D"/>
    <s v="D"/>
    <s v="Penyusunan Bahan Tindak Lanjut dan Pemutakhiran Data"/>
    <m/>
    <m/>
    <m/>
    <n v="65000000"/>
    <s v="D"/>
    <x v="75"/>
    <m/>
    <x v="0"/>
    <m/>
    <n v="64800000"/>
    <n v="200000"/>
    <x v="0"/>
    <x v="3"/>
    <x v="5"/>
    <x v="0"/>
    <x v="0"/>
    <s v="WA.2378.EBA.962.301"/>
  </r>
  <r>
    <s v="WA.2378.EBA.962.301.D.521211"/>
    <s v="521211"/>
    <s v="Belanja Bahan"/>
    <m/>
    <m/>
    <m/>
    <n v="22000000"/>
    <s v="521211"/>
    <x v="6"/>
    <m/>
    <x v="0"/>
    <m/>
    <n v="23000000"/>
    <n v="-1000000"/>
    <x v="0"/>
    <x v="0"/>
    <x v="0"/>
    <x v="3"/>
    <x v="5"/>
    <s v="WA.2378.EBA.962.301.D"/>
  </r>
  <r>
    <s v="WA.2378.EBA.962.301.D.521211.1"/>
    <m/>
    <s v="01 - Penggadaan"/>
    <n v="4"/>
    <s v="PKT"/>
    <n v="1500000"/>
    <n v="6000000"/>
    <m/>
    <x v="60"/>
    <n v="4"/>
    <x v="5"/>
    <n v="1500000"/>
    <n v="6000000"/>
    <n v="0"/>
    <x v="0"/>
    <x v="0"/>
    <x v="0"/>
    <x v="0"/>
    <x v="0"/>
    <s v="WA.2378.EBA.962.301.D.521211"/>
  </r>
  <r>
    <s v="WA.2378.EBA.962.301.D.521211.2"/>
    <m/>
    <s v="02 - Bahan Komputer"/>
    <n v="4"/>
    <s v="PKT"/>
    <n v="1500000"/>
    <n v="6000000"/>
    <m/>
    <x v="20"/>
    <n v="4"/>
    <x v="5"/>
    <n v="1500000"/>
    <n v="6000000"/>
    <n v="0"/>
    <x v="0"/>
    <x v="0"/>
    <x v="0"/>
    <x v="0"/>
    <x v="0"/>
    <s v="WA.2378.EBA.962.301.D.521211"/>
  </r>
  <r>
    <s v="WA.2378.EBA.962.301.D.521211.3"/>
    <m/>
    <s v="03 - ATK"/>
    <n v="4"/>
    <s v="PKT"/>
    <n v="1000000"/>
    <n v="4000000"/>
    <m/>
    <x v="21"/>
    <n v="4"/>
    <x v="5"/>
    <n v="1000000"/>
    <n v="4000000"/>
    <n v="0"/>
    <x v="0"/>
    <x v="0"/>
    <x v="0"/>
    <x v="0"/>
    <x v="0"/>
    <s v="WA.2378.EBA.962.301.D.521211"/>
  </r>
  <r>
    <s v="WA.2378.EBA.962.301.D.521211.4"/>
    <m/>
    <s v="04 - Cetakan Kegiatan dan Laporan"/>
    <n v="12"/>
    <s v="Ekplr"/>
    <n v="500000"/>
    <n v="6000000"/>
    <m/>
    <x v="70"/>
    <n v="8"/>
    <x v="11"/>
    <n v="500000"/>
    <n v="4000000"/>
    <n v="2000000"/>
    <x v="1"/>
    <x v="0"/>
    <x v="0"/>
    <x v="0"/>
    <x v="0"/>
    <s v="WA.2378.EBA.962.301.D.521211"/>
  </r>
  <r>
    <s v="WA.2378.EBA.962.301.D.524111"/>
    <s v="524111"/>
    <s v="Belanja Perjalanan Dinas Biasa"/>
    <m/>
    <m/>
    <m/>
    <n v="40000000"/>
    <s v="524111"/>
    <x v="13"/>
    <m/>
    <x v="0"/>
    <m/>
    <n v="40000000"/>
    <n v="0"/>
    <x v="0"/>
    <x v="0"/>
    <x v="0"/>
    <x v="3"/>
    <x v="5"/>
    <s v="WA.2378.EBA.962.301.D"/>
  </r>
  <r>
    <s v="WA.2378.EBA.962.301.D.524111.1"/>
    <m/>
    <s v="01 - Perjalanan Penyusunan Bahan Tindak Lanjut dan Pemutakhiran Data"/>
    <n v="10"/>
    <s v="OK"/>
    <n v="4000000"/>
    <n v="40000000"/>
    <m/>
    <x v="76"/>
    <n v="10"/>
    <x v="4"/>
    <n v="4000000"/>
    <n v="40000000"/>
    <n v="0"/>
    <x v="2"/>
    <x v="0"/>
    <x v="0"/>
    <x v="0"/>
    <x v="0"/>
    <s v="WA.2378.EBA.962.301.D.524111"/>
  </r>
  <r>
    <s v="WA.2378.EBA.962.301.D.524113"/>
    <s v="524113"/>
    <s v="Belanja Perjalanan Dinas Dalam Kota"/>
    <m/>
    <m/>
    <m/>
    <n v="3000000"/>
    <s v="524113"/>
    <x v="32"/>
    <m/>
    <x v="0"/>
    <m/>
    <n v="1800000"/>
    <n v="1200000"/>
    <x v="0"/>
    <x v="0"/>
    <x v="0"/>
    <x v="3"/>
    <x v="5"/>
    <s v="WA.2378.EBA.962.301.D"/>
  </r>
  <r>
    <s v="WA.2378.EBA.962.301.D.524113.1"/>
    <m/>
    <s v="01 - Perjalanan Koordinasi"/>
    <n v="20"/>
    <s v="OK"/>
    <n v="150000"/>
    <n v="3000000"/>
    <m/>
    <x v="74"/>
    <n v="12"/>
    <x v="4"/>
    <n v="150000"/>
    <n v="1800000"/>
    <n v="1200000"/>
    <x v="1"/>
    <x v="0"/>
    <x v="0"/>
    <x v="0"/>
    <x v="0"/>
    <s v="WA.2378.EBA.962.301.D.524113"/>
  </r>
  <r>
    <s v="WA.2378.EBA.962.301.E"/>
    <s v="E"/>
    <s v="Pengelolaan Administrasi Kepegawaian Pusdik KP"/>
    <m/>
    <m/>
    <m/>
    <n v="82785000"/>
    <s v="E"/>
    <x v="77"/>
    <m/>
    <x v="0"/>
    <m/>
    <n v="151850000"/>
    <n v="-69065000"/>
    <x v="0"/>
    <x v="3"/>
    <x v="5"/>
    <x v="0"/>
    <x v="0"/>
    <s v="WA.2378.EBA.962.301"/>
  </r>
  <r>
    <s v="WA.2378.EBA.962.301.E.521211"/>
    <s v="521211"/>
    <s v="Belanja Bahan"/>
    <m/>
    <m/>
    <m/>
    <n v="22000000"/>
    <s v="521211"/>
    <x v="6"/>
    <m/>
    <x v="0"/>
    <m/>
    <n v="22000000"/>
    <n v="0"/>
    <x v="0"/>
    <x v="0"/>
    <x v="0"/>
    <x v="3"/>
    <x v="5"/>
    <s v="WA.2378.EBA.962.301.E"/>
  </r>
  <r>
    <s v="WA.2378.EBA.962.301.E.521211.1"/>
    <m/>
    <s v="01 - Penggadaan"/>
    <n v="4"/>
    <s v="PKT"/>
    <n v="1500000"/>
    <n v="6000000"/>
    <m/>
    <x v="60"/>
    <n v="4"/>
    <x v="5"/>
    <n v="1500000"/>
    <n v="6000000"/>
    <n v="0"/>
    <x v="0"/>
    <x v="0"/>
    <x v="0"/>
    <x v="0"/>
    <x v="0"/>
    <s v="WA.2378.EBA.962.301.E.521211"/>
  </r>
  <r>
    <s v="WA.2378.EBA.962.301.E.521211.2"/>
    <m/>
    <s v="02 - Bahan Komputer"/>
    <n v="4"/>
    <s v="PKT"/>
    <n v="1500000"/>
    <n v="6000000"/>
    <m/>
    <x v="20"/>
    <n v="4"/>
    <x v="5"/>
    <n v="1500000"/>
    <n v="6000000"/>
    <n v="0"/>
    <x v="0"/>
    <x v="0"/>
    <x v="0"/>
    <x v="0"/>
    <x v="0"/>
    <s v="WA.2378.EBA.962.301.E.521211"/>
  </r>
  <r>
    <s v="WA.2378.EBA.962.301.E.521211.3"/>
    <m/>
    <s v="03 - ATK"/>
    <n v="4"/>
    <s v="PKT"/>
    <n v="1000000"/>
    <n v="4000000"/>
    <m/>
    <x v="21"/>
    <n v="4"/>
    <x v="5"/>
    <n v="1000000"/>
    <n v="4000000"/>
    <n v="0"/>
    <x v="0"/>
    <x v="0"/>
    <x v="0"/>
    <x v="0"/>
    <x v="0"/>
    <s v="WA.2378.EBA.962.301.E.521211"/>
  </r>
  <r>
    <s v="WA.2378.EBA.962.301.E.521211.4"/>
    <m/>
    <s v="04 - Cetakan Kegiatan dan Laporan"/>
    <n v="24"/>
    <s v="Ekplr"/>
    <n v="250000"/>
    <n v="6000000"/>
    <m/>
    <x v="70"/>
    <n v="12"/>
    <x v="11"/>
    <n v="250000"/>
    <n v="3000000"/>
    <n v="3000000"/>
    <x v="1"/>
    <x v="0"/>
    <x v="0"/>
    <x v="0"/>
    <x v="0"/>
    <s v="WA.2378.EBA.962.301.E.521211"/>
  </r>
  <r>
    <s v="WA.2378.EBA.962.301.E.521219"/>
    <s v="521219"/>
    <s v="Belanja Barang Non Operasional Lainnya"/>
    <m/>
    <m/>
    <m/>
    <n v="26250000"/>
    <s v="521219"/>
    <x v="23"/>
    <m/>
    <x v="0"/>
    <m/>
    <n v="26250000"/>
    <n v="0"/>
    <x v="0"/>
    <x v="0"/>
    <x v="0"/>
    <x v="3"/>
    <x v="5"/>
    <s v="WA.2378.EBA.962.301.E"/>
  </r>
  <r>
    <s v="WA.2378.EBA.962.301.E.521219.1"/>
    <m/>
    <s v="01 - Peningkatan Kapasitas Pegawai"/>
    <n v="15"/>
    <s v="OK"/>
    <n v="1750000"/>
    <n v="26250000"/>
    <m/>
    <x v="78"/>
    <n v="15"/>
    <x v="4"/>
    <n v="1750000"/>
    <n v="26250000"/>
    <n v="0"/>
    <x v="2"/>
    <x v="0"/>
    <x v="0"/>
    <x v="0"/>
    <x v="0"/>
    <s v="WA.2378.EBA.962.301.E.521219"/>
  </r>
  <r>
    <s v="WA.2378.EBA.962.301.E.524111"/>
    <s v="524111"/>
    <s v="Belanja Perjalanan Dinas Biasa"/>
    <m/>
    <m/>
    <m/>
    <n v="32435000"/>
    <s v="524111"/>
    <x v="13"/>
    <m/>
    <x v="0"/>
    <m/>
    <n v="101500000"/>
    <n v="-69065000"/>
    <x v="0"/>
    <x v="0"/>
    <x v="0"/>
    <x v="3"/>
    <x v="5"/>
    <s v="WA.2378.EBA.962.301.E"/>
  </r>
  <r>
    <s v="WA.2378.EBA.962.301.E.524111.1"/>
    <m/>
    <s v="01 - Perjalanan Pengelolaan SDM Aparatur"/>
    <n v="12"/>
    <s v="OK"/>
    <n v="2702917"/>
    <n v="32435000"/>
    <m/>
    <x v="79"/>
    <n v="8"/>
    <x v="4"/>
    <n v="4250000"/>
    <n v="34000000"/>
    <n v="-1565000"/>
    <x v="1"/>
    <x v="0"/>
    <x v="0"/>
    <x v="0"/>
    <x v="0"/>
    <s v="WA.2378.EBA.962.301.E.524111"/>
  </r>
  <r>
    <s v="WA.2378.EBA.962.301.E.524113"/>
    <s v="524113"/>
    <s v="Belanja Perjalanan Dinas Dalam Kota"/>
    <m/>
    <m/>
    <m/>
    <n v="2100000"/>
    <s v="524113"/>
    <x v="32"/>
    <m/>
    <x v="0"/>
    <m/>
    <n v="2100000"/>
    <n v="0"/>
    <x v="0"/>
    <x v="0"/>
    <x v="0"/>
    <x v="3"/>
    <x v="5"/>
    <s v="WA.2378.EBA.962.301.E"/>
  </r>
  <r>
    <s v="WA.2378.EBA.962.301.E.524113.1"/>
    <m/>
    <s v="01 - Perjalanan Koordinasi"/>
    <n v="14"/>
    <s v="OK"/>
    <n v="150000"/>
    <n v="2100000"/>
    <m/>
    <x v="74"/>
    <n v="14"/>
    <x v="4"/>
    <n v="150000"/>
    <n v="2100000"/>
    <n v="0"/>
    <x v="2"/>
    <x v="0"/>
    <x v="0"/>
    <x v="0"/>
    <x v="0"/>
    <s v="WA.2378.EBA.962.301.E.524113"/>
  </r>
  <r>
    <s v="WA.2378.EBA.962.301.F"/>
    <s v="F"/>
    <s v="Penjaminan Mutu Kelembagaan"/>
    <m/>
    <m/>
    <m/>
    <n v="50042000"/>
    <s v="F"/>
    <x v="80"/>
    <m/>
    <x v="0"/>
    <m/>
    <n v="44492000"/>
    <n v="5550000"/>
    <x v="0"/>
    <x v="2"/>
    <x v="3"/>
    <x v="0"/>
    <x v="0"/>
    <s v="WA.2378.EBA.962.301"/>
  </r>
  <r>
    <s v="WA.2378.EBA.962.301.F.521211"/>
    <s v="521211"/>
    <s v="Belanja Bahan"/>
    <m/>
    <m/>
    <m/>
    <n v="20000000"/>
    <s v="521211"/>
    <x v="6"/>
    <m/>
    <x v="0"/>
    <m/>
    <n v="16250000"/>
    <n v="3750000"/>
    <x v="0"/>
    <x v="0"/>
    <x v="0"/>
    <x v="0"/>
    <x v="3"/>
    <s v="WA.2378.EBA.962.301.F"/>
  </r>
  <r>
    <s v="WA.2378.EBA.962.301.F.521211.1"/>
    <m/>
    <s v="01 - Konsumsi/bahan makanan"/>
    <n v="160"/>
    <s v="OK"/>
    <n v="75000"/>
    <n v="12000000"/>
    <m/>
    <x v="7"/>
    <n v="110"/>
    <x v="4"/>
    <n v="75000"/>
    <n v="8250000"/>
    <n v="3750000"/>
    <x v="4"/>
    <x v="0"/>
    <x v="0"/>
    <x v="0"/>
    <x v="0"/>
    <s v="WA.2378.EBA.962.301.F.521211"/>
  </r>
  <r>
    <s v="WA.2378.EBA.962.301.F.521211.2"/>
    <m/>
    <s v="02 - Penggadaan"/>
    <n v="2"/>
    <s v="PKT"/>
    <n v="1500000"/>
    <n v="3000000"/>
    <m/>
    <x v="8"/>
    <n v="2"/>
    <x v="5"/>
    <n v="1500000"/>
    <n v="3000000"/>
    <n v="0"/>
    <x v="0"/>
    <x v="0"/>
    <x v="0"/>
    <x v="0"/>
    <x v="0"/>
    <s v="WA.2378.EBA.962.301.F.521211"/>
  </r>
  <r>
    <s v="WA.2378.EBA.962.301.F.521211.3"/>
    <m/>
    <s v="03 - Bahan Komputer"/>
    <n v="2"/>
    <s v="PKT"/>
    <n v="1500000"/>
    <n v="3000000"/>
    <m/>
    <x v="9"/>
    <n v="2"/>
    <x v="5"/>
    <n v="1500000"/>
    <n v="3000000"/>
    <n v="0"/>
    <x v="0"/>
    <x v="0"/>
    <x v="0"/>
    <x v="0"/>
    <x v="0"/>
    <s v="WA.2378.EBA.962.301.F.521211"/>
  </r>
  <r>
    <s v="WA.2378.EBA.962.301.F.521211.4"/>
    <m/>
    <s v="04 - ATK"/>
    <n v="2"/>
    <s v="PKT"/>
    <n v="1000000"/>
    <n v="2000000"/>
    <m/>
    <x v="10"/>
    <n v="2"/>
    <x v="5"/>
    <n v="1000000"/>
    <n v="2000000"/>
    <n v="0"/>
    <x v="0"/>
    <x v="0"/>
    <x v="0"/>
    <x v="0"/>
    <x v="0"/>
    <s v="WA.2378.EBA.962.301.F.521211"/>
  </r>
  <r>
    <s v="WA.2378.EBA.962.301.F.521219"/>
    <s v="521219"/>
    <s v="Belanja Barang Non Operasional Lainnya"/>
    <m/>
    <m/>
    <m/>
    <n v="3000000"/>
    <s v="521219"/>
    <x v="23"/>
    <m/>
    <x v="0"/>
    <m/>
    <n v="3000000"/>
    <n v="0"/>
    <x v="0"/>
    <x v="0"/>
    <x v="0"/>
    <x v="0"/>
    <x v="3"/>
    <s v="WA.2378.EBA.962.301.F"/>
  </r>
  <r>
    <s v="WA.2378.EBA.962.301.F.521219.1"/>
    <m/>
    <s v="01 - Langganan biaya video conference"/>
    <n v="12"/>
    <s v="PKT"/>
    <n v="250000"/>
    <n v="3000000"/>
    <m/>
    <x v="54"/>
    <n v="12"/>
    <x v="5"/>
    <n v="250000"/>
    <n v="3000000"/>
    <n v="0"/>
    <x v="2"/>
    <x v="0"/>
    <x v="0"/>
    <x v="0"/>
    <x v="0"/>
    <s v="WA.2378.EBA.962.301.F.521219"/>
  </r>
  <r>
    <s v="WA.2378.EBA.962.301.F.522151"/>
    <s v="522151"/>
    <s v="Belanja Jasa Profesi"/>
    <m/>
    <m/>
    <m/>
    <n v="9000000"/>
    <s v="522151"/>
    <x v="11"/>
    <m/>
    <x v="0"/>
    <m/>
    <n v="7200000"/>
    <n v="1800000"/>
    <x v="0"/>
    <x v="0"/>
    <x v="0"/>
    <x v="0"/>
    <x v="3"/>
    <s v="WA.2378.EBA.962.301.F"/>
  </r>
  <r>
    <s v="WA.2378.EBA.962.301.F.522151.1"/>
    <m/>
    <s v="01 - Narasumber/Pembahas"/>
    <n v="10"/>
    <s v="OJ"/>
    <n v="900000"/>
    <n v="9000000"/>
    <m/>
    <x v="12"/>
    <n v="8"/>
    <x v="6"/>
    <n v="900000"/>
    <n v="7200000"/>
    <n v="1800000"/>
    <x v="1"/>
    <x v="0"/>
    <x v="0"/>
    <x v="0"/>
    <x v="0"/>
    <s v="WA.2378.EBA.962.301.F.522151"/>
  </r>
  <r>
    <s v="WA.2378.EBA.962.301.F.524111"/>
    <s v="524111"/>
    <s v="Belanja Perjalanan Dinas Biasa"/>
    <m/>
    <m/>
    <m/>
    <n v="18042000"/>
    <s v="524111"/>
    <x v="13"/>
    <m/>
    <x v="0"/>
    <m/>
    <n v="18042000"/>
    <n v="0"/>
    <x v="0"/>
    <x v="0"/>
    <x v="0"/>
    <x v="0"/>
    <x v="3"/>
    <s v="WA.2378.EBA.962.301.F"/>
  </r>
  <r>
    <s v="WA.2378.EBA.962.301.F.524111.1"/>
    <m/>
    <s v="01 - Perjalanan Penjaminan mutu pendidikan KP"/>
    <n v="6"/>
    <s v="OK"/>
    <n v="3007000"/>
    <n v="18042000"/>
    <m/>
    <x v="81"/>
    <n v="6"/>
    <x v="4"/>
    <n v="3007000"/>
    <n v="18042000"/>
    <n v="0"/>
    <x v="2"/>
    <x v="0"/>
    <x v="0"/>
    <x v="0"/>
    <x v="0"/>
    <s v="WA.2378.EBA.962.301.F.524111"/>
  </r>
  <r>
    <s v="WA.2378.EBA.962.301.G"/>
    <s v="G"/>
    <s v="Bimbingan Penelitian Dan Pengabdian Kepada Masyarakat"/>
    <m/>
    <m/>
    <m/>
    <n v="99334000"/>
    <s v="G"/>
    <x v="82"/>
    <m/>
    <x v="0"/>
    <m/>
    <n v="94784000"/>
    <n v="4550000"/>
    <x v="0"/>
    <x v="1"/>
    <x v="1"/>
    <x v="0"/>
    <x v="0"/>
    <s v="WA.2378.EBA.962.301"/>
  </r>
  <r>
    <s v="WA.2378.EBA.962.301.G.521211"/>
    <s v="521211"/>
    <s v="Belanja Bahan"/>
    <m/>
    <m/>
    <m/>
    <n v="24800000"/>
    <s v="521211"/>
    <x v="6"/>
    <m/>
    <x v="0"/>
    <m/>
    <n v="10250000"/>
    <n v="14550000"/>
    <x v="0"/>
    <x v="0"/>
    <x v="0"/>
    <x v="0"/>
    <x v="1"/>
    <s v="WA.2378.EBA.962.301.G"/>
  </r>
  <r>
    <s v="WA.2378.EBA.962.301.G.521211.1"/>
    <m/>
    <s v="01 - Konsumsi/bahan makanan"/>
    <n v="224"/>
    <s v="OK"/>
    <n v="75000"/>
    <n v="16800000"/>
    <m/>
    <x v="7"/>
    <n v="60"/>
    <x v="4"/>
    <n v="75000"/>
    <n v="4500000"/>
    <n v="12300000"/>
    <x v="1"/>
    <x v="0"/>
    <x v="0"/>
    <x v="0"/>
    <x v="0"/>
    <s v="WA.2378.EBA.962.301.G.521211"/>
  </r>
  <r>
    <s v="WA.2378.EBA.962.301.G.521211.2"/>
    <m/>
    <s v="02 - Penggadaan"/>
    <n v="2"/>
    <s v="PKT"/>
    <n v="1500000"/>
    <n v="3000000"/>
    <m/>
    <x v="8"/>
    <n v="1"/>
    <x v="5"/>
    <n v="750000"/>
    <n v="750000"/>
    <n v="2250000"/>
    <x v="1"/>
    <x v="0"/>
    <x v="0"/>
    <x v="0"/>
    <x v="0"/>
    <s v="WA.2378.EBA.962.301.G.521211"/>
  </r>
  <r>
    <s v="WA.2378.EBA.962.301.G.521211.3"/>
    <m/>
    <s v="03 - Bahan Komputer"/>
    <n v="2"/>
    <s v="PKT"/>
    <n v="1500000"/>
    <n v="3000000"/>
    <m/>
    <x v="9"/>
    <n v="2"/>
    <x v="5"/>
    <n v="1500000"/>
    <n v="3000000"/>
    <n v="0"/>
    <x v="0"/>
    <x v="0"/>
    <x v="0"/>
    <x v="0"/>
    <x v="0"/>
    <s v="WA.2378.EBA.962.301.G.521211"/>
  </r>
  <r>
    <s v="WA.2378.EBA.962.301.G.521211.4"/>
    <m/>
    <s v="04 - ATK"/>
    <n v="2"/>
    <s v="PKT"/>
    <n v="1000000"/>
    <n v="2000000"/>
    <m/>
    <x v="10"/>
    <n v="2"/>
    <x v="5"/>
    <n v="1000000"/>
    <n v="2000000"/>
    <n v="0"/>
    <x v="0"/>
    <x v="0"/>
    <x v="0"/>
    <x v="0"/>
    <x v="0"/>
    <s v="WA.2378.EBA.962.301.G.521211"/>
  </r>
  <r>
    <s v="WA.2378.EBA.962.301.G.521219"/>
    <s v="521219"/>
    <s v="Belanja Barang Non Operasional Lainnya"/>
    <m/>
    <m/>
    <m/>
    <n v="3000000"/>
    <s v="521219"/>
    <x v="23"/>
    <m/>
    <x v="0"/>
    <m/>
    <n v="13000000"/>
    <n v="-10000000"/>
    <x v="0"/>
    <x v="0"/>
    <x v="0"/>
    <x v="0"/>
    <x v="1"/>
    <s v="WA.2378.EBA.962.301.G"/>
  </r>
  <r>
    <s v="WA.2378.EBA.962.301.G.521219.1"/>
    <m/>
    <s v="01 - Langganan biaya video conference"/>
    <n v="12"/>
    <s v="PKT"/>
    <n v="250000"/>
    <n v="3000000"/>
    <m/>
    <x v="54"/>
    <n v="12"/>
    <x v="5"/>
    <n v="250000"/>
    <n v="3000000"/>
    <n v="0"/>
    <x v="0"/>
    <x v="0"/>
    <x v="0"/>
    <x v="0"/>
    <x v="0"/>
    <s v="WA.2378.EBA.962.301.G.521219"/>
  </r>
  <r>
    <s v="WA.2378.EBA.962.301.G.524111"/>
    <s v="524111"/>
    <s v="Belanja Perjalanan Dinas Biasa"/>
    <m/>
    <m/>
    <m/>
    <n v="71534000"/>
    <s v="524111"/>
    <x v="13"/>
    <m/>
    <x v="0"/>
    <m/>
    <n v="71534000"/>
    <n v="0"/>
    <x v="0"/>
    <x v="0"/>
    <x v="0"/>
    <x v="0"/>
    <x v="1"/>
    <s v="WA.2378.EBA.962.301.G"/>
  </r>
  <r>
    <s v="WA.2378.EBA.962.301.G.524111.1"/>
    <m/>
    <s v="01 - Perjalanan Bimbingan Penelitian dan Pengabdian Kepada Masyarakat"/>
    <n v="14"/>
    <s v="OK"/>
    <n v="5109636"/>
    <n v="71534000"/>
    <m/>
    <x v="83"/>
    <n v="14"/>
    <x v="4"/>
    <n v="5109636"/>
    <n v="71534000"/>
    <n v="0"/>
    <x v="2"/>
    <x v="0"/>
    <x v="0"/>
    <x v="0"/>
    <x v="0"/>
    <s v="WA.2378.EBA.962.301.G.524111"/>
  </r>
  <r>
    <s v="WA.2378.EBA.962.301.H"/>
    <s v="H"/>
    <s v="Serapan  Lulusan Pendidikan KP"/>
    <m/>
    <m/>
    <m/>
    <n v="139554000"/>
    <s v="H"/>
    <x v="84"/>
    <m/>
    <x v="0"/>
    <m/>
    <n v="187067000"/>
    <n v="-47513000"/>
    <x v="0"/>
    <x v="1"/>
    <x v="2"/>
    <x v="0"/>
    <x v="0"/>
    <s v="WA.2378.EBA.962.301"/>
  </r>
  <r>
    <s v="WA.2378.EBA.962.301.H.521211"/>
    <s v="521211"/>
    <s v="Belanja Bahan"/>
    <m/>
    <m/>
    <m/>
    <n v="23500000"/>
    <s v="521211"/>
    <x v="6"/>
    <m/>
    <x v="0"/>
    <m/>
    <n v="15750000"/>
    <n v="7750000"/>
    <x v="0"/>
    <x v="0"/>
    <x v="0"/>
    <x v="0"/>
    <x v="2"/>
    <s v="WA.2378.EBA.962.301.H"/>
  </r>
  <r>
    <s v="WA.2378.EBA.962.301.H.521211.1"/>
    <m/>
    <s v="01 - Konsumsi/bahan makanan"/>
    <n v="100"/>
    <s v="OK"/>
    <n v="75000"/>
    <n v="7500000"/>
    <m/>
    <x v="7"/>
    <n v="50"/>
    <x v="4"/>
    <n v="75000"/>
    <n v="3750000"/>
    <n v="3750000"/>
    <x v="1"/>
    <x v="0"/>
    <x v="0"/>
    <x v="0"/>
    <x v="0"/>
    <s v="WA.2378.EBA.962.301.H.521211"/>
  </r>
  <r>
    <s v="WA.2378.EBA.962.301.H.521211.2"/>
    <m/>
    <s v="02 - Penggadaan"/>
    <n v="4"/>
    <s v="PKT"/>
    <n v="1500000"/>
    <n v="6000000"/>
    <m/>
    <x v="8"/>
    <n v="3"/>
    <x v="5"/>
    <n v="1500000"/>
    <n v="4500000"/>
    <n v="1500000"/>
    <x v="0"/>
    <x v="0"/>
    <x v="0"/>
    <x v="0"/>
    <x v="0"/>
    <s v="WA.2378.EBA.962.301.H.521211"/>
  </r>
  <r>
    <s v="WA.2378.EBA.962.301.H.521211.3"/>
    <m/>
    <s v="03 - Bahan Komputer"/>
    <n v="4"/>
    <s v="PKT"/>
    <n v="1500000"/>
    <n v="6000000"/>
    <m/>
    <x v="9"/>
    <n v="3"/>
    <x v="5"/>
    <n v="1500000"/>
    <n v="4500000"/>
    <n v="1500000"/>
    <x v="0"/>
    <x v="0"/>
    <x v="0"/>
    <x v="0"/>
    <x v="0"/>
    <s v="WA.2378.EBA.962.301.H.521211"/>
  </r>
  <r>
    <s v="WA.2378.EBA.962.301.H.521211.4"/>
    <m/>
    <s v="04 - ATK"/>
    <n v="4"/>
    <s v="PKT"/>
    <n v="1000000"/>
    <n v="4000000"/>
    <m/>
    <x v="10"/>
    <n v="3"/>
    <x v="5"/>
    <n v="1000000"/>
    <n v="3000000"/>
    <n v="1000000"/>
    <x v="0"/>
    <x v="0"/>
    <x v="0"/>
    <x v="0"/>
    <x v="0"/>
    <s v="WA.2378.EBA.962.301.H.521211"/>
  </r>
  <r>
    <s v="WA.2378.EBA.962.301.H.524111"/>
    <s v="524111"/>
    <s v="Belanja Perjalanan Dinas Biasa"/>
    <m/>
    <m/>
    <m/>
    <n v="116054000"/>
    <s v="524111"/>
    <x v="13"/>
    <m/>
    <x v="0"/>
    <m/>
    <n v="171317000"/>
    <n v="-55263000"/>
    <x v="0"/>
    <x v="0"/>
    <x v="0"/>
    <x v="0"/>
    <x v="2"/>
    <s v="WA.2378.EBA.962.301.H"/>
  </r>
  <r>
    <s v="WA.2378.EBA.962.301.H.524111.1"/>
    <m/>
    <s v="01 - Perjalanan Serapan Lulusan Pendidikan KP"/>
    <n v="21"/>
    <s v="OK"/>
    <n v="5526381"/>
    <n v="116054000"/>
    <m/>
    <x v="85"/>
    <n v="31"/>
    <x v="4"/>
    <n v="5526381"/>
    <n v="171317000"/>
    <n v="-55263000"/>
    <x v="1"/>
    <x v="0"/>
    <x v="0"/>
    <x v="0"/>
    <x v="0"/>
    <s v="WA.2378.EBA.962.301.H.524111"/>
  </r>
  <r>
    <s v="WA.2378.EBA.962.301.I"/>
    <s v="I"/>
    <s v="Publikasi dan Kehumasan Pusat Pendidikan KP  (OII)"/>
    <m/>
    <m/>
    <m/>
    <n v="50000000"/>
    <s v="I"/>
    <x v="86"/>
    <m/>
    <x v="0"/>
    <m/>
    <n v="50000000"/>
    <n v="0"/>
    <x v="0"/>
    <x v="4"/>
    <x v="7"/>
    <x v="0"/>
    <x v="0"/>
    <s v="WA.2378.EBA.962.301"/>
  </r>
  <r>
    <s v="WA.2378.EBA.962.301.I.521211"/>
    <s v="521211"/>
    <s v="Belanja Bahan"/>
    <m/>
    <m/>
    <m/>
    <n v="15500000"/>
    <s v="521211"/>
    <x v="6"/>
    <m/>
    <x v="0"/>
    <m/>
    <n v="15500000"/>
    <n v="0"/>
    <x v="3"/>
    <x v="0"/>
    <x v="0"/>
    <x v="0"/>
    <x v="7"/>
    <s v="WA.2378.EBA.962.301.I"/>
  </r>
  <r>
    <s v="WA.2378.EBA.962.301.I.521211.1"/>
    <m/>
    <s v="01 - Konsumsi/bahan makanan"/>
    <n v="100"/>
    <s v="OK"/>
    <n v="75000"/>
    <n v="7500000"/>
    <m/>
    <x v="7"/>
    <n v="100"/>
    <x v="4"/>
    <n v="75000"/>
    <n v="7500000"/>
    <n v="0"/>
    <x v="2"/>
    <x v="0"/>
    <x v="0"/>
    <x v="0"/>
    <x v="0"/>
    <s v="WA.2378.EBA.962.301.I.521211"/>
  </r>
  <r>
    <s v="WA.2378.EBA.962.301.I.521211.2"/>
    <m/>
    <s v="02 - Penggadaan"/>
    <n v="2"/>
    <s v="PKT"/>
    <n v="1500000"/>
    <n v="3000000"/>
    <m/>
    <x v="8"/>
    <n v="2"/>
    <x v="5"/>
    <n v="1500000"/>
    <n v="3000000"/>
    <n v="0"/>
    <x v="2"/>
    <x v="0"/>
    <x v="0"/>
    <x v="0"/>
    <x v="0"/>
    <s v="WA.2378.EBA.962.301.I.521211"/>
  </r>
  <r>
    <s v="WA.2378.EBA.962.301.I.521211.3"/>
    <m/>
    <s v="03 - Bahan Komputer"/>
    <n v="2"/>
    <s v="PKT"/>
    <n v="1500000"/>
    <n v="3000000"/>
    <m/>
    <x v="9"/>
    <n v="2"/>
    <x v="5"/>
    <n v="1500000"/>
    <n v="3000000"/>
    <n v="0"/>
    <x v="2"/>
    <x v="0"/>
    <x v="0"/>
    <x v="0"/>
    <x v="0"/>
    <s v="WA.2378.EBA.962.301.I.521211"/>
  </r>
  <r>
    <s v="WA.2378.EBA.962.301.I.521211.4"/>
    <m/>
    <s v="04 - ATK"/>
    <n v="2"/>
    <s v="PKT"/>
    <n v="1000000"/>
    <n v="2000000"/>
    <m/>
    <x v="10"/>
    <n v="2"/>
    <x v="5"/>
    <n v="1000000"/>
    <n v="2000000"/>
    <n v="0"/>
    <x v="2"/>
    <x v="0"/>
    <x v="0"/>
    <x v="0"/>
    <x v="0"/>
    <s v="WA.2378.EBA.962.301.I.521211"/>
  </r>
  <r>
    <s v="WA.2378.EBA.962.301.I.524111"/>
    <s v="524111"/>
    <s v="Belanja Perjalanan Dinas Biasa"/>
    <m/>
    <m/>
    <m/>
    <n v="34500000"/>
    <s v="524111"/>
    <x v="13"/>
    <m/>
    <x v="0"/>
    <m/>
    <n v="34500000"/>
    <n v="0"/>
    <x v="3"/>
    <x v="0"/>
    <x v="0"/>
    <x v="0"/>
    <x v="7"/>
    <s v="WA.2378.EBA.962.301.I"/>
  </r>
  <r>
    <s v="WA.2378.EBA.962.301.I.524111.1"/>
    <m/>
    <s v="01 - Perjalanan Kehumasan Pusat Pendidikan KP"/>
    <n v="6"/>
    <s v="OK"/>
    <n v="5750000"/>
    <n v="34500000"/>
    <m/>
    <x v="87"/>
    <n v="6"/>
    <x v="4"/>
    <n v="5750000"/>
    <n v="34500000"/>
    <n v="0"/>
    <x v="2"/>
    <x v="0"/>
    <x v="0"/>
    <x v="0"/>
    <x v="0"/>
    <s v="WA.2378.EBA.962.301.I.524111"/>
  </r>
  <r>
    <s v="WA.2378.EBA.962.301.J"/>
    <m/>
    <m/>
    <m/>
    <m/>
    <m/>
    <m/>
    <s v="J"/>
    <x v="88"/>
    <m/>
    <x v="0"/>
    <m/>
    <n v="264810000"/>
    <n v="-264810000"/>
    <x v="0"/>
    <x v="3"/>
    <x v="5"/>
    <x v="0"/>
    <x v="0"/>
    <s v="WA.2378.EBA.962.301"/>
  </r>
  <r>
    <s v="WA.2378.EBA.962.301.J.521211"/>
    <m/>
    <m/>
    <m/>
    <m/>
    <m/>
    <m/>
    <s v="521211"/>
    <x v="6"/>
    <m/>
    <x v="0"/>
    <m/>
    <n v="49500000"/>
    <n v="-49500000"/>
    <x v="0"/>
    <x v="0"/>
    <x v="0"/>
    <x v="3"/>
    <x v="5"/>
    <s v="WA.2378.EBA.962.301.J"/>
  </r>
  <r>
    <s v="WA.2378.EBA.962.301.J.522191"/>
    <m/>
    <m/>
    <m/>
    <m/>
    <m/>
    <m/>
    <s v="522191"/>
    <x v="89"/>
    <m/>
    <x v="0"/>
    <m/>
    <n v="95000000"/>
    <n v="-95000000"/>
    <x v="0"/>
    <x v="0"/>
    <x v="0"/>
    <x v="3"/>
    <x v="5"/>
    <s v="WA.2378.EBA.962.301.J"/>
  </r>
  <r>
    <s v="WA.2378.EBA.962.301.J.524111"/>
    <m/>
    <m/>
    <m/>
    <m/>
    <m/>
    <m/>
    <s v="524111"/>
    <x v="13"/>
    <m/>
    <x v="0"/>
    <m/>
    <n v="4800000"/>
    <n v="-4800000"/>
    <x v="0"/>
    <x v="0"/>
    <x v="0"/>
    <x v="3"/>
    <x v="5"/>
    <s v="WA.2378.EBA.962.301.J"/>
  </r>
  <r>
    <s v="WA.2378.EBA.962.301.J.524119"/>
    <m/>
    <m/>
    <m/>
    <m/>
    <m/>
    <m/>
    <s v="524119"/>
    <x v="90"/>
    <m/>
    <x v="0"/>
    <m/>
    <n v="82550000"/>
    <n v="-82550000"/>
    <x v="0"/>
    <x v="0"/>
    <x v="0"/>
    <x v="3"/>
    <x v="5"/>
    <s v="WA.2378.EBA.962.301.J"/>
  </r>
  <r>
    <s v="WA.2378.EBA.962.301.K"/>
    <m/>
    <m/>
    <m/>
    <m/>
    <m/>
    <m/>
    <s v="K"/>
    <x v="91"/>
    <m/>
    <x v="0"/>
    <m/>
    <n v="158755000"/>
    <n v="-158755000"/>
    <x v="0"/>
    <x v="1"/>
    <x v="1"/>
    <x v="0"/>
    <x v="0"/>
    <s v="WA.2378.EBA.962.301"/>
  </r>
  <r>
    <s v="WA.2378.EBA.962.301.K.521211"/>
    <m/>
    <m/>
    <m/>
    <m/>
    <m/>
    <m/>
    <s v="521211"/>
    <x v="6"/>
    <m/>
    <x v="0"/>
    <m/>
    <n v="7250000"/>
    <n v="-7250000"/>
    <x v="0"/>
    <x v="0"/>
    <x v="0"/>
    <x v="0"/>
    <x v="1"/>
    <s v="WA.2378.EBA.962.301.K"/>
  </r>
  <r>
    <s v="WA.2378.EBA.962.301.K.522151"/>
    <m/>
    <m/>
    <m/>
    <m/>
    <m/>
    <m/>
    <s v="522151"/>
    <x v="11"/>
    <m/>
    <x v="0"/>
    <m/>
    <n v="9000000"/>
    <n v="-9000000"/>
    <x v="0"/>
    <x v="0"/>
    <x v="0"/>
    <x v="0"/>
    <x v="1"/>
    <s v="WA.2378.EBA.962.301.K"/>
  </r>
  <r>
    <s v="WA.2378.EBA.962.301.K.524111"/>
    <m/>
    <m/>
    <m/>
    <m/>
    <m/>
    <m/>
    <s v="524111"/>
    <x v="13"/>
    <m/>
    <x v="0"/>
    <m/>
    <n v="142505000"/>
    <n v="-142505000"/>
    <x v="0"/>
    <x v="0"/>
    <x v="0"/>
    <x v="0"/>
    <x v="1"/>
    <s v="WA.2378.EBA.962.301.K"/>
  </r>
  <r>
    <s v="WA.2378.EBA.962.301.L"/>
    <m/>
    <m/>
    <m/>
    <m/>
    <m/>
    <m/>
    <s v="L"/>
    <x v="92"/>
    <m/>
    <x v="0"/>
    <m/>
    <n v="122646000"/>
    <n v="-122646000"/>
    <x v="0"/>
    <x v="1"/>
    <x v="2"/>
    <x v="0"/>
    <x v="0"/>
    <s v="WA.2378.EBA.962.301"/>
  </r>
  <r>
    <s v="WA.2378.EBA.962.301.L.524111"/>
    <m/>
    <m/>
    <m/>
    <m/>
    <m/>
    <m/>
    <s v="524111"/>
    <x v="13"/>
    <m/>
    <x v="0"/>
    <m/>
    <n v="122646000"/>
    <n v="-122646000"/>
    <x v="0"/>
    <x v="0"/>
    <x v="0"/>
    <x v="0"/>
    <x v="2"/>
    <s v="WA.2378.EBA.962.301.L"/>
  </r>
  <r>
    <s v="WA.2378.EBA.962.301.M"/>
    <m/>
    <m/>
    <m/>
    <m/>
    <m/>
    <m/>
    <s v="M"/>
    <x v="93"/>
    <m/>
    <x v="0"/>
    <m/>
    <n v="97379000"/>
    <n v="-97379000"/>
    <x v="0"/>
    <x v="1"/>
    <x v="1"/>
    <x v="0"/>
    <x v="0"/>
    <s v="WA.2378.EBA.962.301"/>
  </r>
  <r>
    <s v="WA.2378.EBA.962.301.M.524114"/>
    <m/>
    <m/>
    <m/>
    <m/>
    <m/>
    <m/>
    <s v="524114"/>
    <x v="15"/>
    <m/>
    <x v="0"/>
    <m/>
    <n v="97379000"/>
    <n v="-97379000"/>
    <x v="0"/>
    <x v="0"/>
    <x v="0"/>
    <x v="0"/>
    <x v="1"/>
    <s v="WA.2378.EBA.962.301.M"/>
  </r>
  <r>
    <s v="DL.2376.AFA.001.052.A"/>
    <m/>
    <m/>
    <m/>
    <m/>
    <m/>
    <m/>
    <s v="N"/>
    <x v="94"/>
    <m/>
    <x v="0"/>
    <m/>
    <n v="35800000"/>
    <n v="-35800000"/>
    <x v="0"/>
    <x v="1"/>
    <x v="2"/>
    <x v="0"/>
    <x v="0"/>
    <s v="DL.2376.AFA.001.052"/>
  </r>
  <r>
    <s v="DL.2376.AFA.001.052.A.521211"/>
    <m/>
    <m/>
    <m/>
    <m/>
    <m/>
    <m/>
    <s v="521219"/>
    <x v="23"/>
    <m/>
    <x v="0"/>
    <m/>
    <n v="25000000"/>
    <n v="-25000000"/>
    <x v="0"/>
    <x v="0"/>
    <x v="0"/>
    <x v="0"/>
    <x v="2"/>
    <s v="DL.2376.AFA.001.052.A"/>
  </r>
  <r>
    <s v="DL.2376.AFA.001.052.A.522151"/>
    <m/>
    <m/>
    <m/>
    <m/>
    <m/>
    <m/>
    <s v="522151"/>
    <x v="11"/>
    <m/>
    <x v="0"/>
    <m/>
    <n v="10800000"/>
    <n v="-10800000"/>
    <x v="0"/>
    <x v="0"/>
    <x v="0"/>
    <x v="0"/>
    <x v="2"/>
    <s v="DL.2376.AFA.001.052.A"/>
  </r>
  <r>
    <s v="DL.2376.AFA.001.054.A"/>
    <m/>
    <m/>
    <m/>
    <m/>
    <m/>
    <m/>
    <s v="O"/>
    <x v="95"/>
    <m/>
    <x v="0"/>
    <m/>
    <n v="27000000"/>
    <n v="-27000000"/>
    <x v="0"/>
    <x v="2"/>
    <x v="4"/>
    <x v="0"/>
    <x v="0"/>
    <s v="DL.2376.AFA.001.054"/>
  </r>
  <r>
    <s v="DL.2376.AFA.001.054.A.522151"/>
    <m/>
    <m/>
    <m/>
    <m/>
    <m/>
    <m/>
    <s v="522151"/>
    <x v="11"/>
    <m/>
    <x v="0"/>
    <m/>
    <n v="27000000"/>
    <n v="-27000000"/>
    <x v="0"/>
    <x v="0"/>
    <x v="0"/>
    <x v="0"/>
    <x v="4"/>
    <s v="DL.2376.AFA.001.054.A"/>
  </r>
  <r>
    <s v="WA.2378.EBA.994"/>
    <s v="2378.EBA.994"/>
    <s v="Layanan Perkantoran"/>
    <n v="1"/>
    <s v="Layanan"/>
    <m/>
    <n v="9231678000"/>
    <s v="2378.EBA.994"/>
    <x v="96"/>
    <n v="1"/>
    <x v="10"/>
    <m/>
    <n v="9231678000"/>
    <n v="0"/>
    <x v="0"/>
    <x v="0"/>
    <x v="0"/>
    <x v="0"/>
    <x v="0"/>
    <s v="WA.2378.EBA"/>
  </r>
  <r>
    <s v="WA.2378.EBA.994.001"/>
    <s v="001"/>
    <s v="Gaji dan Tunjangan"/>
    <m/>
    <s v=""/>
    <m/>
    <n v="7036020000"/>
    <s v="001"/>
    <x v="97"/>
    <m/>
    <x v="3"/>
    <m/>
    <n v="7036020000"/>
    <n v="0"/>
    <x v="0"/>
    <x v="0"/>
    <x v="0"/>
    <x v="0"/>
    <x v="0"/>
    <s v="WA.2378.EBA.994"/>
  </r>
  <r>
    <s v="WA.2378.EBA.994.001.DB"/>
    <s v="DB"/>
    <s v="Gaji dan Tunjangan Pusat Pendidikan KP"/>
    <m/>
    <m/>
    <m/>
    <n v="7036020000"/>
    <s v="DB"/>
    <x v="98"/>
    <m/>
    <x v="0"/>
    <m/>
    <n v="7036020000"/>
    <n v="0"/>
    <x v="3"/>
    <x v="3"/>
    <x v="8"/>
    <x v="0"/>
    <x v="0"/>
    <s v="WA.2378.EBA.994.001"/>
  </r>
  <r>
    <s v="WA.2378.EBA.994.001.DB.511111"/>
    <s v="511111"/>
    <s v="Belanja Gaji Pokok PNS"/>
    <m/>
    <m/>
    <m/>
    <n v="2390272000"/>
    <s v="511111"/>
    <x v="99"/>
    <m/>
    <x v="0"/>
    <m/>
    <n v="2390272000"/>
    <n v="0"/>
    <x v="3"/>
    <x v="0"/>
    <x v="0"/>
    <x v="4"/>
    <x v="8"/>
    <s v="WA.2378.EBA.994.001.DB"/>
  </r>
  <r>
    <s v="WA.2378.EBA.994.001.DB.511111.1"/>
    <m/>
    <s v="01 - Belanja Gaji Pokok PNS"/>
    <n v="14"/>
    <s v="bln"/>
    <n v="170733715"/>
    <n v="2390272000"/>
    <m/>
    <x v="100"/>
    <n v="14"/>
    <x v="13"/>
    <n v="170733715"/>
    <n v="2390272000"/>
    <n v="0"/>
    <x v="2"/>
    <x v="0"/>
    <x v="0"/>
    <x v="0"/>
    <x v="0"/>
    <s v="WA.2378.EBA.994.001.DB.511111"/>
  </r>
  <r>
    <s v="WA.2378.EBA.994.001.DB.511119"/>
    <s v="511119"/>
    <s v="Belanja Pembulatan Gaji PNS"/>
    <m/>
    <m/>
    <m/>
    <n v="109000"/>
    <s v="511119"/>
    <x v="101"/>
    <m/>
    <x v="0"/>
    <m/>
    <n v="109000"/>
    <n v="0"/>
    <x v="3"/>
    <x v="0"/>
    <x v="0"/>
    <x v="4"/>
    <x v="8"/>
    <s v="WA.2378.EBA.994.001.DB"/>
  </r>
  <r>
    <s v="WA.2378.EBA.994.001.DB.511119.1"/>
    <m/>
    <s v="01 - Belanja Pembulatan Gaji PNS"/>
    <n v="14"/>
    <s v="bln"/>
    <n v="7786"/>
    <n v="109000"/>
    <m/>
    <x v="102"/>
    <n v="14"/>
    <x v="13"/>
    <n v="7786"/>
    <n v="109000"/>
    <n v="0"/>
    <x v="2"/>
    <x v="0"/>
    <x v="0"/>
    <x v="0"/>
    <x v="0"/>
    <s v="WA.2378.EBA.994.001.DB.511119"/>
  </r>
  <r>
    <s v="WA.2378.EBA.994.001.DB.511121"/>
    <s v="511121"/>
    <s v="Belanja Tunj. Suami/Istri PNS"/>
    <m/>
    <m/>
    <m/>
    <n v="163168000"/>
    <s v="511121"/>
    <x v="103"/>
    <m/>
    <x v="0"/>
    <m/>
    <n v="163168000"/>
    <n v="0"/>
    <x v="3"/>
    <x v="0"/>
    <x v="0"/>
    <x v="4"/>
    <x v="8"/>
    <s v="WA.2378.EBA.994.001.DB"/>
  </r>
  <r>
    <s v="WA.2378.EBA.994.001.DB.511121.1"/>
    <m/>
    <s v="01 - Belanja Tunj. Suami/Istri PNS"/>
    <n v="14"/>
    <s v="bln"/>
    <n v="11654858"/>
    <n v="163168000"/>
    <m/>
    <x v="104"/>
    <n v="14"/>
    <x v="13"/>
    <n v="11654858"/>
    <n v="163168000"/>
    <n v="0"/>
    <x v="2"/>
    <x v="0"/>
    <x v="0"/>
    <x v="0"/>
    <x v="0"/>
    <s v="WA.2378.EBA.994.001.DB.511121"/>
  </r>
  <r>
    <s v="WA.2378.EBA.994.001.DB.511122"/>
    <s v="511122"/>
    <s v="Belanja Tunj. Anak PNS"/>
    <m/>
    <m/>
    <m/>
    <n v="57444000"/>
    <s v="511122"/>
    <x v="105"/>
    <m/>
    <x v="0"/>
    <m/>
    <n v="57444000"/>
    <n v="0"/>
    <x v="3"/>
    <x v="0"/>
    <x v="0"/>
    <x v="4"/>
    <x v="8"/>
    <s v="WA.2378.EBA.994.001.DB"/>
  </r>
  <r>
    <s v="WA.2378.EBA.994.001.DB.511122.1"/>
    <m/>
    <s v="01 - Belanja Tunj. Anak PNS"/>
    <n v="14"/>
    <s v="bln"/>
    <n v="4103143"/>
    <n v="57444000"/>
    <m/>
    <x v="106"/>
    <n v="14"/>
    <x v="13"/>
    <n v="4103143"/>
    <n v="57444000"/>
    <n v="0"/>
    <x v="2"/>
    <x v="0"/>
    <x v="0"/>
    <x v="0"/>
    <x v="0"/>
    <s v="WA.2378.EBA.994.001.DB.511122"/>
  </r>
  <r>
    <s v="WA.2378.EBA.994.001.DB.511123"/>
    <s v="511123"/>
    <s v="Belanja Tunj. Struktural PNS"/>
    <m/>
    <m/>
    <m/>
    <n v="136220000"/>
    <s v="511123"/>
    <x v="107"/>
    <m/>
    <x v="0"/>
    <m/>
    <n v="136220000"/>
    <n v="0"/>
    <x v="3"/>
    <x v="0"/>
    <x v="0"/>
    <x v="4"/>
    <x v="8"/>
    <s v="WA.2378.EBA.994.001.DB"/>
  </r>
  <r>
    <s v="WA.2378.EBA.994.001.DB.511123.1"/>
    <m/>
    <s v="01 - Belanja Tunj. Struktural PNS"/>
    <n v="14"/>
    <s v="bln"/>
    <n v="9730000"/>
    <n v="136220000"/>
    <m/>
    <x v="108"/>
    <n v="14"/>
    <x v="13"/>
    <n v="9730000"/>
    <n v="136220000"/>
    <n v="0"/>
    <x v="2"/>
    <x v="0"/>
    <x v="0"/>
    <x v="0"/>
    <x v="0"/>
    <s v="WA.2378.EBA.994.001.DB.511123"/>
  </r>
  <r>
    <s v="WA.2378.EBA.994.001.DB.511124"/>
    <s v="511124"/>
    <s v="Belanja Tunj. Fungsional PNS"/>
    <m/>
    <m/>
    <m/>
    <n v="198366000"/>
    <s v="511124"/>
    <x v="109"/>
    <m/>
    <x v="0"/>
    <m/>
    <n v="198366000"/>
    <n v="0"/>
    <x v="3"/>
    <x v="0"/>
    <x v="0"/>
    <x v="4"/>
    <x v="8"/>
    <s v="WA.2378.EBA.994.001.DB"/>
  </r>
  <r>
    <s v="WA.2378.EBA.994.001.DB.511124.1"/>
    <m/>
    <s v="01 - Belanja Tunj. Fungsional PNS"/>
    <n v="14"/>
    <s v="bln"/>
    <n v="14169000"/>
    <n v="198366000"/>
    <m/>
    <x v="110"/>
    <n v="14"/>
    <x v="13"/>
    <n v="14169000"/>
    <n v="198366000"/>
    <n v="0"/>
    <x v="2"/>
    <x v="0"/>
    <x v="0"/>
    <x v="0"/>
    <x v="0"/>
    <s v="WA.2378.EBA.994.001.DB.511124"/>
  </r>
  <r>
    <s v="WA.2378.EBA.994.001.DB.511125"/>
    <s v="511125"/>
    <s v="Belanja Tunj. PPh PNS"/>
    <m/>
    <m/>
    <m/>
    <n v="13346000"/>
    <s v="511125"/>
    <x v="111"/>
    <m/>
    <x v="0"/>
    <m/>
    <n v="13346000"/>
    <n v="0"/>
    <x v="3"/>
    <x v="0"/>
    <x v="0"/>
    <x v="4"/>
    <x v="8"/>
    <s v="WA.2378.EBA.994.001.DB"/>
  </r>
  <r>
    <s v="WA.2378.EBA.994.001.DB.511125.1"/>
    <m/>
    <s v="01 - Belanja Tunj. PPh PNS"/>
    <n v="14"/>
    <s v="bln"/>
    <n v="953357"/>
    <n v="13346000"/>
    <m/>
    <x v="112"/>
    <n v="14"/>
    <x v="13"/>
    <n v="953357"/>
    <n v="13346000"/>
    <n v="0"/>
    <x v="2"/>
    <x v="0"/>
    <x v="0"/>
    <x v="0"/>
    <x v="0"/>
    <s v="WA.2378.EBA.994.001.DB.511125"/>
  </r>
  <r>
    <s v="WA.2378.EBA.994.001.DB.511126"/>
    <s v="511126"/>
    <s v="Belanja Tunj. Beras PNS"/>
    <m/>
    <m/>
    <m/>
    <n v="113636000"/>
    <s v="511126"/>
    <x v="113"/>
    <m/>
    <x v="0"/>
    <m/>
    <n v="113636000"/>
    <n v="0"/>
    <x v="3"/>
    <x v="0"/>
    <x v="0"/>
    <x v="4"/>
    <x v="8"/>
    <s v="WA.2378.EBA.994.001.DB"/>
  </r>
  <r>
    <s v="WA.2378.EBA.994.001.DB.511126.1"/>
    <m/>
    <s v="01 - Belanja Tunj. Beras PNS"/>
    <n v="1"/>
    <s v="thn"/>
    <n v="113636000"/>
    <n v="113636000"/>
    <m/>
    <x v="114"/>
    <n v="1"/>
    <x v="14"/>
    <n v="113636000"/>
    <n v="113636000"/>
    <n v="0"/>
    <x v="2"/>
    <x v="0"/>
    <x v="0"/>
    <x v="0"/>
    <x v="0"/>
    <s v="WA.2378.EBA.994.001.DB.511126"/>
  </r>
  <r>
    <s v="WA.2378.EBA.994.001.DB.511129"/>
    <s v="511129"/>
    <s v="Belanja Uang Makan PNS"/>
    <m/>
    <m/>
    <m/>
    <n v="451220000"/>
    <s v="511129"/>
    <x v="115"/>
    <m/>
    <x v="0"/>
    <m/>
    <n v="451220000"/>
    <n v="0"/>
    <x v="3"/>
    <x v="0"/>
    <x v="0"/>
    <x v="4"/>
    <x v="8"/>
    <s v="WA.2378.EBA.994.001.DB"/>
  </r>
  <r>
    <s v="WA.2378.EBA.994.001.DB.511129.1"/>
    <m/>
    <s v="01 - Belanja Uang Makan PNS"/>
    <n v="1"/>
    <s v="thn"/>
    <n v="451220000"/>
    <n v="451220000"/>
    <m/>
    <x v="116"/>
    <n v="1"/>
    <x v="14"/>
    <n v="451220000"/>
    <n v="451220000"/>
    <n v="0"/>
    <x v="2"/>
    <x v="0"/>
    <x v="0"/>
    <x v="0"/>
    <x v="0"/>
    <s v="WA.2378.EBA.994.001.DB.511129"/>
  </r>
  <r>
    <s v="WA.2378.EBA.994.001.DB.511151"/>
    <s v="511151"/>
    <s v="Belanja Tunjangan Umum PNS"/>
    <m/>
    <m/>
    <m/>
    <n v="81480000"/>
    <s v="511151"/>
    <x v="117"/>
    <m/>
    <x v="0"/>
    <m/>
    <n v="81480000"/>
    <n v="0"/>
    <x v="3"/>
    <x v="0"/>
    <x v="0"/>
    <x v="4"/>
    <x v="8"/>
    <s v="WA.2378.EBA.994.001.DB"/>
  </r>
  <r>
    <s v="WA.2378.EBA.994.001.DB.511151.1"/>
    <m/>
    <s v="01 - Belanja Tunjangan Umum PNS"/>
    <n v="14"/>
    <s v="bln"/>
    <n v="5820000"/>
    <n v="81480000"/>
    <m/>
    <x v="118"/>
    <n v="14"/>
    <x v="13"/>
    <n v="5820000"/>
    <n v="81480000"/>
    <n v="0"/>
    <x v="2"/>
    <x v="0"/>
    <x v="0"/>
    <x v="0"/>
    <x v="0"/>
    <s v="WA.2378.EBA.994.001.DB.511151"/>
  </r>
  <r>
    <s v="WA.2378.EBA.994.001.DB.512211"/>
    <s v="512211"/>
    <s v="Belanja Uang Lembur"/>
    <m/>
    <m/>
    <m/>
    <n v="173032000"/>
    <s v="512211"/>
    <x v="119"/>
    <m/>
    <x v="0"/>
    <m/>
    <n v="173032000"/>
    <n v="0"/>
    <x v="3"/>
    <x v="0"/>
    <x v="0"/>
    <x v="4"/>
    <x v="8"/>
    <s v="WA.2378.EBA.994.001.DB"/>
  </r>
  <r>
    <s v="WA.2378.EBA.994.001.DB.512211.1"/>
    <m/>
    <s v="01 - Uang Lembur dan Uang Makan Lembur"/>
    <n v="1"/>
    <s v="thn"/>
    <n v="173032000"/>
    <n v="173032000"/>
    <m/>
    <x v="120"/>
    <n v="1"/>
    <x v="14"/>
    <n v="173032000"/>
    <n v="173032000"/>
    <n v="0"/>
    <x v="2"/>
    <x v="0"/>
    <x v="0"/>
    <x v="0"/>
    <x v="0"/>
    <s v="WA.2378.EBA.994.001.DB.512211"/>
  </r>
  <r>
    <s v="WA.2378.EBA.994.001.DB.512411"/>
    <s v="512411"/>
    <s v="Belanja Pegawai (Tunjangan Khusus/Kegiatan/Kinerja)"/>
    <m/>
    <m/>
    <m/>
    <n v="3257727000"/>
    <s v="512411"/>
    <x v="121"/>
    <m/>
    <x v="0"/>
    <m/>
    <n v="3257727000"/>
    <n v="0"/>
    <x v="3"/>
    <x v="0"/>
    <x v="0"/>
    <x v="4"/>
    <x v="8"/>
    <s v="WA.2378.EBA.994.001.DB"/>
  </r>
  <r>
    <s v="WA.2378.EBA.994.001.DB.512411.1"/>
    <m/>
    <s v="01 - Belanja Pegawai (Tunjangan Khusus/Kegiatan/Kinerja)"/>
    <n v="14"/>
    <s v="bln"/>
    <n v="232694790"/>
    <n v="3257727000"/>
    <m/>
    <x v="122"/>
    <n v="14"/>
    <x v="13"/>
    <n v="232694790"/>
    <n v="3257727000"/>
    <n v="0"/>
    <x v="2"/>
    <x v="0"/>
    <x v="0"/>
    <x v="0"/>
    <x v="0"/>
    <s v="WA.2378.EBA.994.001.DB.512411"/>
  </r>
  <r>
    <s v="WA.2378.EBA.994.002"/>
    <s v="002"/>
    <s v="Operasional dan Pemeliharaan Kantor"/>
    <m/>
    <s v=""/>
    <m/>
    <n v="2195658000"/>
    <s v="002"/>
    <x v="123"/>
    <m/>
    <x v="3"/>
    <m/>
    <n v="2195658000"/>
    <n v="0"/>
    <x v="0"/>
    <x v="0"/>
    <x v="0"/>
    <x v="0"/>
    <x v="0"/>
    <s v="WA.2378.EBA.994"/>
  </r>
  <r>
    <s v="WA.2378.EBA.994.002.GA"/>
    <s v="GA"/>
    <s v="Operasional dan Pemeliharaan Kantor Pusat Pendidikan KP"/>
    <m/>
    <m/>
    <m/>
    <n v="1410100000"/>
    <s v="GA"/>
    <x v="124"/>
    <m/>
    <x v="0"/>
    <m/>
    <n v="1528900000"/>
    <n v="-118800000"/>
    <x v="0"/>
    <x v="3"/>
    <x v="5"/>
    <x v="0"/>
    <x v="0"/>
    <s v="WA.2378.EBA.994.002"/>
  </r>
  <r>
    <s v="WA.2378.EBA.994.002.GA.521111"/>
    <s v="521111"/>
    <s v="Belanja Keperluan Perkantoran"/>
    <m/>
    <m/>
    <m/>
    <n v="1099590000"/>
    <s v="521111"/>
    <x v="125"/>
    <m/>
    <x v="0"/>
    <m/>
    <n v="1252040000"/>
    <n v="-152450000"/>
    <x v="0"/>
    <x v="0"/>
    <x v="0"/>
    <x v="5"/>
    <x v="5"/>
    <s v="WA.2378.EBA.994.002.GA"/>
  </r>
  <r>
    <s v="WA.2378.EBA.994.002.GA.521111.1"/>
    <m/>
    <s v="01 - Keperluan sehari hari perkantoran"/>
    <n v="60"/>
    <s v="OT"/>
    <n v="1500000"/>
    <n v="90000000"/>
    <m/>
    <x v="126"/>
    <n v="60"/>
    <x v="15"/>
    <n v="1487500"/>
    <n v="89250000"/>
    <n v="750000"/>
    <x v="1"/>
    <x v="0"/>
    <x v="0"/>
    <x v="0"/>
    <x v="0"/>
    <s v="WA.2378.EBA.994.002.GA.521111"/>
  </r>
  <r>
    <s v="WA.2378.EBA.994.002.GA.521111.2"/>
    <m/>
    <s v="02 - Jamuan"/>
    <n v="1"/>
    <s v="thn"/>
    <n v="63386000"/>
    <n v="63386000"/>
    <m/>
    <x v="127"/>
    <n v="1"/>
    <x v="14"/>
    <n v="63386000"/>
    <n v="63386000"/>
    <n v="0"/>
    <x v="0"/>
    <x v="0"/>
    <x v="0"/>
    <x v="0"/>
    <x v="0"/>
    <s v="WA.2378.EBA.994.002.GA.521111"/>
  </r>
  <r>
    <s v="WA.2378.EBA.994.002.GA.521111.3"/>
    <m/>
    <s v="03 - Pramubakti (12 org x 12 bulan)"/>
    <n v="144"/>
    <s v="OB"/>
    <n v="5100000"/>
    <n v="734400000"/>
    <m/>
    <x v="128"/>
    <n v="156"/>
    <x v="16"/>
    <n v="5100000"/>
    <n v="795600000"/>
    <n v="-61200000"/>
    <x v="1"/>
    <x v="0"/>
    <x v="0"/>
    <x v="0"/>
    <x v="0"/>
    <s v="WA.2378.EBA.994.002.GA.521111"/>
  </r>
  <r>
    <s v="WA.2378.EBA.994.002.GA.521111.4"/>
    <m/>
    <s v="04 - Pengemudi (1 org x 12 bulan)"/>
    <n v="12"/>
    <s v="OB"/>
    <n v="5600000"/>
    <n v="67200000"/>
    <m/>
    <x v="129"/>
    <n v="13"/>
    <x v="16"/>
    <n v="5600000"/>
    <n v="72800000"/>
    <n v="-5600000"/>
    <x v="1"/>
    <x v="0"/>
    <x v="0"/>
    <x v="0"/>
    <x v="0"/>
    <s v="WA.2378.EBA.994.002.GA.521111"/>
  </r>
  <r>
    <s v="WA.2378.EBA.994.002.GA.521111.5"/>
    <m/>
    <s v="05 - BPJS Ketenagakerjaan Pengemudi dan Pramubhakti"/>
    <n v="11"/>
    <s v="Bulan"/>
    <n v="400000"/>
    <n v="4400000"/>
    <m/>
    <x v="130"/>
    <n v="12"/>
    <x v="17"/>
    <n v="400000"/>
    <n v="4800000"/>
    <n v="-400000"/>
    <x v="1"/>
    <x v="0"/>
    <x v="0"/>
    <x v="0"/>
    <x v="0"/>
    <s v="WA.2378.EBA.994.002.GA.521111"/>
  </r>
  <r>
    <s v="WA.2378.EBA.994.002.GA.521111.6"/>
    <m/>
    <s v="06 - Pencetakan/Publikasi"/>
    <n v="70"/>
    <s v="Ekspl"/>
    <n v="500000"/>
    <n v="35000000"/>
    <m/>
    <x v="131"/>
    <n v="1"/>
    <x v="14"/>
    <n v="130000000"/>
    <n v="130000000"/>
    <n v="-95000000"/>
    <x v="1"/>
    <x v="0"/>
    <x v="0"/>
    <x v="0"/>
    <x v="0"/>
    <s v="WA.2378.EBA.994.002.GA.521111"/>
  </r>
  <r>
    <s v="WA.2378.EBA.994.002.GA.521111.7"/>
    <m/>
    <s v="07 - Langganan Majalah dan Surat Kabar"/>
    <n v="12"/>
    <s v="Bulan"/>
    <n v="750000"/>
    <n v="9000000"/>
    <m/>
    <x v="30"/>
    <m/>
    <x v="0"/>
    <m/>
    <m/>
    <n v="9000000"/>
    <x v="1"/>
    <x v="0"/>
    <x v="0"/>
    <x v="0"/>
    <x v="0"/>
    <s v="WA.2378.EBA.994.002.GA.521111"/>
  </r>
  <r>
    <s v="WA.2378.EBA.994.002.GA.521111.8"/>
    <m/>
    <s v="08 - Langganan biaya video conference dan Zoho"/>
    <n v="12"/>
    <s v="Bulan"/>
    <n v="1325000"/>
    <n v="15900000"/>
    <m/>
    <x v="132"/>
    <n v="12"/>
    <x v="17"/>
    <n v="1325000"/>
    <n v="15900000"/>
    <n v="0"/>
    <x v="0"/>
    <x v="0"/>
    <x v="0"/>
    <x v="0"/>
    <x v="0"/>
    <s v="WA.2378.EBA.994.002.GA.521111"/>
  </r>
  <r>
    <s v="WA.2378.EBA.994.002.GA.521111.9"/>
    <m/>
    <s v="09 - Estetika Kantor dan Pengharum Ruangan"/>
    <n v="12"/>
    <s v="Bulan"/>
    <n v="3000000"/>
    <n v="36000000"/>
    <m/>
    <x v="133"/>
    <n v="12"/>
    <x v="17"/>
    <n v="3000000"/>
    <n v="36000000"/>
    <n v="0"/>
    <x v="0"/>
    <x v="0"/>
    <x v="0"/>
    <x v="0"/>
    <x v="0"/>
    <s v="WA.2378.EBA.994.002.GA.521111"/>
  </r>
  <r>
    <s v="WA.2378.EBA.994.002.GA.521111.10"/>
    <m/>
    <s v="10 - Uang Lembur PPNPN"/>
    <n v="1"/>
    <s v="thn"/>
    <n v="44304000"/>
    <n v="44304000"/>
    <m/>
    <x v="134"/>
    <n v="1"/>
    <x v="14"/>
    <n v="44304000"/>
    <n v="44304000"/>
    <n v="0"/>
    <x v="0"/>
    <x v="0"/>
    <x v="0"/>
    <x v="0"/>
    <x v="0"/>
    <s v="WA.2378.EBA.994.002.GA.521111"/>
  </r>
  <r>
    <s v="WA.2378.EBA.994.002.GA.521131"/>
    <s v="521131"/>
    <s v="Belanja Barang Operasional - Penanganan Pandemi COVID-19"/>
    <m/>
    <m/>
    <m/>
    <n v="103250000"/>
    <s v="521131"/>
    <x v="135"/>
    <m/>
    <x v="0"/>
    <m/>
    <n v="69600000"/>
    <n v="33650000"/>
    <x v="0"/>
    <x v="0"/>
    <x v="0"/>
    <x v="5"/>
    <x v="5"/>
    <s v="WA.2378.EBA.994.002.GA"/>
  </r>
  <r>
    <s v="WA.2378.EBA.994.002.GA.521131.1"/>
    <m/>
    <s v="01 - Masker, hand sanitizer, desinfektan, multivitami/suplemen (59 peg x 7 kali)"/>
    <n v="413"/>
    <s v="OK"/>
    <n v="250000"/>
    <n v="103250000"/>
    <m/>
    <x v="136"/>
    <n v="348"/>
    <x v="16"/>
    <n v="200000"/>
    <n v="69600000"/>
    <n v="33650000"/>
    <x v="1"/>
    <x v="0"/>
    <x v="0"/>
    <x v="0"/>
    <x v="0"/>
    <s v="WA.2378.EBA.994.002.GA.521131"/>
  </r>
  <r>
    <s v="WA.2378.EBA.994.002.GA.521811"/>
    <s v="521811"/>
    <s v="Belanja Barang Persediaan Barang Konsumsi"/>
    <m/>
    <m/>
    <m/>
    <n v="207260000"/>
    <s v="521811"/>
    <x v="137"/>
    <m/>
    <x v="0"/>
    <m/>
    <n v="207260000"/>
    <n v="0"/>
    <x v="0"/>
    <x v="0"/>
    <x v="0"/>
    <x v="0"/>
    <x v="5"/>
    <s v="WA.2378.EBA.994.002.GA"/>
  </r>
  <r>
    <s v="WA.2378.EBA.994.002.GA.521811.1"/>
    <m/>
    <s v="01 - ATK"/>
    <n v="48"/>
    <s v="PKT"/>
    <n v="1000000"/>
    <n v="48000000"/>
    <m/>
    <x v="138"/>
    <n v="48"/>
    <x v="5"/>
    <n v="1000000"/>
    <n v="48000000"/>
    <n v="0"/>
    <x v="2"/>
    <x v="0"/>
    <x v="0"/>
    <x v="0"/>
    <x v="0"/>
    <s v="WA.2378.EBA.994.002.GA.521811"/>
  </r>
  <r>
    <s v="WA.2378.EBA.994.002.GA.521811.2"/>
    <m/>
    <s v="02 - Bahan Komputer"/>
    <n v="48"/>
    <s v="PKT"/>
    <n v="1500000"/>
    <n v="72000000"/>
    <m/>
    <x v="20"/>
    <n v="48"/>
    <x v="5"/>
    <n v="1500000"/>
    <n v="72000000"/>
    <n v="0"/>
    <x v="2"/>
    <x v="0"/>
    <x v="0"/>
    <x v="0"/>
    <x v="0"/>
    <s v="WA.2378.EBA.994.002.GA.521811"/>
  </r>
  <r>
    <s v="WA.2378.EBA.994.002.GA.521811.3"/>
    <m/>
    <s v="03 - Kertas Fotocopy A4"/>
    <n v="192"/>
    <s v="PKT"/>
    <n v="50000"/>
    <n v="9600000"/>
    <m/>
    <x v="139"/>
    <n v="192"/>
    <x v="5"/>
    <n v="50000"/>
    <n v="9600000"/>
    <n v="0"/>
    <x v="2"/>
    <x v="0"/>
    <x v="0"/>
    <x v="0"/>
    <x v="0"/>
    <s v="WA.2378.EBA.994.002.GA.521811"/>
  </r>
  <r>
    <s v="WA.2378.EBA.994.002.GA.521811.4"/>
    <m/>
    <s v="04 - Kertas Fotocopy F4"/>
    <n v="192"/>
    <s v="PKT"/>
    <n v="55000"/>
    <n v="10560000"/>
    <m/>
    <x v="140"/>
    <n v="192"/>
    <x v="5"/>
    <n v="55000"/>
    <n v="10560000"/>
    <n v="0"/>
    <x v="2"/>
    <x v="0"/>
    <x v="0"/>
    <x v="0"/>
    <x v="0"/>
    <s v="WA.2378.EBA.994.002.GA.521811"/>
  </r>
  <r>
    <s v="WA.2378.EBA.994.002.GA.521811.5"/>
    <m/>
    <s v="05 - Kertas Kop A4 (4 warna)"/>
    <n v="60"/>
    <s v="rim"/>
    <n v="220000"/>
    <n v="13200000"/>
    <m/>
    <x v="141"/>
    <n v="60"/>
    <x v="18"/>
    <n v="220000"/>
    <n v="13200000"/>
    <n v="0"/>
    <x v="2"/>
    <x v="0"/>
    <x v="0"/>
    <x v="0"/>
    <x v="0"/>
    <s v="WA.2378.EBA.994.002.GA.521811"/>
  </r>
  <r>
    <s v="WA.2378.EBA.994.002.GA.521811.6"/>
    <m/>
    <s v="06 - Kertas Kop F4 (4 warna)"/>
    <n v="60"/>
    <s v="rim"/>
    <n v="240000"/>
    <n v="14400000"/>
    <m/>
    <x v="142"/>
    <n v="60"/>
    <x v="18"/>
    <n v="240000"/>
    <n v="14400000"/>
    <n v="0"/>
    <x v="2"/>
    <x v="0"/>
    <x v="0"/>
    <x v="0"/>
    <x v="0"/>
    <s v="WA.2378.EBA.994.002.GA.521811"/>
  </r>
  <r>
    <s v="WA.2378.EBA.994.002.GA.521811.7"/>
    <m/>
    <s v="07 - Amplop Kop Besar"/>
    <n v="950"/>
    <s v="LBR"/>
    <n v="5000"/>
    <n v="4750000"/>
    <m/>
    <x v="143"/>
    <n v="950"/>
    <x v="19"/>
    <n v="5000"/>
    <n v="4750000"/>
    <n v="0"/>
    <x v="2"/>
    <x v="0"/>
    <x v="0"/>
    <x v="0"/>
    <x v="0"/>
    <s v="WA.2378.EBA.994.002.GA.521811"/>
  </r>
  <r>
    <s v="WA.2378.EBA.994.002.GA.521811.8"/>
    <m/>
    <s v="08 - Amplop Kop Kecil"/>
    <n v="50"/>
    <s v="box"/>
    <n v="220000"/>
    <n v="11000000"/>
    <m/>
    <x v="144"/>
    <n v="50"/>
    <x v="20"/>
    <n v="220000"/>
    <n v="11000000"/>
    <n v="0"/>
    <x v="2"/>
    <x v="0"/>
    <x v="0"/>
    <x v="0"/>
    <x v="0"/>
    <s v="WA.2378.EBA.994.002.GA.521811"/>
  </r>
  <r>
    <s v="WA.2378.EBA.994.002.GA.521811.9"/>
    <m/>
    <s v="09 - Map Pusdik KP"/>
    <n v="950"/>
    <s v="LBR"/>
    <n v="25000"/>
    <n v="23750000"/>
    <m/>
    <x v="145"/>
    <n v="950"/>
    <x v="19"/>
    <n v="25000"/>
    <n v="23750000"/>
    <n v="0"/>
    <x v="2"/>
    <x v="0"/>
    <x v="0"/>
    <x v="0"/>
    <x v="0"/>
    <s v="WA.2378.EBA.994.002.GA.521811"/>
  </r>
  <r>
    <s v="WA.2378.EBA.994.002.GB"/>
    <s v="GB"/>
    <s v="Langganan Daya dan Jasa Pusat Pendidikan KP"/>
    <m/>
    <m/>
    <m/>
    <n v="150000000"/>
    <s v="GB"/>
    <x v="146"/>
    <m/>
    <x v="0"/>
    <m/>
    <n v="119000000"/>
    <n v="31000000"/>
    <x v="0"/>
    <x v="3"/>
    <x v="5"/>
    <x v="0"/>
    <x v="0"/>
    <s v="WA.2378.EBA.994.002"/>
  </r>
  <r>
    <s v="WA.2378.EBA.994.002.GB.521114"/>
    <s v="521114"/>
    <s v="Belanja Pengiriman Surat Dinas Pos Pusat"/>
    <m/>
    <m/>
    <m/>
    <n v="30000000"/>
    <s v="521114"/>
    <x v="147"/>
    <m/>
    <x v="0"/>
    <m/>
    <n v="9000000"/>
    <n v="21000000"/>
    <x v="0"/>
    <x v="0"/>
    <x v="0"/>
    <x v="5"/>
    <x v="5"/>
    <s v="WA.2378.EBA.994.002.GB"/>
  </r>
  <r>
    <s v="WA.2378.EBA.994.002.GB.521114.1"/>
    <m/>
    <s v="01 - Pengiriman surat dan dokumen/barang lainnya"/>
    <n v="12"/>
    <s v="Bulan"/>
    <n v="2500000"/>
    <n v="30000000"/>
    <m/>
    <x v="148"/>
    <n v="12"/>
    <x v="17"/>
    <n v="750000"/>
    <n v="9000000"/>
    <n v="21000000"/>
    <x v="1"/>
    <x v="0"/>
    <x v="0"/>
    <x v="0"/>
    <x v="0"/>
    <s v="WA.2378.EBA.994.002.GB.521114"/>
  </r>
  <r>
    <s v="WA.2378.EBA.994.002.GB.522141"/>
    <s v="522141"/>
    <s v="Belanja Sewa"/>
    <m/>
    <m/>
    <m/>
    <n v="120000000"/>
    <s v="522141"/>
    <x v="71"/>
    <m/>
    <x v="0"/>
    <m/>
    <n v="110000000"/>
    <n v="10000000"/>
    <x v="0"/>
    <x v="0"/>
    <x v="0"/>
    <x v="5"/>
    <x v="5"/>
    <s v="WA.2378.EBA.994.002.GB"/>
  </r>
  <r>
    <s v="WA.2378.EBA.994.002.GB.522141.1"/>
    <m/>
    <s v="01 - Sewa Mesin Photocopy"/>
    <n v="12"/>
    <s v="Bulan"/>
    <n v="5000000"/>
    <n v="60000000"/>
    <m/>
    <x v="149"/>
    <n v="12"/>
    <x v="17"/>
    <n v="5000000"/>
    <n v="60000000"/>
    <n v="0"/>
    <x v="0"/>
    <x v="0"/>
    <x v="0"/>
    <x v="0"/>
    <x v="0"/>
    <s v="WA.2378.EBA.994.002.GB.522141"/>
  </r>
  <r>
    <s v="WA.2378.EBA.994.002.GB.522141.2"/>
    <m/>
    <s v="02 - Sewa Ruang Arsip dan Penyimpanan BMN"/>
    <n v="1"/>
    <s v="thn"/>
    <n v="60000000"/>
    <n v="60000000"/>
    <m/>
    <x v="150"/>
    <n v="1"/>
    <x v="14"/>
    <n v="50000000"/>
    <n v="50000000"/>
    <n v="10000000"/>
    <x v="1"/>
    <x v="0"/>
    <x v="0"/>
    <x v="0"/>
    <x v="0"/>
    <s v="WA.2378.EBA.994.002.GB.522141"/>
  </r>
  <r>
    <s v="WA.2378.EBA.994.002.GC"/>
    <s v="GC"/>
    <s v="Pemeliharaan Kantor Pusat Pendidikan KP"/>
    <m/>
    <m/>
    <m/>
    <n v="498162000"/>
    <s v="GC"/>
    <x v="151"/>
    <m/>
    <x v="0"/>
    <m/>
    <n v="410362000"/>
    <n v="87800000"/>
    <x v="0"/>
    <x v="3"/>
    <x v="5"/>
    <x v="0"/>
    <x v="0"/>
    <s v="WA.2378.EBA.994.002"/>
  </r>
  <r>
    <s v="WA.2378.EBA.994.002.GC.523121"/>
    <s v="523121"/>
    <s v="Belanja Pemeliharaan Peralatan dan Mesin"/>
    <m/>
    <m/>
    <m/>
    <n v="462162000"/>
    <s v="523121"/>
    <x v="152"/>
    <m/>
    <x v="0"/>
    <m/>
    <n v="374362000"/>
    <n v="87800000"/>
    <x v="0"/>
    <x v="0"/>
    <x v="0"/>
    <x v="5"/>
    <x v="5"/>
    <s v="WA.2378.EBA.994.002.GC"/>
  </r>
  <r>
    <s v="WA.2378.EBA.994.002.GC.523121.1"/>
    <m/>
    <s v="01 - Pemeliharaan dan Operasional Kendaraan Pejabat Eselon II"/>
    <n v="1"/>
    <s v="Unit"/>
    <n v="38730000"/>
    <n v="38730000"/>
    <m/>
    <x v="153"/>
    <n v="1"/>
    <x v="8"/>
    <n v="38730000"/>
    <n v="38730000"/>
    <n v="0"/>
    <x v="0"/>
    <x v="0"/>
    <x v="0"/>
    <x v="0"/>
    <x v="0"/>
    <s v="WA.2378.EBA.994.002.GC.523121"/>
  </r>
  <r>
    <s v="WA.2378.EBA.994.002.GC.523121.2"/>
    <m/>
    <s v="02 - Pemeliharaan dan Operasional Kendaraan Roda 4"/>
    <n v="8"/>
    <s v=" Unit"/>
    <n v="32850000"/>
    <n v="262800000"/>
    <m/>
    <x v="154"/>
    <n v="7"/>
    <x v="8"/>
    <n v="25000000"/>
    <n v="175000000"/>
    <n v="87800000"/>
    <x v="1"/>
    <x v="0"/>
    <x v="0"/>
    <x v="0"/>
    <x v="0"/>
    <s v="WA.2378.EBA.994.002.GC.523121"/>
  </r>
  <r>
    <s v="WA.2378.EBA.994.002.GC.523121.3"/>
    <m/>
    <s v="03 - Pemeliharaan dan Operasional Kendaraan Roda Dua"/>
    <n v="5"/>
    <s v="Unit"/>
    <n v="3640000"/>
    <n v="18200000"/>
    <m/>
    <x v="155"/>
    <n v="5"/>
    <x v="8"/>
    <n v="3640000"/>
    <n v="18200000"/>
    <n v="0"/>
    <x v="0"/>
    <x v="0"/>
    <x v="0"/>
    <x v="0"/>
    <x v="0"/>
    <s v="WA.2378.EBA.994.002.GC.523121"/>
  </r>
  <r>
    <s v="WA.2378.EBA.994.002.GC.523121.4"/>
    <m/>
    <s v="04 - Laptop/Notebook"/>
    <n v="30"/>
    <s v="Unit"/>
    <n v="730000"/>
    <n v="21900000"/>
    <m/>
    <x v="156"/>
    <n v="30"/>
    <x v="8"/>
    <n v="730000"/>
    <n v="21900000"/>
    <n v="0"/>
    <x v="0"/>
    <x v="0"/>
    <x v="0"/>
    <x v="0"/>
    <x v="0"/>
    <s v="WA.2378.EBA.994.002.GC.523121"/>
  </r>
  <r>
    <s v="WA.2378.EBA.994.002.GC.523121.5"/>
    <m/>
    <s v="05 - Komputer PC"/>
    <n v="35"/>
    <s v="Unit"/>
    <n v="730000"/>
    <n v="25550000"/>
    <m/>
    <x v="157"/>
    <n v="35"/>
    <x v="8"/>
    <n v="730000"/>
    <n v="25550000"/>
    <n v="0"/>
    <x v="0"/>
    <x v="0"/>
    <x v="0"/>
    <x v="0"/>
    <x v="0"/>
    <s v="WA.2378.EBA.994.002.GC.523121"/>
  </r>
  <r>
    <s v="WA.2378.EBA.994.002.GC.523121.6"/>
    <m/>
    <s v="06 - Printer"/>
    <n v="40"/>
    <s v="Unit"/>
    <n v="690000"/>
    <n v="27600000"/>
    <m/>
    <x v="158"/>
    <n v="40"/>
    <x v="8"/>
    <n v="690000"/>
    <n v="27600000"/>
    <n v="0"/>
    <x v="0"/>
    <x v="0"/>
    <x v="0"/>
    <x v="0"/>
    <x v="0"/>
    <s v="WA.2378.EBA.994.002.GC.523121"/>
  </r>
  <r>
    <s v="WA.2378.EBA.994.002.GC.523121.7"/>
    <m/>
    <s v="07 - LCD"/>
    <n v="3"/>
    <s v="Unit"/>
    <n v="3500000"/>
    <n v="10500000"/>
    <m/>
    <x v="159"/>
    <n v="3"/>
    <x v="8"/>
    <n v="3500000"/>
    <n v="10500000"/>
    <n v="0"/>
    <x v="0"/>
    <x v="0"/>
    <x v="0"/>
    <x v="0"/>
    <x v="0"/>
    <s v="WA.2378.EBA.994.002.GC.523121"/>
  </r>
  <r>
    <s v="WA.2378.EBA.994.002.GC.523121.8"/>
    <m/>
    <s v="08 - Kamera"/>
    <n v="6"/>
    <s v="Unit"/>
    <n v="470000"/>
    <n v="2820000"/>
    <m/>
    <x v="160"/>
    <n v="6"/>
    <x v="8"/>
    <n v="470000"/>
    <n v="2820000"/>
    <n v="0"/>
    <x v="0"/>
    <x v="0"/>
    <x v="0"/>
    <x v="0"/>
    <x v="0"/>
    <s v="WA.2378.EBA.994.002.GC.523121"/>
  </r>
  <r>
    <s v="WA.2378.EBA.994.002.GC.523121.9"/>
    <m/>
    <s v="09 - Perawatan Barang Inventaris Kantor"/>
    <n v="1"/>
    <s v="thn"/>
    <n v="54062000"/>
    <n v="54062000"/>
    <m/>
    <x v="161"/>
    <n v="1"/>
    <x v="14"/>
    <n v="54062000"/>
    <n v="54062000"/>
    <n v="0"/>
    <x v="0"/>
    <x v="0"/>
    <x v="0"/>
    <x v="0"/>
    <x v="0"/>
    <s v="WA.2378.EBA.994.002.GC.523121"/>
  </r>
  <r>
    <s v="WA.2378.EBA.994.002.GC.523199"/>
    <s v="523199"/>
    <s v="Belanja Pemeliharaan Lainnya"/>
    <m/>
    <m/>
    <m/>
    <n v="36000000"/>
    <s v="523199"/>
    <x v="162"/>
    <m/>
    <x v="0"/>
    <m/>
    <n v="36000000"/>
    <n v="0"/>
    <x v="0"/>
    <x v="0"/>
    <x v="0"/>
    <x v="5"/>
    <x v="5"/>
    <s v="WA.2378.EBA.994.002.GC"/>
  </r>
  <r>
    <s v="WA.2378.EBA.994.002.GC.523199.1"/>
    <m/>
    <s v="01 - Pemeliharaan Aquarium (2 unit)"/>
    <n v="24"/>
    <s v="UB"/>
    <n v="1500000"/>
    <n v="36000000"/>
    <m/>
    <x v="163"/>
    <n v="24"/>
    <x v="21"/>
    <n v="1500000"/>
    <n v="36000000"/>
    <n v="0"/>
    <x v="2"/>
    <x v="0"/>
    <x v="0"/>
    <x v="0"/>
    <x v="0"/>
    <s v="WA.2378.EBA.994.002.GC.523199"/>
  </r>
  <r>
    <s v="WA.2378.EBA.994.002.GD"/>
    <s v="GD"/>
    <s v="Pembayaran Pelaksanaan Operasional Kantor Pusat Pendidikan KP"/>
    <m/>
    <m/>
    <m/>
    <n v="137396000"/>
    <s v="GD"/>
    <x v="164"/>
    <m/>
    <x v="0"/>
    <m/>
    <n v="137396000"/>
    <n v="0"/>
    <x v="0"/>
    <x v="3"/>
    <x v="5"/>
    <x v="0"/>
    <x v="0"/>
    <s v="WA.2378.EBA.994.002"/>
  </r>
  <r>
    <s v="WA.2378.EBA.994.002.GD.521111"/>
    <s v="521111"/>
    <s v="Belanja Keperluan Perkantoran"/>
    <m/>
    <m/>
    <m/>
    <n v="79060000"/>
    <s v="521111"/>
    <x v="125"/>
    <m/>
    <x v="0"/>
    <m/>
    <n v="79060000"/>
    <n v="0"/>
    <x v="3"/>
    <x v="0"/>
    <x v="0"/>
    <x v="5"/>
    <x v="5"/>
    <s v="WA.2378.EBA.994.002.GD"/>
  </r>
  <r>
    <s v="WA.2378.EBA.994.002.GD.521111.1"/>
    <m/>
    <s v="01 - Pakaian Dinas Pegawai (59 orang x 2 stell)"/>
    <n v="118"/>
    <s v="Stel"/>
    <n v="670000"/>
    <n v="79060000"/>
    <m/>
    <x v="165"/>
    <n v="118"/>
    <x v="22"/>
    <n v="670000"/>
    <n v="79060000"/>
    <n v="0"/>
    <x v="2"/>
    <x v="0"/>
    <x v="0"/>
    <x v="0"/>
    <x v="0"/>
    <s v="WA.2378.EBA.994.002.GD.521111"/>
  </r>
  <r>
    <s v="WA.2378.EBA.994.002.GD.521115"/>
    <s v="521115"/>
    <s v="Belanja Honor Operasional Satuan Kerja"/>
    <m/>
    <m/>
    <m/>
    <n v="58336000"/>
    <s v="521115"/>
    <x v="166"/>
    <m/>
    <x v="0"/>
    <m/>
    <n v="58336000"/>
    <n v="0"/>
    <x v="3"/>
    <x v="0"/>
    <x v="0"/>
    <x v="5"/>
    <x v="5"/>
    <s v="WA.2378.EBA.994.002.GD"/>
  </r>
  <r>
    <s v="WA.2378.EBA.994.002.GD.521115.1"/>
    <m/>
    <s v="01 - PPK Pusat Pendiidikan"/>
    <n v="12"/>
    <s v="OB"/>
    <n v="2920000"/>
    <n v="35040000"/>
    <m/>
    <x v="167"/>
    <n v="12"/>
    <x v="16"/>
    <n v="2920000"/>
    <n v="35040000"/>
    <n v="0"/>
    <x v="2"/>
    <x v="0"/>
    <x v="0"/>
    <x v="0"/>
    <x v="0"/>
    <s v="WA.2378.EBA.994.002.GD.521115"/>
  </r>
  <r>
    <s v="WA.2378.EBA.994.002.GD.521115.2"/>
    <m/>
    <s v="02 - Bendahara Pengeluaran Pembantu (1 ORG x 12 BLN)"/>
    <n v="12"/>
    <s v="OB"/>
    <n v="324000"/>
    <n v="3888000"/>
    <m/>
    <x v="168"/>
    <n v="12"/>
    <x v="16"/>
    <n v="324000"/>
    <n v="3888000"/>
    <n v="0"/>
    <x v="2"/>
    <x v="0"/>
    <x v="0"/>
    <x v="0"/>
    <x v="0"/>
    <s v="WA.2378.EBA.994.002.GD.521115"/>
  </r>
  <r>
    <s v="WA.2378.EBA.994.002.GD.521115.3"/>
    <m/>
    <s v="03 - Staf Pengelola Keuangan KPA ( 1 ORG x 12 BLN)"/>
    <n v="12"/>
    <s v="OB"/>
    <n v="324000"/>
    <n v="3888000"/>
    <m/>
    <x v="169"/>
    <n v="12"/>
    <x v="16"/>
    <n v="324000"/>
    <n v="3888000"/>
    <n v="0"/>
    <x v="2"/>
    <x v="0"/>
    <x v="0"/>
    <x v="0"/>
    <x v="0"/>
    <s v="WA.2378.EBA.994.002.GD.521115"/>
  </r>
  <r>
    <s v="WA.2378.EBA.994.002.GD.521115.4"/>
    <m/>
    <s v="04 - Pejabat Pengadaan Barang dan Jasa (1 ORG x 12 BLN)"/>
    <n v="12"/>
    <s v="OB"/>
    <n v="680000"/>
    <n v="8160000"/>
    <m/>
    <x v="170"/>
    <n v="12"/>
    <x v="16"/>
    <n v="680000"/>
    <n v="8160000"/>
    <n v="0"/>
    <x v="2"/>
    <x v="0"/>
    <x v="0"/>
    <x v="0"/>
    <x v="0"/>
    <s v="WA.2378.EBA.994.002.GD.521115"/>
  </r>
  <r>
    <s v="WA.2378.EBA.994.002.GD.521115.5"/>
    <m/>
    <s v="05 - Penyimpan BMN Pembantu (1 ORG x 12 BLN)"/>
    <n v="12"/>
    <s v="OB"/>
    <n v="200000"/>
    <n v="2400000"/>
    <m/>
    <x v="171"/>
    <n v="12"/>
    <x v="16"/>
    <n v="200000"/>
    <n v="2400000"/>
    <n v="0"/>
    <x v="2"/>
    <x v="0"/>
    <x v="0"/>
    <x v="0"/>
    <x v="0"/>
    <s v="WA.2378.EBA.994.002.GD.521115"/>
  </r>
  <r>
    <s v="WA.2378.EBA.994.002.GD.521115.6"/>
    <m/>
    <s v="06 - Pengelola SAK Pembantu (1 ORG x 12 BLN)"/>
    <n v="12"/>
    <s v="OB"/>
    <n v="80000"/>
    <n v="960000"/>
    <m/>
    <x v="172"/>
    <n v="12"/>
    <x v="16"/>
    <n v="80000"/>
    <n v="960000"/>
    <n v="0"/>
    <x v="2"/>
    <x v="0"/>
    <x v="0"/>
    <x v="0"/>
    <x v="0"/>
    <s v="WA.2378.EBA.994.002.GD.521115"/>
  </r>
  <r>
    <s v="WA.2378.EBA.994.002.GD.521115.7"/>
    <m/>
    <s v="07 - Pengelola BMN Pembantu (1 ORG x 12 BLN)"/>
    <n v="12"/>
    <s v="OB"/>
    <n v="200000"/>
    <n v="2400000"/>
    <m/>
    <x v="173"/>
    <n v="12"/>
    <x v="16"/>
    <n v="200000"/>
    <n v="2400000"/>
    <n v="0"/>
    <x v="2"/>
    <x v="0"/>
    <x v="0"/>
    <x v="0"/>
    <x v="0"/>
    <s v="WA.2378.EBA.994.002.GD.521115"/>
  </r>
  <r>
    <s v="WA.2378.EBA.994.002.GD.521115.8"/>
    <m/>
    <s v="08 - Ketua Tim Penghapusan BMN"/>
    <n v="1"/>
    <s v="OK"/>
    <n v="400000"/>
    <n v="400000"/>
    <m/>
    <x v="174"/>
    <n v="1"/>
    <x v="4"/>
    <n v="400000"/>
    <n v="400000"/>
    <n v="0"/>
    <x v="2"/>
    <x v="0"/>
    <x v="0"/>
    <x v="0"/>
    <x v="0"/>
    <s v="WA.2378.EBA.994.002.GD.521115"/>
  </r>
  <r>
    <s v="WA.2378.EBA.994.002.GD.521115.9"/>
    <m/>
    <s v="09 - Sekretaris Tim Penghapusan BMN"/>
    <n v="1"/>
    <s v="OK"/>
    <n v="300000"/>
    <n v="300000"/>
    <m/>
    <x v="175"/>
    <n v="1"/>
    <x v="4"/>
    <n v="300000"/>
    <n v="300000"/>
    <n v="0"/>
    <x v="2"/>
    <x v="0"/>
    <x v="0"/>
    <x v="0"/>
    <x v="0"/>
    <s v="WA.2378.EBA.994.002.GD.521115"/>
  </r>
  <r>
    <s v="WA.2378.EBA.994.002.GD.521115.10"/>
    <m/>
    <s v="10 - Anggota Tim Penghapusan BMN (3 ORANG x 1 KEG)"/>
    <n v="3"/>
    <s v="OK"/>
    <n v="300000"/>
    <n v="900000"/>
    <m/>
    <x v="176"/>
    <n v="3"/>
    <x v="4"/>
    <n v="300000"/>
    <n v="900000"/>
    <n v="0"/>
    <x v="2"/>
    <x v="0"/>
    <x v="0"/>
    <x v="0"/>
    <x v="0"/>
    <s v="WA.2378.EBA.994.002.GD.521115"/>
  </r>
  <r>
    <s v="WA.2378.EBB"/>
    <s v="2378.EBB"/>
    <s v="Layanan Sarana dan Prasarana Internal[Base Line]"/>
    <n v="3"/>
    <s v="Unit, m2, Paket"/>
    <m/>
    <n v="200000000"/>
    <s v="2378.EBB"/>
    <x v="177"/>
    <n v="3"/>
    <x v="23"/>
    <m/>
    <n v="200000000"/>
    <n v="0"/>
    <x v="0"/>
    <x v="0"/>
    <x v="0"/>
    <x v="0"/>
    <x v="0"/>
    <s v="WA.2378"/>
  </r>
  <r>
    <s v="WA.2378.EBB.951"/>
    <s v="2378.EBB.951"/>
    <s v="Layanan Sarana Internal"/>
    <n v="2"/>
    <s v="Unit"/>
    <m/>
    <n v="200000000"/>
    <s v="2378.EBB.951"/>
    <x v="178"/>
    <n v="2"/>
    <x v="8"/>
    <m/>
    <n v="200000000"/>
    <n v="0"/>
    <x v="3"/>
    <x v="0"/>
    <x v="0"/>
    <x v="0"/>
    <x v="0"/>
    <s v="WA.2378.EBB"/>
  </r>
  <r>
    <s v="WA.2378.EBB.951.303"/>
    <s v="303"/>
    <s v="Peralatan Fasilitas Perkantoran Pendidikan Kelautan dan Perikanan"/>
    <m/>
    <s v=""/>
    <m/>
    <n v="200000000"/>
    <s v="303"/>
    <x v="179"/>
    <m/>
    <x v="3"/>
    <m/>
    <n v="200000000"/>
    <n v="0"/>
    <x v="3"/>
    <x v="0"/>
    <x v="0"/>
    <x v="0"/>
    <x v="0"/>
    <s v="WA.2378.EBB.951"/>
  </r>
  <r>
    <s v="WA.2378.EBB.951.303.A"/>
    <s v="A"/>
    <s v="Peralatan Fasilitas Perkantoran Pendidikan Kelautan dan Perikanan"/>
    <m/>
    <m/>
    <m/>
    <n v="200000000"/>
    <s v="A"/>
    <x v="179"/>
    <m/>
    <x v="0"/>
    <m/>
    <n v="200000000"/>
    <n v="0"/>
    <x v="3"/>
    <x v="3"/>
    <x v="5"/>
    <x v="0"/>
    <x v="0"/>
    <s v="WA.2378.EBB.951.303"/>
  </r>
  <r>
    <s v="WA.2378.EBB.951.303.A.532111"/>
    <s v="532111"/>
    <s v="Belanja Modal Peralatan dan Mesin"/>
    <m/>
    <m/>
    <m/>
    <n v="200000000"/>
    <s v="532111"/>
    <x v="48"/>
    <m/>
    <x v="0"/>
    <m/>
    <n v="200000000"/>
    <n v="0"/>
    <x v="3"/>
    <x v="0"/>
    <x v="0"/>
    <x v="1"/>
    <x v="5"/>
    <s v="WA.2378.EBB.951.303.A"/>
  </r>
  <r>
    <s v="WA.2378.EBB.951.303.A.532111.1"/>
    <m/>
    <s v="01 - Peralatan dan Meubelair Pusdik"/>
    <n v="1"/>
    <s v="PKT"/>
    <n v="200000000"/>
    <n v="200000000"/>
    <m/>
    <x v="180"/>
    <n v="1"/>
    <x v="5"/>
    <n v="200000000"/>
    <n v="200000000"/>
    <n v="0"/>
    <x v="2"/>
    <x v="0"/>
    <x v="0"/>
    <x v="0"/>
    <x v="0"/>
    <s v="WA.2378.EBB.951.303.A.532111"/>
  </r>
  <r>
    <s v="WA.2378.EBD"/>
    <s v="2378.EBD"/>
    <s v="Layanan Manajemen Kinerja Internal[Base Line]"/>
    <n v="7"/>
    <s v="Dokumen, Layanan, Laporan, Rekomendasi"/>
    <m/>
    <n v="2633607000"/>
    <s v="2378.EBD"/>
    <x v="181"/>
    <n v="7"/>
    <x v="24"/>
    <m/>
    <n v="2068975000"/>
    <n v="564632000"/>
    <x v="0"/>
    <x v="0"/>
    <x v="0"/>
    <x v="0"/>
    <x v="0"/>
    <s v="WA.2378"/>
  </r>
  <r>
    <s v="WA.2378.EBD.952"/>
    <s v="2378.EBD.952"/>
    <s v="Layanan Perencanaan dan Penganggaran"/>
    <n v="2"/>
    <s v="Dokumen"/>
    <m/>
    <n v="1331072000"/>
    <s v="2378.EBD.952"/>
    <x v="182"/>
    <n v="2"/>
    <x v="25"/>
    <m/>
    <n v="997815000"/>
    <n v="333257000"/>
    <x v="0"/>
    <x v="0"/>
    <x v="0"/>
    <x v="0"/>
    <x v="0"/>
    <s v="WA.2378.EBD"/>
  </r>
  <r>
    <s v="WA.2378.EBD.952.301"/>
    <s v="301"/>
    <s v="Pelayanan Perencanaan dan Penganggaran Internal Pendidikan Kelautan"/>
    <m/>
    <s v=""/>
    <m/>
    <n v="1331072000"/>
    <s v="301"/>
    <x v="183"/>
    <m/>
    <x v="3"/>
    <m/>
    <n v="997815000"/>
    <n v="333257000"/>
    <x v="0"/>
    <x v="0"/>
    <x v="0"/>
    <x v="0"/>
    <x v="0"/>
    <s v="WA.2378.EBD.952"/>
  </r>
  <r>
    <s v="WA.2378.EBD.952.301.A"/>
    <s v="A"/>
    <s v="Perencanaan Kinerja Pendidikan KP"/>
    <m/>
    <m/>
    <m/>
    <n v="189750000"/>
    <s v="A"/>
    <x v="184"/>
    <m/>
    <x v="0"/>
    <m/>
    <n v="103800000"/>
    <n v="85950000"/>
    <x v="0"/>
    <x v="4"/>
    <x v="6"/>
    <x v="0"/>
    <x v="0"/>
    <s v="WA.2378.EBD.952.301"/>
  </r>
  <r>
    <s v="WA.2378.EBD.952.301.A.521211"/>
    <s v="521211"/>
    <s v="Belanja Bahan"/>
    <m/>
    <m/>
    <m/>
    <n v="58750000"/>
    <s v="521211"/>
    <x v="6"/>
    <m/>
    <x v="0"/>
    <m/>
    <n v="30000000"/>
    <n v="28750000"/>
    <x v="0"/>
    <x v="0"/>
    <x v="0"/>
    <x v="2"/>
    <x v="6"/>
    <s v="WA.2378.EBD.952.301.A"/>
  </r>
  <r>
    <s v="WA.2378.EBD.952.301.A.521211.1"/>
    <m/>
    <s v="01 - Konsumsi/bahan makanan"/>
    <n v="230"/>
    <s v="OK"/>
    <n v="75000"/>
    <n v="17250000"/>
    <m/>
    <x v="7"/>
    <n v="120"/>
    <x v="4"/>
    <n v="75000"/>
    <n v="9000000"/>
    <n v="8250000"/>
    <x v="1"/>
    <x v="0"/>
    <x v="0"/>
    <x v="0"/>
    <x v="0"/>
    <s v="WA.2378.EBD.952.301.A.521211"/>
  </r>
  <r>
    <s v="WA.2378.EBD.952.301.A.521211.2"/>
    <m/>
    <s v="02 - Penggadaan"/>
    <n v="8"/>
    <s v="PKT"/>
    <n v="1500000"/>
    <n v="12000000"/>
    <m/>
    <x v="8"/>
    <n v="4"/>
    <x v="5"/>
    <n v="1500000"/>
    <n v="6000000"/>
    <n v="6000000"/>
    <x v="1"/>
    <x v="0"/>
    <x v="0"/>
    <x v="0"/>
    <x v="0"/>
    <s v="WA.2378.EBD.952.301.A.521211"/>
  </r>
  <r>
    <s v="WA.2378.EBD.952.301.A.521211.3"/>
    <m/>
    <s v="03 - Bahan Komputer"/>
    <n v="8"/>
    <s v="PKT"/>
    <n v="1500000"/>
    <n v="12000000"/>
    <m/>
    <x v="9"/>
    <n v="4"/>
    <x v="5"/>
    <n v="1500000"/>
    <n v="6000000"/>
    <n v="6000000"/>
    <x v="1"/>
    <x v="0"/>
    <x v="0"/>
    <x v="0"/>
    <x v="0"/>
    <s v="WA.2378.EBD.952.301.A.521211"/>
  </r>
  <r>
    <s v="WA.2378.EBD.952.301.A.521211.4"/>
    <m/>
    <s v="04 - ATK"/>
    <n v="8"/>
    <s v="PKT"/>
    <n v="1000000"/>
    <n v="8000000"/>
    <m/>
    <x v="10"/>
    <n v="4"/>
    <x v="5"/>
    <n v="1000000"/>
    <n v="4000000"/>
    <n v="4000000"/>
    <x v="1"/>
    <x v="0"/>
    <x v="0"/>
    <x v="0"/>
    <x v="0"/>
    <s v="WA.2378.EBD.952.301.A.521211"/>
  </r>
  <r>
    <s v="WA.2378.EBD.952.301.A.521211.5"/>
    <m/>
    <s v="05 - Pencetakan"/>
    <n v="38"/>
    <s v="Ekspl"/>
    <n v="250000"/>
    <n v="9500000"/>
    <m/>
    <x v="185"/>
    <n v="20"/>
    <x v="7"/>
    <n v="250000"/>
    <n v="5000000"/>
    <n v="4500000"/>
    <x v="1"/>
    <x v="0"/>
    <x v="0"/>
    <x v="0"/>
    <x v="0"/>
    <s v="WA.2378.EBD.952.301.A.521211"/>
  </r>
  <r>
    <s v="WA.2378.EBD.952.301.A.521219"/>
    <s v="521219"/>
    <s v="Belanja Barang Non Operasional Lainnya"/>
    <m/>
    <m/>
    <m/>
    <n v="1000000"/>
    <s v="521219"/>
    <x v="23"/>
    <m/>
    <x v="0"/>
    <m/>
    <n v="1000000"/>
    <n v="0"/>
    <x v="0"/>
    <x v="0"/>
    <x v="0"/>
    <x v="2"/>
    <x v="6"/>
    <s v="WA.2378.EBD.952.301.A"/>
  </r>
  <r>
    <s v="WA.2378.EBD.952.301.A.521219.1"/>
    <m/>
    <s v="01 - Langganan biaya video conference"/>
    <n v="4"/>
    <s v="PKT"/>
    <n v="250000"/>
    <n v="1000000"/>
    <m/>
    <x v="54"/>
    <n v="4"/>
    <x v="5"/>
    <n v="250000"/>
    <n v="1000000"/>
    <n v="0"/>
    <x v="2"/>
    <x v="0"/>
    <x v="0"/>
    <x v="0"/>
    <x v="0"/>
    <s v="WA.2378.EBD.952.301.A.521219"/>
  </r>
  <r>
    <s v="WA.2378.EBD.952.301.A.524111"/>
    <s v="524111"/>
    <s v="Belanja Perjalanan Dinas Biasa"/>
    <m/>
    <m/>
    <m/>
    <n v="130000000"/>
    <s v="524111"/>
    <x v="13"/>
    <m/>
    <x v="0"/>
    <m/>
    <n v="72800000"/>
    <n v="57200000"/>
    <x v="0"/>
    <x v="0"/>
    <x v="0"/>
    <x v="2"/>
    <x v="6"/>
    <s v="WA.2378.EBD.952.301.A"/>
  </r>
  <r>
    <s v="WA.2378.EBD.952.301.A.524111.1"/>
    <m/>
    <s v="01 - Perjalanan Penyusunan Perencanaan Kinerja Pendidikan KP"/>
    <n v="25"/>
    <s v="OK"/>
    <n v="5200000"/>
    <n v="130000000"/>
    <m/>
    <x v="186"/>
    <n v="14"/>
    <x v="4"/>
    <n v="5200000"/>
    <n v="72800000"/>
    <n v="57200000"/>
    <x v="1"/>
    <x v="0"/>
    <x v="0"/>
    <x v="0"/>
    <x v="0"/>
    <s v="WA.2378.EBD.952.301.A.524111"/>
  </r>
  <r>
    <s v="WA.2378.EBD.952.301.B"/>
    <s v="B"/>
    <s v="Sinkronisasi Kegiatan Pendidikan KP"/>
    <m/>
    <m/>
    <m/>
    <n v="190250000"/>
    <s v="B"/>
    <x v="187"/>
    <m/>
    <x v="0"/>
    <m/>
    <n v="171990000"/>
    <n v="18260000"/>
    <x v="0"/>
    <x v="4"/>
    <x v="6"/>
    <x v="0"/>
    <x v="0"/>
    <s v="WA.2378.EBD.952.301"/>
  </r>
  <r>
    <s v="WA.2378.EBD.952.301.B.521211"/>
    <s v="521211"/>
    <s v="Belanja Bahan"/>
    <m/>
    <m/>
    <m/>
    <n v="68250000"/>
    <s v="521211"/>
    <x v="6"/>
    <m/>
    <x v="0"/>
    <m/>
    <n v="49990000"/>
    <n v="18260000"/>
    <x v="0"/>
    <x v="0"/>
    <x v="0"/>
    <x v="2"/>
    <x v="6"/>
    <s v="WA.2378.EBD.952.301.B"/>
  </r>
  <r>
    <s v="WA.2378.EBD.952.301.B.521211.1"/>
    <m/>
    <s v="01 - Konsumsi/bahan makanan"/>
    <n v="350"/>
    <s v="OK"/>
    <n v="75000"/>
    <n v="26250000"/>
    <m/>
    <x v="7"/>
    <n v="350"/>
    <x v="4"/>
    <n v="75000"/>
    <n v="26250000"/>
    <n v="0"/>
    <x v="0"/>
    <x v="0"/>
    <x v="0"/>
    <x v="0"/>
    <x v="0"/>
    <s v="WA.2378.EBD.952.301.B.521211"/>
  </r>
  <r>
    <s v="WA.2378.EBD.952.301.B.521211.2"/>
    <m/>
    <s v="02 - Penggadaan"/>
    <n v="8"/>
    <s v="PKT"/>
    <n v="1500000"/>
    <n v="12000000"/>
    <m/>
    <x v="8"/>
    <n v="4"/>
    <x v="5"/>
    <n v="1500000"/>
    <n v="6000000"/>
    <n v="6000000"/>
    <x v="1"/>
    <x v="0"/>
    <x v="0"/>
    <x v="0"/>
    <x v="0"/>
    <s v="WA.2378.EBD.952.301.B.521211"/>
  </r>
  <r>
    <s v="WA.2378.EBD.952.301.B.521211.3"/>
    <m/>
    <s v="03 - Bahan Komputer"/>
    <n v="8"/>
    <s v="PKT"/>
    <n v="1500000"/>
    <n v="12000000"/>
    <m/>
    <x v="9"/>
    <n v="4"/>
    <x v="5"/>
    <n v="1500000"/>
    <n v="6000000"/>
    <n v="6000000"/>
    <x v="1"/>
    <x v="0"/>
    <x v="0"/>
    <x v="0"/>
    <x v="0"/>
    <s v="WA.2378.EBD.952.301.B.521211"/>
  </r>
  <r>
    <s v="WA.2378.EBD.952.301.B.521211.4"/>
    <m/>
    <s v="04 - ATK"/>
    <n v="8"/>
    <s v="PKT"/>
    <n v="1000000"/>
    <n v="8000000"/>
    <m/>
    <x v="10"/>
    <n v="4"/>
    <x v="5"/>
    <n v="1000000"/>
    <n v="4000000"/>
    <n v="4000000"/>
    <x v="1"/>
    <x v="0"/>
    <x v="0"/>
    <x v="0"/>
    <x v="0"/>
    <s v="WA.2378.EBD.952.301.B.521211"/>
  </r>
  <r>
    <s v="WA.2378.EBD.952.301.B.521211.5"/>
    <m/>
    <s v="05 - Pencetakan"/>
    <n v="40"/>
    <s v="Ekspl"/>
    <n v="250000"/>
    <n v="10000000"/>
    <m/>
    <x v="185"/>
    <n v="30"/>
    <x v="7"/>
    <n v="258000"/>
    <n v="7740000"/>
    <n v="2260000"/>
    <x v="1"/>
    <x v="0"/>
    <x v="0"/>
    <x v="0"/>
    <x v="0"/>
    <s v="WA.2378.EBD.952.301.B.521211"/>
  </r>
  <r>
    <s v="WA.2378.EBD.952.301.B.521219"/>
    <s v="521219"/>
    <s v="Belanja Barang Non Operasional Lainnya"/>
    <m/>
    <m/>
    <m/>
    <n v="1000000"/>
    <s v="521219"/>
    <x v="23"/>
    <m/>
    <x v="0"/>
    <m/>
    <n v="1000000"/>
    <n v="0"/>
    <x v="0"/>
    <x v="0"/>
    <x v="0"/>
    <x v="2"/>
    <x v="6"/>
    <s v="WA.2378.EBD.952.301.B"/>
  </r>
  <r>
    <s v="WA.2378.EBD.952.301.B.521219.1"/>
    <m/>
    <s v="01 - Langganan biaya video conference"/>
    <n v="4"/>
    <s v="PKT"/>
    <n v="250000"/>
    <n v="1000000"/>
    <m/>
    <x v="54"/>
    <n v="4"/>
    <x v="5"/>
    <n v="250000"/>
    <n v="1000000"/>
    <n v="0"/>
    <x v="2"/>
    <x v="0"/>
    <x v="0"/>
    <x v="0"/>
    <x v="0"/>
    <s v="WA.2378.EBD.952.301.B.521219"/>
  </r>
  <r>
    <s v="WA.2378.EBD.952.301.B.522151"/>
    <s v="522151"/>
    <s v="Belanja Jasa Profesi"/>
    <m/>
    <m/>
    <m/>
    <n v="4000000"/>
    <s v="522151"/>
    <x v="11"/>
    <m/>
    <x v="0"/>
    <m/>
    <n v="4000000"/>
    <n v="0"/>
    <x v="0"/>
    <x v="0"/>
    <x v="0"/>
    <x v="2"/>
    <x v="6"/>
    <s v="WA.2378.EBD.952.301.B"/>
  </r>
  <r>
    <s v="WA.2378.EBD.952.301.B.522151.1"/>
    <m/>
    <s v="01 - Narasumber/Pembahas"/>
    <n v="4"/>
    <s v="OJ"/>
    <n v="1000000"/>
    <n v="4000000"/>
    <m/>
    <x v="12"/>
    <n v="4"/>
    <x v="6"/>
    <n v="1000000"/>
    <n v="4000000"/>
    <n v="0"/>
    <x v="2"/>
    <x v="0"/>
    <x v="0"/>
    <x v="0"/>
    <x v="0"/>
    <s v="WA.2378.EBD.952.301.B.522151"/>
  </r>
  <r>
    <s v="WA.2378.EBD.952.301.B.524111"/>
    <s v="524111"/>
    <s v="Belanja Perjalanan Dinas Biasa"/>
    <m/>
    <m/>
    <m/>
    <n v="117000000"/>
    <s v="524111"/>
    <x v="13"/>
    <m/>
    <x v="0"/>
    <m/>
    <n v="117000000"/>
    <n v="0"/>
    <x v="0"/>
    <x v="0"/>
    <x v="0"/>
    <x v="2"/>
    <x v="6"/>
    <s v="WA.2378.EBD.952.301.B"/>
  </r>
  <r>
    <s v="WA.2378.EBD.952.301.B.524111.1"/>
    <m/>
    <s v="01 - Perjalanan Sinkronisasi Kegiatan Pendidikan KP"/>
    <n v="18"/>
    <s v="OK"/>
    <n v="6500000"/>
    <n v="117000000"/>
    <m/>
    <x v="188"/>
    <n v="18"/>
    <x v="4"/>
    <n v="6500000"/>
    <n v="117000000"/>
    <n v="0"/>
    <x v="2"/>
    <x v="0"/>
    <x v="0"/>
    <x v="0"/>
    <x v="0"/>
    <s v="WA.2378.EBD.952.301.B.524111"/>
  </r>
  <r>
    <s v="WA.2378.EBD.952.301.C"/>
    <s v="C"/>
    <s v="Penyusunan Anggaran Pendidikan KP"/>
    <m/>
    <m/>
    <m/>
    <n v="178435000"/>
    <s v="C"/>
    <x v="189"/>
    <m/>
    <x v="0"/>
    <m/>
    <n v="121326000"/>
    <n v="57109000"/>
    <x v="0"/>
    <x v="4"/>
    <x v="6"/>
    <x v="0"/>
    <x v="0"/>
    <s v="WA.2378.EBD.952.301"/>
  </r>
  <r>
    <s v="WA.2378.EBD.952.301.C.521211"/>
    <s v="521211"/>
    <s v="Belanja Bahan"/>
    <m/>
    <m/>
    <m/>
    <n v="52000000"/>
    <s v="521211"/>
    <x v="6"/>
    <m/>
    <x v="0"/>
    <m/>
    <n v="26250000"/>
    <n v="25750000"/>
    <x v="0"/>
    <x v="0"/>
    <x v="0"/>
    <x v="2"/>
    <x v="6"/>
    <s v="WA.2378.EBD.952.301.C"/>
  </r>
  <r>
    <s v="WA.2378.EBD.952.301.C.521211.1"/>
    <m/>
    <s v="01 - Konsumsi/bahan makanan"/>
    <n v="200"/>
    <s v="OK"/>
    <n v="75000"/>
    <n v="15000000"/>
    <m/>
    <x v="7"/>
    <n v="70"/>
    <x v="4"/>
    <n v="75000"/>
    <n v="5250000"/>
    <n v="9750000"/>
    <x v="1"/>
    <x v="0"/>
    <x v="0"/>
    <x v="0"/>
    <x v="0"/>
    <s v="WA.2378.EBD.952.301.C.521211"/>
  </r>
  <r>
    <s v="WA.2378.EBD.952.301.C.521211.2"/>
    <m/>
    <s v="02 - Penggadaan"/>
    <n v="8"/>
    <s v="PKT"/>
    <n v="1500000"/>
    <n v="12000000"/>
    <m/>
    <x v="8"/>
    <n v="4"/>
    <x v="5"/>
    <n v="1500000"/>
    <n v="6000000"/>
    <n v="6000000"/>
    <x v="1"/>
    <x v="0"/>
    <x v="0"/>
    <x v="0"/>
    <x v="0"/>
    <s v="WA.2378.EBD.952.301.C.521211"/>
  </r>
  <r>
    <s v="WA.2378.EBD.952.301.C.521211.3"/>
    <m/>
    <s v="03 - Bahan Komputer"/>
    <n v="8"/>
    <s v="PKT"/>
    <n v="1500000"/>
    <n v="12000000"/>
    <m/>
    <x v="9"/>
    <n v="4"/>
    <x v="5"/>
    <n v="1500000"/>
    <n v="6000000"/>
    <n v="6000000"/>
    <x v="1"/>
    <x v="0"/>
    <x v="0"/>
    <x v="0"/>
    <x v="0"/>
    <s v="WA.2378.EBD.952.301.C.521211"/>
  </r>
  <r>
    <s v="WA.2378.EBD.952.301.C.521211.4"/>
    <m/>
    <s v="04 - ATK"/>
    <n v="8"/>
    <s v="PKT"/>
    <n v="1000000"/>
    <n v="8000000"/>
    <m/>
    <x v="10"/>
    <n v="4"/>
    <x v="5"/>
    <n v="1000000"/>
    <n v="4000000"/>
    <n v="4000000"/>
    <x v="1"/>
    <x v="0"/>
    <x v="0"/>
    <x v="0"/>
    <x v="0"/>
    <s v="WA.2378.EBD.952.301.C.521211"/>
  </r>
  <r>
    <s v="WA.2378.EBD.952.301.C.521211.5"/>
    <m/>
    <s v="05 - Pencetakan"/>
    <n v="20"/>
    <s v="Ekspl"/>
    <n v="250000"/>
    <n v="5000000"/>
    <m/>
    <x v="185"/>
    <n v="20"/>
    <x v="7"/>
    <n v="250000"/>
    <n v="5000000"/>
    <n v="0"/>
    <x v="0"/>
    <x v="0"/>
    <x v="0"/>
    <x v="0"/>
    <x v="0"/>
    <s v="WA.2378.EBD.952.301.C.521211"/>
  </r>
  <r>
    <s v="WA.2378.EBD.952.301.C.521219"/>
    <s v="521219"/>
    <s v="Belanja Barang Non Operasional Lainnya"/>
    <m/>
    <m/>
    <m/>
    <n v="1000000"/>
    <s v="521219"/>
    <x v="23"/>
    <m/>
    <x v="0"/>
    <m/>
    <n v="1000000"/>
    <n v="0"/>
    <x v="0"/>
    <x v="0"/>
    <x v="0"/>
    <x v="2"/>
    <x v="6"/>
    <s v="WA.2378.EBD.952.301.C"/>
  </r>
  <r>
    <s v="WA.2378.EBD.952.301.C.521219.1"/>
    <m/>
    <s v="01 - Langganan biaya video conference"/>
    <n v="4"/>
    <s v="PKT"/>
    <n v="250000"/>
    <n v="1000000"/>
    <m/>
    <x v="54"/>
    <n v="4"/>
    <x v="5"/>
    <n v="250000"/>
    <n v="1000000"/>
    <n v="0"/>
    <x v="2"/>
    <x v="0"/>
    <x v="0"/>
    <x v="0"/>
    <x v="0"/>
    <s v="WA.2378.EBD.952.301.C.521219"/>
  </r>
  <r>
    <s v="WA.2378.EBD.952.301.C.522151"/>
    <s v="522151"/>
    <s v="Belanja Jasa Profesi"/>
    <m/>
    <m/>
    <m/>
    <n v="8000000"/>
    <s v="522151"/>
    <x v="11"/>
    <m/>
    <x v="0"/>
    <m/>
    <n v="6000000"/>
    <n v="2000000"/>
    <x v="0"/>
    <x v="0"/>
    <x v="0"/>
    <x v="2"/>
    <x v="6"/>
    <s v="WA.2378.EBD.952.301.C"/>
  </r>
  <r>
    <s v="WA.2378.EBD.952.301.C.522151.1"/>
    <m/>
    <s v="01 - Narasumber/Pembahas"/>
    <n v="8"/>
    <s v="OJ"/>
    <n v="1000000"/>
    <n v="8000000"/>
    <m/>
    <x v="12"/>
    <n v="6"/>
    <x v="6"/>
    <n v="1000000"/>
    <n v="6000000"/>
    <n v="2000000"/>
    <x v="1"/>
    <x v="0"/>
    <x v="0"/>
    <x v="0"/>
    <x v="0"/>
    <s v="WA.2378.EBD.952.301.C.522151"/>
  </r>
  <r>
    <s v="WA.2378.EBD.952.301.C.524111"/>
    <s v="524111"/>
    <s v="Belanja Perjalanan Dinas Biasa"/>
    <m/>
    <m/>
    <m/>
    <n v="117435000"/>
    <s v="524111"/>
    <x v="13"/>
    <m/>
    <x v="0"/>
    <m/>
    <n v="88076000"/>
    <n v="29359000"/>
    <x v="0"/>
    <x v="0"/>
    <x v="0"/>
    <x v="2"/>
    <x v="6"/>
    <s v="WA.2378.EBD.952.301.C"/>
  </r>
  <r>
    <s v="WA.2378.EBD.952.301.C.524111.1"/>
    <m/>
    <s v="01 - Perjalanan Penyusunan Anggaran Pendidikan KP"/>
    <n v="20"/>
    <s v="OK"/>
    <n v="5871750"/>
    <n v="117435000"/>
    <m/>
    <x v="190"/>
    <n v="15"/>
    <x v="4"/>
    <n v="5871750"/>
    <n v="88076000"/>
    <n v="29359000"/>
    <x v="1"/>
    <x v="0"/>
    <x v="0"/>
    <x v="0"/>
    <x v="0"/>
    <s v="WA.2378.EBD.952.301.C.524111"/>
  </r>
  <r>
    <s v="WA.2378.EBD.952.301.D"/>
    <s v="D"/>
    <s v="Rencana Kerja Pendidikan KP"/>
    <m/>
    <m/>
    <m/>
    <n v="186750000"/>
    <s v="D"/>
    <x v="191"/>
    <m/>
    <x v="0"/>
    <m/>
    <n v="96250000"/>
    <n v="90500000"/>
    <x v="0"/>
    <x v="4"/>
    <x v="6"/>
    <x v="0"/>
    <x v="0"/>
    <s v="WA.2378.EBD.952.301"/>
  </r>
  <r>
    <s v="WA.2378.EBD.952.301.D.521211"/>
    <s v="521211"/>
    <s v="Belanja Bahan"/>
    <m/>
    <m/>
    <m/>
    <n v="49250000"/>
    <s v="521211"/>
    <x v="6"/>
    <m/>
    <x v="0"/>
    <m/>
    <n v="21250000"/>
    <n v="28000000"/>
    <x v="0"/>
    <x v="0"/>
    <x v="0"/>
    <x v="2"/>
    <x v="6"/>
    <s v="WA.2378.EBD.952.301.D"/>
  </r>
  <r>
    <s v="WA.2378.EBD.952.301.D.521211.1"/>
    <m/>
    <s v="01 - Konsumsi/bahan makanan"/>
    <n v="230"/>
    <s v="OK"/>
    <n v="75000"/>
    <n v="17250000"/>
    <m/>
    <x v="7"/>
    <n v="70"/>
    <x v="4"/>
    <n v="75000"/>
    <n v="5250000"/>
    <n v="12000000"/>
    <x v="1"/>
    <x v="0"/>
    <x v="0"/>
    <x v="0"/>
    <x v="0"/>
    <s v="WA.2378.EBD.952.301.D.521211"/>
  </r>
  <r>
    <s v="WA.2378.EBD.952.301.D.521211.2"/>
    <m/>
    <s v="02 - Penggadaan"/>
    <n v="8"/>
    <s v="PKT"/>
    <n v="1500000"/>
    <n v="12000000"/>
    <m/>
    <x v="8"/>
    <n v="4"/>
    <x v="5"/>
    <n v="1500000"/>
    <n v="6000000"/>
    <n v="6000000"/>
    <x v="1"/>
    <x v="0"/>
    <x v="0"/>
    <x v="0"/>
    <x v="0"/>
    <s v="WA.2378.EBD.952.301.D.521211"/>
  </r>
  <r>
    <s v="WA.2378.EBD.952.301.D.521211.3"/>
    <m/>
    <s v="03 - Bahan Komputer"/>
    <n v="8"/>
    <s v="PKT"/>
    <n v="1500000"/>
    <n v="12000000"/>
    <m/>
    <x v="9"/>
    <n v="4"/>
    <x v="5"/>
    <n v="1500000"/>
    <n v="6000000"/>
    <n v="6000000"/>
    <x v="1"/>
    <x v="0"/>
    <x v="0"/>
    <x v="0"/>
    <x v="0"/>
    <s v="WA.2378.EBD.952.301.D.521211"/>
  </r>
  <r>
    <s v="WA.2378.EBD.952.301.D.521211.4"/>
    <m/>
    <s v="04 - ATK"/>
    <n v="8"/>
    <s v="PKT"/>
    <n v="1000000"/>
    <n v="8000000"/>
    <m/>
    <x v="10"/>
    <n v="4"/>
    <x v="5"/>
    <n v="1000000"/>
    <n v="4000000"/>
    <n v="4000000"/>
    <x v="1"/>
    <x v="0"/>
    <x v="0"/>
    <x v="0"/>
    <x v="0"/>
    <s v="WA.2378.EBD.952.301.D.521211"/>
  </r>
  <r>
    <s v="WA.2378.EBD.952.301.D.524111"/>
    <s v="524111"/>
    <s v="Belanja Perjalanan Dinas Biasa"/>
    <m/>
    <m/>
    <m/>
    <n v="137500000"/>
    <s v="524111"/>
    <x v="13"/>
    <m/>
    <x v="0"/>
    <m/>
    <n v="75000000"/>
    <n v="62500000"/>
    <x v="0"/>
    <x v="0"/>
    <x v="0"/>
    <x v="2"/>
    <x v="6"/>
    <s v="WA.2378.EBD.952.301.D"/>
  </r>
  <r>
    <s v="WA.2378.EBD.952.301.D.524111.1"/>
    <m/>
    <s v="01 - Perjalanan Penyusunan Rencana Kerja Pendidikan KP"/>
    <n v="25"/>
    <s v="OK"/>
    <n v="5500000"/>
    <n v="137500000"/>
    <m/>
    <x v="192"/>
    <n v="15"/>
    <x v="4"/>
    <n v="5000000"/>
    <n v="75000000"/>
    <n v="62500000"/>
    <x v="1"/>
    <x v="0"/>
    <x v="0"/>
    <x v="0"/>
    <x v="0"/>
    <s v="WA.2378.EBD.952.301.D.524111"/>
  </r>
  <r>
    <s v="WA.2378.EBD.952.301.E"/>
    <s v="E"/>
    <s v="Revisi Anggaran Pendidikan KP"/>
    <m/>
    <m/>
    <m/>
    <n v="165187000"/>
    <s v="E"/>
    <x v="193"/>
    <m/>
    <x v="0"/>
    <m/>
    <n v="85749000"/>
    <n v="79438000"/>
    <x v="0"/>
    <x v="4"/>
    <x v="6"/>
    <x v="0"/>
    <x v="0"/>
    <s v="WA.2378.EBD.952.301"/>
  </r>
  <r>
    <s v="WA.2378.EBD.952.301.E.521211"/>
    <s v="521211"/>
    <s v="Belanja Bahan"/>
    <m/>
    <m/>
    <m/>
    <n v="29250000"/>
    <s v="521211"/>
    <x v="6"/>
    <m/>
    <x v="0"/>
    <m/>
    <n v="20500000"/>
    <n v="8750000"/>
    <x v="0"/>
    <x v="0"/>
    <x v="0"/>
    <x v="2"/>
    <x v="6"/>
    <s v="WA.2378.EBD.952.301.E"/>
  </r>
  <r>
    <s v="WA.2378.EBD.952.301.E.521211.1"/>
    <m/>
    <s v="01 - Konsumsi/bahan makanan"/>
    <n v="70"/>
    <s v="OK"/>
    <n v="75000"/>
    <n v="5250000"/>
    <m/>
    <x v="7"/>
    <n v="60"/>
    <x v="4"/>
    <n v="75000"/>
    <n v="4500000"/>
    <n v="750000"/>
    <x v="1"/>
    <x v="0"/>
    <x v="0"/>
    <x v="0"/>
    <x v="0"/>
    <s v="WA.2378.EBD.952.301.E.521211"/>
  </r>
  <r>
    <s v="WA.2378.EBD.952.301.E.521211.2"/>
    <m/>
    <s v="02 - Penggadaan"/>
    <n v="6"/>
    <s v="PKT"/>
    <n v="1500000"/>
    <n v="9000000"/>
    <m/>
    <x v="8"/>
    <n v="4"/>
    <x v="5"/>
    <n v="1500000"/>
    <n v="6000000"/>
    <n v="3000000"/>
    <x v="1"/>
    <x v="0"/>
    <x v="0"/>
    <x v="0"/>
    <x v="0"/>
    <s v="WA.2378.EBD.952.301.E.521211"/>
  </r>
  <r>
    <s v="WA.2378.EBD.952.301.E.521211.3"/>
    <m/>
    <s v="03 - Bahan Komputer"/>
    <n v="6"/>
    <s v="PKT"/>
    <n v="1500000"/>
    <n v="9000000"/>
    <m/>
    <x v="9"/>
    <n v="4"/>
    <x v="5"/>
    <n v="1500000"/>
    <n v="6000000"/>
    <n v="3000000"/>
    <x v="1"/>
    <x v="0"/>
    <x v="0"/>
    <x v="0"/>
    <x v="0"/>
    <s v="WA.2378.EBD.952.301.E.521211"/>
  </r>
  <r>
    <s v="WA.2378.EBD.952.301.E.521211.4"/>
    <m/>
    <s v="04 - ATK"/>
    <n v="6"/>
    <s v="PKT"/>
    <n v="1000000"/>
    <n v="6000000"/>
    <m/>
    <x v="10"/>
    <n v="4"/>
    <x v="5"/>
    <n v="1000000"/>
    <n v="4000000"/>
    <n v="2000000"/>
    <x v="1"/>
    <x v="0"/>
    <x v="0"/>
    <x v="0"/>
    <x v="0"/>
    <s v="WA.2378.EBD.952.301.E.521211"/>
  </r>
  <r>
    <s v="WA.2378.EBD.952.301.E.524111"/>
    <s v="524111"/>
    <s v="Belanja Perjalanan Dinas Biasa"/>
    <m/>
    <m/>
    <m/>
    <n v="135937000"/>
    <s v="524111"/>
    <x v="13"/>
    <m/>
    <x v="0"/>
    <m/>
    <n v="65249000"/>
    <n v="70688000"/>
    <x v="0"/>
    <x v="0"/>
    <x v="0"/>
    <x v="2"/>
    <x v="6"/>
    <s v="WA.2378.EBD.952.301.E"/>
  </r>
  <r>
    <s v="WA.2378.EBD.952.301.E.524111.1"/>
    <m/>
    <s v="01 - Perjalanan Revisi Anggaran Pendidikan KP"/>
    <n v="25"/>
    <s v="OK"/>
    <n v="5437480"/>
    <n v="135937000"/>
    <m/>
    <x v="194"/>
    <n v="12"/>
    <x v="4"/>
    <n v="5437480"/>
    <n v="65249000"/>
    <n v="70688000"/>
    <x v="1"/>
    <x v="0"/>
    <x v="0"/>
    <x v="0"/>
    <x v="0"/>
    <s v="WA.2378.EBD.952.301.E.524111"/>
  </r>
  <r>
    <s v="WA.2378.EBD.952.301.F"/>
    <s v="F"/>
    <s v="Rapat Kerja Teknis Pendidikan KP"/>
    <m/>
    <m/>
    <m/>
    <n v="420700000"/>
    <s v="F"/>
    <x v="195"/>
    <m/>
    <x v="0"/>
    <m/>
    <n v="418700000"/>
    <n v="2000000"/>
    <x v="0"/>
    <x v="4"/>
    <x v="6"/>
    <x v="0"/>
    <x v="0"/>
    <s v="WA.2378.EBD.952.301"/>
  </r>
  <r>
    <s v="WA.2378.EBD.952.301.F.521211"/>
    <s v="521211"/>
    <s v="Belanja Bahan"/>
    <m/>
    <m/>
    <m/>
    <n v="42900000"/>
    <s v="521211"/>
    <x v="6"/>
    <m/>
    <x v="0"/>
    <m/>
    <n v="42900000"/>
    <n v="0"/>
    <x v="0"/>
    <x v="0"/>
    <x v="0"/>
    <x v="2"/>
    <x v="6"/>
    <s v="WA.2378.EBD.952.301.F"/>
  </r>
  <r>
    <s v="WA.2378.EBD.952.301.F.521211.1"/>
    <m/>
    <s v="01 - Konsumsi/bahan makanan"/>
    <n v="100"/>
    <s v="OK"/>
    <n v="75000"/>
    <n v="7500000"/>
    <m/>
    <x v="7"/>
    <n v="100"/>
    <x v="4"/>
    <n v="75000"/>
    <n v="7500000"/>
    <n v="0"/>
    <x v="2"/>
    <x v="0"/>
    <x v="0"/>
    <x v="0"/>
    <x v="0"/>
    <s v="WA.2378.EBD.952.301.F.521211"/>
  </r>
  <r>
    <s v="WA.2378.EBD.952.301.F.521211.2"/>
    <m/>
    <s v="02 - Penggadaan"/>
    <n v="2"/>
    <s v="PKT"/>
    <n v="1500000"/>
    <n v="3000000"/>
    <m/>
    <x v="8"/>
    <n v="2"/>
    <x v="5"/>
    <n v="1500000"/>
    <n v="3000000"/>
    <n v="0"/>
    <x v="2"/>
    <x v="0"/>
    <x v="0"/>
    <x v="0"/>
    <x v="0"/>
    <s v="WA.2378.EBD.952.301.F.521211"/>
  </r>
  <r>
    <s v="WA.2378.EBD.952.301.F.521211.3"/>
    <m/>
    <s v="03 - Bahan Komputer"/>
    <n v="2"/>
    <s v="PKT"/>
    <n v="1500000"/>
    <n v="3000000"/>
    <m/>
    <x v="9"/>
    <n v="2"/>
    <x v="5"/>
    <n v="1500000"/>
    <n v="3000000"/>
    <n v="0"/>
    <x v="2"/>
    <x v="0"/>
    <x v="0"/>
    <x v="0"/>
    <x v="0"/>
    <s v="WA.2378.EBD.952.301.F.521211"/>
  </r>
  <r>
    <s v="WA.2378.EBD.952.301.F.521211.4"/>
    <m/>
    <s v="04 - ATK"/>
    <n v="2"/>
    <s v="PKT"/>
    <n v="1000000"/>
    <n v="2000000"/>
    <m/>
    <x v="10"/>
    <n v="2"/>
    <x v="5"/>
    <n v="1000000"/>
    <n v="2000000"/>
    <n v="0"/>
    <x v="2"/>
    <x v="0"/>
    <x v="0"/>
    <x v="0"/>
    <x v="0"/>
    <s v="WA.2378.EBD.952.301.F.521211"/>
  </r>
  <r>
    <s v="WA.2378.EBD.952.301.F.521211.5"/>
    <m/>
    <s v="05 - Cetakan"/>
    <n v="20"/>
    <s v="Ekspl"/>
    <n v="250000"/>
    <n v="5000000"/>
    <m/>
    <x v="196"/>
    <n v="20"/>
    <x v="7"/>
    <n v="250000"/>
    <n v="5000000"/>
    <n v="0"/>
    <x v="2"/>
    <x v="0"/>
    <x v="0"/>
    <x v="0"/>
    <x v="0"/>
    <s v="WA.2378.EBD.952.301.F.521211"/>
  </r>
  <r>
    <s v="WA.2378.EBD.952.301.F.521211.6"/>
    <m/>
    <s v="06 - Perlengkapan Peserta"/>
    <n v="80"/>
    <s v="OK"/>
    <n v="280000"/>
    <n v="22400000"/>
    <m/>
    <x v="197"/>
    <n v="80"/>
    <x v="4"/>
    <n v="280000"/>
    <n v="22400000"/>
    <n v="0"/>
    <x v="2"/>
    <x v="0"/>
    <x v="0"/>
    <x v="0"/>
    <x v="0"/>
    <s v="WA.2378.EBD.952.301.F.521211"/>
  </r>
  <r>
    <s v="WA.2378.EBD.952.301.F.522151"/>
    <s v="522151"/>
    <s v="Belanja Jasa Profesi"/>
    <m/>
    <m/>
    <m/>
    <n v="16000000"/>
    <s v="522151"/>
    <x v="11"/>
    <m/>
    <x v="0"/>
    <m/>
    <n v="14000000"/>
    <n v="2000000"/>
    <x v="0"/>
    <x v="0"/>
    <x v="0"/>
    <x v="2"/>
    <x v="6"/>
    <s v="WA.2378.EBD.952.301.F"/>
  </r>
  <r>
    <s v="WA.2378.EBD.952.301.F.522151.1"/>
    <m/>
    <s v="01 - Narasumber/Pembahas"/>
    <n v="16"/>
    <s v="OJ"/>
    <n v="1000000"/>
    <n v="16000000"/>
    <m/>
    <x v="12"/>
    <n v="14"/>
    <x v="6"/>
    <n v="1000000"/>
    <n v="14000000"/>
    <n v="2000000"/>
    <x v="1"/>
    <x v="0"/>
    <x v="0"/>
    <x v="0"/>
    <x v="0"/>
    <s v="WA.2378.EBD.952.301.F.522151"/>
  </r>
  <r>
    <s v="WA.2378.EBD.952.301.F.524111"/>
    <s v="524111"/>
    <s v="Belanja Perjalanan Dinas Biasa"/>
    <m/>
    <m/>
    <m/>
    <n v="15000000"/>
    <s v="524111"/>
    <x v="13"/>
    <m/>
    <x v="0"/>
    <m/>
    <n v="15000000"/>
    <n v="0"/>
    <x v="0"/>
    <x v="0"/>
    <x v="0"/>
    <x v="2"/>
    <x v="6"/>
    <s v="WA.2378.EBD.952.301.F"/>
  </r>
  <r>
    <s v="WA.2378.EBD.952.301.F.524111.1"/>
    <m/>
    <s v="01 - Perjalanan Persiapan Rateknis Pendidikan KP"/>
    <n v="2"/>
    <s v="OK"/>
    <n v="7500000"/>
    <n v="15000000"/>
    <m/>
    <x v="198"/>
    <n v="2"/>
    <x v="4"/>
    <n v="7500000"/>
    <n v="15000000"/>
    <n v="0"/>
    <x v="2"/>
    <x v="0"/>
    <x v="0"/>
    <x v="0"/>
    <x v="0"/>
    <s v="WA.2378.EBD.952.301.F.524111"/>
  </r>
  <r>
    <s v="WA.2378.EBD.952.301.F.524119"/>
    <s v="524119"/>
    <s v="Belanja Perjalanan Dinas Paket Meeting Luar Kota"/>
    <m/>
    <m/>
    <m/>
    <n v="346800000"/>
    <s v="524119"/>
    <x v="90"/>
    <m/>
    <x v="0"/>
    <m/>
    <n v="346800000"/>
    <n v="0"/>
    <x v="0"/>
    <x v="0"/>
    <x v="0"/>
    <x v="2"/>
    <x v="6"/>
    <s v="WA.2378.EBD.952.301.F"/>
  </r>
  <r>
    <s v="WA.2378.EBD.952.301.F.524119.1"/>
    <m/>
    <s v="01 - Paket Fullboard Meeting (80 Org X 2 Hari)"/>
    <n v="160"/>
    <s v="OH"/>
    <n v="825000"/>
    <n v="132000000"/>
    <m/>
    <x v="199"/>
    <n v="160"/>
    <x v="26"/>
    <n v="825000"/>
    <n v="132000000"/>
    <n v="0"/>
    <x v="2"/>
    <x v="0"/>
    <x v="0"/>
    <x v="0"/>
    <x v="0"/>
    <s v="WA.2378.EBD.952.301.F.524119"/>
  </r>
  <r>
    <s v="WA.2378.EBD.952.301.F.524119.2"/>
    <m/>
    <s v="02 - Uang Harian Fullboard Meeting (80 orang x 3 Hari)"/>
    <n v="240"/>
    <s v="OH"/>
    <n v="145000"/>
    <n v="34800000"/>
    <m/>
    <x v="200"/>
    <n v="240"/>
    <x v="26"/>
    <n v="145000"/>
    <n v="34800000"/>
    <n v="0"/>
    <x v="2"/>
    <x v="0"/>
    <x v="0"/>
    <x v="0"/>
    <x v="0"/>
    <s v="WA.2378.EBD.952.301.F.524119"/>
  </r>
  <r>
    <s v="WA.2378.EBD.952.301.F.524119.3"/>
    <m/>
    <s v="03 - Perjalanan Fullboard Meeting"/>
    <n v="30"/>
    <s v="OK"/>
    <n v="6000000"/>
    <n v="180000000"/>
    <m/>
    <x v="201"/>
    <n v="30"/>
    <x v="4"/>
    <n v="6000000"/>
    <n v="180000000"/>
    <n v="0"/>
    <x v="2"/>
    <x v="0"/>
    <x v="0"/>
    <x v="0"/>
    <x v="0"/>
    <s v="WA.2378.EBD.952.301.F.524119"/>
  </r>
  <r>
    <s v="WA.2378.EBD.953"/>
    <s v="2378.EBD.953"/>
    <s v="Layanan Pemantauan dan Evaluasi"/>
    <n v="2"/>
    <s v="Dokumen"/>
    <m/>
    <n v="773732000"/>
    <s v="2378.EBD.953"/>
    <x v="202"/>
    <n v="2"/>
    <x v="25"/>
    <m/>
    <n v="522789000"/>
    <n v="250943000"/>
    <x v="0"/>
    <x v="0"/>
    <x v="0"/>
    <x v="0"/>
    <x v="0"/>
    <s v="WA.2378.EBD"/>
  </r>
  <r>
    <s v="WA.2378.EBD.953.301"/>
    <s v="301"/>
    <s v="Pelayanan Monitoring dan Evaluasi Pendidikan Kelautan dan Perikanan"/>
    <m/>
    <s v=""/>
    <m/>
    <n v="669421000"/>
    <s v="301"/>
    <x v="203"/>
    <m/>
    <x v="3"/>
    <m/>
    <n v="429478000"/>
    <n v="239943000"/>
    <x v="0"/>
    <x v="0"/>
    <x v="0"/>
    <x v="0"/>
    <x v="0"/>
    <s v="WA.2378.EBD.953"/>
  </r>
  <r>
    <s v="WA.2378.EBD.953.301.A"/>
    <s v="A"/>
    <s v="Monitoring Evaluasi Kinerja Pendidikan KP"/>
    <m/>
    <m/>
    <m/>
    <n v="150075000"/>
    <s v="A"/>
    <x v="204"/>
    <m/>
    <x v="0"/>
    <m/>
    <n v="86197000"/>
    <n v="63878000"/>
    <x v="0"/>
    <x v="4"/>
    <x v="7"/>
    <x v="0"/>
    <x v="0"/>
    <s v="WA.2378.EBD.953.301"/>
  </r>
  <r>
    <s v="WA.2378.EBD.953.301.A.521211"/>
    <s v="521211"/>
    <s v="Belanja Bahan"/>
    <m/>
    <m/>
    <m/>
    <n v="40000000"/>
    <s v="521211"/>
    <x v="6"/>
    <m/>
    <x v="0"/>
    <m/>
    <n v="24600000"/>
    <n v="15400000"/>
    <x v="0"/>
    <x v="0"/>
    <x v="0"/>
    <x v="0"/>
    <x v="7"/>
    <s v="WA.2378.EBD.953.301.A"/>
  </r>
  <r>
    <s v="WA.2378.EBD.953.301.A.521211.1"/>
    <m/>
    <s v="01 - Konsumsi/bahan makanan"/>
    <n v="280"/>
    <s v="OK"/>
    <n v="75000"/>
    <n v="21000000"/>
    <m/>
    <x v="7"/>
    <n v="128"/>
    <x v="4"/>
    <n v="75000"/>
    <n v="9600000"/>
    <n v="11400000"/>
    <x v="1"/>
    <x v="0"/>
    <x v="0"/>
    <x v="0"/>
    <x v="0"/>
    <s v="WA.2378.EBD.953.301.A.521211"/>
  </r>
  <r>
    <s v="WA.2378.EBD.953.301.A.521211.2"/>
    <m/>
    <s v="02 - Penggadaan"/>
    <n v="4"/>
    <s v="PKT"/>
    <n v="1500000"/>
    <n v="6000000"/>
    <m/>
    <x v="8"/>
    <n v="3"/>
    <x v="5"/>
    <n v="1500000"/>
    <n v="4500000"/>
    <n v="1500000"/>
    <x v="1"/>
    <x v="0"/>
    <x v="0"/>
    <x v="0"/>
    <x v="0"/>
    <s v="WA.2378.EBD.953.301.A.521211"/>
  </r>
  <r>
    <s v="WA.2378.EBD.953.301.A.521211.3"/>
    <m/>
    <s v="03 - Bahan Komputer"/>
    <n v="4"/>
    <s v="PKT"/>
    <n v="1500000"/>
    <n v="6000000"/>
    <m/>
    <x v="9"/>
    <n v="3"/>
    <x v="5"/>
    <n v="1500000"/>
    <n v="4500000"/>
    <n v="1500000"/>
    <x v="1"/>
    <x v="0"/>
    <x v="0"/>
    <x v="0"/>
    <x v="0"/>
    <s v="WA.2378.EBD.953.301.A.521211"/>
  </r>
  <r>
    <s v="WA.2378.EBD.953.301.A.521211.4"/>
    <m/>
    <s v="04 - ATK"/>
    <n v="4"/>
    <s v="PKT"/>
    <n v="1000000"/>
    <n v="4000000"/>
    <m/>
    <x v="10"/>
    <n v="3"/>
    <x v="5"/>
    <n v="1000000"/>
    <n v="3000000"/>
    <n v="1000000"/>
    <x v="1"/>
    <x v="0"/>
    <x v="0"/>
    <x v="0"/>
    <x v="0"/>
    <s v="WA.2378.EBD.953.301.A.521211"/>
  </r>
  <r>
    <s v="WA.2378.EBD.953.301.A.521211.5"/>
    <m/>
    <s v="05 - Pencetakan"/>
    <n v="12"/>
    <s v="Ekspl"/>
    <n v="250000"/>
    <n v="3000000"/>
    <m/>
    <x v="185"/>
    <n v="12"/>
    <x v="7"/>
    <n v="250000"/>
    <n v="3000000"/>
    <n v="0"/>
    <x v="0"/>
    <x v="0"/>
    <x v="0"/>
    <x v="0"/>
    <x v="0"/>
    <s v="WA.2378.EBD.953.301.A.521211"/>
  </r>
  <r>
    <s v="WA.2378.EBD.953.301.A.521219"/>
    <s v="521219"/>
    <s v="Belanja Barang Non Operasional Lainnya"/>
    <m/>
    <m/>
    <m/>
    <n v="1000000"/>
    <s v="521219"/>
    <x v="23"/>
    <m/>
    <x v="0"/>
    <m/>
    <n v="1000000"/>
    <n v="0"/>
    <x v="0"/>
    <x v="0"/>
    <x v="0"/>
    <x v="0"/>
    <x v="7"/>
    <s v="WA.2378.EBD.953.301.A"/>
  </r>
  <r>
    <s v="WA.2378.EBD.953.301.A.521219.1"/>
    <m/>
    <s v="01 - Langganan biaya aplikasi komunikasi daring (zoom/linktree/zoho)"/>
    <n v="4"/>
    <s v="PKT"/>
    <n v="250000"/>
    <n v="1000000"/>
    <m/>
    <x v="205"/>
    <n v="4"/>
    <x v="5"/>
    <n v="250000"/>
    <n v="1000000"/>
    <n v="0"/>
    <x v="2"/>
    <x v="0"/>
    <x v="0"/>
    <x v="0"/>
    <x v="0"/>
    <s v="WA.2378.EBD.953.301.A.521219"/>
  </r>
  <r>
    <s v="WA.2378.EBD.953.301.A.524111"/>
    <s v="524111"/>
    <s v="Belanja Perjalanan Dinas Biasa"/>
    <m/>
    <m/>
    <m/>
    <n v="109075000"/>
    <s v="524111"/>
    <x v="13"/>
    <m/>
    <x v="0"/>
    <m/>
    <n v="60597000"/>
    <n v="48478000"/>
    <x v="0"/>
    <x v="0"/>
    <x v="0"/>
    <x v="0"/>
    <x v="7"/>
    <s v="WA.2378.EBD.953.301.A"/>
  </r>
  <r>
    <s v="WA.2378.EBD.953.301.A.524111.1"/>
    <m/>
    <s v="01 - Perjalanan Monitoring Evaluasi Kinerja Pendidikan KP"/>
    <n v="18"/>
    <s v="OK"/>
    <n v="6059723"/>
    <n v="109075000"/>
    <m/>
    <x v="206"/>
    <n v="10"/>
    <x v="4"/>
    <n v="6059723"/>
    <n v="60597000"/>
    <n v="48478000"/>
    <x v="1"/>
    <x v="0"/>
    <x v="0"/>
    <x v="0"/>
    <x v="0"/>
    <s v="WA.2378.EBD.953.301.A.524111"/>
  </r>
  <r>
    <s v="WA.2378.EBD.953.301.B"/>
    <s v="B"/>
    <s v="Monitoring Evaluasi Kegiatan dan Anggaran Pendidikan KP dan OII"/>
    <m/>
    <m/>
    <m/>
    <n v="188806000"/>
    <s v="B"/>
    <x v="207"/>
    <m/>
    <x v="0"/>
    <m/>
    <n v="117153000"/>
    <n v="71653000"/>
    <x v="0"/>
    <x v="4"/>
    <x v="7"/>
    <x v="0"/>
    <x v="0"/>
    <s v="WA.2378.EBD.953.301"/>
  </r>
  <r>
    <s v="WA.2378.EBD.953.301.B.521211"/>
    <s v="521211"/>
    <s v="Belanja Bahan"/>
    <m/>
    <m/>
    <m/>
    <n v="33500000"/>
    <s v="521211"/>
    <x v="6"/>
    <m/>
    <x v="0"/>
    <m/>
    <n v="23000000"/>
    <n v="10500000"/>
    <x v="0"/>
    <x v="0"/>
    <x v="0"/>
    <x v="0"/>
    <x v="7"/>
    <s v="WA.2378.EBD.953.301.B"/>
  </r>
  <r>
    <s v="WA.2378.EBD.953.301.B.521211.1"/>
    <m/>
    <s v="01 - Konsumsi/bahan makanan"/>
    <n v="180"/>
    <s v="OK"/>
    <n v="75000"/>
    <n v="13500000"/>
    <m/>
    <x v="7"/>
    <n v="100"/>
    <x v="4"/>
    <n v="75000"/>
    <n v="7500000"/>
    <n v="6000000"/>
    <x v="1"/>
    <x v="0"/>
    <x v="0"/>
    <x v="0"/>
    <x v="0"/>
    <s v="WA.2378.EBD.953.301.B.521211"/>
  </r>
  <r>
    <s v="WA.2378.EBD.953.301.B.521211.2"/>
    <m/>
    <s v="02 - Penggadaan"/>
    <n v="4"/>
    <s v="PKT"/>
    <n v="1500000"/>
    <n v="6000000"/>
    <m/>
    <x v="8"/>
    <n v="3"/>
    <x v="5"/>
    <n v="1500000"/>
    <n v="4500000"/>
    <n v="1500000"/>
    <x v="1"/>
    <x v="0"/>
    <x v="0"/>
    <x v="0"/>
    <x v="0"/>
    <s v="WA.2378.EBD.953.301.B.521211"/>
  </r>
  <r>
    <s v="WA.2378.EBD.953.301.B.521211.3"/>
    <m/>
    <s v="03 - Bahan Komputer"/>
    <n v="4"/>
    <s v="PKT"/>
    <n v="1500000"/>
    <n v="6000000"/>
    <m/>
    <x v="9"/>
    <n v="3"/>
    <x v="5"/>
    <n v="1500000"/>
    <n v="4500000"/>
    <n v="1500000"/>
    <x v="1"/>
    <x v="0"/>
    <x v="0"/>
    <x v="0"/>
    <x v="0"/>
    <s v="WA.2378.EBD.953.301.B.521211"/>
  </r>
  <r>
    <s v="WA.2378.EBD.953.301.B.521211.4"/>
    <m/>
    <s v="04 - ATK"/>
    <n v="4"/>
    <s v="PKT"/>
    <n v="1000000"/>
    <n v="4000000"/>
    <m/>
    <x v="10"/>
    <n v="3"/>
    <x v="5"/>
    <n v="1000000"/>
    <n v="3000000"/>
    <n v="1000000"/>
    <x v="1"/>
    <x v="0"/>
    <x v="0"/>
    <x v="0"/>
    <x v="0"/>
    <s v="WA.2378.EBD.953.301.B.521211"/>
  </r>
  <r>
    <s v="WA.2378.EBD.953.301.B.521211.5"/>
    <m/>
    <s v="05 - Cetakan Buku Pusat Pendidikan Dalam Angka"/>
    <n v="8"/>
    <s v="Ekspl"/>
    <n v="500000"/>
    <n v="4000000"/>
    <m/>
    <x v="208"/>
    <n v="7"/>
    <x v="7"/>
    <n v="500000"/>
    <n v="3500000"/>
    <n v="500000"/>
    <x v="1"/>
    <x v="0"/>
    <x v="0"/>
    <x v="0"/>
    <x v="0"/>
    <s v="WA.2378.EBD.953.301.B.521211"/>
  </r>
  <r>
    <s v="WA.2378.EBD.953.301.B.521219"/>
    <s v="521219"/>
    <s v="Belanja Barang Non Operasional Lainnya"/>
    <m/>
    <m/>
    <m/>
    <n v="31000000"/>
    <s v="521219"/>
    <x v="23"/>
    <m/>
    <x v="0"/>
    <m/>
    <n v="31000000"/>
    <n v="0"/>
    <x v="0"/>
    <x v="0"/>
    <x v="0"/>
    <x v="0"/>
    <x v="7"/>
    <s v="WA.2378.EBD.953.301.B"/>
  </r>
  <r>
    <s v="WA.2378.EBD.953.301.B.521219.1"/>
    <m/>
    <s v="01 - Langganan biaya aplikasi komunikasi daring (zoom/linktree/zoho)"/>
    <n v="4"/>
    <s v="PKT"/>
    <n v="250000"/>
    <n v="1000000"/>
    <m/>
    <x v="205"/>
    <n v="4"/>
    <x v="5"/>
    <n v="250000"/>
    <n v="1000000"/>
    <n v="0"/>
    <x v="2"/>
    <x v="0"/>
    <x v="0"/>
    <x v="0"/>
    <x v="0"/>
    <s v="WA.2378.EBD.953.301.B.521219"/>
  </r>
  <r>
    <s v="WA.2378.EBD.953.301.B.521219.2"/>
    <m/>
    <s v="02 - Dukungan Kegiatan Data dan Informasi Pendidikan KP"/>
    <n v="2"/>
    <s v="PKT"/>
    <n v="15000000"/>
    <n v="30000000"/>
    <m/>
    <x v="209"/>
    <n v="2"/>
    <x v="5"/>
    <n v="15000000"/>
    <n v="30000000"/>
    <n v="0"/>
    <x v="2"/>
    <x v="0"/>
    <x v="0"/>
    <x v="0"/>
    <x v="0"/>
    <s v="WA.2378.EBD.953.301.B.521219"/>
  </r>
  <r>
    <s v="WA.2378.EBD.953.301.B.522151"/>
    <s v="522151"/>
    <s v="Belanja Jasa Profesi"/>
    <m/>
    <m/>
    <m/>
    <n v="10000000"/>
    <s v="522151"/>
    <x v="11"/>
    <m/>
    <x v="0"/>
    <m/>
    <n v="6000000"/>
    <n v="4000000"/>
    <x v="0"/>
    <x v="0"/>
    <x v="0"/>
    <x v="0"/>
    <x v="7"/>
    <s v="WA.2378.EBD.953.301.B"/>
  </r>
  <r>
    <s v="WA.2378.EBD.953.301.B.522151.1"/>
    <m/>
    <s v="01 - Narasumber/Pembahas"/>
    <n v="10"/>
    <s v="OJ"/>
    <n v="1000000"/>
    <n v="10000000"/>
    <m/>
    <x v="12"/>
    <n v="6"/>
    <x v="6"/>
    <n v="1000000"/>
    <n v="6000000"/>
    <n v="4000000"/>
    <x v="1"/>
    <x v="0"/>
    <x v="0"/>
    <x v="0"/>
    <x v="0"/>
    <s v="WA.2378.EBD.953.301.B.522151"/>
  </r>
  <r>
    <s v="WA.2378.EBD.953.301.B.524111"/>
    <s v="524111"/>
    <s v="Belanja Perjalanan Dinas Biasa"/>
    <m/>
    <m/>
    <m/>
    <n v="114306000"/>
    <s v="524111"/>
    <x v="13"/>
    <m/>
    <x v="0"/>
    <m/>
    <n v="57153000"/>
    <n v="57153000"/>
    <x v="0"/>
    <x v="0"/>
    <x v="0"/>
    <x v="0"/>
    <x v="7"/>
    <s v="WA.2378.EBD.953.301.B"/>
  </r>
  <r>
    <s v="WA.2378.EBD.953.301.B.524111.1"/>
    <m/>
    <s v="01 - Perjalanan Monitoring Evaluasi Kegiatan dan Anggaran Pendidikan KP"/>
    <n v="20"/>
    <s v="OK"/>
    <n v="5715300"/>
    <n v="114306000"/>
    <m/>
    <x v="210"/>
    <n v="10"/>
    <x v="4"/>
    <n v="5715300"/>
    <n v="57153000"/>
    <n v="57153000"/>
    <x v="1"/>
    <x v="0"/>
    <x v="0"/>
    <x v="0"/>
    <x v="0"/>
    <s v="WA.2378.EBD.953.301.B.524111"/>
  </r>
  <r>
    <s v="WA.2378.EBD.953.301.C"/>
    <s v="C"/>
    <s v="Monitoring Evaluasi Penyelenggaraan Pendidikan KP"/>
    <m/>
    <m/>
    <m/>
    <n v="330540000"/>
    <s v="C"/>
    <x v="211"/>
    <m/>
    <x v="0"/>
    <m/>
    <n v="226128000"/>
    <n v="104412000"/>
    <x v="0"/>
    <x v="4"/>
    <x v="7"/>
    <x v="0"/>
    <x v="0"/>
    <s v="WA.2378.EBD.953.301"/>
  </r>
  <r>
    <s v="WA.2378.EBD.953.301.C.521211"/>
    <s v="521211"/>
    <s v="Belanja Bahan"/>
    <m/>
    <m/>
    <m/>
    <n v="46000000"/>
    <s v="521211"/>
    <x v="6"/>
    <m/>
    <x v="0"/>
    <m/>
    <n v="23500000"/>
    <n v="22500000"/>
    <x v="0"/>
    <x v="0"/>
    <x v="0"/>
    <x v="0"/>
    <x v="7"/>
    <s v="WA.2378.EBD.953.301.C"/>
  </r>
  <r>
    <s v="WA.2378.EBD.953.301.C.521211.1"/>
    <m/>
    <s v="01 - Konsumsi/bahan makanan"/>
    <n v="280"/>
    <s v="OK"/>
    <n v="75000"/>
    <n v="21000000"/>
    <m/>
    <x v="7"/>
    <n v="100"/>
    <x v="4"/>
    <n v="75000"/>
    <n v="7500000"/>
    <n v="13500000"/>
    <x v="1"/>
    <x v="0"/>
    <x v="0"/>
    <x v="0"/>
    <x v="0"/>
    <s v="WA.2378.EBD.953.301.C.521211"/>
  </r>
  <r>
    <s v="WA.2378.EBD.953.301.C.521211.2"/>
    <m/>
    <s v="02 - Penggadaan"/>
    <n v="5"/>
    <s v="PKT"/>
    <n v="1500000"/>
    <n v="7500000"/>
    <m/>
    <x v="8"/>
    <n v="3"/>
    <x v="5"/>
    <n v="1500000"/>
    <n v="4500000"/>
    <n v="3000000"/>
    <x v="1"/>
    <x v="0"/>
    <x v="0"/>
    <x v="0"/>
    <x v="0"/>
    <s v="WA.2378.EBD.953.301.C.521211"/>
  </r>
  <r>
    <s v="WA.2378.EBD.953.301.C.521211.3"/>
    <m/>
    <s v="03 - Bahan Komputer"/>
    <n v="4"/>
    <s v="PKT"/>
    <n v="1500000"/>
    <n v="6000000"/>
    <m/>
    <x v="9"/>
    <n v="3"/>
    <x v="5"/>
    <n v="1500000"/>
    <n v="4500000"/>
    <n v="1500000"/>
    <x v="1"/>
    <x v="0"/>
    <x v="0"/>
    <x v="0"/>
    <x v="0"/>
    <s v="WA.2378.EBD.953.301.C.521211"/>
  </r>
  <r>
    <s v="WA.2378.EBD.953.301.C.521211.4"/>
    <m/>
    <s v="04 - ATK"/>
    <n v="4"/>
    <s v="PKT"/>
    <n v="1000000"/>
    <n v="4000000"/>
    <m/>
    <x v="10"/>
    <n v="3"/>
    <x v="5"/>
    <n v="1000000"/>
    <n v="3000000"/>
    <n v="1000000"/>
    <x v="1"/>
    <x v="0"/>
    <x v="0"/>
    <x v="0"/>
    <x v="0"/>
    <s v="WA.2378.EBD.953.301.C.521211"/>
  </r>
  <r>
    <s v="WA.2378.EBD.953.301.C.521211.5"/>
    <m/>
    <s v="05 - Pencetakan"/>
    <n v="30"/>
    <s v="Ekspl"/>
    <n v="250000"/>
    <n v="7500000"/>
    <m/>
    <x v="185"/>
    <n v="16"/>
    <x v="7"/>
    <n v="250000"/>
    <n v="4000000"/>
    <n v="3500000"/>
    <x v="1"/>
    <x v="0"/>
    <x v="0"/>
    <x v="0"/>
    <x v="0"/>
    <s v="WA.2378.EBD.953.301.C.521211"/>
  </r>
  <r>
    <s v="WA.2378.EBD.953.301.C.521219"/>
    <s v="521219"/>
    <s v="Belanja Barang Non Operasional Lainnya"/>
    <m/>
    <m/>
    <m/>
    <n v="1000000"/>
    <s v="521219"/>
    <x v="23"/>
    <m/>
    <x v="0"/>
    <m/>
    <n v="1000000"/>
    <n v="0"/>
    <x v="0"/>
    <x v="0"/>
    <x v="0"/>
    <x v="0"/>
    <x v="7"/>
    <s v="WA.2378.EBD.953.301.C"/>
  </r>
  <r>
    <s v="WA.2378.EBD.953.301.C.521219.1"/>
    <m/>
    <s v="01 - Langganan biaya aplikasi komunikasi daring (zoom/linktree/zoho)"/>
    <n v="4"/>
    <s v="PKT"/>
    <n v="250000"/>
    <n v="1000000"/>
    <m/>
    <x v="205"/>
    <n v="4"/>
    <x v="5"/>
    <n v="250000"/>
    <n v="1000000"/>
    <n v="0"/>
    <x v="2"/>
    <x v="0"/>
    <x v="0"/>
    <x v="0"/>
    <x v="0"/>
    <s v="WA.2378.EBD.953.301.C.521219"/>
  </r>
  <r>
    <s v="WA.2378.EBD.953.301.C.524111"/>
    <s v="524111"/>
    <s v="Belanja Perjalanan Dinas Biasa"/>
    <m/>
    <m/>
    <m/>
    <n v="283540000"/>
    <s v="524111"/>
    <x v="13"/>
    <m/>
    <x v="0"/>
    <m/>
    <n v="201628000"/>
    <n v="81912000"/>
    <x v="0"/>
    <x v="0"/>
    <x v="0"/>
    <x v="0"/>
    <x v="7"/>
    <s v="WA.2378.EBD.953.301.C"/>
  </r>
  <r>
    <s v="WA.2378.EBD.953.301.C.524111.1"/>
    <m/>
    <s v="01 - Perjalanan Monitoring Evaluasi Pendidikan KP"/>
    <n v="45"/>
    <s v="OK"/>
    <n v="6300889"/>
    <n v="283540000"/>
    <m/>
    <x v="212"/>
    <n v="32"/>
    <x v="4"/>
    <n v="6300889"/>
    <n v="201628000"/>
    <n v="81912000"/>
    <x v="1"/>
    <x v="0"/>
    <x v="0"/>
    <x v="0"/>
    <x v="0"/>
    <s v="WA.2378.EBD.953.301.C.524111"/>
  </r>
  <r>
    <s v="WA.2378.EBD.953.302"/>
    <s v="302"/>
    <s v="Pelayanan Pelaporan Kinerja Pendidikan Kelautan dan Perikanan"/>
    <m/>
    <s v=""/>
    <m/>
    <n v="104311000"/>
    <s v="302"/>
    <x v="213"/>
    <m/>
    <x v="3"/>
    <m/>
    <n v="93311000"/>
    <n v="11000000"/>
    <x v="0"/>
    <x v="0"/>
    <x v="0"/>
    <x v="0"/>
    <x v="0"/>
    <s v="WA.2378.EBD.953"/>
  </r>
  <r>
    <s v="WA.2378.EBD.953.302.A"/>
    <s v="A"/>
    <s v="Laporan Kinerja Lingkup Pendidikan KP"/>
    <m/>
    <m/>
    <m/>
    <n v="104311000"/>
    <s v="A"/>
    <x v="214"/>
    <m/>
    <x v="0"/>
    <m/>
    <n v="93311000"/>
    <n v="11000000"/>
    <x v="0"/>
    <x v="4"/>
    <x v="7"/>
    <x v="0"/>
    <x v="0"/>
    <s v="WA.2378.EBD.953.302"/>
  </r>
  <r>
    <s v="WA.2378.EBD.953.302.A.521211"/>
    <s v="521211"/>
    <s v="Belanja Bahan"/>
    <m/>
    <m/>
    <m/>
    <n v="35500000"/>
    <s v="521211"/>
    <x v="6"/>
    <m/>
    <x v="0"/>
    <m/>
    <n v="24500000"/>
    <n v="11000000"/>
    <x v="0"/>
    <x v="0"/>
    <x v="0"/>
    <x v="0"/>
    <x v="7"/>
    <s v="WA.2378.EBD.953.302.A"/>
  </r>
  <r>
    <s v="WA.2378.EBD.953.302.A.521211.1"/>
    <m/>
    <s v="01 - Konsumsi/bahan makanan"/>
    <n v="180"/>
    <s v="OK"/>
    <n v="75000"/>
    <n v="13500000"/>
    <m/>
    <x v="7"/>
    <n v="100"/>
    <x v="4"/>
    <n v="75000"/>
    <n v="7500000"/>
    <n v="6000000"/>
    <x v="1"/>
    <x v="0"/>
    <x v="0"/>
    <x v="0"/>
    <x v="0"/>
    <s v="WA.2378.EBD.953.302.A.521211"/>
  </r>
  <r>
    <s v="WA.2378.EBD.953.302.A.521211.2"/>
    <m/>
    <s v="02 - Penggadaan"/>
    <n v="4"/>
    <s v="PKT"/>
    <n v="1500000"/>
    <n v="6000000"/>
    <m/>
    <x v="8"/>
    <n v="3"/>
    <x v="5"/>
    <n v="1500000"/>
    <n v="4500000"/>
    <n v="1500000"/>
    <x v="1"/>
    <x v="0"/>
    <x v="0"/>
    <x v="0"/>
    <x v="0"/>
    <s v="WA.2378.EBD.953.302.A.521211"/>
  </r>
  <r>
    <s v="WA.2378.EBD.953.302.A.521211.3"/>
    <m/>
    <s v="03 - Bahan Komputer"/>
    <n v="4"/>
    <s v="PKT"/>
    <n v="1500000"/>
    <n v="6000000"/>
    <m/>
    <x v="9"/>
    <n v="3"/>
    <x v="5"/>
    <n v="1500000"/>
    <n v="4500000"/>
    <n v="1500000"/>
    <x v="1"/>
    <x v="0"/>
    <x v="0"/>
    <x v="0"/>
    <x v="0"/>
    <s v="WA.2378.EBD.953.302.A.521211"/>
  </r>
  <r>
    <s v="WA.2378.EBD.953.302.A.521211.4"/>
    <m/>
    <s v="04 - ATK"/>
    <n v="4"/>
    <s v="PKT"/>
    <n v="1000000"/>
    <n v="4000000"/>
    <m/>
    <x v="10"/>
    <n v="3"/>
    <x v="5"/>
    <n v="1000000"/>
    <n v="3000000"/>
    <n v="1000000"/>
    <x v="1"/>
    <x v="0"/>
    <x v="0"/>
    <x v="0"/>
    <x v="0"/>
    <s v="WA.2378.EBD.953.302.A.521211"/>
  </r>
  <r>
    <s v="WA.2378.EBD.953.302.A.521211.5"/>
    <m/>
    <s v="05 - Cetakan"/>
    <n v="12"/>
    <s v="Ekspl"/>
    <n v="500000"/>
    <n v="6000000"/>
    <m/>
    <x v="196"/>
    <n v="10"/>
    <x v="7"/>
    <n v="500000"/>
    <n v="5000000"/>
    <n v="1000000"/>
    <x v="1"/>
    <x v="0"/>
    <x v="0"/>
    <x v="0"/>
    <x v="0"/>
    <s v="WA.2378.EBD.953.302.A.521211"/>
  </r>
  <r>
    <s v="WA.2378.EBD.953.302.A.524111"/>
    <s v="524111"/>
    <s v="Belanja Perjalanan Dinas Biasa"/>
    <m/>
    <m/>
    <m/>
    <n v="68811000"/>
    <s v="524111"/>
    <x v="13"/>
    <m/>
    <x v="0"/>
    <m/>
    <n v="68811000"/>
    <n v="0"/>
    <x v="0"/>
    <x v="0"/>
    <x v="0"/>
    <x v="0"/>
    <x v="7"/>
    <s v="WA.2378.EBD.953.302.A"/>
  </r>
  <r>
    <s v="WA.2378.EBD.953.302.A.524111.1"/>
    <m/>
    <s v="01 - Perjalanan Penyusunan Laporan Kinerja"/>
    <n v="15"/>
    <s v="OK"/>
    <n v="4587400"/>
    <n v="68811000"/>
    <m/>
    <x v="215"/>
    <n v="15"/>
    <x v="4"/>
    <n v="4587400"/>
    <n v="68811000"/>
    <n v="0"/>
    <x v="2"/>
    <x v="0"/>
    <x v="0"/>
    <x v="0"/>
    <x v="0"/>
    <s v="WA.2378.EBD.953.302.A.524111"/>
  </r>
  <r>
    <s v="WA.2378.EBD.955"/>
    <s v="2378.EBD.955"/>
    <s v="Layanan Manajemen Keuangan"/>
    <n v="1"/>
    <s v="Dokumen"/>
    <m/>
    <n v="528803000"/>
    <s v="2378.EBD.955"/>
    <x v="216"/>
    <n v="1"/>
    <x v="25"/>
    <m/>
    <n v="548371000"/>
    <n v="-19568000"/>
    <x v="0"/>
    <x v="0"/>
    <x v="0"/>
    <x v="0"/>
    <x v="0"/>
    <s v="WA.2378.EBD"/>
  </r>
  <r>
    <s v="WA.2378.EBD.955.301"/>
    <s v="301"/>
    <s v="Pelayanan Keuangan Pendidikan Kelautan dan Perikanan"/>
    <m/>
    <s v=""/>
    <m/>
    <n v="528803000"/>
    <s v="301"/>
    <x v="217"/>
    <m/>
    <x v="3"/>
    <m/>
    <n v="548371000"/>
    <n v="-19568000"/>
    <x v="0"/>
    <x v="0"/>
    <x v="0"/>
    <x v="0"/>
    <x v="0"/>
    <s v="WA.2378.EBD.955"/>
  </r>
  <r>
    <s v="WA.2378.EBD.955.301.A"/>
    <s v="A"/>
    <s v="Penyusunan Laporan Keuangan dan PIPK"/>
    <m/>
    <m/>
    <m/>
    <n v="60878000"/>
    <s v="A"/>
    <x v="218"/>
    <m/>
    <x v="0"/>
    <m/>
    <n v="45910000"/>
    <n v="14968000"/>
    <x v="0"/>
    <x v="3"/>
    <x v="8"/>
    <x v="0"/>
    <x v="0"/>
    <s v="WA.2378.EBD.955.301"/>
  </r>
  <r>
    <s v="WA.2378.EBD.955.301.A.521211"/>
    <s v="521211"/>
    <s v="Belanja Bahan"/>
    <m/>
    <m/>
    <m/>
    <n v="19750000"/>
    <s v="521211"/>
    <x v="6"/>
    <m/>
    <x v="0"/>
    <m/>
    <n v="17500000"/>
    <n v="2250000"/>
    <x v="0"/>
    <x v="0"/>
    <x v="0"/>
    <x v="6"/>
    <x v="8"/>
    <s v="WA.2378.EBD.955.301.A"/>
  </r>
  <r>
    <s v="WA.2378.EBD.955.301.A.521211.1"/>
    <m/>
    <s v="01 - Konsumsi/bahan makanan"/>
    <n v="50"/>
    <s v="OK"/>
    <n v="75000"/>
    <n v="3750000"/>
    <m/>
    <x v="7"/>
    <n v="20"/>
    <x v="4"/>
    <n v="75000"/>
    <n v="1500000"/>
    <n v="2250000"/>
    <x v="1"/>
    <x v="0"/>
    <x v="0"/>
    <x v="0"/>
    <x v="0"/>
    <s v="WA.2378.EBD.955.301.A.521211"/>
  </r>
  <r>
    <s v="WA.2378.EBD.955.301.A.521211.2"/>
    <m/>
    <s v="02 - Penggadaan"/>
    <n v="4"/>
    <s v="PKT"/>
    <n v="1500000"/>
    <n v="6000000"/>
    <m/>
    <x v="8"/>
    <n v="4"/>
    <x v="5"/>
    <n v="1500000"/>
    <n v="6000000"/>
    <n v="0"/>
    <x v="0"/>
    <x v="0"/>
    <x v="0"/>
    <x v="0"/>
    <x v="0"/>
    <s v="WA.2378.EBD.955.301.A.521211"/>
  </r>
  <r>
    <s v="WA.2378.EBD.955.301.A.521211.3"/>
    <m/>
    <s v="03 - Bahan Komputer"/>
    <n v="4"/>
    <s v="PKT"/>
    <n v="1500000"/>
    <n v="6000000"/>
    <m/>
    <x v="9"/>
    <n v="4"/>
    <x v="5"/>
    <n v="1500000"/>
    <n v="6000000"/>
    <n v="0"/>
    <x v="0"/>
    <x v="0"/>
    <x v="0"/>
    <x v="0"/>
    <x v="0"/>
    <s v="WA.2378.EBD.955.301.A.521211"/>
  </r>
  <r>
    <s v="WA.2378.EBD.955.301.A.521211.4"/>
    <m/>
    <s v="04 - ATK"/>
    <n v="4"/>
    <s v="PKT"/>
    <n v="1000000"/>
    <n v="4000000"/>
    <m/>
    <x v="10"/>
    <n v="4"/>
    <x v="5"/>
    <n v="1000000"/>
    <n v="4000000"/>
    <n v="0"/>
    <x v="0"/>
    <x v="0"/>
    <x v="0"/>
    <x v="0"/>
    <x v="0"/>
    <s v="WA.2378.EBD.955.301.A.521211"/>
  </r>
  <r>
    <s v="WA.2378.EBD.955.301.A.524111"/>
    <s v="524111"/>
    <s v="Belanja Perjalanan Dinas Biasa"/>
    <m/>
    <m/>
    <m/>
    <n v="37528000"/>
    <s v="524111"/>
    <x v="13"/>
    <m/>
    <x v="0"/>
    <m/>
    <n v="24810000"/>
    <n v="12718000"/>
    <x v="0"/>
    <x v="0"/>
    <x v="0"/>
    <x v="6"/>
    <x v="8"/>
    <s v="WA.2378.EBD.955.301.A"/>
  </r>
  <r>
    <s v="WA.2378.EBD.955.301.A.524111.1"/>
    <m/>
    <s v="01 - Penyusunan Program dan Anggaran Lingkup Pusdik KP"/>
    <n v="10"/>
    <s v="OK"/>
    <n v="3752800"/>
    <n v="37528000"/>
    <m/>
    <x v="219"/>
    <n v="6"/>
    <x v="4"/>
    <n v="4135000"/>
    <n v="24810000"/>
    <n v="12718000"/>
    <x v="1"/>
    <x v="0"/>
    <x v="0"/>
    <x v="0"/>
    <x v="0"/>
    <s v="WA.2378.EBD.955.301.A.524111"/>
  </r>
  <r>
    <s v="WA.2378.EBD.955.301.A.524113"/>
    <s v="524113"/>
    <s v="Belanja Perjalanan Dinas Dalam Kota"/>
    <m/>
    <m/>
    <m/>
    <n v="3600000"/>
    <s v="524113"/>
    <x v="32"/>
    <m/>
    <x v="0"/>
    <m/>
    <n v="3600000"/>
    <n v="0"/>
    <x v="0"/>
    <x v="0"/>
    <x v="0"/>
    <x v="6"/>
    <x v="8"/>
    <s v="WA.2378.EBD.955.301.A"/>
  </r>
  <r>
    <s v="WA.2378.EBD.955.301.A.524113.1"/>
    <m/>
    <s v="01 - Transport Lokal"/>
    <n v="24"/>
    <s v="OK"/>
    <n v="150000"/>
    <n v="3600000"/>
    <m/>
    <x v="33"/>
    <n v="24"/>
    <x v="4"/>
    <n v="150000"/>
    <n v="3600000"/>
    <n v="0"/>
    <x v="2"/>
    <x v="0"/>
    <x v="0"/>
    <x v="0"/>
    <x v="0"/>
    <s v="WA.2378.EBD.955.301.A.524113"/>
  </r>
  <r>
    <s v="WA.2378.EBD.955.301.B"/>
    <s v="B"/>
    <s v="Penyusunan Sistem Pengendalian Intern Pemerintah (SPIP)"/>
    <m/>
    <m/>
    <m/>
    <n v="52320000"/>
    <s v="B"/>
    <x v="220"/>
    <m/>
    <x v="0"/>
    <m/>
    <n v="44950000"/>
    <n v="7370000"/>
    <x v="0"/>
    <x v="3"/>
    <x v="8"/>
    <x v="0"/>
    <x v="0"/>
    <s v="WA.2378.EBD.955.301"/>
  </r>
  <r>
    <s v="WA.2378.EBD.955.301.B.521211"/>
    <s v="521211"/>
    <s v="Belanja Bahan"/>
    <m/>
    <m/>
    <m/>
    <n v="19000000"/>
    <s v="521211"/>
    <x v="6"/>
    <m/>
    <x v="0"/>
    <m/>
    <n v="17500000"/>
    <n v="1500000"/>
    <x v="0"/>
    <x v="0"/>
    <x v="0"/>
    <x v="6"/>
    <x v="8"/>
    <s v="WA.2378.EBD.955.301.B"/>
  </r>
  <r>
    <s v="WA.2378.EBD.955.301.B.521211.1"/>
    <m/>
    <s v="01 - Konsumsi/bahan makanan"/>
    <n v="40"/>
    <s v="OK"/>
    <n v="75000"/>
    <n v="3000000"/>
    <m/>
    <x v="7"/>
    <n v="20"/>
    <x v="4"/>
    <n v="75000"/>
    <n v="1500000"/>
    <n v="1500000"/>
    <x v="4"/>
    <x v="0"/>
    <x v="0"/>
    <x v="0"/>
    <x v="0"/>
    <s v="WA.2378.EBD.955.301.B.521211"/>
  </r>
  <r>
    <s v="WA.2378.EBD.955.301.B.521211.2"/>
    <m/>
    <s v="02 - Penggadaan"/>
    <n v="4"/>
    <s v="PKT"/>
    <n v="1500000"/>
    <n v="6000000"/>
    <m/>
    <x v="8"/>
    <n v="4"/>
    <x v="5"/>
    <n v="1500000"/>
    <n v="6000000"/>
    <n v="0"/>
    <x v="2"/>
    <x v="0"/>
    <x v="0"/>
    <x v="0"/>
    <x v="0"/>
    <s v="WA.2378.EBD.955.301.B.521211"/>
  </r>
  <r>
    <s v="WA.2378.EBD.955.301.B.521211.3"/>
    <m/>
    <s v="03 - Bahan Komputer"/>
    <n v="4"/>
    <s v="PKT"/>
    <n v="1500000"/>
    <n v="6000000"/>
    <m/>
    <x v="9"/>
    <n v="4"/>
    <x v="5"/>
    <n v="1500000"/>
    <n v="6000000"/>
    <n v="0"/>
    <x v="2"/>
    <x v="0"/>
    <x v="0"/>
    <x v="0"/>
    <x v="0"/>
    <s v="WA.2378.EBD.955.301.B.521211"/>
  </r>
  <r>
    <s v="WA.2378.EBD.955.301.B.521211.4"/>
    <m/>
    <s v="04 - ATK"/>
    <n v="4"/>
    <s v="PKT"/>
    <n v="1000000"/>
    <n v="4000000"/>
    <m/>
    <x v="10"/>
    <n v="4"/>
    <x v="5"/>
    <n v="1000000"/>
    <n v="4000000"/>
    <n v="0"/>
    <x v="2"/>
    <x v="0"/>
    <x v="0"/>
    <x v="0"/>
    <x v="0"/>
    <s v="WA.2378.EBD.955.301.B.521211"/>
  </r>
  <r>
    <s v="WA.2378.EBD.955.301.B.524111"/>
    <s v="524111"/>
    <s v="Belanja Perjalanan Dinas Biasa"/>
    <m/>
    <m/>
    <m/>
    <n v="32120000"/>
    <s v="524111"/>
    <x v="13"/>
    <m/>
    <x v="0"/>
    <m/>
    <n v="26250000"/>
    <n v="5870000"/>
    <x v="0"/>
    <x v="0"/>
    <x v="0"/>
    <x v="6"/>
    <x v="8"/>
    <s v="WA.2378.EBD.955.301.B"/>
  </r>
  <r>
    <s v="WA.2378.EBD.955.301.B.524111.1"/>
    <m/>
    <s v="01 - Evaluasi dan Penyusunan SPIP MR"/>
    <n v="10"/>
    <s v="OK"/>
    <n v="3212000"/>
    <n v="32120000"/>
    <m/>
    <x v="221"/>
    <n v="15"/>
    <x v="4"/>
    <n v="1750000"/>
    <n v="26250000"/>
    <n v="5870000"/>
    <x v="1"/>
    <x v="0"/>
    <x v="0"/>
    <x v="0"/>
    <x v="0"/>
    <s v="WA.2378.EBD.955.301.B.524111"/>
  </r>
  <r>
    <s v="WA.2378.EBD.955.301.B.524113"/>
    <s v="524113"/>
    <s v="Belanja Perjalanan Dinas Dalam Kota"/>
    <m/>
    <m/>
    <m/>
    <n v="1200000"/>
    <s v="524113"/>
    <x v="32"/>
    <m/>
    <x v="0"/>
    <m/>
    <n v="1200000"/>
    <n v="0"/>
    <x v="0"/>
    <x v="0"/>
    <x v="0"/>
    <x v="6"/>
    <x v="8"/>
    <s v="WA.2378.EBD.955.301.B"/>
  </r>
  <r>
    <s v="WA.2378.EBD.955.301.B.524113.1"/>
    <m/>
    <s v="01 - Transport Lokal"/>
    <n v="8"/>
    <s v="OK"/>
    <n v="150000"/>
    <n v="1200000"/>
    <m/>
    <x v="33"/>
    <n v="8"/>
    <x v="4"/>
    <n v="150000"/>
    <n v="1200000"/>
    <n v="0"/>
    <x v="2"/>
    <x v="0"/>
    <x v="0"/>
    <x v="0"/>
    <x v="0"/>
    <s v="WA.2378.EBD.955.301.B.524113"/>
  </r>
  <r>
    <s v="WA.2378.EBD.955.301.C"/>
    <s v="C"/>
    <s v="Verifikasi dan Validasi Pertanggung Jawaban Kegiatan"/>
    <m/>
    <m/>
    <m/>
    <n v="70870000"/>
    <s v="C"/>
    <x v="222"/>
    <m/>
    <x v="0"/>
    <m/>
    <n v="73550000"/>
    <n v="-2680000"/>
    <x v="0"/>
    <x v="3"/>
    <x v="8"/>
    <x v="0"/>
    <x v="0"/>
    <s v="WA.2378.EBD.955.301"/>
  </r>
  <r>
    <s v="WA.2378.EBD.955.301.C.521211"/>
    <s v="521211"/>
    <s v="Belanja Bahan"/>
    <m/>
    <m/>
    <m/>
    <n v="28750000"/>
    <s v="521211"/>
    <x v="6"/>
    <m/>
    <x v="0"/>
    <m/>
    <n v="28000000"/>
    <n v="750000"/>
    <x v="0"/>
    <x v="0"/>
    <x v="0"/>
    <x v="6"/>
    <x v="8"/>
    <s v="WA.2378.EBD.955.301.C"/>
  </r>
  <r>
    <s v="WA.2378.EBD.955.301.C.521211.1"/>
    <m/>
    <s v="01 - Konsumsi/bahan makanan"/>
    <n v="50"/>
    <s v="OK"/>
    <n v="75000"/>
    <n v="3750000"/>
    <m/>
    <x v="7"/>
    <n v="40"/>
    <x v="4"/>
    <n v="75000"/>
    <n v="3000000"/>
    <n v="750000"/>
    <x v="4"/>
    <x v="0"/>
    <x v="0"/>
    <x v="0"/>
    <x v="0"/>
    <s v="WA.2378.EBD.955.301.C.521211"/>
  </r>
  <r>
    <s v="WA.2378.EBD.955.301.C.521211.2"/>
    <m/>
    <s v="02 - Cetakan formulir verifikasi SPJ"/>
    <n v="6"/>
    <s v="Ekspl"/>
    <n v="1500000"/>
    <n v="9000000"/>
    <m/>
    <x v="223"/>
    <n v="6"/>
    <x v="5"/>
    <n v="1500000"/>
    <n v="9000000"/>
    <n v="0"/>
    <x v="2"/>
    <x v="0"/>
    <x v="0"/>
    <x v="0"/>
    <x v="0"/>
    <s v="WA.2378.EBD.955.301.C.521211"/>
  </r>
  <r>
    <s v="WA.2378.EBD.955.301.C.521211.3"/>
    <m/>
    <s v="03 - Penggandaan/Penjilidan"/>
    <n v="4"/>
    <s v="PKT"/>
    <n v="1500000"/>
    <n v="6000000"/>
    <m/>
    <x v="224"/>
    <n v="4"/>
    <x v="5"/>
    <n v="1500000"/>
    <n v="6000000"/>
    <n v="0"/>
    <x v="2"/>
    <x v="0"/>
    <x v="0"/>
    <x v="0"/>
    <x v="0"/>
    <s v="WA.2378.EBD.955.301.C.521211"/>
  </r>
  <r>
    <s v="WA.2378.EBD.955.301.C.521211.4"/>
    <m/>
    <s v="04 - Bahan Komputer"/>
    <n v="4"/>
    <s v="PKT"/>
    <n v="1500000"/>
    <n v="6000000"/>
    <m/>
    <x v="225"/>
    <n v="4"/>
    <x v="5"/>
    <n v="1500000"/>
    <n v="6000000"/>
    <n v="0"/>
    <x v="2"/>
    <x v="0"/>
    <x v="0"/>
    <x v="0"/>
    <x v="0"/>
    <s v="WA.2378.EBD.955.301.C.521211"/>
  </r>
  <r>
    <s v="WA.2378.EBD.955.301.C.521211.5"/>
    <m/>
    <s v="05 - ATK"/>
    <n v="4"/>
    <s v="PKT"/>
    <n v="1000000"/>
    <n v="4000000"/>
    <m/>
    <x v="226"/>
    <n v="4"/>
    <x v="5"/>
    <n v="1000000"/>
    <n v="4000000"/>
    <n v="0"/>
    <x v="2"/>
    <x v="0"/>
    <x v="0"/>
    <x v="0"/>
    <x v="0"/>
    <s v="WA.2378.EBD.955.301.C.521211"/>
  </r>
  <r>
    <s v="WA.2378.EBD.955.301.C.524111"/>
    <s v="524111"/>
    <s v="Belanja Perjalanan Dinas Biasa"/>
    <m/>
    <m/>
    <m/>
    <n v="40320000"/>
    <s v="524111"/>
    <x v="13"/>
    <m/>
    <x v="0"/>
    <m/>
    <n v="43750000"/>
    <n v="-3430000"/>
    <x v="0"/>
    <x v="0"/>
    <x v="0"/>
    <x v="6"/>
    <x v="8"/>
    <s v="WA.2378.EBD.955.301.C"/>
  </r>
  <r>
    <s v="WA.2378.EBD.955.301.C.524111.1"/>
    <m/>
    <s v="01 - Perjalanan Verifikasi dan Validasi Pertanggung Jawaban Kegiatan"/>
    <n v="10"/>
    <s v="OK"/>
    <n v="4032000"/>
    <n v="40320000"/>
    <m/>
    <x v="227"/>
    <n v="25"/>
    <x v="4"/>
    <n v="1750000"/>
    <n v="43750000"/>
    <n v="-3430000"/>
    <x v="1"/>
    <x v="0"/>
    <x v="0"/>
    <x v="0"/>
    <x v="0"/>
    <s v="WA.2378.EBD.955.301.C.524111"/>
  </r>
  <r>
    <s v="WA.2378.EBD.955.301.C.524113"/>
    <s v="524113"/>
    <s v="Belanja Perjalanan Dinas Dalam Kota"/>
    <m/>
    <m/>
    <m/>
    <n v="1800000"/>
    <s v="524113"/>
    <x v="32"/>
    <m/>
    <x v="0"/>
    <m/>
    <n v="1800000"/>
    <n v="0"/>
    <x v="0"/>
    <x v="0"/>
    <x v="0"/>
    <x v="6"/>
    <x v="8"/>
    <s v="WA.2378.EBD.955.301.C"/>
  </r>
  <r>
    <s v="WA.2378.EBD.955.301.C.524113.1"/>
    <m/>
    <s v="01 - Transport Lokal"/>
    <n v="12"/>
    <s v="OK"/>
    <n v="150000"/>
    <n v="1800000"/>
    <m/>
    <x v="33"/>
    <n v="12"/>
    <x v="4"/>
    <n v="150000"/>
    <n v="1800000"/>
    <n v="0"/>
    <x v="2"/>
    <x v="0"/>
    <x v="0"/>
    <x v="0"/>
    <x v="0"/>
    <s v="WA.2378.EBD.955.301.C.524113"/>
  </r>
  <r>
    <s v="WA.2378.EBD.955.301.D"/>
    <s v="D"/>
    <s v="Pengelolaan PNBP Lingkup Satuan Pendidikan KP"/>
    <m/>
    <m/>
    <m/>
    <n v="51379000"/>
    <s v="D"/>
    <x v="228"/>
    <m/>
    <x v="0"/>
    <m/>
    <n v="61758000"/>
    <n v="-10379000"/>
    <x v="0"/>
    <x v="3"/>
    <x v="8"/>
    <x v="0"/>
    <x v="0"/>
    <s v="WA.2378.EBD.955.301"/>
  </r>
  <r>
    <s v="WA.2378.EBD.955.301.D.521211"/>
    <s v="521211"/>
    <s v="Belanja Bahan"/>
    <m/>
    <m/>
    <m/>
    <n v="28500000"/>
    <s v="521211"/>
    <x v="6"/>
    <m/>
    <x v="0"/>
    <m/>
    <n v="17500000"/>
    <n v="11000000"/>
    <x v="0"/>
    <x v="0"/>
    <x v="0"/>
    <x v="6"/>
    <x v="8"/>
    <s v="WA.2378.EBD.955.301.D"/>
  </r>
  <r>
    <s v="WA.2378.EBD.955.301.D.521211.1"/>
    <m/>
    <s v="01 - Konsumsi/bahan makanan"/>
    <n v="60"/>
    <s v="OK"/>
    <n v="75000"/>
    <n v="4500000"/>
    <m/>
    <x v="7"/>
    <n v="20"/>
    <x v="4"/>
    <n v="75000"/>
    <n v="1500000"/>
    <n v="3000000"/>
    <x v="1"/>
    <x v="0"/>
    <x v="0"/>
    <x v="0"/>
    <x v="0"/>
    <s v="WA.2378.EBD.955.301.D.521211"/>
  </r>
  <r>
    <s v="WA.2378.EBD.955.301.D.521211.2"/>
    <m/>
    <s v="02 - Penggandaan/Penjilidan"/>
    <n v="6"/>
    <s v="PKT"/>
    <n v="1500000"/>
    <n v="9000000"/>
    <m/>
    <x v="229"/>
    <n v="4"/>
    <x v="5"/>
    <n v="1500000"/>
    <n v="6000000"/>
    <n v="3000000"/>
    <x v="1"/>
    <x v="0"/>
    <x v="0"/>
    <x v="0"/>
    <x v="0"/>
    <s v="WA.2378.EBD.955.301.D.521211"/>
  </r>
  <r>
    <s v="WA.2378.EBD.955.301.D.521211.3"/>
    <m/>
    <s v="03 - Bahan Komputer"/>
    <n v="6"/>
    <s v="PKT"/>
    <n v="1500000"/>
    <n v="9000000"/>
    <m/>
    <x v="9"/>
    <n v="4"/>
    <x v="5"/>
    <n v="1500000"/>
    <n v="6000000"/>
    <n v="3000000"/>
    <x v="1"/>
    <x v="0"/>
    <x v="0"/>
    <x v="0"/>
    <x v="0"/>
    <s v="WA.2378.EBD.955.301.D.521211"/>
  </r>
  <r>
    <s v="WA.2378.EBD.955.301.D.521211.4"/>
    <m/>
    <s v="04 - ATK"/>
    <n v="6"/>
    <s v="PKT"/>
    <n v="1000000"/>
    <n v="6000000"/>
    <m/>
    <x v="10"/>
    <n v="4"/>
    <x v="5"/>
    <n v="1000000"/>
    <n v="4000000"/>
    <n v="2000000"/>
    <x v="1"/>
    <x v="0"/>
    <x v="0"/>
    <x v="0"/>
    <x v="0"/>
    <s v="WA.2378.EBD.955.301.D.521211"/>
  </r>
  <r>
    <s v="WA.2378.EBD.955.301.D.524111"/>
    <s v="524111"/>
    <s v="Belanja Perjalanan Dinas Biasa"/>
    <m/>
    <m/>
    <m/>
    <n v="21379000"/>
    <s v="524111"/>
    <x v="13"/>
    <m/>
    <x v="0"/>
    <m/>
    <n v="42758000"/>
    <n v="-21379000"/>
    <x v="0"/>
    <x v="0"/>
    <x v="0"/>
    <x v="6"/>
    <x v="8"/>
    <s v="WA.2378.EBD.955.301.D"/>
  </r>
  <r>
    <s v="WA.2378.EBD.955.301.D.524111.1"/>
    <m/>
    <s v="01 - Perjalanan Pengelolaan PNBP Lingkup Satuan Pendidikan KP"/>
    <n v="4"/>
    <s v="OK"/>
    <n v="5344800"/>
    <n v="21379000"/>
    <m/>
    <x v="230"/>
    <n v="8"/>
    <x v="4"/>
    <n v="5344800"/>
    <n v="42758000"/>
    <n v="-21379000"/>
    <x v="1"/>
    <x v="0"/>
    <x v="0"/>
    <x v="0"/>
    <x v="0"/>
    <s v="WA.2378.EBD.955.301.D.524111"/>
  </r>
  <r>
    <s v="WA.2378.EBD.955.301.D.524113"/>
    <s v="524113"/>
    <s v="Belanja Perjalanan Dinas Dalam Kota"/>
    <m/>
    <m/>
    <m/>
    <n v="1500000"/>
    <s v="524113"/>
    <x v="32"/>
    <m/>
    <x v="0"/>
    <m/>
    <n v="1500000"/>
    <n v="0"/>
    <x v="0"/>
    <x v="0"/>
    <x v="0"/>
    <x v="6"/>
    <x v="8"/>
    <s v="WA.2378.EBD.955.301.D"/>
  </r>
  <r>
    <s v="WA.2378.EBD.955.301.D.524113.1"/>
    <m/>
    <s v="01 - Transport Lokal"/>
    <n v="10"/>
    <s v="OK"/>
    <n v="150000"/>
    <n v="1500000"/>
    <m/>
    <x v="33"/>
    <n v="10"/>
    <x v="4"/>
    <n v="150000"/>
    <n v="1500000"/>
    <n v="0"/>
    <x v="2"/>
    <x v="0"/>
    <x v="0"/>
    <x v="0"/>
    <x v="0"/>
    <s v="WA.2378.EBD.955.301.D.524113"/>
  </r>
  <r>
    <s v="WA.2378.EBD.955.301.E"/>
    <s v="E"/>
    <s v="Pemutakhiran data Administrasi Keuangan"/>
    <m/>
    <m/>
    <m/>
    <n v="64553000"/>
    <s v="E"/>
    <x v="231"/>
    <m/>
    <x v="0"/>
    <m/>
    <n v="47000000"/>
    <n v="17553000"/>
    <x v="0"/>
    <x v="3"/>
    <x v="8"/>
    <x v="0"/>
    <x v="0"/>
    <s v="WA.2378.EBD.955.301"/>
  </r>
  <r>
    <s v="WA.2378.EBD.955.301.E.521211"/>
    <s v="521211"/>
    <s v="Belanja Bahan"/>
    <m/>
    <m/>
    <m/>
    <n v="27750000"/>
    <s v="521211"/>
    <x v="6"/>
    <m/>
    <x v="0"/>
    <m/>
    <n v="15500000"/>
    <n v="12250000"/>
    <x v="0"/>
    <x v="0"/>
    <x v="0"/>
    <x v="6"/>
    <x v="8"/>
    <s v="WA.2378.EBD.955.301.E"/>
  </r>
  <r>
    <s v="WA.2378.EBD.955.301.E.521211.1"/>
    <m/>
    <s v="01 - Konsumsi/bahan makanan"/>
    <n v="50"/>
    <s v="OK"/>
    <n v="75000"/>
    <n v="3750000"/>
    <m/>
    <x v="7"/>
    <n v="20"/>
    <x v="4"/>
    <n v="75000"/>
    <n v="1500000"/>
    <n v="2250000"/>
    <x v="0"/>
    <x v="0"/>
    <x v="0"/>
    <x v="0"/>
    <x v="0"/>
    <s v="WA.2378.EBD.955.301.E.521211"/>
  </r>
  <r>
    <s v="WA.2378.EBD.955.301.E.521211.2"/>
    <m/>
    <s v="02 - Penggandaan/Penjilidan"/>
    <n v="6"/>
    <s v="PKT"/>
    <n v="1500000"/>
    <n v="9000000"/>
    <m/>
    <x v="229"/>
    <n v="4"/>
    <x v="5"/>
    <n v="1500000"/>
    <n v="6000000"/>
    <n v="3000000"/>
    <x v="1"/>
    <x v="0"/>
    <x v="0"/>
    <x v="0"/>
    <x v="0"/>
    <s v="WA.2378.EBD.955.301.E.521211"/>
  </r>
  <r>
    <s v="WA.2378.EBD.955.301.E.521211.3"/>
    <m/>
    <s v="03 - Bahan Komputer"/>
    <n v="6"/>
    <s v="PKT"/>
    <n v="1500000"/>
    <n v="9000000"/>
    <m/>
    <x v="9"/>
    <n v="4"/>
    <x v="5"/>
    <n v="1500000"/>
    <n v="6000000"/>
    <n v="3000000"/>
    <x v="1"/>
    <x v="0"/>
    <x v="0"/>
    <x v="0"/>
    <x v="0"/>
    <s v="WA.2378.EBD.955.301.E.521211"/>
  </r>
  <r>
    <s v="WA.2378.EBD.955.301.E.521211.4"/>
    <m/>
    <s v="04 - ATK"/>
    <n v="6"/>
    <s v="PKT"/>
    <n v="1000000"/>
    <n v="6000000"/>
    <m/>
    <x v="10"/>
    <n v="2"/>
    <x v="5"/>
    <n v="1000000"/>
    <n v="2000000"/>
    <n v="4000000"/>
    <x v="1"/>
    <x v="0"/>
    <x v="0"/>
    <x v="0"/>
    <x v="0"/>
    <s v="WA.2378.EBD.955.301.E.521211"/>
  </r>
  <r>
    <s v="WA.2378.EBD.955.301.E.524111"/>
    <s v="524111"/>
    <s v="Belanja Perjalanan Dinas Biasa"/>
    <m/>
    <m/>
    <m/>
    <n v="35003000"/>
    <s v="524111"/>
    <x v="13"/>
    <m/>
    <x v="0"/>
    <m/>
    <n v="31500000"/>
    <n v="3503000"/>
    <x v="0"/>
    <x v="0"/>
    <x v="0"/>
    <x v="6"/>
    <x v="8"/>
    <s v="WA.2378.EBD.955.301.E"/>
  </r>
  <r>
    <s v="WA.2378.EBD.955.301.E.524111.1"/>
    <m/>
    <s v="01 - Perjalanan Penyelesaian Administrasi Keuangan"/>
    <n v="10"/>
    <s v="OK"/>
    <n v="3500333"/>
    <n v="35003000"/>
    <m/>
    <x v="232"/>
    <n v="18"/>
    <x v="4"/>
    <n v="1750000"/>
    <n v="31500000"/>
    <n v="3503000"/>
    <x v="1"/>
    <x v="0"/>
    <x v="0"/>
    <x v="0"/>
    <x v="0"/>
    <s v="WA.2378.EBD.955.301.E.524111"/>
  </r>
  <r>
    <s v="WA.2378.EBD.955.301.E.524113"/>
    <s v="524113"/>
    <s v="Belanja Perjalanan Dinas Dalam Kota"/>
    <m/>
    <m/>
    <m/>
    <n v="1800000"/>
    <s v="524113"/>
    <x v="32"/>
    <m/>
    <x v="0"/>
    <m/>
    <n v="0"/>
    <n v="1800000"/>
    <x v="0"/>
    <x v="0"/>
    <x v="0"/>
    <x v="6"/>
    <x v="8"/>
    <s v="WA.2378.EBD.955.301.E"/>
  </r>
  <r>
    <s v="WA.2378.EBD.955.301.E.524113.1"/>
    <m/>
    <s v="01 - Transport Lokal"/>
    <n v="12"/>
    <s v="OK"/>
    <n v="150000"/>
    <n v="1800000"/>
    <m/>
    <x v="33"/>
    <n v="0"/>
    <x v="4"/>
    <n v="150000"/>
    <n v="0"/>
    <n v="1800000"/>
    <x v="1"/>
    <x v="0"/>
    <x v="0"/>
    <x v="0"/>
    <x v="0"/>
    <s v="WA.2378.EBD.955.301.E.524113"/>
  </r>
  <r>
    <s v="WA.2378.EBD.955.301.F"/>
    <s v="F"/>
    <s v="Dukungan Kegiatan BRSDMKP"/>
    <m/>
    <m/>
    <m/>
    <n v="150000000"/>
    <s v="F"/>
    <x v="233"/>
    <m/>
    <x v="0"/>
    <m/>
    <n v="150000000"/>
    <n v="0"/>
    <x v="0"/>
    <x v="3"/>
    <x v="8"/>
    <x v="0"/>
    <x v="0"/>
    <s v="WA.2378.EBD.955.301"/>
  </r>
  <r>
    <s v="WA.2378.EBD.955.301.F.521211"/>
    <s v="521211"/>
    <s v="Belanja Bahan"/>
    <m/>
    <m/>
    <m/>
    <n v="13000000"/>
    <s v="521211"/>
    <x v="6"/>
    <m/>
    <x v="0"/>
    <m/>
    <n v="13000000"/>
    <n v="0"/>
    <x v="3"/>
    <x v="0"/>
    <x v="0"/>
    <x v="6"/>
    <x v="8"/>
    <s v="WA.2378.EBD.955.301.F"/>
  </r>
  <r>
    <s v="WA.2378.EBD.955.301.F.521211.1"/>
    <m/>
    <s v="01 - Konsumsi/bahan makanan"/>
    <n v="120"/>
    <s v="OK"/>
    <n v="75000"/>
    <n v="9000000"/>
    <m/>
    <x v="7"/>
    <n v="120"/>
    <x v="4"/>
    <n v="75000"/>
    <n v="9000000"/>
    <n v="0"/>
    <x v="2"/>
    <x v="0"/>
    <x v="0"/>
    <x v="0"/>
    <x v="0"/>
    <s v="WA.2378.EBD.955.301.F.521211"/>
  </r>
  <r>
    <s v="WA.2378.EBD.955.301.F.521211.2"/>
    <m/>
    <s v="02 - Penggandaan/Penjilidan"/>
    <n v="1"/>
    <s v="PKT"/>
    <n v="1500000"/>
    <n v="1500000"/>
    <m/>
    <x v="229"/>
    <n v="1"/>
    <x v="5"/>
    <n v="1500000"/>
    <n v="1500000"/>
    <n v="0"/>
    <x v="2"/>
    <x v="0"/>
    <x v="0"/>
    <x v="0"/>
    <x v="0"/>
    <s v="WA.2378.EBD.955.301.F.521211"/>
  </r>
  <r>
    <s v="WA.2378.EBD.955.301.F.521211.3"/>
    <m/>
    <s v="03 - Bahan Komputer"/>
    <n v="1"/>
    <s v="PKT"/>
    <n v="1500000"/>
    <n v="1500000"/>
    <m/>
    <x v="9"/>
    <n v="1"/>
    <x v="5"/>
    <n v="1500000"/>
    <n v="1500000"/>
    <n v="0"/>
    <x v="2"/>
    <x v="0"/>
    <x v="0"/>
    <x v="0"/>
    <x v="0"/>
    <s v="WA.2378.EBD.955.301.F.521211"/>
  </r>
  <r>
    <s v="WA.2378.EBD.955.301.F.521211.4"/>
    <m/>
    <s v="04 - ATK"/>
    <n v="1"/>
    <s v="PKT"/>
    <n v="1000000"/>
    <n v="1000000"/>
    <m/>
    <x v="10"/>
    <n v="1"/>
    <x v="5"/>
    <n v="1000000"/>
    <n v="1000000"/>
    <n v="0"/>
    <x v="2"/>
    <x v="0"/>
    <x v="0"/>
    <x v="0"/>
    <x v="0"/>
    <s v="WA.2378.EBD.955.301.F.521211"/>
  </r>
  <r>
    <s v="WA.2378.EBD.955.301.F.522151"/>
    <s v="522151"/>
    <s v="Belanja Jasa Profesi"/>
    <m/>
    <m/>
    <m/>
    <n v="10000000"/>
    <s v="522151"/>
    <x v="11"/>
    <m/>
    <x v="0"/>
    <m/>
    <n v="10000000"/>
    <n v="0"/>
    <x v="3"/>
    <x v="0"/>
    <x v="0"/>
    <x v="6"/>
    <x v="8"/>
    <s v="WA.2378.EBD.955.301.F"/>
  </r>
  <r>
    <s v="WA.2378.EBD.955.301.F.522151.1"/>
    <m/>
    <s v="01 - Narasumber/Pembahas"/>
    <n v="10"/>
    <s v="OJ"/>
    <n v="1000000"/>
    <n v="10000000"/>
    <m/>
    <x v="12"/>
    <n v="10"/>
    <x v="6"/>
    <n v="1000000"/>
    <n v="10000000"/>
    <n v="0"/>
    <x v="2"/>
    <x v="0"/>
    <x v="0"/>
    <x v="0"/>
    <x v="0"/>
    <s v="WA.2378.EBD.955.301.F.522151"/>
  </r>
  <r>
    <s v="WA.2378.EBD.955.301.F.524111"/>
    <s v="524111"/>
    <s v="Belanja Perjalanan Dinas Biasa"/>
    <m/>
    <m/>
    <m/>
    <n v="127000000"/>
    <s v="524111"/>
    <x v="13"/>
    <m/>
    <x v="0"/>
    <m/>
    <n v="127000000"/>
    <n v="0"/>
    <x v="3"/>
    <x v="0"/>
    <x v="0"/>
    <x v="6"/>
    <x v="8"/>
    <s v="WA.2378.EBD.955.301.F"/>
  </r>
  <r>
    <s v="WA.2378.EBD.955.301.F.524111.1"/>
    <m/>
    <s v="01 - Perjalanan Dukungan Kegiatan BRSDMKP"/>
    <n v="20"/>
    <s v="OK"/>
    <n v="6350000"/>
    <n v="127000000"/>
    <m/>
    <x v="234"/>
    <n v="20"/>
    <x v="4"/>
    <n v="6350000"/>
    <n v="127000000"/>
    <n v="0"/>
    <x v="2"/>
    <x v="0"/>
    <x v="0"/>
    <x v="0"/>
    <x v="0"/>
    <s v="WA.2378.EBD.955.301.F.524111"/>
  </r>
  <r>
    <s v="WA.2378.EBD.955.301.G"/>
    <s v="G"/>
    <s v="Pembinaan Pelaksanaan Kewirausahaan dan TEFA"/>
    <m/>
    <m/>
    <m/>
    <n v="78803000"/>
    <s v="G"/>
    <x v="235"/>
    <m/>
    <x v="0"/>
    <m/>
    <n v="68803000"/>
    <n v="10000000"/>
    <x v="0"/>
    <x v="1"/>
    <x v="1"/>
    <x v="0"/>
    <x v="0"/>
    <s v="WA.2378.EBD.955.301"/>
  </r>
  <r>
    <s v="WA.2378.EBD.955.301.G.521211"/>
    <s v="521211"/>
    <s v="Belanja Bahan"/>
    <m/>
    <m/>
    <m/>
    <n v="15500000"/>
    <s v="521211"/>
    <x v="6"/>
    <m/>
    <x v="0"/>
    <m/>
    <n v="15500000"/>
    <n v="0"/>
    <x v="0"/>
    <x v="0"/>
    <x v="0"/>
    <x v="0"/>
    <x v="1"/>
    <s v="WA.2378.EBD.955.301.G"/>
  </r>
  <r>
    <s v="WA.2378.EBD.955.301.G.521211.1"/>
    <m/>
    <s v="01 - Konsumsi/bahan makanan"/>
    <n v="100"/>
    <s v="OK"/>
    <n v="75000"/>
    <n v="7500000"/>
    <m/>
    <x v="7"/>
    <n v="130"/>
    <x v="4"/>
    <n v="75000"/>
    <n v="9750000"/>
    <n v="-2250000"/>
    <x v="1"/>
    <x v="0"/>
    <x v="0"/>
    <x v="0"/>
    <x v="0"/>
    <s v="WA.2378.EBD.955.301.G.521211"/>
  </r>
  <r>
    <s v="WA.2378.EBD.955.301.G.521211.2"/>
    <m/>
    <s v="02 - Penggandaan/Penjilidan"/>
    <n v="2"/>
    <s v="PKT"/>
    <n v="1500000"/>
    <n v="3000000"/>
    <m/>
    <x v="229"/>
    <n v="1"/>
    <x v="5"/>
    <n v="750000"/>
    <n v="750000"/>
    <n v="2250000"/>
    <x v="1"/>
    <x v="0"/>
    <x v="0"/>
    <x v="0"/>
    <x v="0"/>
    <s v="WA.2378.EBD.955.301.G.521211"/>
  </r>
  <r>
    <s v="WA.2378.EBD.955.301.G.521211.3"/>
    <m/>
    <s v="03 - Bahan Komputer"/>
    <n v="2"/>
    <s v="PKT"/>
    <n v="1500000"/>
    <n v="3000000"/>
    <m/>
    <x v="9"/>
    <n v="2"/>
    <x v="5"/>
    <n v="1500000"/>
    <n v="3000000"/>
    <n v="0"/>
    <x v="0"/>
    <x v="0"/>
    <x v="0"/>
    <x v="0"/>
    <x v="0"/>
    <s v="WA.2378.EBD.955.301.G.521211"/>
  </r>
  <r>
    <s v="WA.2378.EBD.955.301.G.521211.4"/>
    <m/>
    <s v="04 - ATK"/>
    <n v="2"/>
    <s v="PKT"/>
    <n v="1000000"/>
    <n v="2000000"/>
    <m/>
    <x v="10"/>
    <n v="2"/>
    <x v="5"/>
    <n v="1000000"/>
    <n v="2000000"/>
    <n v="0"/>
    <x v="0"/>
    <x v="0"/>
    <x v="0"/>
    <x v="0"/>
    <x v="0"/>
    <s v="WA.2378.EBD.955.301.G.521211"/>
  </r>
  <r>
    <s v="WA.2378.EBD.955.301.G.522151"/>
    <s v="522151"/>
    <s v="Belanja Jasa Profesi"/>
    <m/>
    <m/>
    <m/>
    <n v="20000000"/>
    <s v="522151"/>
    <x v="11"/>
    <m/>
    <x v="0"/>
    <m/>
    <n v="10000000"/>
    <n v="10000000"/>
    <x v="0"/>
    <x v="0"/>
    <x v="0"/>
    <x v="0"/>
    <x v="1"/>
    <s v="WA.2378.EBD.955.301.G"/>
  </r>
  <r>
    <s v="WA.2378.EBD.955.301.G.522151.1"/>
    <m/>
    <s v="01 - Narasumber/Pembahas"/>
    <n v="20"/>
    <s v="OJ"/>
    <n v="1000000"/>
    <n v="20000000"/>
    <m/>
    <x v="12"/>
    <n v="10"/>
    <x v="6"/>
    <n v="1000000"/>
    <n v="10000000"/>
    <n v="10000000"/>
    <x v="1"/>
    <x v="0"/>
    <x v="0"/>
    <x v="0"/>
    <x v="0"/>
    <s v="WA.2378.EBD.955.301.G.522151"/>
  </r>
  <r>
    <s v="WA.2378.EBD.955.301.G.524111"/>
    <s v="524111"/>
    <s v="Belanja Perjalanan Dinas Biasa"/>
    <m/>
    <m/>
    <m/>
    <n v="43303000"/>
    <s v="524111"/>
    <x v="13"/>
    <m/>
    <x v="0"/>
    <m/>
    <n v="43303000"/>
    <n v="0"/>
    <x v="0"/>
    <x v="0"/>
    <x v="0"/>
    <x v="0"/>
    <x v="1"/>
    <s v="WA.2378.EBD.955.301.G"/>
  </r>
  <r>
    <s v="WA.2378.EBD.955.301.G.524111.1"/>
    <m/>
    <s v="01 - Perjalanan Pembinaan Kewirausahaan dan Tefa"/>
    <n v="10"/>
    <s v="OK"/>
    <n v="4330300"/>
    <n v="43303000"/>
    <m/>
    <x v="236"/>
    <n v="10"/>
    <x v="4"/>
    <n v="4330300"/>
    <n v="43303000"/>
    <n v="0"/>
    <x v="2"/>
    <x v="0"/>
    <x v="0"/>
    <x v="0"/>
    <x v="0"/>
    <s v="WA.2378.EBD.955.301.G.524111"/>
  </r>
  <r>
    <s v="WA.2378.EBD.955.301.H"/>
    <m/>
    <m/>
    <m/>
    <m/>
    <m/>
    <m/>
    <s v="H"/>
    <x v="237"/>
    <m/>
    <x v="0"/>
    <m/>
    <n v="56400000"/>
    <n v="-56400000"/>
    <x v="0"/>
    <x v="3"/>
    <x v="8"/>
    <x v="0"/>
    <x v="0"/>
    <s v="WA.2378.EBD.955.301"/>
  </r>
  <r>
    <s v="WA.2378.EBD.955.301.H.521211"/>
    <m/>
    <m/>
    <m/>
    <m/>
    <m/>
    <m/>
    <s v="521211"/>
    <x v="6"/>
    <m/>
    <x v="0"/>
    <m/>
    <n v="20500000"/>
    <n v="-20500000"/>
    <x v="0"/>
    <x v="0"/>
    <x v="0"/>
    <x v="6"/>
    <x v="8"/>
    <s v="WA.2378.EBD.955.301.H"/>
  </r>
  <r>
    <s v="WA.2378.EBD.955.301.H.524111"/>
    <m/>
    <m/>
    <m/>
    <m/>
    <m/>
    <m/>
    <s v="524111"/>
    <x v="13"/>
    <m/>
    <x v="0"/>
    <m/>
    <n v="35000000"/>
    <n v="-35000000"/>
    <x v="0"/>
    <x v="0"/>
    <x v="0"/>
    <x v="6"/>
    <x v="8"/>
    <s v="WA.2378.EBD.955.301.H"/>
  </r>
  <r>
    <s v="WA.2378.EBD.955.301.H.524113"/>
    <m/>
    <m/>
    <m/>
    <m/>
    <m/>
    <m/>
    <s v="524113"/>
    <x v="32"/>
    <m/>
    <x v="0"/>
    <m/>
    <n v="900000"/>
    <n v="-900000"/>
    <x v="0"/>
    <x v="0"/>
    <x v="0"/>
    <x v="6"/>
    <x v="8"/>
    <s v="WA.2378.EBD.955.301.H"/>
  </r>
  <r>
    <s v="WA.4345"/>
    <s v="4345"/>
    <s v="Pendidikan dan Pelatihan Aparatur KP"/>
    <m/>
    <m/>
    <m/>
    <n v="8500000000"/>
    <s v="4345"/>
    <x v="238"/>
    <m/>
    <x v="0"/>
    <m/>
    <n v="8500000000"/>
    <n v="0"/>
    <x v="0"/>
    <x v="0"/>
    <x v="0"/>
    <x v="0"/>
    <x v="0"/>
    <s v="WA"/>
  </r>
  <r>
    <s v="WA.4345.EBC"/>
    <s v="4345.EBC"/>
    <s v="Layanan Manajemen SDM Internal[Base Line]"/>
    <n v="235"/>
    <s v="Orang, Layanan, Rekomendasi"/>
    <m/>
    <n v="8500000000"/>
    <s v="4345.EBC"/>
    <x v="239"/>
    <n v="235"/>
    <x v="27"/>
    <m/>
    <n v="8500000000"/>
    <n v="0"/>
    <x v="0"/>
    <x v="0"/>
    <x v="0"/>
    <x v="0"/>
    <x v="0"/>
    <s v="WA.4345"/>
  </r>
  <r>
    <s v="WA.4345.EBC.996"/>
    <s v="4345.EBC.996"/>
    <s v="Layanan Pendidikan dan Pelatihan"/>
    <n v="235"/>
    <s v="Orang"/>
    <m/>
    <n v="8500000000"/>
    <s v="4345.EBC.996"/>
    <x v="240"/>
    <n v="235"/>
    <x v="28"/>
    <m/>
    <n v="8500000000"/>
    <n v="0"/>
    <x v="3"/>
    <x v="0"/>
    <x v="0"/>
    <x v="0"/>
    <x v="0"/>
    <s v="WA.4345.EBC"/>
  </r>
  <r>
    <s v="WA.4345.EBC.996.301"/>
    <s v="301"/>
    <s v="Aparatur KKP yang Diberikan Beasiswa"/>
    <m/>
    <s v=""/>
    <m/>
    <n v="8408830000"/>
    <s v="301"/>
    <x v="241"/>
    <m/>
    <x v="3"/>
    <m/>
    <n v="8408830000"/>
    <n v="0"/>
    <x v="3"/>
    <x v="0"/>
    <x v="0"/>
    <x v="0"/>
    <x v="0"/>
    <s v="WA.4345.EBC.996"/>
  </r>
  <r>
    <s v="WA.4345.EBC.996.301.A"/>
    <s v="A"/>
    <s v="Tugas Belajar Baru"/>
    <m/>
    <m/>
    <m/>
    <n v="2523377000"/>
    <s v="A"/>
    <x v="242"/>
    <m/>
    <x v="0"/>
    <m/>
    <n v="2523377000"/>
    <n v="0"/>
    <x v="3"/>
    <x v="4"/>
    <x v="6"/>
    <x v="0"/>
    <x v="0"/>
    <s v="WA.4345.EBC.996.301"/>
  </r>
  <r>
    <s v="WA.4345.EBC.996.301.A.521211"/>
    <s v="521211"/>
    <s v="Belanja Bahan"/>
    <m/>
    <m/>
    <m/>
    <n v="129600000"/>
    <s v="521211"/>
    <x v="6"/>
    <m/>
    <x v="0"/>
    <m/>
    <n v="129600000"/>
    <n v="0"/>
    <x v="3"/>
    <x v="0"/>
    <x v="0"/>
    <x v="7"/>
    <x v="6"/>
    <s v="WA.4345.EBC.996.301.A"/>
  </r>
  <r>
    <s v="WA.4345.EBC.996.301.A.521211.1"/>
    <m/>
    <s v="01 - Konsumsi/bahan makanan"/>
    <n v="400"/>
    <s v="OK"/>
    <n v="70000"/>
    <n v="28000000"/>
    <m/>
    <x v="7"/>
    <n v="400"/>
    <x v="4"/>
    <n v="70000"/>
    <n v="28000000"/>
    <n v="0"/>
    <x v="2"/>
    <x v="0"/>
    <x v="0"/>
    <x v="0"/>
    <x v="0"/>
    <s v="WA.4345.EBC.996.301.A.521211"/>
  </r>
  <r>
    <s v="WA.4345.EBC.996.301.A.521211.2"/>
    <m/>
    <s v="02 - Penggadaan"/>
    <n v="8"/>
    <s v="PKT"/>
    <n v="1500000"/>
    <n v="12000000"/>
    <m/>
    <x v="8"/>
    <n v="8"/>
    <x v="5"/>
    <n v="1500000"/>
    <n v="12000000"/>
    <n v="0"/>
    <x v="2"/>
    <x v="0"/>
    <x v="0"/>
    <x v="0"/>
    <x v="0"/>
    <s v="WA.4345.EBC.996.301.A.521211"/>
  </r>
  <r>
    <s v="WA.4345.EBC.996.301.A.521211.3"/>
    <m/>
    <s v="03 - Bahan Komputer"/>
    <n v="8"/>
    <s v="PKT"/>
    <n v="1500000"/>
    <n v="12000000"/>
    <m/>
    <x v="9"/>
    <n v="8"/>
    <x v="5"/>
    <n v="1500000"/>
    <n v="12000000"/>
    <n v="0"/>
    <x v="2"/>
    <x v="0"/>
    <x v="0"/>
    <x v="0"/>
    <x v="0"/>
    <s v="WA.4345.EBC.996.301.A.521211"/>
  </r>
  <r>
    <s v="WA.4345.EBC.996.301.A.521211.4"/>
    <m/>
    <s v="04 - ATK"/>
    <n v="8"/>
    <s v="PKT"/>
    <n v="1000000"/>
    <n v="8000000"/>
    <m/>
    <x v="10"/>
    <n v="8"/>
    <x v="5"/>
    <n v="1000000"/>
    <n v="8000000"/>
    <n v="0"/>
    <x v="2"/>
    <x v="0"/>
    <x v="0"/>
    <x v="0"/>
    <x v="0"/>
    <s v="WA.4345.EBC.996.301.A.521211"/>
  </r>
  <r>
    <s v="WA.4345.EBC.996.301.A.521211.5"/>
    <m/>
    <s v="05 - Perlengkapan TPA Toefl"/>
    <n v="120"/>
    <s v="ok"/>
    <n v="280000"/>
    <n v="33600000"/>
    <m/>
    <x v="243"/>
    <n v="120"/>
    <x v="4"/>
    <n v="280000"/>
    <n v="33600000"/>
    <n v="0"/>
    <x v="2"/>
    <x v="0"/>
    <x v="0"/>
    <x v="0"/>
    <x v="0"/>
    <s v="WA.4345.EBC.996.301.A.521211"/>
  </r>
  <r>
    <s v="WA.4345.EBC.996.301.A.521211.6"/>
    <m/>
    <s v="06 - Buku TPA Toefl"/>
    <n v="90"/>
    <s v="Ekspl"/>
    <n v="400000"/>
    <n v="36000000"/>
    <m/>
    <x v="244"/>
    <n v="90"/>
    <x v="7"/>
    <n v="400000"/>
    <n v="36000000"/>
    <n v="0"/>
    <x v="2"/>
    <x v="0"/>
    <x v="0"/>
    <x v="0"/>
    <x v="0"/>
    <s v="WA.4345.EBC.996.301.A.521211"/>
  </r>
  <r>
    <s v="WA.4345.EBC.996.301.A.521219"/>
    <s v="521219"/>
    <s v="Belanja Barang Non Operasional Lainnya"/>
    <m/>
    <m/>
    <m/>
    <n v="2072227000"/>
    <s v="521219"/>
    <x v="23"/>
    <m/>
    <x v="0"/>
    <m/>
    <n v="2072227000"/>
    <n v="0"/>
    <x v="3"/>
    <x v="0"/>
    <x v="0"/>
    <x v="7"/>
    <x v="6"/>
    <s v="WA.4345.EBC.996.301.A"/>
  </r>
  <r>
    <s v="WA.4345.EBC.996.301.A.521219.1"/>
    <m/>
    <s v="01 - Dukungan Penyelenggaraan Tugas Belajar"/>
    <n v="89"/>
    <s v="OK"/>
    <n v="23280641"/>
    <n v="2071977000"/>
    <m/>
    <x v="245"/>
    <n v="89"/>
    <x v="4"/>
    <n v="23280641"/>
    <n v="2071977000"/>
    <n v="0"/>
    <x v="2"/>
    <x v="0"/>
    <x v="0"/>
    <x v="0"/>
    <x v="0"/>
    <s v="WA.4345.EBC.996.301.A.521219"/>
  </r>
  <r>
    <s v="WA.4345.EBC.996.301.A.521219.2"/>
    <m/>
    <s v="02 - Langganan biaya video conference"/>
    <n v="1"/>
    <s v="PKT"/>
    <n v="250000"/>
    <n v="250000"/>
    <m/>
    <x v="246"/>
    <n v="1"/>
    <x v="5"/>
    <n v="250000"/>
    <n v="250000"/>
    <n v="0"/>
    <x v="2"/>
    <x v="0"/>
    <x v="0"/>
    <x v="0"/>
    <x v="0"/>
    <s v="WA.4345.EBC.996.301.A.521219"/>
  </r>
  <r>
    <s v="WA.4345.EBC.996.301.A.522151"/>
    <s v="522151"/>
    <s v="Belanja Jasa Profesi"/>
    <m/>
    <m/>
    <m/>
    <n v="10000000"/>
    <s v="522151"/>
    <x v="11"/>
    <m/>
    <x v="0"/>
    <m/>
    <n v="10000000"/>
    <n v="0"/>
    <x v="3"/>
    <x v="0"/>
    <x v="0"/>
    <x v="7"/>
    <x v="6"/>
    <s v="WA.4345.EBC.996.301.A"/>
  </r>
  <r>
    <s v="WA.4345.EBC.996.301.A.522151.1"/>
    <m/>
    <s v="01 - Narasumber/Pembahas"/>
    <n v="10"/>
    <s v="OJ"/>
    <n v="1000000"/>
    <n v="10000000"/>
    <m/>
    <x v="12"/>
    <n v="10"/>
    <x v="6"/>
    <n v="1000000"/>
    <n v="10000000"/>
    <n v="0"/>
    <x v="2"/>
    <x v="0"/>
    <x v="0"/>
    <x v="0"/>
    <x v="0"/>
    <s v="WA.4345.EBC.996.301.A.522151"/>
  </r>
  <r>
    <s v="WA.4345.EBC.996.301.A.522191"/>
    <s v="522191"/>
    <s v="Belanja Jasa Lainnya"/>
    <m/>
    <m/>
    <m/>
    <n v="76950000"/>
    <s v="522191"/>
    <x v="89"/>
    <m/>
    <x v="0"/>
    <m/>
    <n v="76950000"/>
    <n v="0"/>
    <x v="3"/>
    <x v="0"/>
    <x v="0"/>
    <x v="7"/>
    <x v="6"/>
    <s v="WA.4345.EBC.996.301.A"/>
  </r>
  <r>
    <s v="WA.4345.EBC.996.301.A.522191.1"/>
    <m/>
    <s v="01 - Pelaksanaan TOEFL/TPA"/>
    <n v="90"/>
    <s v="OK"/>
    <n v="855000"/>
    <n v="76950000"/>
    <m/>
    <x v="247"/>
    <n v="90"/>
    <x v="4"/>
    <n v="855000"/>
    <n v="76950000"/>
    <n v="0"/>
    <x v="2"/>
    <x v="0"/>
    <x v="0"/>
    <x v="0"/>
    <x v="0"/>
    <s v="WA.4345.EBC.996.301.A.522191"/>
  </r>
  <r>
    <s v="WA.4345.EBC.996.301.A.524111"/>
    <s v="524111"/>
    <s v="Belanja Perjalanan Dinas Biasa"/>
    <m/>
    <m/>
    <m/>
    <n v="234600000"/>
    <s v="524111"/>
    <x v="13"/>
    <m/>
    <x v="0"/>
    <m/>
    <n v="234600000"/>
    <n v="0"/>
    <x v="3"/>
    <x v="0"/>
    <x v="0"/>
    <x v="7"/>
    <x v="6"/>
    <s v="WA.4345.EBC.996.301.A"/>
  </r>
  <r>
    <s v="WA.4345.EBC.996.301.A.524111.1"/>
    <m/>
    <s v="01 - Perjalanan Koordinasi dan pengadministrasian Tugas Belajar"/>
    <n v="20"/>
    <s v="OK"/>
    <n v="5500000"/>
    <n v="110000000"/>
    <m/>
    <x v="248"/>
    <n v="20"/>
    <x v="4"/>
    <n v="5500000"/>
    <n v="110000000"/>
    <n v="0"/>
    <x v="2"/>
    <x v="0"/>
    <x v="0"/>
    <x v="0"/>
    <x v="0"/>
    <s v="WA.4345.EBC.996.301.A.524111"/>
  </r>
  <r>
    <s v="WA.4345.EBC.996.301.A.524111.2"/>
    <m/>
    <s v="02 - Perjalanan Peserta Tugas Belajar"/>
    <n v="89"/>
    <s v="OK"/>
    <n v="1400000"/>
    <n v="124600000"/>
    <m/>
    <x v="249"/>
    <n v="89"/>
    <x v="4"/>
    <n v="1400000"/>
    <n v="124600000"/>
    <n v="0"/>
    <x v="2"/>
    <x v="0"/>
    <x v="0"/>
    <x v="0"/>
    <x v="0"/>
    <s v="WA.4345.EBC.996.301.A.524111"/>
  </r>
  <r>
    <s v="WA.4345.EBC.996.301.B"/>
    <s v="B"/>
    <s v="Lanjutan Tugas Belajar"/>
    <m/>
    <m/>
    <m/>
    <n v="5699412000"/>
    <s v="B"/>
    <x v="250"/>
    <m/>
    <x v="0"/>
    <m/>
    <n v="5699412000"/>
    <n v="0"/>
    <x v="3"/>
    <x v="4"/>
    <x v="6"/>
    <x v="0"/>
    <x v="0"/>
    <s v="WA.4345.EBC.996.301"/>
  </r>
  <r>
    <s v="WA.4345.EBC.996.301.B.521211"/>
    <s v="521211"/>
    <s v="Belanja Bahan"/>
    <m/>
    <m/>
    <m/>
    <n v="64620000"/>
    <s v="521211"/>
    <x v="6"/>
    <m/>
    <x v="0"/>
    <m/>
    <n v="64620000"/>
    <n v="0"/>
    <x v="3"/>
    <x v="0"/>
    <x v="0"/>
    <x v="7"/>
    <x v="6"/>
    <s v="WA.4345.EBC.996.301.B"/>
  </r>
  <r>
    <s v="WA.4345.EBC.996.301.B.521211.1"/>
    <m/>
    <s v="01 - Konsumsi/bahan makanan"/>
    <n v="100"/>
    <s v="OK"/>
    <n v="70000"/>
    <n v="7000000"/>
    <m/>
    <x v="7"/>
    <n v="100"/>
    <x v="4"/>
    <n v="70000"/>
    <n v="7000000"/>
    <n v="0"/>
    <x v="2"/>
    <x v="0"/>
    <x v="0"/>
    <x v="0"/>
    <x v="0"/>
    <s v="WA.4345.EBC.996.301.B.521211"/>
  </r>
  <r>
    <s v="WA.4345.EBC.996.301.B.521211.2"/>
    <m/>
    <s v="02 - Penggadaan"/>
    <n v="8"/>
    <s v="PKT"/>
    <n v="1500000"/>
    <n v="12000000"/>
    <m/>
    <x v="8"/>
    <n v="8"/>
    <x v="5"/>
    <n v="1500000"/>
    <n v="12000000"/>
    <n v="0"/>
    <x v="2"/>
    <x v="0"/>
    <x v="0"/>
    <x v="0"/>
    <x v="0"/>
    <s v="WA.4345.EBC.996.301.B.521211"/>
  </r>
  <r>
    <s v="WA.4345.EBC.996.301.B.521211.3"/>
    <m/>
    <s v="03 - Bahan Komputer"/>
    <n v="8"/>
    <s v="PKT"/>
    <n v="1500000"/>
    <n v="12000000"/>
    <m/>
    <x v="9"/>
    <n v="8"/>
    <x v="5"/>
    <n v="1500000"/>
    <n v="12000000"/>
    <n v="0"/>
    <x v="2"/>
    <x v="0"/>
    <x v="0"/>
    <x v="0"/>
    <x v="0"/>
    <s v="WA.4345.EBC.996.301.B.521211"/>
  </r>
  <r>
    <s v="WA.4345.EBC.996.301.B.521211.4"/>
    <m/>
    <s v="04 - ATK"/>
    <n v="8"/>
    <s v="PKT"/>
    <n v="1000000"/>
    <n v="8000000"/>
    <m/>
    <x v="10"/>
    <n v="8"/>
    <x v="5"/>
    <n v="1000000"/>
    <n v="8000000"/>
    <n v="0"/>
    <x v="2"/>
    <x v="0"/>
    <x v="0"/>
    <x v="0"/>
    <x v="0"/>
    <s v="WA.4345.EBC.996.301.B.521211"/>
  </r>
  <r>
    <s v="WA.4345.EBC.996.301.B.521211.5"/>
    <m/>
    <s v="05 - Cetakan"/>
    <n v="30"/>
    <s v="Ekspl"/>
    <n v="350000"/>
    <n v="10500000"/>
    <m/>
    <x v="196"/>
    <n v="30"/>
    <x v="7"/>
    <n v="350000"/>
    <n v="10500000"/>
    <n v="0"/>
    <x v="2"/>
    <x v="0"/>
    <x v="0"/>
    <x v="0"/>
    <x v="0"/>
    <s v="WA.4345.EBC.996.301.B.521211"/>
  </r>
  <r>
    <s v="WA.4345.EBC.996.301.B.521211.6"/>
    <m/>
    <s v="06 - Perlengkapan Peserta"/>
    <n v="54"/>
    <s v="Org"/>
    <n v="280000"/>
    <n v="15120000"/>
    <m/>
    <x v="197"/>
    <n v="54"/>
    <x v="29"/>
    <n v="280000"/>
    <n v="15120000"/>
    <n v="0"/>
    <x v="2"/>
    <x v="0"/>
    <x v="0"/>
    <x v="0"/>
    <x v="0"/>
    <s v="WA.4345.EBC.996.301.B.521211"/>
  </r>
  <r>
    <s v="WA.4345.EBC.996.301.B.521219"/>
    <s v="521219"/>
    <s v="Belanja Barang Non Operasional Lainnya"/>
    <m/>
    <m/>
    <m/>
    <n v="5257592000"/>
    <s v="521219"/>
    <x v="23"/>
    <m/>
    <x v="0"/>
    <m/>
    <n v="5257592000"/>
    <n v="0"/>
    <x v="3"/>
    <x v="0"/>
    <x v="0"/>
    <x v="7"/>
    <x v="6"/>
    <s v="WA.4345.EBC.996.301.B"/>
  </r>
  <r>
    <s v="WA.4345.EBC.996.301.B.521219.1"/>
    <m/>
    <s v="01 - Dukungan Penyelenggaraan Tugas Belajar"/>
    <n v="101"/>
    <s v="OK"/>
    <n v="52047941"/>
    <n v="5256842000"/>
    <m/>
    <x v="245"/>
    <n v="101"/>
    <x v="4"/>
    <n v="52047941"/>
    <n v="5256842000"/>
    <n v="0"/>
    <x v="2"/>
    <x v="0"/>
    <x v="0"/>
    <x v="0"/>
    <x v="0"/>
    <s v="WA.4345.EBC.996.301.B.521219"/>
  </r>
  <r>
    <s v="WA.4345.EBC.996.301.B.521219.2"/>
    <m/>
    <s v="02 - Langganan biaya video conference"/>
    <n v="3"/>
    <s v="PKT"/>
    <n v="250000"/>
    <n v="750000"/>
    <m/>
    <x v="246"/>
    <n v="3"/>
    <x v="5"/>
    <n v="250000"/>
    <n v="750000"/>
    <n v="0"/>
    <x v="2"/>
    <x v="0"/>
    <x v="0"/>
    <x v="0"/>
    <x v="0"/>
    <s v="WA.4345.EBC.996.301.B.521219"/>
  </r>
  <r>
    <s v="WA.4345.EBC.996.301.B.522151"/>
    <s v="522151"/>
    <s v="Belanja Jasa Profesi"/>
    <m/>
    <m/>
    <m/>
    <n v="20000000"/>
    <s v="522151"/>
    <x v="11"/>
    <m/>
    <x v="0"/>
    <m/>
    <n v="20000000"/>
    <n v="0"/>
    <x v="3"/>
    <x v="0"/>
    <x v="0"/>
    <x v="7"/>
    <x v="6"/>
    <s v="WA.4345.EBC.996.301.B"/>
  </r>
  <r>
    <s v="WA.4345.EBC.996.301.B.522151.1"/>
    <m/>
    <s v="01 - Narasumber/Pembahas"/>
    <n v="20"/>
    <s v="OJ"/>
    <n v="1000000"/>
    <n v="20000000"/>
    <m/>
    <x v="12"/>
    <n v="20"/>
    <x v="6"/>
    <n v="1000000"/>
    <n v="20000000"/>
    <n v="0"/>
    <x v="2"/>
    <x v="0"/>
    <x v="0"/>
    <x v="0"/>
    <x v="0"/>
    <s v="WA.4345.EBC.996.301.B.522151"/>
  </r>
  <r>
    <s v="WA.4345.EBC.996.301.B.524111"/>
    <s v="524111"/>
    <s v="Belanja Perjalanan Dinas Biasa"/>
    <m/>
    <m/>
    <m/>
    <n v="152000000"/>
    <s v="524111"/>
    <x v="13"/>
    <m/>
    <x v="0"/>
    <m/>
    <n v="152000000"/>
    <n v="0"/>
    <x v="3"/>
    <x v="0"/>
    <x v="0"/>
    <x v="7"/>
    <x v="6"/>
    <s v="WA.4345.EBC.996.301.B"/>
  </r>
  <r>
    <s v="WA.4345.EBC.996.301.B.524111.1"/>
    <m/>
    <s v="01 - Perjalanan Koordinasi dan pengadministrasian Tugas Belajar"/>
    <n v="20"/>
    <s v="OK"/>
    <n v="5500000"/>
    <n v="110000000"/>
    <m/>
    <x v="248"/>
    <n v="20"/>
    <x v="4"/>
    <n v="5500000"/>
    <n v="110000000"/>
    <n v="0"/>
    <x v="2"/>
    <x v="0"/>
    <x v="0"/>
    <x v="0"/>
    <x v="0"/>
    <s v="WA.4345.EBC.996.301.B.524111"/>
  </r>
  <r>
    <s v="WA.4345.EBC.996.301.B.524111.2"/>
    <m/>
    <s v="02 - Perjalanan Peserta Tugas Belajar"/>
    <n v="28"/>
    <s v="OK"/>
    <n v="1500000"/>
    <n v="42000000"/>
    <m/>
    <x v="249"/>
    <n v="28"/>
    <x v="4"/>
    <n v="1500000"/>
    <n v="42000000"/>
    <n v="0"/>
    <x v="2"/>
    <x v="0"/>
    <x v="0"/>
    <x v="0"/>
    <x v="0"/>
    <s v="WA.4345.EBC.996.301.B.524111"/>
  </r>
  <r>
    <s v="WA.4345.EBC.996.301.B.524119"/>
    <s v="524119"/>
    <s v="Belanja Perjalanan Dinas Paket Meeting Luar Kota"/>
    <m/>
    <m/>
    <m/>
    <n v="205200000"/>
    <s v="524119"/>
    <x v="90"/>
    <m/>
    <x v="0"/>
    <m/>
    <n v="205200000"/>
    <n v="0"/>
    <x v="3"/>
    <x v="0"/>
    <x v="0"/>
    <x v="7"/>
    <x v="6"/>
    <s v="WA.4345.EBC.996.301.B"/>
  </r>
  <r>
    <s v="WA.4345.EBC.996.301.B.524119.1"/>
    <m/>
    <s v="01 - Paket meeting fullboard (54 org x 2 hari)"/>
    <n v="108"/>
    <s v="OH"/>
    <n v="850000"/>
    <n v="91800000"/>
    <m/>
    <x v="251"/>
    <n v="108"/>
    <x v="26"/>
    <n v="850000"/>
    <n v="91800000"/>
    <n v="0"/>
    <x v="2"/>
    <x v="0"/>
    <x v="0"/>
    <x v="0"/>
    <x v="0"/>
    <s v="WA.4345.EBC.996.301.B.524119"/>
  </r>
  <r>
    <s v="WA.4345.EBC.996.301.B.524119.2"/>
    <m/>
    <s v="02 - Uang harian paket meeting"/>
    <n v="54"/>
    <s v="OK"/>
    <n v="450000"/>
    <n v="24300000"/>
    <m/>
    <x v="252"/>
    <n v="54"/>
    <x v="4"/>
    <n v="450000"/>
    <n v="24300000"/>
    <n v="0"/>
    <x v="2"/>
    <x v="0"/>
    <x v="0"/>
    <x v="0"/>
    <x v="0"/>
    <s v="WA.4345.EBC.996.301.B.524119"/>
  </r>
  <r>
    <s v="WA.4345.EBC.996.301.B.524119.3"/>
    <m/>
    <s v="03 - Perjalanan peserta"/>
    <n v="54"/>
    <s v="OK"/>
    <n v="1650000"/>
    <n v="89100000"/>
    <m/>
    <x v="253"/>
    <n v="54"/>
    <x v="4"/>
    <n v="1650000"/>
    <n v="89100000"/>
    <n v="0"/>
    <x v="2"/>
    <x v="0"/>
    <x v="0"/>
    <x v="0"/>
    <x v="0"/>
    <s v="WA.4345.EBC.996.301.B.524119"/>
  </r>
  <r>
    <s v="WA.4345.EBC.996.301.C"/>
    <s v="C"/>
    <s v="Tugas Belajar Luar Negeri"/>
    <m/>
    <m/>
    <m/>
    <n v="186041000"/>
    <s v="C"/>
    <x v="254"/>
    <m/>
    <x v="0"/>
    <m/>
    <n v="186041000"/>
    <n v="0"/>
    <x v="3"/>
    <x v="4"/>
    <x v="6"/>
    <x v="0"/>
    <x v="0"/>
    <s v="WA.4345.EBC.996.301"/>
  </r>
  <r>
    <s v="WA.4345.EBC.996.301.C.521211"/>
    <s v="521211"/>
    <s v="Belanja Bahan"/>
    <m/>
    <m/>
    <m/>
    <n v="24000000"/>
    <s v="521211"/>
    <x v="6"/>
    <m/>
    <x v="0"/>
    <m/>
    <n v="24000000"/>
    <n v="0"/>
    <x v="3"/>
    <x v="0"/>
    <x v="0"/>
    <x v="7"/>
    <x v="6"/>
    <s v="WA.4345.EBC.996.301.C"/>
  </r>
  <r>
    <s v="WA.4345.EBC.996.301.C.521211.1"/>
    <m/>
    <s v="01 - Penggadaan"/>
    <n v="6"/>
    <s v="PKT"/>
    <n v="1500000"/>
    <n v="9000000"/>
    <m/>
    <x v="60"/>
    <n v="6"/>
    <x v="5"/>
    <n v="1500000"/>
    <n v="9000000"/>
    <n v="0"/>
    <x v="2"/>
    <x v="0"/>
    <x v="0"/>
    <x v="0"/>
    <x v="0"/>
    <s v="WA.4345.EBC.996.301.C.521211"/>
  </r>
  <r>
    <s v="WA.4345.EBC.996.301.C.521211.2"/>
    <m/>
    <s v="02 - Bahan Komputer"/>
    <n v="6"/>
    <s v="PKT"/>
    <n v="1500000"/>
    <n v="9000000"/>
    <m/>
    <x v="20"/>
    <n v="6"/>
    <x v="5"/>
    <n v="1500000"/>
    <n v="9000000"/>
    <n v="0"/>
    <x v="2"/>
    <x v="0"/>
    <x v="0"/>
    <x v="0"/>
    <x v="0"/>
    <s v="WA.4345.EBC.996.301.C.521211"/>
  </r>
  <r>
    <s v="WA.4345.EBC.996.301.C.521211.3"/>
    <m/>
    <s v="03 - ATK"/>
    <n v="6"/>
    <s v="PKT"/>
    <n v="1000000"/>
    <n v="6000000"/>
    <m/>
    <x v="21"/>
    <n v="6"/>
    <x v="5"/>
    <n v="1000000"/>
    <n v="6000000"/>
    <n v="0"/>
    <x v="2"/>
    <x v="0"/>
    <x v="0"/>
    <x v="0"/>
    <x v="0"/>
    <s v="WA.4345.EBC.996.301.C.521211"/>
  </r>
  <r>
    <s v="WA.4345.EBC.996.301.C.521219"/>
    <s v="521219"/>
    <s v="Belanja Barang Non Operasional Lainnya"/>
    <m/>
    <m/>
    <m/>
    <n v="20000000"/>
    <s v="521219"/>
    <x v="23"/>
    <m/>
    <x v="0"/>
    <m/>
    <n v="20000000"/>
    <n v="0"/>
    <x v="3"/>
    <x v="0"/>
    <x v="0"/>
    <x v="7"/>
    <x v="6"/>
    <s v="WA.4345.EBC.996.301.C"/>
  </r>
  <r>
    <s v="WA.4345.EBC.996.301.C.521219.1"/>
    <m/>
    <s v="01 - Dukungan Penyelenggaraan Tugas Belajar Luar Negeri"/>
    <n v="2"/>
    <s v="OK"/>
    <n v="10000000"/>
    <n v="20000000"/>
    <m/>
    <x v="255"/>
    <n v="2"/>
    <x v="4"/>
    <n v="10000000"/>
    <n v="20000000"/>
    <n v="0"/>
    <x v="2"/>
    <x v="0"/>
    <x v="0"/>
    <x v="0"/>
    <x v="0"/>
    <s v="WA.4345.EBC.996.301.C.521219"/>
  </r>
  <r>
    <s v="WA.4345.EBC.996.301.C.524211"/>
    <s v="524211"/>
    <s v="Belanja Perjalanan Dinas Biasa - Luar Negeri"/>
    <m/>
    <m/>
    <m/>
    <n v="142041000"/>
    <s v="524211"/>
    <x v="256"/>
    <m/>
    <x v="0"/>
    <m/>
    <n v="142041000"/>
    <n v="0"/>
    <x v="3"/>
    <x v="0"/>
    <x v="0"/>
    <x v="7"/>
    <x v="6"/>
    <s v="WA.4345.EBC.996.301.C"/>
  </r>
  <r>
    <s v="WA.4345.EBC.996.301.C.524211.1"/>
    <m/>
    <s v="01 - Perjalanan peserta tugas belajar, Koordinasi dan Pendampingan tugas belajar"/>
    <n v="3"/>
    <s v="OK"/>
    <n v="47347000"/>
    <n v="142041000"/>
    <m/>
    <x v="257"/>
    <n v="3"/>
    <x v="4"/>
    <n v="47347000"/>
    <n v="142041000"/>
    <n v="0"/>
    <x v="2"/>
    <x v="0"/>
    <x v="0"/>
    <x v="0"/>
    <x v="0"/>
    <s v="WA.4345.EBC.996.301.C.524211"/>
  </r>
  <r>
    <s v="WA.4345.EBC.996.302"/>
    <s v="302"/>
    <s v="Aparatur KKP yang Diberikan Izin Belajar"/>
    <m/>
    <s v=""/>
    <m/>
    <n v="91170000"/>
    <s v="302"/>
    <x v="258"/>
    <m/>
    <x v="3"/>
    <m/>
    <n v="91170000"/>
    <n v="0"/>
    <x v="3"/>
    <x v="0"/>
    <x v="0"/>
    <x v="0"/>
    <x v="0"/>
    <s v="WA.4345.EBC.996"/>
  </r>
  <r>
    <s v="WA.4345.EBC.996.302.A"/>
    <s v="A"/>
    <s v="Aparatur KKP yang Diberikan Izin Belajar"/>
    <m/>
    <m/>
    <m/>
    <n v="91170000"/>
    <s v="A"/>
    <x v="258"/>
    <m/>
    <x v="0"/>
    <m/>
    <n v="91170000"/>
    <n v="0"/>
    <x v="3"/>
    <x v="4"/>
    <x v="6"/>
    <x v="0"/>
    <x v="0"/>
    <s v="WA.4345.EBC.996.302"/>
  </r>
  <r>
    <s v="WA.4345.EBC.996.302.A.521211"/>
    <s v="521211"/>
    <s v="Belanja Bahan"/>
    <m/>
    <m/>
    <m/>
    <n v="39000000"/>
    <s v="521211"/>
    <x v="6"/>
    <m/>
    <x v="0"/>
    <m/>
    <n v="39000000"/>
    <n v="0"/>
    <x v="3"/>
    <x v="0"/>
    <x v="0"/>
    <x v="7"/>
    <x v="6"/>
    <s v="WA.4345.EBC.996.302.A"/>
  </r>
  <r>
    <s v="WA.4345.EBC.996.302.A.521211.1"/>
    <m/>
    <s v="01 - Konsumsi/bahan makanan"/>
    <n v="100"/>
    <s v="OK"/>
    <n v="70000"/>
    <n v="7000000"/>
    <m/>
    <x v="7"/>
    <n v="100"/>
    <x v="4"/>
    <n v="70000"/>
    <n v="7000000"/>
    <n v="0"/>
    <x v="2"/>
    <x v="0"/>
    <x v="0"/>
    <x v="0"/>
    <x v="0"/>
    <s v="WA.4345.EBC.996.302.A.521211"/>
  </r>
  <r>
    <s v="WA.4345.EBC.996.302.A.521211.2"/>
    <m/>
    <s v="02 - Penggadaan"/>
    <n v="8"/>
    <s v="PKT"/>
    <n v="1500000"/>
    <n v="12000000"/>
    <m/>
    <x v="8"/>
    <n v="8"/>
    <x v="5"/>
    <n v="1500000"/>
    <n v="12000000"/>
    <n v="0"/>
    <x v="2"/>
    <x v="0"/>
    <x v="0"/>
    <x v="0"/>
    <x v="0"/>
    <s v="WA.4345.EBC.996.302.A.521211"/>
  </r>
  <r>
    <s v="WA.4345.EBC.996.302.A.521211.3"/>
    <m/>
    <s v="03 - Bahan Komputer"/>
    <n v="8"/>
    <s v="PKT"/>
    <n v="1500000"/>
    <n v="12000000"/>
    <m/>
    <x v="9"/>
    <n v="8"/>
    <x v="5"/>
    <n v="1500000"/>
    <n v="12000000"/>
    <n v="0"/>
    <x v="2"/>
    <x v="0"/>
    <x v="0"/>
    <x v="0"/>
    <x v="0"/>
    <s v="WA.4345.EBC.996.302.A.521211"/>
  </r>
  <r>
    <s v="WA.4345.EBC.996.302.A.521211.4"/>
    <m/>
    <s v="04 - ATK"/>
    <n v="8"/>
    <s v="PKT"/>
    <n v="1000000"/>
    <n v="8000000"/>
    <m/>
    <x v="10"/>
    <n v="8"/>
    <x v="5"/>
    <n v="1000000"/>
    <n v="8000000"/>
    <n v="0"/>
    <x v="2"/>
    <x v="0"/>
    <x v="0"/>
    <x v="0"/>
    <x v="0"/>
    <s v="WA.4345.EBC.996.302.A.521211"/>
  </r>
  <r>
    <s v="WA.4345.EBC.996.302.A.524111"/>
    <s v="524111"/>
    <s v="Belanja Perjalanan Dinas Biasa"/>
    <m/>
    <m/>
    <m/>
    <n v="52170000"/>
    <s v="524111"/>
    <x v="13"/>
    <m/>
    <x v="0"/>
    <m/>
    <n v="52170000"/>
    <n v="0"/>
    <x v="3"/>
    <x v="0"/>
    <x v="0"/>
    <x v="7"/>
    <x v="6"/>
    <s v="WA.4345.EBC.996.302.A"/>
  </r>
  <r>
    <s v="WA.4345.EBC.996.302.A.524111.1"/>
    <m/>
    <s v="01 - Perjalanan Koordinasi dan pengadministrasian izin Belajar"/>
    <n v="10"/>
    <s v="OK"/>
    <n v="5217000"/>
    <n v="52170000"/>
    <m/>
    <x v="259"/>
    <n v="10"/>
    <x v="4"/>
    <n v="5217000"/>
    <n v="52170000"/>
    <n v="0"/>
    <x v="2"/>
    <x v="0"/>
    <x v="0"/>
    <x v="0"/>
    <x v="0"/>
    <s v="WA.4345.EBC.996.302.A.5241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0">
  <r>
    <s v="032.12.DL"/>
    <s v="032.12.DL"/>
    <s v="Program Pendidikan dan Pelatihan Vokasi"/>
    <m/>
    <m/>
    <m/>
    <n v="1000000000"/>
    <s v="032.12.DL"/>
    <x v="0"/>
    <m/>
    <m/>
    <m/>
    <n v="1310927000"/>
    <n v="-310927000"/>
    <x v="0"/>
    <x v="0"/>
    <x v="0"/>
    <x v="0"/>
    <x v="0"/>
    <s v="032.12"/>
  </r>
  <r>
    <s v="DL.2376"/>
    <s v="2376"/>
    <s v="Pendidikan Kelautan dan Perikanan"/>
    <m/>
    <m/>
    <m/>
    <n v="1000000000"/>
    <s v="2376"/>
    <x v="1"/>
    <m/>
    <m/>
    <m/>
    <n v="1310927000"/>
    <n v="-310927000"/>
    <x v="0"/>
    <x v="0"/>
    <x v="0"/>
    <x v="0"/>
    <x v="0"/>
    <s v="DL"/>
  </r>
  <r>
    <s v="DL.2376.AFA"/>
    <s v="2376.AFA"/>
    <s v="Norma, Standard, Prosedur dan Kriteria[Base Line]"/>
    <n v="5"/>
    <s v="NSPK, Rancangan Standar, Pedoman, Standar"/>
    <m/>
    <n v="1000000000"/>
    <s v="2376.AFA"/>
    <x v="2"/>
    <n v="5"/>
    <s v="NSPK, Rancangan Standar, Pedoman, Standar"/>
    <m/>
    <n v="1310927000"/>
    <n v="-310927000"/>
    <x v="0"/>
    <x v="0"/>
    <x v="0"/>
    <x v="0"/>
    <x v="0"/>
    <s v="DL.2376"/>
  </r>
  <r>
    <s v="DL.2376.AFA.001"/>
    <s v="2376.AFA.001"/>
    <s v="Norma, Standard, Prosedur dan Kriteria Pendidikan Kelautan dan Perikanan"/>
    <n v="5"/>
    <s v="NSPK"/>
    <m/>
    <n v="1000000000"/>
    <s v="2376.AFA.001"/>
    <x v="3"/>
    <n v="5"/>
    <s v="NSPK"/>
    <m/>
    <n v="1310927000"/>
    <n v="-310927000"/>
    <x v="0"/>
    <x v="0"/>
    <x v="0"/>
    <x v="0"/>
    <x v="0"/>
    <s v="DL.2376.AFA"/>
  </r>
  <r>
    <s v="DL.2376.AFA.001.051"/>
    <s v="051"/>
    <s v="NSPK Metode dan Kurikulum Pendidikan KP"/>
    <m/>
    <s v=""/>
    <m/>
    <n v="186192000"/>
    <s v="051"/>
    <x v="4"/>
    <m/>
    <s v=""/>
    <m/>
    <n v="331711000"/>
    <n v="-145519000"/>
    <x v="0"/>
    <x v="0"/>
    <x v="0"/>
    <x v="0"/>
    <x v="0"/>
    <s v="DL.2376.AFA.001"/>
  </r>
  <r>
    <s v="DL.2376.AFA.001.051.A"/>
    <s v="A"/>
    <s v="Bimbingan dan Pembinaan Metode dan Kurikulum"/>
    <m/>
    <m/>
    <m/>
    <n v="131673000"/>
    <s v="A"/>
    <x v="5"/>
    <m/>
    <m/>
    <m/>
    <n v="248392000"/>
    <n v="-116719000"/>
    <x v="0"/>
    <x v="1"/>
    <x v="1"/>
    <x v="0"/>
    <x v="0"/>
    <s v="DL.2376.AFA.001.051"/>
  </r>
  <r>
    <s v="DL.2376.AFA.001.051.A.521211"/>
    <s v="521211"/>
    <s v="Belanja Bahan"/>
    <m/>
    <m/>
    <m/>
    <n v="48225000"/>
    <s v="521211"/>
    <x v="6"/>
    <m/>
    <m/>
    <m/>
    <n v="53175000"/>
    <n v="-4950000"/>
    <x v="0"/>
    <x v="0"/>
    <x v="0"/>
    <x v="0"/>
    <x v="1"/>
    <s v="DL.2376.AFA.001.051.A"/>
  </r>
  <r>
    <s v="DL.2376.AFA.001.051.A.521211.1"/>
    <m/>
    <s v="01 - Konsumsi/bahan makanan"/>
    <n v="503"/>
    <s v="OK"/>
    <n v="75000"/>
    <n v="37725000"/>
    <m/>
    <x v="7"/>
    <n v="569"/>
    <s v="OK"/>
    <n v="75000"/>
    <n v="42675000"/>
    <n v="-4950000"/>
    <x v="1"/>
    <x v="0"/>
    <x v="0"/>
    <x v="0"/>
    <x v="0"/>
    <s v="DL.2376.AFA.001.051.A.521211"/>
  </r>
  <r>
    <s v="DL.2376.AFA.001.051.A.521211.2"/>
    <m/>
    <s v="02 - Penggadaan"/>
    <n v="3"/>
    <s v="PKT"/>
    <n v="1000000"/>
    <n v="3000000"/>
    <m/>
    <x v="8"/>
    <n v="3"/>
    <s v="PKT"/>
    <n v="1000000"/>
    <n v="3000000"/>
    <n v="0"/>
    <x v="2"/>
    <x v="0"/>
    <x v="0"/>
    <x v="0"/>
    <x v="0"/>
    <s v="DL.2376.AFA.001.051.A.521211"/>
  </r>
  <r>
    <s v="DL.2376.AFA.001.051.A.521211.3"/>
    <m/>
    <s v="03 - Bahan Komputer"/>
    <n v="3"/>
    <s v="PKT"/>
    <n v="1500000"/>
    <n v="4500000"/>
    <m/>
    <x v="9"/>
    <n v="3"/>
    <s v="PKT"/>
    <n v="1500000"/>
    <n v="4500000"/>
    <n v="0"/>
    <x v="0"/>
    <x v="0"/>
    <x v="0"/>
    <x v="0"/>
    <x v="0"/>
    <s v="DL.2376.AFA.001.051.A.521211"/>
  </r>
  <r>
    <s v="DL.2376.AFA.001.051.A.521211.4"/>
    <m/>
    <s v="04 - ATK"/>
    <n v="3"/>
    <s v="PKT"/>
    <n v="1000000"/>
    <n v="3000000"/>
    <m/>
    <x v="10"/>
    <n v="3"/>
    <s v="PKT"/>
    <n v="1000000"/>
    <n v="3000000"/>
    <n v="0"/>
    <x v="0"/>
    <x v="0"/>
    <x v="0"/>
    <x v="0"/>
    <x v="0"/>
    <s v="DL.2376.AFA.001.051.A.521211"/>
  </r>
  <r>
    <s v="DL.2376.AFA.001.051.A.522151"/>
    <s v="522151"/>
    <s v="Belanja Jasa Profesi"/>
    <m/>
    <m/>
    <m/>
    <n v="16000000"/>
    <s v="522151"/>
    <x v="11"/>
    <m/>
    <m/>
    <m/>
    <n v="16000000"/>
    <n v="0"/>
    <x v="0"/>
    <x v="0"/>
    <x v="0"/>
    <x v="0"/>
    <x v="1"/>
    <s v="DL.2376.AFA.001.051.A"/>
  </r>
  <r>
    <s v="DL.2376.AFA.001.051.A.522151.1"/>
    <m/>
    <s v="01 - Narasumber/Pembahas"/>
    <n v="16"/>
    <s v="OJ"/>
    <n v="1000000"/>
    <n v="16000000"/>
    <m/>
    <x v="12"/>
    <n v="16"/>
    <s v="OJ"/>
    <n v="1000000"/>
    <n v="16000000"/>
    <n v="0"/>
    <x v="2"/>
    <x v="0"/>
    <x v="0"/>
    <x v="0"/>
    <x v="0"/>
    <s v="DL.2376.AFA.001.051.A.522151"/>
  </r>
  <r>
    <s v="DL.2376.AFA.001.051.A.524111"/>
    <s v="524111"/>
    <s v="Belanja Perjalanan Dinas Biasa"/>
    <m/>
    <m/>
    <m/>
    <n v="67448000"/>
    <s v="524111"/>
    <x v="13"/>
    <m/>
    <m/>
    <m/>
    <n v="67448000"/>
    <n v="0"/>
    <x v="0"/>
    <x v="0"/>
    <x v="0"/>
    <x v="0"/>
    <x v="1"/>
    <s v="DL.2376.AFA.001.051.A"/>
  </r>
  <r>
    <s v="DL.2376.AFA.001.051.A.524111.1"/>
    <m/>
    <s v="01 - Perjalanan Bimbingan dan Pembinaan Metode dan Kurikulum"/>
    <n v="13"/>
    <s v="OK"/>
    <n v="5188308"/>
    <n v="67448000"/>
    <m/>
    <x v="14"/>
    <n v="13"/>
    <s v="OK"/>
    <n v="5188308"/>
    <n v="67448000"/>
    <n v="0"/>
    <x v="2"/>
    <x v="0"/>
    <x v="0"/>
    <x v="0"/>
    <x v="0"/>
    <s v="DL.2376.AFA.001.051.A.524111"/>
  </r>
  <r>
    <s v="DL.2376.AFA.001.051.A.524114"/>
    <m/>
    <m/>
    <m/>
    <m/>
    <m/>
    <m/>
    <s v="524114"/>
    <x v="15"/>
    <m/>
    <m/>
    <m/>
    <n v="111769000"/>
    <n v="-111769000"/>
    <x v="3"/>
    <x v="0"/>
    <x v="0"/>
    <x v="0"/>
    <x v="1"/>
    <s v="DL.2376.AFA.001.051.A"/>
  </r>
  <r>
    <s v="DL.2376.AFA.001.051.A.524114.1"/>
    <m/>
    <m/>
    <m/>
    <m/>
    <m/>
    <m/>
    <m/>
    <x v="16"/>
    <n v="70"/>
    <s v="OH"/>
    <n v="1197000"/>
    <n v="83790000"/>
    <n v="-83790000"/>
    <x v="4"/>
    <x v="0"/>
    <x v="0"/>
    <x v="0"/>
    <x v="0"/>
    <s v="DL.2376.AFA.001.051.A.524114"/>
  </r>
  <r>
    <s v="DL.2376.AFA.001.051.A.524114.2"/>
    <m/>
    <m/>
    <m/>
    <m/>
    <m/>
    <m/>
    <m/>
    <x v="17"/>
    <n v="35"/>
    <s v="OH"/>
    <n v="799400"/>
    <n v="27979000"/>
    <n v="-27979000"/>
    <x v="4"/>
    <x v="0"/>
    <x v="0"/>
    <x v="0"/>
    <x v="0"/>
    <s v="DL.2376.AFA.001.051.A.524114"/>
  </r>
  <r>
    <s v="DL.2376.AFA.001.051.B"/>
    <s v="B"/>
    <s v="Penyusunan NSPK Metode dan Kurikulum"/>
    <m/>
    <m/>
    <m/>
    <n v="54519000"/>
    <s v="B"/>
    <x v="18"/>
    <m/>
    <m/>
    <m/>
    <n v="83319000"/>
    <n v="-28800000"/>
    <x v="0"/>
    <x v="1"/>
    <x v="1"/>
    <x v="0"/>
    <x v="0"/>
    <s v="DL.2376.AFA.001.051"/>
  </r>
  <r>
    <s v="DL.2376.AFA.001.051.B.521211"/>
    <s v="521211"/>
    <s v="Belanja Bahan"/>
    <m/>
    <m/>
    <m/>
    <n v="17500000"/>
    <s v="521211"/>
    <x v="6"/>
    <m/>
    <m/>
    <m/>
    <n v="36300000"/>
    <n v="-18800000"/>
    <x v="0"/>
    <x v="0"/>
    <x v="0"/>
    <x v="0"/>
    <x v="1"/>
    <s v="DL.2376.AFA.001.051.B"/>
  </r>
  <r>
    <s v="DL.2376.AFA.001.051.B.521211.1"/>
    <m/>
    <s v="01 - Konsumsi/bahan makanan"/>
    <n v="140"/>
    <s v="OK"/>
    <n v="75000"/>
    <n v="10500000"/>
    <m/>
    <x v="7"/>
    <n v="154"/>
    <s v="OK"/>
    <n v="75000"/>
    <n v="11550000"/>
    <n v="-1050000"/>
    <x v="1"/>
    <x v="0"/>
    <x v="0"/>
    <x v="0"/>
    <x v="0"/>
    <s v="DL.2376.AFA.001.051.B.521211"/>
  </r>
  <r>
    <s v="DL.2376.AFA.001.051.B.521211.2"/>
    <m/>
    <s v="02 - Penggadaan"/>
    <n v="2"/>
    <s v="PKT"/>
    <n v="1000000"/>
    <n v="2000000"/>
    <m/>
    <x v="8"/>
    <n v="1"/>
    <s v="PKT"/>
    <n v="750000"/>
    <n v="750000"/>
    <n v="1250000"/>
    <x v="1"/>
    <x v="0"/>
    <x v="0"/>
    <x v="0"/>
    <x v="0"/>
    <s v="DL.2376.AFA.001.051.B.521211"/>
  </r>
  <r>
    <s v="DL.2376.AFA.001.051.B.521211.3"/>
    <m/>
    <s v="03 - Bahan Komputer"/>
    <n v="2"/>
    <s v="PKT"/>
    <n v="1500000"/>
    <n v="3000000"/>
    <m/>
    <x v="9"/>
    <n v="3"/>
    <s v="PKT"/>
    <n v="1500000"/>
    <n v="4500000"/>
    <n v="-1500000"/>
    <x v="1"/>
    <x v="0"/>
    <x v="0"/>
    <x v="0"/>
    <x v="0"/>
    <s v="DL.2376.AFA.001.051.B.521211"/>
  </r>
  <r>
    <s v="DL.2376.AFA.001.051.B.521211.4"/>
    <m/>
    <s v="04 - ATK"/>
    <n v="2"/>
    <s v="PKT"/>
    <n v="1000000"/>
    <n v="2000000"/>
    <m/>
    <x v="10"/>
    <n v="3"/>
    <s v="PKT"/>
    <n v="1000000"/>
    <n v="3000000"/>
    <n v="-1000000"/>
    <x v="1"/>
    <x v="0"/>
    <x v="0"/>
    <x v="0"/>
    <x v="0"/>
    <s v="DL.2376.AFA.001.051.B.521211"/>
  </r>
  <r>
    <s v="DL.2376.AFA.001.051.B.521211.5"/>
    <m/>
    <m/>
    <m/>
    <m/>
    <m/>
    <m/>
    <m/>
    <x v="19"/>
    <n v="100"/>
    <s v="Eks"/>
    <n v="165000"/>
    <n v="16500000"/>
    <n v="-16500000"/>
    <x v="3"/>
    <x v="0"/>
    <x v="0"/>
    <x v="0"/>
    <x v="0"/>
    <s v="DL.2376.AFA.001.051.B.521211"/>
  </r>
  <r>
    <s v="DL.2376.AFA.001.051.B.522151"/>
    <s v="522151"/>
    <s v="Belanja Jasa Profesi"/>
    <m/>
    <m/>
    <m/>
    <n v="5000000"/>
    <s v="522151"/>
    <x v="11"/>
    <m/>
    <m/>
    <m/>
    <n v="15000000"/>
    <n v="-10000000"/>
    <x v="0"/>
    <x v="0"/>
    <x v="0"/>
    <x v="0"/>
    <x v="1"/>
    <s v="DL.2376.AFA.001.051.B"/>
  </r>
  <r>
    <s v="DL.2376.AFA.001.051.B.522151.1"/>
    <m/>
    <s v="01 - Narasumber/Pembahas"/>
    <n v="5"/>
    <s v="OJ"/>
    <n v="1000000"/>
    <n v="5000000"/>
    <m/>
    <x v="12"/>
    <n v="15"/>
    <s v="OJ"/>
    <n v="1000000"/>
    <n v="15000000"/>
    <n v="-10000000"/>
    <x v="4"/>
    <x v="0"/>
    <x v="0"/>
    <x v="0"/>
    <x v="0"/>
    <s v="DL.2376.AFA.001.051.B.522151"/>
  </r>
  <r>
    <s v="DL.2376.AFA.001.051.B.524111"/>
    <s v="524111"/>
    <s v="Belanja Perjalanan Dinas Biasa"/>
    <m/>
    <m/>
    <m/>
    <n v="32019000"/>
    <s v="524111"/>
    <x v="13"/>
    <m/>
    <m/>
    <m/>
    <n v="32019000"/>
    <n v="0"/>
    <x v="0"/>
    <x v="0"/>
    <x v="0"/>
    <x v="0"/>
    <x v="1"/>
    <s v="DL.2376.AFA.001.051.B"/>
  </r>
  <r>
    <s v="DL.2376.AFA.001.051.B.524111.1"/>
    <m/>
    <s v="01 - Perjalanan Fasilitasi/koordinasi Penyusunan NSPK"/>
    <n v="11"/>
    <s v="OK"/>
    <n v="2910883"/>
    <n v="32019000"/>
    <m/>
    <x v="20"/>
    <n v="11"/>
    <s v="OK"/>
    <n v="2910883"/>
    <n v="32019000"/>
    <n v="0"/>
    <x v="2"/>
    <x v="0"/>
    <x v="0"/>
    <x v="0"/>
    <x v="0"/>
    <s v="DL.2376.AFA.001.051.B.524111"/>
  </r>
  <r>
    <s v="DL.2376.AFA.001.052"/>
    <s v="052"/>
    <s v="NSPK Peserta Didik Sarana dan Prasarana Pendidikan KP"/>
    <m/>
    <s v=""/>
    <m/>
    <n v="118802000"/>
    <s v="052"/>
    <x v="21"/>
    <m/>
    <s v=""/>
    <m/>
    <n v="187302000"/>
    <n v="-68500000"/>
    <x v="0"/>
    <x v="0"/>
    <x v="0"/>
    <x v="0"/>
    <x v="0"/>
    <s v="DL.2376.AFA.001"/>
  </r>
  <r>
    <s v="DL.2376.AFA.001.052.A"/>
    <s v="A"/>
    <s v="NSPK Peserta Didik"/>
    <m/>
    <m/>
    <m/>
    <n v="35050000"/>
    <s v="A"/>
    <x v="22"/>
    <m/>
    <m/>
    <m/>
    <n v="80050000"/>
    <n v="-45000000"/>
    <x v="0"/>
    <x v="1"/>
    <x v="2"/>
    <x v="0"/>
    <x v="0"/>
    <s v="DL.2376.AFA.001.052"/>
  </r>
  <r>
    <s v="DL.2376.AFA.001.052.A.521211"/>
    <s v="521211"/>
    <s v="Belanja Bahan"/>
    <m/>
    <m/>
    <m/>
    <n v="11050000"/>
    <s v="521211"/>
    <x v="6"/>
    <m/>
    <m/>
    <m/>
    <n v="21050000"/>
    <n v="-10000000"/>
    <x v="0"/>
    <x v="0"/>
    <x v="0"/>
    <x v="0"/>
    <x v="2"/>
    <s v="DL.2376.AFA.001.052.A"/>
  </r>
  <r>
    <s v="DL.2376.AFA.001.052.A.521211.1"/>
    <m/>
    <s v="01 - Konsumsi/bahan makanan"/>
    <n v="100"/>
    <s v="OK"/>
    <n v="75000"/>
    <n v="7500000"/>
    <m/>
    <x v="7"/>
    <n v="200"/>
    <s v="OK"/>
    <n v="75000"/>
    <n v="15000000"/>
    <n v="-7500000"/>
    <x v="1"/>
    <x v="0"/>
    <x v="0"/>
    <x v="0"/>
    <x v="0"/>
    <s v="DL.2376.AFA.001.052.A.521211"/>
  </r>
  <r>
    <s v="DL.2376.AFA.001.052.A.521211.2"/>
    <m/>
    <s v="02 - Bahan Komputer"/>
    <n v="1"/>
    <s v="PKT"/>
    <n v="1500000"/>
    <n v="1500000"/>
    <m/>
    <x v="23"/>
    <n v="2"/>
    <s v="PKT"/>
    <n v="1500000"/>
    <n v="3000000"/>
    <n v="-1500000"/>
    <x v="1"/>
    <x v="0"/>
    <x v="0"/>
    <x v="0"/>
    <x v="0"/>
    <s v="DL.2376.AFA.001.052.A.521211"/>
  </r>
  <r>
    <s v="DL.2376.AFA.001.052.A.521211.3"/>
    <m/>
    <s v="03 - ATK"/>
    <n v="1"/>
    <s v="PKT"/>
    <n v="1000000"/>
    <n v="1000000"/>
    <m/>
    <x v="24"/>
    <n v="2"/>
    <s v="PKT"/>
    <n v="1000000"/>
    <n v="2000000"/>
    <n v="-1000000"/>
    <x v="1"/>
    <x v="0"/>
    <x v="0"/>
    <x v="0"/>
    <x v="0"/>
    <s v="DL.2376.AFA.001.052.A.521211"/>
  </r>
  <r>
    <s v="DL.2376.AFA.001.052.A.521211.4"/>
    <m/>
    <s v="04 - Cetak"/>
    <n v="3"/>
    <s v="Ekspl"/>
    <n v="350000"/>
    <n v="1050000"/>
    <m/>
    <x v="25"/>
    <n v="3"/>
    <s v="Ekspl"/>
    <n v="350000"/>
    <n v="1050000"/>
    <n v="0"/>
    <x v="0"/>
    <x v="0"/>
    <x v="0"/>
    <x v="0"/>
    <x v="0"/>
    <s v="DL.2376.AFA.001.052.A.521211"/>
  </r>
  <r>
    <s v="DL.2376.AFA.001.052.A.521219"/>
    <m/>
    <m/>
    <m/>
    <m/>
    <m/>
    <m/>
    <s v="521219"/>
    <x v="26"/>
    <m/>
    <m/>
    <m/>
    <n v="25000000"/>
    <n v="-25000000"/>
    <x v="3"/>
    <x v="0"/>
    <x v="0"/>
    <x v="0"/>
    <x v="2"/>
    <s v="DL.2376.AFA.001.052.A"/>
  </r>
  <r>
    <s v="DL.2376.AFA.001.052.A.521219.1"/>
    <m/>
    <m/>
    <m/>
    <m/>
    <m/>
    <m/>
    <m/>
    <x v="27"/>
    <n v="1"/>
    <s v="PKT"/>
    <n v="25000000"/>
    <n v="25000000"/>
    <n v="-25000000"/>
    <x v="4"/>
    <x v="0"/>
    <x v="0"/>
    <x v="0"/>
    <x v="0"/>
    <s v="DL.2376.AFA.001.052.A.521219"/>
  </r>
  <r>
    <s v="DL.2376.AFA.001.052.A.522151"/>
    <m/>
    <m/>
    <m/>
    <m/>
    <m/>
    <m/>
    <s v="522151"/>
    <x v="11"/>
    <m/>
    <m/>
    <m/>
    <n v="10000000"/>
    <n v="-10000000"/>
    <x v="3"/>
    <x v="0"/>
    <x v="0"/>
    <x v="0"/>
    <x v="2"/>
    <s v="DL.2376.AFA.001.052.A"/>
  </r>
  <r>
    <s v="DL.2376.AFA.001.052.A.522151.1"/>
    <m/>
    <m/>
    <m/>
    <m/>
    <m/>
    <m/>
    <m/>
    <x v="12"/>
    <n v="10"/>
    <s v="OJ"/>
    <n v="1000000"/>
    <n v="10000000"/>
    <n v="-10000000"/>
    <x v="4"/>
    <x v="0"/>
    <x v="0"/>
    <x v="0"/>
    <x v="0"/>
    <s v="DL.2376.AFA.001.052.A.522151"/>
  </r>
  <r>
    <s v="DL.2376.AFA.001.052.A.524111"/>
    <s v="524111"/>
    <s v="Belanja Perjalanan Dinas Biasa"/>
    <m/>
    <m/>
    <m/>
    <n v="24000000"/>
    <s v="524111"/>
    <x v="13"/>
    <m/>
    <m/>
    <m/>
    <n v="24000000"/>
    <n v="0"/>
    <x v="0"/>
    <x v="0"/>
    <x v="0"/>
    <x v="0"/>
    <x v="2"/>
    <s v="DL.2376.AFA.001.052.A"/>
  </r>
  <r>
    <s v="DL.2376.AFA.001.052.A.524111.1"/>
    <m/>
    <s v="01 - NSPK Peserta Didik Standar Sarana dan Prasarana Pendidikan KP"/>
    <n v="6"/>
    <s v="OK"/>
    <n v="4000000"/>
    <n v="24000000"/>
    <m/>
    <x v="28"/>
    <n v="6"/>
    <s v="OK"/>
    <n v="4000000"/>
    <n v="24000000"/>
    <n v="0"/>
    <x v="2"/>
    <x v="0"/>
    <x v="0"/>
    <x v="0"/>
    <x v="0"/>
    <s v="DL.2376.AFA.001.052.A.524111"/>
  </r>
  <r>
    <s v="DL.2376.AFA.001.052.B"/>
    <s v="B"/>
    <s v="Pengendalian Sarana Prasarana"/>
    <m/>
    <m/>
    <m/>
    <n v="83752000"/>
    <s v="B"/>
    <x v="29"/>
    <m/>
    <m/>
    <m/>
    <n v="107252000"/>
    <n v="-23500000"/>
    <x v="0"/>
    <x v="1"/>
    <x v="2"/>
    <x v="0"/>
    <x v="0"/>
    <s v="DL.2376.AFA.001.052"/>
  </r>
  <r>
    <s v="DL.2376.AFA.001.052.B.521211"/>
    <s v="521211"/>
    <s v="Belanja Bahan"/>
    <m/>
    <m/>
    <m/>
    <n v="13500000"/>
    <s v="521211"/>
    <x v="6"/>
    <m/>
    <m/>
    <m/>
    <n v="21000000"/>
    <n v="-7500000"/>
    <x v="0"/>
    <x v="0"/>
    <x v="0"/>
    <x v="0"/>
    <x v="2"/>
    <s v="DL.2376.AFA.001.052.B"/>
  </r>
  <r>
    <s v="DL.2376.AFA.001.052.B.521211.1"/>
    <m/>
    <s v="01 - Konsumsi/bahan makanan"/>
    <n v="100"/>
    <s v="OK"/>
    <n v="75000"/>
    <n v="7500000"/>
    <m/>
    <x v="7"/>
    <n v="200"/>
    <s v="OK"/>
    <n v="75000"/>
    <n v="15000000"/>
    <n v="-7500000"/>
    <x v="1"/>
    <x v="0"/>
    <x v="0"/>
    <x v="0"/>
    <x v="0"/>
    <s v="DL.2376.AFA.001.052.B.521211"/>
  </r>
  <r>
    <s v="DL.2376.AFA.001.052.B.521211.2"/>
    <m/>
    <s v="02 - Bahan Komputer"/>
    <n v="2"/>
    <s v="PKT"/>
    <n v="1500000"/>
    <n v="3000000"/>
    <m/>
    <x v="23"/>
    <n v="2"/>
    <s v="PKT"/>
    <n v="1500000"/>
    <n v="3000000"/>
    <n v="0"/>
    <x v="0"/>
    <x v="0"/>
    <x v="0"/>
    <x v="0"/>
    <x v="0"/>
    <s v="DL.2376.AFA.001.052.B.521211"/>
  </r>
  <r>
    <s v="DL.2376.AFA.001.052.B.521211.3"/>
    <m/>
    <s v="03 - ATK"/>
    <n v="2"/>
    <s v="PKT"/>
    <n v="1000000"/>
    <n v="2000000"/>
    <m/>
    <x v="24"/>
    <n v="2"/>
    <s v="PKT"/>
    <n v="1000000"/>
    <n v="2000000"/>
    <n v="0"/>
    <x v="0"/>
    <x v="0"/>
    <x v="0"/>
    <x v="0"/>
    <x v="0"/>
    <s v="DL.2376.AFA.001.052.B.521211"/>
  </r>
  <r>
    <s v="DL.2376.AFA.001.052.B.521211.4"/>
    <m/>
    <s v="04 - Cetakan"/>
    <n v="4"/>
    <s v="Ekspl"/>
    <n v="250000"/>
    <n v="1000000"/>
    <m/>
    <x v="30"/>
    <n v="4"/>
    <s v="Ekspl"/>
    <n v="250000"/>
    <n v="1000000"/>
    <n v="0"/>
    <x v="0"/>
    <x v="0"/>
    <x v="0"/>
    <x v="0"/>
    <x v="0"/>
    <s v="DL.2376.AFA.001.052.B.521211"/>
  </r>
  <r>
    <s v="DL.2376.AFA.001.052.B.522151"/>
    <s v="522151"/>
    <s v="Belanja Jasa Profesi"/>
    <m/>
    <m/>
    <m/>
    <n v="4000000"/>
    <s v="522151"/>
    <x v="11"/>
    <m/>
    <m/>
    <m/>
    <n v="20000000"/>
    <n v="-16000000"/>
    <x v="0"/>
    <x v="0"/>
    <x v="0"/>
    <x v="0"/>
    <x v="2"/>
    <s v="DL.2376.AFA.001.052.B"/>
  </r>
  <r>
    <s v="DL.2376.AFA.001.052.B.522151.1"/>
    <m/>
    <s v="01 - Narasumber/Pembahas"/>
    <n v="4"/>
    <s v="OJ"/>
    <n v="1000000"/>
    <n v="4000000"/>
    <m/>
    <x v="12"/>
    <n v="20"/>
    <s v="OJ"/>
    <n v="1000000"/>
    <n v="20000000"/>
    <n v="-16000000"/>
    <x v="4"/>
    <x v="0"/>
    <x v="0"/>
    <x v="0"/>
    <x v="0"/>
    <s v="DL.2376.AFA.001.052.B.522151"/>
  </r>
  <r>
    <s v="DL.2376.AFA.001.052.B.524111"/>
    <s v="524111"/>
    <s v="Belanja Perjalanan Dinas Biasa"/>
    <m/>
    <m/>
    <m/>
    <n v="66252000"/>
    <s v="524111"/>
    <x v="13"/>
    <m/>
    <m/>
    <m/>
    <n v="66252000"/>
    <n v="0"/>
    <x v="0"/>
    <x v="0"/>
    <x v="0"/>
    <x v="0"/>
    <x v="2"/>
    <s v="DL.2376.AFA.001.052.B"/>
  </r>
  <r>
    <s v="DL.2376.AFA.001.052.B.524111.1"/>
    <m/>
    <s v="01 - Perjalanan Pengendalian Sarana Prasarana"/>
    <n v="12"/>
    <s v="OK"/>
    <n v="5521000"/>
    <n v="66252000"/>
    <m/>
    <x v="31"/>
    <n v="12"/>
    <s v="OK"/>
    <n v="5521000"/>
    <n v="66252000"/>
    <n v="0"/>
    <x v="2"/>
    <x v="0"/>
    <x v="0"/>
    <x v="0"/>
    <x v="0"/>
    <s v="DL.2376.AFA.001.052.B.524111"/>
  </r>
  <r>
    <s v="DL.2376.AFA.001.053"/>
    <s v="053"/>
    <s v="NSPK Kelembagaan Pendidikan KP"/>
    <m/>
    <s v=""/>
    <m/>
    <n v="475336000"/>
    <s v="053"/>
    <x v="32"/>
    <m/>
    <s v=""/>
    <m/>
    <n v="475336000"/>
    <n v="0"/>
    <x v="0"/>
    <x v="0"/>
    <x v="0"/>
    <x v="0"/>
    <x v="0"/>
    <s v="DL.2376.AFA.001"/>
  </r>
  <r>
    <s v="DL.2376.AFA.001.053.A"/>
    <s v="A"/>
    <s v="Pengembangan Kelembagaan Pendidikan KP"/>
    <m/>
    <m/>
    <m/>
    <n v="404820000"/>
    <s v="A"/>
    <x v="33"/>
    <m/>
    <m/>
    <m/>
    <n v="404820000"/>
    <n v="0"/>
    <x v="0"/>
    <x v="2"/>
    <x v="3"/>
    <x v="0"/>
    <x v="0"/>
    <s v="DL.2376.AFA.001.053"/>
  </r>
  <r>
    <s v="DL.2376.AFA.001.053.A.521211"/>
    <s v="521211"/>
    <s v="Belanja Bahan"/>
    <m/>
    <m/>
    <m/>
    <n v="74000000"/>
    <s v="521211"/>
    <x v="6"/>
    <m/>
    <m/>
    <m/>
    <n v="43000000"/>
    <n v="31000000"/>
    <x v="0"/>
    <x v="0"/>
    <x v="0"/>
    <x v="0"/>
    <x v="3"/>
    <s v="DL.2376.AFA.001.053.A"/>
  </r>
  <r>
    <s v="DL.2376.AFA.001.053.A.521211.1"/>
    <m/>
    <s v="01 - Konsumsi/bahan makanan"/>
    <n v="200"/>
    <s v="OK"/>
    <n v="75000"/>
    <n v="15000000"/>
    <m/>
    <x v="7"/>
    <n v="200"/>
    <s v="OK"/>
    <n v="75000"/>
    <n v="15000000"/>
    <n v="0"/>
    <x v="0"/>
    <x v="0"/>
    <x v="0"/>
    <x v="0"/>
    <x v="0"/>
    <s v="DL.2376.AFA.001.053.A.521211"/>
  </r>
  <r>
    <s v="DL.2376.AFA.001.053.A.521211.2"/>
    <m/>
    <s v="02 - Penggadaan"/>
    <n v="8"/>
    <s v="PKT"/>
    <n v="1000000"/>
    <n v="8000000"/>
    <m/>
    <x v="8"/>
    <n v="8"/>
    <s v="PKT"/>
    <n v="1000000"/>
    <n v="8000000"/>
    <n v="0"/>
    <x v="2"/>
    <x v="0"/>
    <x v="0"/>
    <x v="0"/>
    <x v="0"/>
    <s v="DL.2376.AFA.001.053.A.521211"/>
  </r>
  <r>
    <s v="DL.2376.AFA.001.053.A.521211.3"/>
    <m/>
    <s v="03 - Bahan Komputer"/>
    <n v="8"/>
    <s v="PKT"/>
    <n v="1500000"/>
    <n v="12000000"/>
    <m/>
    <x v="9"/>
    <n v="8"/>
    <s v="PKT"/>
    <n v="1500000"/>
    <n v="12000000"/>
    <n v="0"/>
    <x v="2"/>
    <x v="0"/>
    <x v="0"/>
    <x v="0"/>
    <x v="0"/>
    <s v="DL.2376.AFA.001.053.A.521211"/>
  </r>
  <r>
    <s v="DL.2376.AFA.001.053.A.521211.4"/>
    <m/>
    <s v="04 - ATK"/>
    <n v="8"/>
    <s v="PKT"/>
    <n v="1000000"/>
    <n v="8000000"/>
    <m/>
    <x v="10"/>
    <n v="8"/>
    <s v="PKT"/>
    <n v="1000000"/>
    <n v="8000000"/>
    <n v="0"/>
    <x v="2"/>
    <x v="0"/>
    <x v="0"/>
    <x v="0"/>
    <x v="0"/>
    <s v="DL.2376.AFA.001.053.A.521211"/>
  </r>
  <r>
    <s v="DL.2376.AFA.001.053.A.521211.5"/>
    <m/>
    <s v="05 - Cetakan Kelembagaan Pendidikan Vokasi"/>
    <n v="62"/>
    <s v="Ekpl"/>
    <n v="500000"/>
    <n v="31000000"/>
    <m/>
    <x v="34"/>
    <m/>
    <m/>
    <m/>
    <m/>
    <n v="31000000"/>
    <x v="1"/>
    <x v="0"/>
    <x v="0"/>
    <x v="0"/>
    <x v="0"/>
    <s v="DL.2376.AFA.001.053.A.521211"/>
  </r>
  <r>
    <s v="DL.2376.AFA.001.053.A.521219"/>
    <m/>
    <m/>
    <m/>
    <m/>
    <m/>
    <m/>
    <s v="521219"/>
    <x v="26"/>
    <m/>
    <m/>
    <m/>
    <n v="31000000"/>
    <n v="-31000000"/>
    <x v="0"/>
    <x v="0"/>
    <x v="0"/>
    <x v="0"/>
    <x v="3"/>
    <s v="DL.2376.AFA.001.053.A"/>
  </r>
  <r>
    <s v="DL.2376.AFA.001.053.A.521219.1"/>
    <m/>
    <m/>
    <m/>
    <m/>
    <m/>
    <m/>
    <m/>
    <x v="35"/>
    <n v="1"/>
    <s v="PKT"/>
    <n v="31000000"/>
    <n v="31000000"/>
    <n v="-31000000"/>
    <x v="1"/>
    <x v="0"/>
    <x v="0"/>
    <x v="0"/>
    <x v="0"/>
    <s v="DL.2376.AFA.001.053.A.521219"/>
  </r>
  <r>
    <s v="DL.2376.AFA.001.053.A.522151"/>
    <s v="522151"/>
    <s v="Belanja Jasa Profesi"/>
    <m/>
    <m/>
    <m/>
    <n v="25200000"/>
    <s v="522151"/>
    <x v="11"/>
    <m/>
    <m/>
    <m/>
    <n v="25200000"/>
    <n v="0"/>
    <x v="0"/>
    <x v="0"/>
    <x v="0"/>
    <x v="0"/>
    <x v="3"/>
    <s v="DL.2376.AFA.001.053.A"/>
  </r>
  <r>
    <s v="DL.2376.AFA.001.053.A.522151.1"/>
    <m/>
    <s v="01 - Narasumber/Pembahas"/>
    <n v="28"/>
    <s v="OJ"/>
    <n v="900000"/>
    <n v="25200000"/>
    <m/>
    <x v="12"/>
    <n v="28"/>
    <s v="OJ"/>
    <n v="900000"/>
    <n v="25200000"/>
    <n v="0"/>
    <x v="2"/>
    <x v="0"/>
    <x v="0"/>
    <x v="0"/>
    <x v="0"/>
    <s v="DL.2376.AFA.001.053.A.522151"/>
  </r>
  <r>
    <s v="DL.2376.AFA.001.053.A.524111"/>
    <s v="524111"/>
    <s v="Belanja Perjalanan Dinas Biasa"/>
    <m/>
    <m/>
    <m/>
    <n v="304120000"/>
    <s v="524111"/>
    <x v="13"/>
    <m/>
    <m/>
    <m/>
    <n v="304120000"/>
    <n v="0"/>
    <x v="0"/>
    <x v="0"/>
    <x v="0"/>
    <x v="0"/>
    <x v="3"/>
    <s v="DL.2376.AFA.001.053.A"/>
  </r>
  <r>
    <s v="DL.2376.AFA.001.053.A.524111.1"/>
    <m/>
    <s v="01 - Perjalanan Pembentukan Kelembagaan Pendidikan KP"/>
    <n v="52"/>
    <s v="OK"/>
    <n v="5848480"/>
    <n v="304120000"/>
    <m/>
    <x v="36"/>
    <n v="52"/>
    <s v="OK"/>
    <n v="5848480"/>
    <n v="304120000"/>
    <n v="0"/>
    <x v="2"/>
    <x v="0"/>
    <x v="0"/>
    <x v="0"/>
    <x v="0"/>
    <s v="DL.2376.AFA.001.053.A.524111"/>
  </r>
  <r>
    <s v="DL.2376.AFA.001.053.A.524113"/>
    <s v="524113"/>
    <s v="Belanja Perjalanan Dinas Dalam Kota"/>
    <m/>
    <m/>
    <m/>
    <n v="1500000"/>
    <s v="524113"/>
    <x v="37"/>
    <m/>
    <m/>
    <m/>
    <n v="1500000"/>
    <n v="0"/>
    <x v="0"/>
    <x v="0"/>
    <x v="0"/>
    <x v="0"/>
    <x v="3"/>
    <s v="DL.2376.AFA.001.053.A"/>
  </r>
  <r>
    <s v="DL.2376.AFA.001.053.A.524113.1"/>
    <m/>
    <s v="01 - Transport lokal"/>
    <n v="10"/>
    <s v="OK"/>
    <n v="150000"/>
    <n v="1500000"/>
    <m/>
    <x v="38"/>
    <n v="10"/>
    <s v="OK"/>
    <n v="150000"/>
    <n v="1500000"/>
    <n v="0"/>
    <x v="2"/>
    <x v="0"/>
    <x v="0"/>
    <x v="0"/>
    <x v="0"/>
    <s v="DL.2376.AFA.001.053.A.524113"/>
  </r>
  <r>
    <s v="DL.2376.AFA.001.053.B"/>
    <s v="B"/>
    <s v="Penyusunan NSPK Kelembagaan Pendidikan"/>
    <m/>
    <m/>
    <m/>
    <n v="70516000"/>
    <s v="B"/>
    <x v="39"/>
    <m/>
    <m/>
    <m/>
    <n v="70516000"/>
    <n v="0"/>
    <x v="0"/>
    <x v="2"/>
    <x v="3"/>
    <x v="0"/>
    <x v="0"/>
    <s v="DL.2376.AFA.001.053"/>
  </r>
  <r>
    <s v="DL.2376.AFA.001.053.B.521211"/>
    <s v="521211"/>
    <s v="Belanja Bahan"/>
    <m/>
    <m/>
    <m/>
    <n v="22625000"/>
    <s v="521211"/>
    <x v="6"/>
    <m/>
    <m/>
    <m/>
    <n v="22625000"/>
    <n v="0"/>
    <x v="3"/>
    <x v="0"/>
    <x v="0"/>
    <x v="0"/>
    <x v="3"/>
    <s v="DL.2376.AFA.001.053.B"/>
  </r>
  <r>
    <s v="DL.2376.AFA.001.053.B.521211.1"/>
    <m/>
    <s v="01 - Konsumsi/bahan makanan"/>
    <n v="75"/>
    <s v="OK"/>
    <n v="75000"/>
    <n v="5625000"/>
    <m/>
    <x v="7"/>
    <n v="75"/>
    <s v="OK"/>
    <n v="75000"/>
    <n v="5625000"/>
    <n v="0"/>
    <x v="2"/>
    <x v="0"/>
    <x v="0"/>
    <x v="0"/>
    <x v="0"/>
    <s v="DL.2376.AFA.001.053.B.521211"/>
  </r>
  <r>
    <s v="DL.2376.AFA.001.053.B.521211.2"/>
    <m/>
    <s v="02 - Penggadaan"/>
    <n v="4"/>
    <s v="PKT"/>
    <n v="1500000"/>
    <n v="6000000"/>
    <m/>
    <x v="8"/>
    <n v="4"/>
    <s v="PKT"/>
    <n v="1500000"/>
    <n v="6000000"/>
    <n v="0"/>
    <x v="2"/>
    <x v="0"/>
    <x v="0"/>
    <x v="0"/>
    <x v="0"/>
    <s v="DL.2376.AFA.001.053.B.521211"/>
  </r>
  <r>
    <s v="DL.2376.AFA.001.053.B.521211.3"/>
    <m/>
    <s v="03 - Bahan Komputer"/>
    <n v="4"/>
    <s v="PKT"/>
    <n v="1500000"/>
    <n v="6000000"/>
    <m/>
    <x v="9"/>
    <n v="4"/>
    <s v="PKT"/>
    <n v="1500000"/>
    <n v="6000000"/>
    <n v="0"/>
    <x v="2"/>
    <x v="0"/>
    <x v="0"/>
    <x v="0"/>
    <x v="0"/>
    <s v="DL.2376.AFA.001.053.B.521211"/>
  </r>
  <r>
    <s v="DL.2376.AFA.001.053.B.521211.4"/>
    <m/>
    <s v="04 - ATK"/>
    <n v="5"/>
    <s v="PKT"/>
    <n v="1000000"/>
    <n v="5000000"/>
    <m/>
    <x v="10"/>
    <n v="5"/>
    <s v="PKT"/>
    <n v="1000000"/>
    <n v="5000000"/>
    <n v="0"/>
    <x v="2"/>
    <x v="0"/>
    <x v="0"/>
    <x v="0"/>
    <x v="0"/>
    <s v="DL.2376.AFA.001.053.B.521211"/>
  </r>
  <r>
    <s v="DL.2376.AFA.001.053.B.522151"/>
    <s v="522151"/>
    <s v="Belanja Jasa Profesi"/>
    <m/>
    <m/>
    <m/>
    <n v="7200000"/>
    <s v="522151"/>
    <x v="11"/>
    <m/>
    <m/>
    <m/>
    <n v="7200000"/>
    <n v="0"/>
    <x v="3"/>
    <x v="0"/>
    <x v="0"/>
    <x v="0"/>
    <x v="3"/>
    <s v="DL.2376.AFA.001.053.B"/>
  </r>
  <r>
    <s v="DL.2376.AFA.001.053.B.522151.1"/>
    <m/>
    <s v="01 - Narasumber/Pembahas"/>
    <n v="8"/>
    <s v="OJ"/>
    <n v="900000"/>
    <n v="7200000"/>
    <m/>
    <x v="12"/>
    <n v="8"/>
    <s v="OJ"/>
    <n v="900000"/>
    <n v="7200000"/>
    <n v="0"/>
    <x v="2"/>
    <x v="0"/>
    <x v="0"/>
    <x v="0"/>
    <x v="0"/>
    <s v="DL.2376.AFA.001.053.B.522151"/>
  </r>
  <r>
    <s v="DL.2376.AFA.001.053.B.524111"/>
    <s v="524111"/>
    <s v="Belanja Perjalanan Dinas Biasa"/>
    <m/>
    <m/>
    <m/>
    <n v="40691000"/>
    <s v="524111"/>
    <x v="13"/>
    <m/>
    <m/>
    <m/>
    <n v="40691000"/>
    <n v="0"/>
    <x v="3"/>
    <x v="0"/>
    <x v="0"/>
    <x v="0"/>
    <x v="3"/>
    <s v="DL.2376.AFA.001.053.B"/>
  </r>
  <r>
    <s v="DL.2376.AFA.001.053.B.524111.1"/>
    <m/>
    <s v="01 - Penyusunan NSPK Kelembagaan Pendidikan"/>
    <n v="20"/>
    <s v="OK"/>
    <n v="2034550"/>
    <n v="40691000"/>
    <m/>
    <x v="40"/>
    <n v="20"/>
    <s v="OK"/>
    <n v="2034550"/>
    <n v="40691000"/>
    <n v="0"/>
    <x v="2"/>
    <x v="0"/>
    <x v="0"/>
    <x v="0"/>
    <x v="0"/>
    <s v="DL.2376.AFA.001.053.B.524111"/>
  </r>
  <r>
    <s v="DL.2376.AFA.001.054"/>
    <s v="054"/>
    <s v="NSPK Ketenagaan Pendidikan KP"/>
    <m/>
    <s v=""/>
    <m/>
    <n v="219670000"/>
    <s v="054"/>
    <x v="41"/>
    <m/>
    <s v=""/>
    <m/>
    <n v="316578000"/>
    <n v="-96908000"/>
    <x v="0"/>
    <x v="0"/>
    <x v="0"/>
    <x v="0"/>
    <x v="0"/>
    <s v="DL.2376.AFA.001"/>
  </r>
  <r>
    <s v="DL.2376.AFA.001.054.A"/>
    <s v="A"/>
    <s v="Penyiapan Pendidik dan Tenaga Kependidikan"/>
    <m/>
    <m/>
    <m/>
    <n v="116750000"/>
    <s v="A"/>
    <x v="42"/>
    <m/>
    <m/>
    <m/>
    <n v="205658000"/>
    <n v="-88908000"/>
    <x v="0"/>
    <x v="2"/>
    <x v="4"/>
    <x v="0"/>
    <x v="0"/>
    <s v="DL.2376.AFA.001.054"/>
  </r>
  <r>
    <s v="DL.2376.AFA.001.054.A.521211"/>
    <s v="521211"/>
    <s v="Belanja Bahan"/>
    <m/>
    <m/>
    <m/>
    <n v="50750000"/>
    <s v="521211"/>
    <x v="6"/>
    <m/>
    <m/>
    <m/>
    <n v="50750000"/>
    <n v="0"/>
    <x v="0"/>
    <x v="0"/>
    <x v="0"/>
    <x v="0"/>
    <x v="4"/>
    <s v="DL.2376.AFA.001.054.A"/>
  </r>
  <r>
    <s v="DL.2376.AFA.001.054.A.521211.1"/>
    <m/>
    <s v="01 - Konsumsi/bahan makanan"/>
    <n v="250"/>
    <s v="OK"/>
    <n v="75000"/>
    <n v="18750000"/>
    <m/>
    <x v="7"/>
    <n v="250"/>
    <s v="OK"/>
    <n v="75000"/>
    <n v="18750000"/>
    <n v="0"/>
    <x v="0"/>
    <x v="0"/>
    <x v="0"/>
    <x v="0"/>
    <x v="0"/>
    <s v="DL.2376.AFA.001.054.A.521211"/>
  </r>
  <r>
    <s v="DL.2376.AFA.001.054.A.521211.2"/>
    <m/>
    <s v="02 - Penggadaan"/>
    <n v="8"/>
    <s v="PKT"/>
    <n v="1500000"/>
    <n v="12000000"/>
    <m/>
    <x v="8"/>
    <n v="8"/>
    <s v="PKT"/>
    <n v="1500000"/>
    <n v="12000000"/>
    <n v="0"/>
    <x v="2"/>
    <x v="0"/>
    <x v="0"/>
    <x v="0"/>
    <x v="0"/>
    <s v="DL.2376.AFA.001.054.A.521211"/>
  </r>
  <r>
    <s v="DL.2376.AFA.001.054.A.521211.3"/>
    <m/>
    <s v="03 - Bahan Komputer"/>
    <n v="8"/>
    <s v="PKT"/>
    <n v="1500000"/>
    <n v="12000000"/>
    <m/>
    <x v="9"/>
    <n v="8"/>
    <s v="PKT"/>
    <n v="1500000"/>
    <n v="12000000"/>
    <n v="0"/>
    <x v="2"/>
    <x v="0"/>
    <x v="0"/>
    <x v="0"/>
    <x v="0"/>
    <s v="DL.2376.AFA.001.054.A.521211"/>
  </r>
  <r>
    <s v="DL.2376.AFA.001.054.A.521211.4"/>
    <m/>
    <s v="04 - ATK"/>
    <n v="8"/>
    <s v="PKT"/>
    <n v="1000000"/>
    <n v="8000000"/>
    <m/>
    <x v="10"/>
    <n v="8"/>
    <s v="PKT"/>
    <n v="1000000"/>
    <n v="8000000"/>
    <n v="0"/>
    <x v="2"/>
    <x v="0"/>
    <x v="0"/>
    <x v="0"/>
    <x v="0"/>
    <s v="DL.2376.AFA.001.054.A.521211"/>
  </r>
  <r>
    <s v="DL.2376.AFA.001.054.A.522151"/>
    <m/>
    <m/>
    <m/>
    <m/>
    <m/>
    <m/>
    <s v="522151"/>
    <x v="11"/>
    <m/>
    <m/>
    <m/>
    <n v="27000000"/>
    <n v="-27000000"/>
    <x v="3"/>
    <x v="0"/>
    <x v="0"/>
    <x v="0"/>
    <x v="4"/>
    <s v="DL.2376.AFA.001.054.A"/>
  </r>
  <r>
    <s v="DL.2376.AFA.001.054.A.522151.1"/>
    <m/>
    <m/>
    <m/>
    <m/>
    <m/>
    <m/>
    <m/>
    <x v="12"/>
    <n v="30"/>
    <s v="OJ"/>
    <n v="900000"/>
    <n v="27000000"/>
    <n v="-27000000"/>
    <x v="4"/>
    <x v="0"/>
    <x v="0"/>
    <x v="0"/>
    <x v="0"/>
    <s v="DL.2376.AFA.001.054.A.522151"/>
  </r>
  <r>
    <s v="DL.2376.AFA.001.054.A.524111"/>
    <s v="524111"/>
    <s v="Belanja Perjalanan Dinas Biasa"/>
    <m/>
    <m/>
    <m/>
    <n v="66000000"/>
    <s v="524111"/>
    <x v="13"/>
    <m/>
    <m/>
    <m/>
    <n v="127908000"/>
    <n v="-61908000"/>
    <x v="0"/>
    <x v="0"/>
    <x v="0"/>
    <x v="0"/>
    <x v="4"/>
    <s v="DL.2376.AFA.001.054.A"/>
  </r>
  <r>
    <s v="DL.2376.AFA.001.054.A.524111.1"/>
    <m/>
    <s v="01 - Perjalanan Penyiapan Pendidik dan Tenaga Kependidikan"/>
    <n v="12"/>
    <s v="OK"/>
    <n v="5500000"/>
    <n v="66000000"/>
    <m/>
    <x v="43"/>
    <n v="20"/>
    <s v="OK"/>
    <n v="6395400"/>
    <n v="127908000"/>
    <n v="-61908000"/>
    <x v="4"/>
    <x v="0"/>
    <x v="0"/>
    <x v="0"/>
    <x v="0"/>
    <s v="DL.2376.AFA.001.054.A.524111"/>
  </r>
  <r>
    <s v="DL.2376.AFA.001.054.B"/>
    <s v="B"/>
    <s v="Evaluasi Beban Kerja Guru dan Dosen"/>
    <m/>
    <m/>
    <m/>
    <n v="102920000"/>
    <s v="B"/>
    <x v="44"/>
    <m/>
    <m/>
    <m/>
    <n v="110920000"/>
    <n v="-8000000"/>
    <x v="0"/>
    <x v="2"/>
    <x v="4"/>
    <x v="0"/>
    <x v="0"/>
    <s v="DL.2376.AFA.001.054"/>
  </r>
  <r>
    <s v="DL.2376.AFA.001.054.B.521211"/>
    <s v="521211"/>
    <s v="Belanja Bahan"/>
    <m/>
    <m/>
    <m/>
    <n v="23750000"/>
    <s v="521211"/>
    <x v="6"/>
    <m/>
    <m/>
    <m/>
    <n v="23750000"/>
    <n v="0"/>
    <x v="3"/>
    <x v="0"/>
    <x v="0"/>
    <x v="0"/>
    <x v="4"/>
    <s v="DL.2376.AFA.001.054.B"/>
  </r>
  <r>
    <s v="DL.2376.AFA.001.054.B.521211.1"/>
    <m/>
    <s v="01 - Konsumsi/bahan makanan"/>
    <n v="90"/>
    <s v="OK"/>
    <n v="75000"/>
    <n v="6750000"/>
    <m/>
    <x v="7"/>
    <n v="90"/>
    <s v="OK"/>
    <n v="75000"/>
    <n v="6750000"/>
    <n v="0"/>
    <x v="2"/>
    <x v="0"/>
    <x v="0"/>
    <x v="0"/>
    <x v="0"/>
    <s v="DL.2376.AFA.001.054.B.521211"/>
  </r>
  <r>
    <s v="DL.2376.AFA.001.054.B.521211.2"/>
    <m/>
    <s v="02 - Penggadaan"/>
    <n v="2"/>
    <s v="PKT"/>
    <n v="1500000"/>
    <n v="3000000"/>
    <m/>
    <x v="8"/>
    <n v="2"/>
    <s v="PKT"/>
    <n v="1500000"/>
    <n v="3000000"/>
    <n v="0"/>
    <x v="2"/>
    <x v="0"/>
    <x v="0"/>
    <x v="0"/>
    <x v="0"/>
    <s v="DL.2376.AFA.001.054.B.521211"/>
  </r>
  <r>
    <s v="DL.2376.AFA.001.054.B.521211.3"/>
    <m/>
    <s v="03 - Bahan Komputer"/>
    <n v="2"/>
    <s v="PKT"/>
    <n v="1500000"/>
    <n v="3000000"/>
    <m/>
    <x v="9"/>
    <n v="2"/>
    <s v="PKT"/>
    <n v="1500000"/>
    <n v="3000000"/>
    <n v="0"/>
    <x v="2"/>
    <x v="0"/>
    <x v="0"/>
    <x v="0"/>
    <x v="0"/>
    <s v="DL.2376.AFA.001.054.B.521211"/>
  </r>
  <r>
    <s v="DL.2376.AFA.001.054.B.521211.4"/>
    <m/>
    <s v="04 - ATK"/>
    <n v="2"/>
    <s v="PKT"/>
    <n v="1000000"/>
    <n v="2000000"/>
    <m/>
    <x v="10"/>
    <n v="2"/>
    <s v="PKT"/>
    <n v="1000000"/>
    <n v="2000000"/>
    <n v="0"/>
    <x v="2"/>
    <x v="0"/>
    <x v="0"/>
    <x v="0"/>
    <x v="0"/>
    <s v="DL.2376.AFA.001.054.B.521211"/>
  </r>
  <r>
    <s v="DL.2376.AFA.001.054.B.521211.5"/>
    <m/>
    <s v="05 - Perlengkapan Kegiatan Beban Kerja Guru dan Dosen"/>
    <n v="36"/>
    <s v="OK"/>
    <n v="250000"/>
    <n v="9000000"/>
    <m/>
    <x v="45"/>
    <n v="36"/>
    <s v="OK"/>
    <n v="250000"/>
    <n v="9000000"/>
    <n v="0"/>
    <x v="2"/>
    <x v="0"/>
    <x v="0"/>
    <x v="0"/>
    <x v="0"/>
    <s v="DL.2376.AFA.001.054.B.521211"/>
  </r>
  <r>
    <s v="DL.2376.AFA.001.054.B.522151"/>
    <s v="522151"/>
    <s v="Belanja Jasa Profesi"/>
    <m/>
    <m/>
    <m/>
    <n v="10000000"/>
    <s v="522151"/>
    <x v="11"/>
    <m/>
    <m/>
    <m/>
    <n v="18000000"/>
    <n v="-8000000"/>
    <x v="3"/>
    <x v="0"/>
    <x v="0"/>
    <x v="0"/>
    <x v="4"/>
    <s v="DL.2376.AFA.001.054.B"/>
  </r>
  <r>
    <s v="DL.2376.AFA.001.054.B.522151.1"/>
    <m/>
    <s v="01 - Narasumber/Pembahas"/>
    <n v="10"/>
    <s v="OJ"/>
    <n v="1000000"/>
    <n v="10000000"/>
    <m/>
    <x v="12"/>
    <n v="20"/>
    <s v="OJ"/>
    <n v="900000"/>
    <n v="18000000"/>
    <n v="-8000000"/>
    <x v="3"/>
    <x v="0"/>
    <x v="0"/>
    <x v="0"/>
    <x v="0"/>
    <s v="DL.2376.AFA.001.054.B.522151"/>
  </r>
  <r>
    <s v="DL.2376.AFA.001.054.B.524111"/>
    <s v="524111"/>
    <s v="Belanja Perjalanan Dinas Biasa"/>
    <m/>
    <m/>
    <m/>
    <n v="69170000"/>
    <s v="524111"/>
    <x v="13"/>
    <m/>
    <m/>
    <m/>
    <n v="69170000"/>
    <n v="0"/>
    <x v="3"/>
    <x v="0"/>
    <x v="0"/>
    <x v="0"/>
    <x v="4"/>
    <s v="DL.2376.AFA.001.054.B"/>
  </r>
  <r>
    <s v="DL.2376.AFA.001.054.B.524111.1"/>
    <m/>
    <s v="01 - Perjalanan Evaluasi Beban Kerja Guru dan Dosen"/>
    <n v="26"/>
    <s v="OK"/>
    <n v="2660417"/>
    <n v="69170000"/>
    <m/>
    <x v="46"/>
    <n v="26"/>
    <s v="OK"/>
    <n v="2660417"/>
    <n v="69170000"/>
    <n v="0"/>
    <x v="2"/>
    <x v="0"/>
    <x v="0"/>
    <x v="0"/>
    <x v="0"/>
    <s v="DL.2376.AFA.001.054.B.524111"/>
  </r>
  <r>
    <s v="032.12.WA"/>
    <s v="032.12.WA"/>
    <s v="Program Dukungan Manajemen"/>
    <m/>
    <m/>
    <m/>
    <n v="22288180000"/>
    <s v="032.12.WA"/>
    <x v="47"/>
    <m/>
    <m/>
    <m/>
    <n v="22942174000"/>
    <n v="-653994000"/>
    <x v="0"/>
    <x v="0"/>
    <x v="0"/>
    <x v="0"/>
    <x v="0"/>
    <s v="032.12"/>
  </r>
  <r>
    <s v="WA.2378"/>
    <s v="2378"/>
    <s v="Dukungan Manajemen Internal Lingkup Badan Riset dan Sumber Daya Manusia Kelautan dan Perikanan"/>
    <m/>
    <m/>
    <m/>
    <n v="13788180000"/>
    <s v="2378"/>
    <x v="48"/>
    <m/>
    <m/>
    <m/>
    <n v="14442174000"/>
    <n v="-653994000"/>
    <x v="0"/>
    <x v="0"/>
    <x v="0"/>
    <x v="0"/>
    <x v="0"/>
    <s v="WA"/>
  </r>
  <r>
    <s v="WA.2378.CAN"/>
    <s v="2378.CAN"/>
    <s v="Sarana Bidang Teknologi Informasi dan Komunikasi[Base Line]"/>
    <n v="2"/>
    <s v="Unit"/>
    <m/>
    <n v="260000000"/>
    <s v="2378.CAN"/>
    <x v="49"/>
    <n v="2"/>
    <s v="Unit"/>
    <m/>
    <n v="260000000"/>
    <n v="0"/>
    <x v="0"/>
    <x v="0"/>
    <x v="0"/>
    <x v="0"/>
    <x v="0"/>
    <s v="WA.2378"/>
  </r>
  <r>
    <s v="WA.2378.CAN.001"/>
    <s v="2378.CAN.001"/>
    <s v="Sarana Teknologi Informasi dan Komunikasi Bidang Riset dan SDM KP"/>
    <n v="2"/>
    <s v="Unit"/>
    <m/>
    <n v="260000000"/>
    <s v="2378.CAN.001"/>
    <x v="50"/>
    <n v="2"/>
    <s v="Unit"/>
    <m/>
    <n v="260000000"/>
    <n v="0"/>
    <x v="3"/>
    <x v="0"/>
    <x v="0"/>
    <x v="0"/>
    <x v="0"/>
    <s v="WA.2378.CAN"/>
  </r>
  <r>
    <s v="WA.2378.CAN.001.301"/>
    <s v="301"/>
    <s v="Sarana Teknologi Informasi dan Komunikasi (TIK) Pendidikan Kelautan dan Perikanan"/>
    <m/>
    <s v=""/>
    <m/>
    <n v="260000000"/>
    <s v="301"/>
    <x v="51"/>
    <m/>
    <s v=""/>
    <m/>
    <n v="260000000"/>
    <n v="0"/>
    <x v="3"/>
    <x v="0"/>
    <x v="0"/>
    <x v="0"/>
    <x v="0"/>
    <s v="WA.2378.CAN.001"/>
  </r>
  <r>
    <s v="WA.2378.CAN.001.301.A"/>
    <s v="A"/>
    <s v="Sarana Teknologi Informasi dan Komunikasi"/>
    <m/>
    <m/>
    <m/>
    <n v="260000000"/>
    <s v="A"/>
    <x v="52"/>
    <m/>
    <m/>
    <m/>
    <n v="260000000"/>
    <n v="0"/>
    <x v="3"/>
    <x v="3"/>
    <x v="5"/>
    <x v="0"/>
    <x v="0"/>
    <s v="WA.2378.CAN.001.301"/>
  </r>
  <r>
    <s v="WA.2378.CAN.001.301.A.532111"/>
    <s v="532111"/>
    <s v="Belanja Modal Peralatan dan Mesin"/>
    <m/>
    <m/>
    <m/>
    <n v="260000000"/>
    <s v="532111"/>
    <x v="53"/>
    <m/>
    <m/>
    <m/>
    <n v="260000000"/>
    <n v="0"/>
    <x v="3"/>
    <x v="0"/>
    <x v="0"/>
    <x v="1"/>
    <x v="5"/>
    <s v="WA.2378.CAN.001.301.A"/>
  </r>
  <r>
    <s v="WA.2378.CAN.001.301.A.532111.1"/>
    <m/>
    <s v="01 - Peralatan Teknologi Informasi dan Komunikasi Pusdik KP"/>
    <n v="1"/>
    <s v="PKT"/>
    <n v="260000000"/>
    <n v="260000000"/>
    <m/>
    <x v="54"/>
    <n v="1"/>
    <s v="PKT"/>
    <n v="260000000"/>
    <n v="260000000"/>
    <n v="0"/>
    <x v="2"/>
    <x v="0"/>
    <x v="0"/>
    <x v="0"/>
    <x v="0"/>
    <s v="WA.2378.CAN.001.301.A.532111"/>
  </r>
  <r>
    <s v="WA.2378.EBA"/>
    <s v="2378.EBA"/>
    <s v="Layanan Dukungan Manajemen Internal[Base Line]"/>
    <n v="8"/>
    <s v="Layanan, Laporan, Dokumen, Rekomendasi, Unit"/>
    <m/>
    <n v="10694573000"/>
    <s v="2378.EBA"/>
    <x v="55"/>
    <n v="8"/>
    <s v="Layanan, Laporan, Dokumen, Rekomendasi, Unit"/>
    <m/>
    <n v="11735200000"/>
    <n v="-1040627000"/>
    <x v="0"/>
    <x v="0"/>
    <x v="0"/>
    <x v="0"/>
    <x v="0"/>
    <s v="WA.2378"/>
  </r>
  <r>
    <s v="WA.2378.EBA.958"/>
    <s v="2378.EBA.958"/>
    <s v="Layanan Hubungan Masyarakat"/>
    <n v="1"/>
    <s v="Layanan"/>
    <m/>
    <n v="253780000"/>
    <s v="2378.EBA.958"/>
    <x v="56"/>
    <n v="1"/>
    <s v="Layanan"/>
    <m/>
    <n v="572128000"/>
    <n v="-318348000"/>
    <x v="0"/>
    <x v="0"/>
    <x v="0"/>
    <x v="0"/>
    <x v="0"/>
    <s v="WA.2378.EBA"/>
  </r>
  <r>
    <s v="WA.2378.EBA.958.306"/>
    <s v="306"/>
    <s v="Pelayanan Kerja Sama Pendidikan Kelautan dan Perikanan"/>
    <m/>
    <s v=""/>
    <m/>
    <n v="253780000"/>
    <s v="306"/>
    <x v="57"/>
    <m/>
    <s v=""/>
    <m/>
    <n v="572128000"/>
    <n v="-318348000"/>
    <x v="0"/>
    <x v="0"/>
    <x v="0"/>
    <x v="0"/>
    <x v="0"/>
    <s v="WA.2378.EBA.958"/>
  </r>
  <r>
    <s v="WA.2378.EBA.958.306.A"/>
    <s v="A"/>
    <s v="Kerjasama Pendidikan KP"/>
    <m/>
    <m/>
    <m/>
    <n v="253780000"/>
    <s v="A"/>
    <x v="58"/>
    <m/>
    <m/>
    <m/>
    <n v="115852000"/>
    <n v="137928000"/>
    <x v="0"/>
    <x v="4"/>
    <x v="6"/>
    <x v="0"/>
    <x v="0"/>
    <s v="WA.2378.EBA.958.306"/>
  </r>
  <r>
    <s v="WA.2378.EBA.958.306.A.521211"/>
    <s v="521211"/>
    <s v="Belanja Bahan"/>
    <m/>
    <m/>
    <m/>
    <n v="39000000"/>
    <s v="521211"/>
    <x v="6"/>
    <m/>
    <m/>
    <m/>
    <n v="19500000"/>
    <n v="19500000"/>
    <x v="0"/>
    <x v="0"/>
    <x v="0"/>
    <x v="2"/>
    <x v="6"/>
    <s v="WA.2378.EBA.958.306.A"/>
  </r>
  <r>
    <s v="WA.2378.EBA.958.306.A.521211.1"/>
    <m/>
    <s v="01 - Konsumsi/bahan makanan"/>
    <n v="200"/>
    <s v="OK"/>
    <n v="75000"/>
    <n v="15000000"/>
    <m/>
    <x v="7"/>
    <n v="100"/>
    <s v="OK"/>
    <n v="75000"/>
    <n v="7500000"/>
    <n v="7500000"/>
    <x v="1"/>
    <x v="0"/>
    <x v="0"/>
    <x v="0"/>
    <x v="0"/>
    <s v="WA.2378.EBA.958.306.A.521211"/>
  </r>
  <r>
    <s v="WA.2378.EBA.958.306.A.521211.2"/>
    <m/>
    <s v="02 - Penggadaan"/>
    <n v="6"/>
    <s v="PKT"/>
    <n v="1500000"/>
    <n v="9000000"/>
    <m/>
    <x v="8"/>
    <n v="3"/>
    <s v="PKT"/>
    <n v="1500000"/>
    <n v="4500000"/>
    <n v="4500000"/>
    <x v="1"/>
    <x v="0"/>
    <x v="0"/>
    <x v="0"/>
    <x v="0"/>
    <s v="WA.2378.EBA.958.306.A.521211"/>
  </r>
  <r>
    <s v="WA.2378.EBA.958.306.A.521211.3"/>
    <m/>
    <s v="03 - Bahan Komputer"/>
    <n v="6"/>
    <s v="PKT"/>
    <n v="1500000"/>
    <n v="9000000"/>
    <m/>
    <x v="9"/>
    <n v="3"/>
    <s v="PKT"/>
    <n v="1500000"/>
    <n v="4500000"/>
    <n v="4500000"/>
    <x v="1"/>
    <x v="0"/>
    <x v="0"/>
    <x v="0"/>
    <x v="0"/>
    <s v="WA.2378.EBA.958.306.A.521211"/>
  </r>
  <r>
    <s v="WA.2378.EBA.958.306.A.521211.4"/>
    <m/>
    <s v="04 - ATK"/>
    <n v="6"/>
    <s v="PKT"/>
    <n v="1000000"/>
    <n v="6000000"/>
    <m/>
    <x v="10"/>
    <n v="3"/>
    <s v="PKT"/>
    <n v="1000000"/>
    <n v="3000000"/>
    <n v="3000000"/>
    <x v="1"/>
    <x v="0"/>
    <x v="0"/>
    <x v="0"/>
    <x v="0"/>
    <s v="WA.2378.EBA.958.306.A.521211"/>
  </r>
  <r>
    <s v="WA.2378.EBA.958.306.A.521219"/>
    <s v="521219"/>
    <s v="Belanja Barang Non Operasional Lainnya"/>
    <m/>
    <m/>
    <m/>
    <n v="9000000"/>
    <s v="521219"/>
    <x v="26"/>
    <m/>
    <m/>
    <m/>
    <n v="8500000"/>
    <n v="500000"/>
    <x v="0"/>
    <x v="0"/>
    <x v="0"/>
    <x v="2"/>
    <x v="6"/>
    <s v="WA.2378.EBA.958.306.A"/>
  </r>
  <r>
    <s v="WA.2378.EBA.958.306.A.521219.1"/>
    <m/>
    <s v="01 - Langganan biaya video conference"/>
    <n v="4"/>
    <s v="PKT"/>
    <n v="250000"/>
    <n v="1000000"/>
    <m/>
    <x v="59"/>
    <n v="2"/>
    <s v="PKT"/>
    <n v="250000"/>
    <n v="500000"/>
    <n v="500000"/>
    <x v="4"/>
    <x v="0"/>
    <x v="0"/>
    <x v="0"/>
    <x v="0"/>
    <s v="WA.2378.EBA.958.306.A.521219"/>
  </r>
  <r>
    <s v="WA.2378.EBA.958.306.A.521219.2"/>
    <m/>
    <s v="02 - Dukungan Kerjasama Pendidikan KP"/>
    <n v="1"/>
    <s v="PKT"/>
    <n v="8000000"/>
    <n v="8000000"/>
    <m/>
    <x v="60"/>
    <n v="1"/>
    <s v="PKT"/>
    <n v="8000000"/>
    <n v="8000000"/>
    <n v="0"/>
    <x v="2"/>
    <x v="0"/>
    <x v="0"/>
    <x v="0"/>
    <x v="0"/>
    <s v="WA.2378.EBA.958.306.A.521219"/>
  </r>
  <r>
    <s v="WA.2378.EBA.958.306.A.522151"/>
    <s v="522151"/>
    <s v="Belanja Jasa Profesi"/>
    <m/>
    <m/>
    <m/>
    <n v="8000000"/>
    <s v="522151"/>
    <x v="11"/>
    <m/>
    <m/>
    <m/>
    <n v="0"/>
    <n v="8000000"/>
    <x v="0"/>
    <x v="0"/>
    <x v="0"/>
    <x v="2"/>
    <x v="6"/>
    <s v="WA.2378.EBA.958.306.A"/>
  </r>
  <r>
    <s v="WA.2378.EBA.958.306.A.522151.1"/>
    <m/>
    <s v="01 - Narasumber/Pembahas"/>
    <n v="8"/>
    <s v="OJ"/>
    <n v="1000000"/>
    <n v="8000000"/>
    <m/>
    <x v="12"/>
    <n v="0"/>
    <s v="OJ"/>
    <n v="1000000"/>
    <n v="0"/>
    <n v="8000000"/>
    <x v="1"/>
    <x v="0"/>
    <x v="0"/>
    <x v="0"/>
    <x v="0"/>
    <s v="WA.2378.EBA.958.306.A.522151"/>
  </r>
  <r>
    <s v="WA.2378.EBA.958.306.A.524111"/>
    <s v="524111"/>
    <s v="Belanja Perjalanan Dinas Biasa"/>
    <m/>
    <m/>
    <m/>
    <n v="197780000"/>
    <s v="524111"/>
    <x v="13"/>
    <m/>
    <m/>
    <m/>
    <n v="87852000"/>
    <n v="109928000"/>
    <x v="0"/>
    <x v="0"/>
    <x v="0"/>
    <x v="2"/>
    <x v="6"/>
    <s v="WA.2378.EBA.958.306.A"/>
  </r>
  <r>
    <s v="WA.2378.EBA.958.306.A.524111.1"/>
    <m/>
    <s v="01 - Perjalanan Kerjasama Pendidikan KP"/>
    <n v="30"/>
    <s v="OK"/>
    <n v="6592667"/>
    <n v="197780000"/>
    <m/>
    <x v="61"/>
    <n v="15"/>
    <s v="OK"/>
    <n v="5856800"/>
    <n v="87852000"/>
    <n v="109928000"/>
    <x v="1"/>
    <x v="0"/>
    <x v="0"/>
    <x v="0"/>
    <x v="0"/>
    <s v="WA.2378.EBA.958.306.A.524111"/>
  </r>
  <r>
    <s v="WA.2378.EBA.958.306.B"/>
    <m/>
    <m/>
    <m/>
    <m/>
    <m/>
    <m/>
    <s v="B"/>
    <x v="62"/>
    <m/>
    <m/>
    <m/>
    <n v="393216000"/>
    <n v="-393216000"/>
    <x v="0"/>
    <x v="4"/>
    <x v="6"/>
    <x v="0"/>
    <x v="0"/>
    <s v="WA.2378.EBA.958.306"/>
  </r>
  <r>
    <s v="WA.2378.EBA.958.306.B.521211"/>
    <m/>
    <m/>
    <m/>
    <m/>
    <m/>
    <m/>
    <s v="521211"/>
    <x v="6"/>
    <m/>
    <m/>
    <m/>
    <n v="36020000"/>
    <n v="-36020000"/>
    <x v="0"/>
    <x v="0"/>
    <x v="0"/>
    <x v="2"/>
    <x v="6"/>
    <s v="WA.2378.EBA.958.306.B"/>
  </r>
  <r>
    <s v="WA.2378.EBA.958.306.B.521211.1"/>
    <m/>
    <m/>
    <m/>
    <m/>
    <m/>
    <m/>
    <m/>
    <x v="7"/>
    <n v="20"/>
    <s v="OK"/>
    <n v="75000"/>
    <n v="1500000"/>
    <n v="-1500000"/>
    <x v="1"/>
    <x v="0"/>
    <x v="0"/>
    <x v="0"/>
    <x v="0"/>
    <s v="WA.2378.EBA.958.306.B.521211"/>
  </r>
  <r>
    <s v="WA.2378.EBA.958.306.B.521211.2"/>
    <m/>
    <m/>
    <m/>
    <m/>
    <m/>
    <m/>
    <m/>
    <x v="8"/>
    <n v="1"/>
    <s v="PKT"/>
    <n v="1500000"/>
    <n v="1500000"/>
    <n v="-1500000"/>
    <x v="1"/>
    <x v="0"/>
    <x v="0"/>
    <x v="0"/>
    <x v="0"/>
    <s v="WA.2378.EBA.958.306.B.521211"/>
  </r>
  <r>
    <s v="WA.2378.EBA.958.306.B.521211.3"/>
    <m/>
    <m/>
    <m/>
    <m/>
    <m/>
    <m/>
    <m/>
    <x v="9"/>
    <n v="1"/>
    <s v="PKT"/>
    <n v="1500000"/>
    <n v="1500000"/>
    <n v="-1500000"/>
    <x v="1"/>
    <x v="0"/>
    <x v="0"/>
    <x v="0"/>
    <x v="0"/>
    <s v="WA.2378.EBA.958.306.B.521211"/>
  </r>
  <r>
    <s v="WA.2378.EBA.958.306.B.521211.4"/>
    <m/>
    <m/>
    <m/>
    <m/>
    <m/>
    <m/>
    <m/>
    <x v="10"/>
    <n v="1"/>
    <s v="PKT"/>
    <n v="1000000"/>
    <n v="1000000"/>
    <n v="-1000000"/>
    <x v="1"/>
    <x v="0"/>
    <x v="0"/>
    <x v="0"/>
    <x v="0"/>
    <s v="WA.2378.EBA.958.306.B.521211"/>
  </r>
  <r>
    <s v="WA.2378.EBA.958.306.B.521211.5"/>
    <m/>
    <m/>
    <m/>
    <m/>
    <m/>
    <m/>
    <m/>
    <x v="63"/>
    <n v="109"/>
    <s v="PKT"/>
    <n v="280000"/>
    <n v="30520000"/>
    <n v="-30520000"/>
    <x v="1"/>
    <x v="0"/>
    <x v="0"/>
    <x v="0"/>
    <x v="0"/>
    <s v="WA.2378.EBA.958.306.B.521211"/>
  </r>
  <r>
    <s v="WA.2378.EBA.958.306.B.521219"/>
    <m/>
    <m/>
    <m/>
    <m/>
    <m/>
    <m/>
    <s v="521219"/>
    <x v="26"/>
    <m/>
    <m/>
    <m/>
    <n v="0"/>
    <n v="0"/>
    <x v="0"/>
    <x v="0"/>
    <x v="0"/>
    <x v="2"/>
    <x v="6"/>
    <s v="WA.2378.EBA.958.306.B"/>
  </r>
  <r>
    <s v="WA.2378.EBA.958.306.B.521219.1"/>
    <m/>
    <m/>
    <m/>
    <m/>
    <m/>
    <m/>
    <m/>
    <x v="59"/>
    <n v="0"/>
    <s v="PKT"/>
    <n v="250000"/>
    <n v="0"/>
    <n v="0"/>
    <x v="2"/>
    <x v="0"/>
    <x v="0"/>
    <x v="0"/>
    <x v="0"/>
    <s v="WA.2378.EBA.958.306.B.521219"/>
  </r>
  <r>
    <s v="WA.2378.EBA.958.306.B.521219.2"/>
    <m/>
    <m/>
    <m/>
    <m/>
    <m/>
    <m/>
    <m/>
    <x v="60"/>
    <n v="0"/>
    <s v="PKT"/>
    <n v="8000000"/>
    <n v="0"/>
    <n v="0"/>
    <x v="2"/>
    <x v="0"/>
    <x v="0"/>
    <x v="0"/>
    <x v="0"/>
    <s v="WA.2378.EBA.958.306.B.521219"/>
  </r>
  <r>
    <s v="WA.2378.EBA.958.306.B.522151"/>
    <m/>
    <m/>
    <m/>
    <m/>
    <m/>
    <m/>
    <s v="522151"/>
    <x v="11"/>
    <m/>
    <m/>
    <m/>
    <n v="10000000"/>
    <n v="-10000000"/>
    <x v="0"/>
    <x v="0"/>
    <x v="0"/>
    <x v="2"/>
    <x v="6"/>
    <s v="WA.2378.EBA.958.306.B"/>
  </r>
  <r>
    <s v="WA.2378.EBA.958.306.B.522151.1"/>
    <m/>
    <m/>
    <m/>
    <m/>
    <m/>
    <m/>
    <m/>
    <x v="12"/>
    <n v="10"/>
    <s v="OJ"/>
    <n v="1000000"/>
    <n v="10000000"/>
    <n v="-10000000"/>
    <x v="1"/>
    <x v="0"/>
    <x v="0"/>
    <x v="0"/>
    <x v="0"/>
    <s v="WA.2378.EBA.958.306.B.522151"/>
  </r>
  <r>
    <s v="WA.2378.EBA.958.306.B.524111"/>
    <m/>
    <m/>
    <m/>
    <m/>
    <m/>
    <m/>
    <s v="524111"/>
    <x v="13"/>
    <m/>
    <m/>
    <m/>
    <n v="347196000"/>
    <n v="-347196000"/>
    <x v="0"/>
    <x v="0"/>
    <x v="0"/>
    <x v="2"/>
    <x v="6"/>
    <s v="WA.2378.EBA.958.306.B"/>
  </r>
  <r>
    <s v="WA.2378.EBA.958.306.B.524111.1"/>
    <m/>
    <m/>
    <m/>
    <m/>
    <m/>
    <m/>
    <m/>
    <x v="64"/>
    <n v="218"/>
    <s v="OK"/>
    <n v="822000"/>
    <n v="179196000"/>
    <n v="-179196000"/>
    <x v="1"/>
    <x v="0"/>
    <x v="0"/>
    <x v="0"/>
    <x v="0"/>
    <s v="WA.2378.EBA.958.306.B.524111"/>
  </r>
  <r>
    <s v="WA.2378.EBA.958.306.B.524111.2"/>
    <m/>
    <m/>
    <m/>
    <m/>
    <m/>
    <m/>
    <m/>
    <x v="17"/>
    <n v="56"/>
    <s v="OK"/>
    <n v="3000000"/>
    <n v="168000000"/>
    <n v="-168000000"/>
    <x v="3"/>
    <x v="0"/>
    <x v="0"/>
    <x v="0"/>
    <x v="0"/>
    <s v="WA.2378.EBA.958.306.B.524111"/>
  </r>
  <r>
    <s v="WA.2378.EBA.958.306.C"/>
    <m/>
    <m/>
    <m/>
    <m/>
    <m/>
    <m/>
    <s v="C"/>
    <x v="65"/>
    <m/>
    <m/>
    <m/>
    <n v="63060000"/>
    <n v="-63060000"/>
    <x v="0"/>
    <x v="4"/>
    <x v="6"/>
    <x v="0"/>
    <x v="0"/>
    <s v="WA.2378.EBA.958.306"/>
  </r>
  <r>
    <s v="WA.2378.EBA.958.306.C.521211"/>
    <m/>
    <m/>
    <m/>
    <m/>
    <m/>
    <m/>
    <s v="521211"/>
    <x v="6"/>
    <m/>
    <m/>
    <m/>
    <n v="14700000"/>
    <n v="-14700000"/>
    <x v="0"/>
    <x v="0"/>
    <x v="0"/>
    <x v="2"/>
    <x v="6"/>
    <s v="WA.2378.EBA.958.306.C"/>
  </r>
  <r>
    <s v="WA.2378.EBA.958.306.C.521211.1"/>
    <m/>
    <m/>
    <m/>
    <m/>
    <m/>
    <m/>
    <m/>
    <x v="7"/>
    <n v="36"/>
    <s v="OK"/>
    <n v="75000"/>
    <n v="2700000"/>
    <n v="-2700000"/>
    <x v="1"/>
    <x v="0"/>
    <x v="0"/>
    <x v="0"/>
    <x v="0"/>
    <s v="WA.2378.EBA.958.306.C.521211"/>
  </r>
  <r>
    <s v="WA.2378.EBA.958.306.C.521211.2"/>
    <m/>
    <m/>
    <m/>
    <m/>
    <m/>
    <m/>
    <m/>
    <x v="8"/>
    <n v="2"/>
    <s v="PKT"/>
    <n v="1500000"/>
    <n v="3000000"/>
    <n v="-3000000"/>
    <x v="1"/>
    <x v="0"/>
    <x v="0"/>
    <x v="0"/>
    <x v="0"/>
    <s v="WA.2378.EBA.958.306.C.521211"/>
  </r>
  <r>
    <s v="WA.2378.EBA.958.306.C.521211.3"/>
    <m/>
    <m/>
    <m/>
    <m/>
    <m/>
    <m/>
    <m/>
    <x v="9"/>
    <n v="2"/>
    <s v="PKT"/>
    <n v="1500000"/>
    <n v="3000000"/>
    <n v="-3000000"/>
    <x v="1"/>
    <x v="0"/>
    <x v="0"/>
    <x v="0"/>
    <x v="0"/>
    <s v="WA.2378.EBA.958.306.C.521211"/>
  </r>
  <r>
    <s v="WA.2378.EBA.958.306.C.521211.4"/>
    <m/>
    <m/>
    <m/>
    <m/>
    <m/>
    <m/>
    <m/>
    <x v="10"/>
    <n v="2"/>
    <s v="PKT"/>
    <n v="1000000"/>
    <n v="2000000"/>
    <n v="-2000000"/>
    <x v="1"/>
    <x v="0"/>
    <x v="0"/>
    <x v="0"/>
    <x v="0"/>
    <s v="WA.2378.EBA.958.306.C.521211"/>
  </r>
  <r>
    <s v="WA.2378.EBA.958.306.C.521211.5"/>
    <m/>
    <m/>
    <m/>
    <m/>
    <m/>
    <m/>
    <m/>
    <x v="66"/>
    <n v="20"/>
    <s v="PKT"/>
    <n v="200000"/>
    <n v="4000000"/>
    <n v="-4000000"/>
    <x v="1"/>
    <x v="0"/>
    <x v="0"/>
    <x v="0"/>
    <x v="0"/>
    <s v="WA.2378.EBA.958.306.C.521211"/>
  </r>
  <r>
    <s v="WA.2378.EBA.958.306.C.521219"/>
    <m/>
    <m/>
    <m/>
    <m/>
    <m/>
    <m/>
    <s v="521219"/>
    <x v="26"/>
    <m/>
    <m/>
    <m/>
    <n v="0"/>
    <n v="0"/>
    <x v="0"/>
    <x v="0"/>
    <x v="0"/>
    <x v="2"/>
    <x v="6"/>
    <s v="WA.2378.EBA.958.306.C"/>
  </r>
  <r>
    <s v="WA.2378.EBA.958.306.C.521219.1"/>
    <m/>
    <m/>
    <m/>
    <m/>
    <m/>
    <m/>
    <m/>
    <x v="59"/>
    <n v="0"/>
    <s v="PKT"/>
    <n v="250000"/>
    <n v="0"/>
    <n v="0"/>
    <x v="2"/>
    <x v="0"/>
    <x v="0"/>
    <x v="0"/>
    <x v="0"/>
    <s v="WA.2378.EBA.958.306.C.521219"/>
  </r>
  <r>
    <s v="WA.2378.EBA.958.306.C.521219.2"/>
    <m/>
    <m/>
    <m/>
    <m/>
    <m/>
    <m/>
    <m/>
    <x v="60"/>
    <n v="0"/>
    <s v="PKT"/>
    <n v="8000000"/>
    <n v="0"/>
    <n v="0"/>
    <x v="2"/>
    <x v="0"/>
    <x v="0"/>
    <x v="0"/>
    <x v="0"/>
    <s v="WA.2378.EBA.958.306.C.521219"/>
  </r>
  <r>
    <s v="WA.2378.EBA.958.306.C.522151"/>
    <m/>
    <m/>
    <m/>
    <m/>
    <m/>
    <m/>
    <s v="522151"/>
    <x v="11"/>
    <m/>
    <m/>
    <m/>
    <n v="0"/>
    <n v="0"/>
    <x v="0"/>
    <x v="0"/>
    <x v="0"/>
    <x v="2"/>
    <x v="6"/>
    <s v="WA.2378.EBA.958.306.C"/>
  </r>
  <r>
    <s v="WA.2378.EBA.958.306.C.522151.1"/>
    <m/>
    <m/>
    <m/>
    <m/>
    <m/>
    <m/>
    <m/>
    <x v="12"/>
    <n v="0"/>
    <s v="OJ"/>
    <n v="1000000"/>
    <n v="0"/>
    <n v="0"/>
    <x v="2"/>
    <x v="0"/>
    <x v="0"/>
    <x v="0"/>
    <x v="0"/>
    <s v="WA.2378.EBA.958.306.C.522151"/>
  </r>
  <r>
    <s v="WA.2378.EBA.958.306.C.524111"/>
    <m/>
    <m/>
    <m/>
    <m/>
    <m/>
    <m/>
    <s v="524111"/>
    <x v="13"/>
    <m/>
    <m/>
    <m/>
    <n v="48360000"/>
    <n v="-48360000"/>
    <x v="0"/>
    <x v="0"/>
    <x v="0"/>
    <x v="2"/>
    <x v="6"/>
    <s v="WA.2378.EBA.958.306.C"/>
  </r>
  <r>
    <s v="WA.2378.EBA.958.306.C.524111.1"/>
    <m/>
    <m/>
    <m/>
    <m/>
    <m/>
    <m/>
    <m/>
    <x v="67"/>
    <n v="24"/>
    <s v="OK"/>
    <n v="2015000"/>
    <n v="48360000"/>
    <n v="-48360000"/>
    <x v="1"/>
    <x v="0"/>
    <x v="0"/>
    <x v="0"/>
    <x v="0"/>
    <s v="WA.2378.EBA.958.306.C.524111"/>
  </r>
  <r>
    <s v="WA.2378.EBA.962"/>
    <s v="2378.EBA.962"/>
    <s v="Layanan Umum"/>
    <n v="1"/>
    <s v="Layanan"/>
    <m/>
    <n v="1209115000"/>
    <s v="2378.EBA.962"/>
    <x v="68"/>
    <n v="1"/>
    <s v="Layanan"/>
    <m/>
    <n v="1931394000"/>
    <n v="-722279000"/>
    <x v="0"/>
    <x v="0"/>
    <x v="0"/>
    <x v="0"/>
    <x v="0"/>
    <s v="WA.2378.EBA"/>
  </r>
  <r>
    <s v="WA.2378.EBA.962.301"/>
    <s v="301"/>
    <s v="Pelayanan Tata Usaha dan Kerumahtanggaan Pendidikan Kelautan dan Perikanan"/>
    <m/>
    <s v=""/>
    <m/>
    <n v="1209115000"/>
    <s v="301"/>
    <x v="69"/>
    <m/>
    <s v=""/>
    <m/>
    <n v="1931394000"/>
    <n v="-722279000"/>
    <x v="0"/>
    <x v="0"/>
    <x v="0"/>
    <x v="0"/>
    <x v="0"/>
    <s v="WA.2378.EBA.962"/>
  </r>
  <r>
    <s v="WA.2378.EBA.962.301.A"/>
    <s v="A"/>
    <s v="Pengelolaan dan Implementasi BMN"/>
    <m/>
    <m/>
    <m/>
    <n v="72100000"/>
    <s v="A"/>
    <x v="70"/>
    <m/>
    <m/>
    <m/>
    <n v="61900000"/>
    <n v="10200000"/>
    <x v="0"/>
    <x v="3"/>
    <x v="5"/>
    <x v="0"/>
    <x v="0"/>
    <s v="WA.2378.EBA.962.301"/>
  </r>
  <r>
    <s v="WA.2378.EBA.962.301.A.521211"/>
    <s v="521211"/>
    <s v="Belanja Bahan"/>
    <m/>
    <m/>
    <m/>
    <n v="22000000"/>
    <s v="521211"/>
    <x v="6"/>
    <m/>
    <m/>
    <m/>
    <n v="15000000"/>
    <n v="7000000"/>
    <x v="0"/>
    <x v="0"/>
    <x v="0"/>
    <x v="3"/>
    <x v="5"/>
    <s v="WA.2378.EBA.962.301.A"/>
  </r>
  <r>
    <s v="WA.2378.EBA.962.301.A.521211.1"/>
    <m/>
    <s v="01 - Penggadaan"/>
    <n v="4"/>
    <s v="PKT"/>
    <n v="1500000"/>
    <n v="6000000"/>
    <m/>
    <x v="71"/>
    <n v="3"/>
    <s v="PKT"/>
    <n v="1500000"/>
    <n v="4500000"/>
    <n v="1500000"/>
    <x v="0"/>
    <x v="0"/>
    <x v="0"/>
    <x v="0"/>
    <x v="0"/>
    <s v="WA.2378.EBA.962.301.A.521211"/>
  </r>
  <r>
    <s v="WA.2378.EBA.962.301.A.521211.2"/>
    <m/>
    <s v="02 - Bahan Komputer"/>
    <n v="4"/>
    <s v="PKT"/>
    <n v="1500000"/>
    <n v="6000000"/>
    <m/>
    <x v="23"/>
    <n v="3"/>
    <s v="PKT"/>
    <n v="1500000"/>
    <n v="4500000"/>
    <n v="1500000"/>
    <x v="0"/>
    <x v="0"/>
    <x v="0"/>
    <x v="0"/>
    <x v="0"/>
    <s v="WA.2378.EBA.962.301.A.521211"/>
  </r>
  <r>
    <s v="WA.2378.EBA.962.301.A.521211.3"/>
    <m/>
    <s v="03 - ATK"/>
    <n v="4"/>
    <s v="PKT"/>
    <n v="1000000"/>
    <n v="4000000"/>
    <m/>
    <x v="24"/>
    <n v="3"/>
    <s v="PKT"/>
    <n v="1000000"/>
    <n v="3000000"/>
    <n v="1000000"/>
    <x v="0"/>
    <x v="0"/>
    <x v="0"/>
    <x v="0"/>
    <x v="0"/>
    <s v="WA.2378.EBA.962.301.A.521211"/>
  </r>
  <r>
    <s v="WA.2378.EBA.962.301.A.521211.4"/>
    <m/>
    <s v="04 - Cetakan Kegiatan Administrasi SIMAK BMN"/>
    <n v="12"/>
    <s v="Ekplr"/>
    <n v="500000"/>
    <n v="6000000"/>
    <m/>
    <x v="72"/>
    <n v="6"/>
    <s v="Ekplr"/>
    <n v="500000"/>
    <n v="3000000"/>
    <n v="3000000"/>
    <x v="1"/>
    <x v="0"/>
    <x v="0"/>
    <x v="0"/>
    <x v="0"/>
    <s v="WA.2378.EBA.962.301.A.521211"/>
  </r>
  <r>
    <s v="WA.2378.EBA.962.301.A.524111"/>
    <s v="524111"/>
    <s v="Belanja Perjalanan Dinas Biasa"/>
    <m/>
    <m/>
    <m/>
    <n v="48000000"/>
    <s v="524111"/>
    <x v="13"/>
    <m/>
    <m/>
    <m/>
    <n v="44800000"/>
    <n v="3200000"/>
    <x v="0"/>
    <x v="0"/>
    <x v="0"/>
    <x v="3"/>
    <x v="5"/>
    <s v="WA.2378.EBA.962.301.A"/>
  </r>
  <r>
    <s v="WA.2378.EBA.962.301.A.524111.1"/>
    <m/>
    <s v="01 - Perjalanan Implementasi SIMAK - BMN"/>
    <n v="12"/>
    <s v="OK"/>
    <n v="4000000"/>
    <n v="48000000"/>
    <m/>
    <x v="73"/>
    <n v="8"/>
    <s v="OK"/>
    <n v="5600000"/>
    <n v="44800000"/>
    <n v="3200000"/>
    <x v="1"/>
    <x v="0"/>
    <x v="0"/>
    <x v="0"/>
    <x v="0"/>
    <s v="WA.2378.EBA.962.301.A.524111"/>
  </r>
  <r>
    <s v="WA.2378.EBA.962.301.A.524113"/>
    <s v="524113"/>
    <s v="Belanja Perjalanan Dinas Dalam Kota"/>
    <m/>
    <m/>
    <m/>
    <n v="2100000"/>
    <s v="524113"/>
    <x v="37"/>
    <m/>
    <m/>
    <m/>
    <n v="2100000"/>
    <n v="0"/>
    <x v="0"/>
    <x v="0"/>
    <x v="0"/>
    <x v="3"/>
    <x v="5"/>
    <s v="WA.2378.EBA.962.301.A"/>
  </r>
  <r>
    <s v="WA.2378.EBA.962.301.A.524113.1"/>
    <m/>
    <s v="01 - Koordinasi Implementasi SIMAK - BMN"/>
    <n v="14"/>
    <s v="OK"/>
    <n v="150000"/>
    <n v="2100000"/>
    <m/>
    <x v="74"/>
    <n v="14"/>
    <s v="OK"/>
    <n v="150000"/>
    <n v="2100000"/>
    <n v="0"/>
    <x v="2"/>
    <x v="0"/>
    <x v="0"/>
    <x v="0"/>
    <x v="0"/>
    <s v="WA.2378.EBA.962.301.A.524113"/>
  </r>
  <r>
    <s v="WA.2378.EBA.962.301.B"/>
    <s v="B"/>
    <s v="Pembinaan dan Koordinasi Kepala Pusdik KP"/>
    <m/>
    <m/>
    <m/>
    <n v="572300000"/>
    <s v="B"/>
    <x v="75"/>
    <m/>
    <m/>
    <m/>
    <n v="498618000"/>
    <n v="73682000"/>
    <x v="0"/>
    <x v="3"/>
    <x v="5"/>
    <x v="0"/>
    <x v="0"/>
    <s v="WA.2378.EBA.962.301"/>
  </r>
  <r>
    <s v="WA.2378.EBA.962.301.B.521211"/>
    <s v="521211"/>
    <s v="Belanja Bahan"/>
    <m/>
    <m/>
    <m/>
    <n v="10000000"/>
    <s v="521211"/>
    <x v="6"/>
    <m/>
    <m/>
    <m/>
    <n v="5000000"/>
    <n v="5000000"/>
    <x v="0"/>
    <x v="0"/>
    <x v="0"/>
    <x v="3"/>
    <x v="5"/>
    <s v="WA.2378.EBA.962.301.B"/>
  </r>
  <r>
    <s v="WA.2378.EBA.962.301.B.521211.1"/>
    <m/>
    <s v="01 - Bahan Komputer"/>
    <n v="4"/>
    <s v="PKT"/>
    <n v="1500000"/>
    <n v="6000000"/>
    <m/>
    <x v="76"/>
    <n v="2"/>
    <s v="PKT"/>
    <n v="1500000"/>
    <n v="3000000"/>
    <n v="3000000"/>
    <x v="1"/>
    <x v="0"/>
    <x v="0"/>
    <x v="0"/>
    <x v="0"/>
    <s v="WA.2378.EBA.962.301.B.521211"/>
  </r>
  <r>
    <s v="WA.2378.EBA.962.301.B.521211.2"/>
    <m/>
    <s v="02 - ATK"/>
    <n v="4"/>
    <s v="PKT"/>
    <n v="1000000"/>
    <n v="4000000"/>
    <m/>
    <x v="77"/>
    <n v="2"/>
    <s v="PKT"/>
    <n v="1000000"/>
    <n v="2000000"/>
    <n v="2000000"/>
    <x v="1"/>
    <x v="0"/>
    <x v="0"/>
    <x v="0"/>
    <x v="0"/>
    <s v="WA.2378.EBA.962.301.B.521211"/>
  </r>
  <r>
    <s v="WA.2378.EBA.962.301.B.521219"/>
    <s v="521219"/>
    <s v="Belanja Barang Non Operasional Lainnya"/>
    <m/>
    <m/>
    <m/>
    <n v="7800000"/>
    <s v="521219"/>
    <x v="26"/>
    <m/>
    <m/>
    <m/>
    <n v="7800000"/>
    <n v="0"/>
    <x v="0"/>
    <x v="0"/>
    <x v="0"/>
    <x v="3"/>
    <x v="5"/>
    <s v="WA.2378.EBA.962.301.B"/>
  </r>
  <r>
    <s v="WA.2378.EBA.962.301.B.521219.1"/>
    <m/>
    <s v="01 - Langganan biaya video conference"/>
    <n v="12"/>
    <s v="PKT"/>
    <n v="650000"/>
    <n v="7800000"/>
    <m/>
    <x v="78"/>
    <n v="2"/>
    <s v="PKT"/>
    <n v="3900000"/>
    <n v="7800000"/>
    <n v="0"/>
    <x v="2"/>
    <x v="0"/>
    <x v="0"/>
    <x v="0"/>
    <x v="0"/>
    <s v="WA.2378.EBA.962.301.B.521219"/>
  </r>
  <r>
    <s v="WA.2378.EBA.962.301.B.524111"/>
    <s v="524111"/>
    <s v="Belanja Perjalanan Dinas Biasa"/>
    <m/>
    <m/>
    <m/>
    <n v="554500000"/>
    <s v="524111"/>
    <x v="13"/>
    <m/>
    <m/>
    <m/>
    <n v="485818000"/>
    <n v="68682000"/>
    <x v="0"/>
    <x v="0"/>
    <x v="0"/>
    <x v="3"/>
    <x v="5"/>
    <s v="WA.2378.EBA.962.301.B"/>
  </r>
  <r>
    <s v="WA.2378.EBA.962.301.B.524111.1"/>
    <m/>
    <s v="01 - Perjalanan Pembinaan dan Wisuda Kepala Pusdik KP"/>
    <n v="55"/>
    <s v="OK"/>
    <n v="6075000"/>
    <n v="334125000"/>
    <m/>
    <x v="79"/>
    <n v="68"/>
    <s v="OK"/>
    <n v="7144383"/>
    <n v="485818000"/>
    <n v="-151693000"/>
    <x v="1"/>
    <x v="0"/>
    <x v="0"/>
    <x v="0"/>
    <x v="0"/>
    <s v="WA.2378.EBA.962.301.B.524111"/>
  </r>
  <r>
    <s v="WA.2378.EBA.962.301.B.524111.2"/>
    <m/>
    <s v="02 - Perjalanan Koordinasi, Sinkronisasi, Wisuda dan Pendampingan Kepala Pusdik KP"/>
    <n v="36"/>
    <s v="OK"/>
    <n v="6121528"/>
    <n v="220375000"/>
    <m/>
    <x v="34"/>
    <m/>
    <m/>
    <m/>
    <n v="0"/>
    <n v="220375000"/>
    <x v="1"/>
    <x v="0"/>
    <x v="0"/>
    <x v="0"/>
    <x v="0"/>
    <s v="WA.2378.EBA.962.301.B.524111"/>
  </r>
  <r>
    <s v="WA.2378.EBA.962.301.C"/>
    <s v="C"/>
    <s v="Pengelolaan Kearsipan, Tata Naskah Dinas dan Persuratan Pusat Pendidikan KP"/>
    <m/>
    <m/>
    <m/>
    <n v="78000000"/>
    <s v="C"/>
    <x v="80"/>
    <m/>
    <m/>
    <m/>
    <n v="63200000"/>
    <n v="14800000"/>
    <x v="0"/>
    <x v="3"/>
    <x v="5"/>
    <x v="0"/>
    <x v="0"/>
    <s v="WA.2378.EBA.962.301"/>
  </r>
  <r>
    <s v="WA.2378.EBA.962.301.C.521211"/>
    <s v="521211"/>
    <s v="Belanja Bahan"/>
    <m/>
    <m/>
    <m/>
    <n v="34000000"/>
    <s v="521211"/>
    <x v="6"/>
    <m/>
    <m/>
    <m/>
    <n v="18000000"/>
    <n v="16000000"/>
    <x v="0"/>
    <x v="0"/>
    <x v="0"/>
    <x v="3"/>
    <x v="5"/>
    <s v="WA.2378.EBA.962.301.C"/>
  </r>
  <r>
    <s v="WA.2378.EBA.962.301.C.521211.1"/>
    <m/>
    <s v="01 - Penggadaan"/>
    <n v="8"/>
    <s v="PKT"/>
    <n v="1000000"/>
    <n v="8000000"/>
    <m/>
    <x v="81"/>
    <n v="4"/>
    <s v="PKT"/>
    <n v="1000000"/>
    <n v="4000000"/>
    <n v="4000000"/>
    <x v="1"/>
    <x v="0"/>
    <x v="0"/>
    <x v="0"/>
    <x v="0"/>
    <s v="WA.2378.EBA.962.301.C.521211"/>
  </r>
  <r>
    <s v="WA.2378.EBA.962.301.C.521211.2"/>
    <m/>
    <s v="02 - Bahan Komputer"/>
    <n v="8"/>
    <s v="PKT"/>
    <n v="1500000"/>
    <n v="12000000"/>
    <m/>
    <x v="23"/>
    <n v="4"/>
    <s v="PKT"/>
    <n v="1500000"/>
    <n v="6000000"/>
    <n v="6000000"/>
    <x v="1"/>
    <x v="0"/>
    <x v="0"/>
    <x v="0"/>
    <x v="0"/>
    <s v="WA.2378.EBA.962.301.C.521211"/>
  </r>
  <r>
    <s v="WA.2378.EBA.962.301.C.521211.3"/>
    <m/>
    <s v="03 - ATK"/>
    <n v="8"/>
    <s v="PKT"/>
    <n v="1000000"/>
    <n v="8000000"/>
    <m/>
    <x v="24"/>
    <n v="4"/>
    <s v="PKT"/>
    <n v="1000000"/>
    <n v="4000000"/>
    <n v="4000000"/>
    <x v="1"/>
    <x v="0"/>
    <x v="0"/>
    <x v="0"/>
    <x v="0"/>
    <s v="WA.2378.EBA.962.301.C.521211"/>
  </r>
  <r>
    <s v="WA.2378.EBA.962.301.C.521211.4"/>
    <m/>
    <s v="04 - Cetakan Kegiatan dan Laporan"/>
    <n v="12"/>
    <s v="Ekplr"/>
    <n v="500000"/>
    <n v="6000000"/>
    <m/>
    <x v="82"/>
    <n v="8"/>
    <s v="Ekplr"/>
    <n v="500000"/>
    <n v="4000000"/>
    <n v="2000000"/>
    <x v="1"/>
    <x v="0"/>
    <x v="0"/>
    <x v="0"/>
    <x v="0"/>
    <s v="WA.2378.EBA.962.301.C.521211"/>
  </r>
  <r>
    <s v="WA.2378.EBA.962.301.C.522141"/>
    <s v="522141"/>
    <s v="Belanja Sewa"/>
    <m/>
    <m/>
    <m/>
    <n v="3000000"/>
    <s v="522141"/>
    <x v="83"/>
    <m/>
    <m/>
    <m/>
    <n v="3000000"/>
    <n v="0"/>
    <x v="0"/>
    <x v="0"/>
    <x v="0"/>
    <x v="3"/>
    <x v="5"/>
    <s v="WA.2378.EBA.962.301.C"/>
  </r>
  <r>
    <s v="WA.2378.EBA.962.301.C.522141.1"/>
    <m/>
    <s v="01 - Sewa Kendaraan / Mobil (2 kali)"/>
    <n v="2"/>
    <s v="UH"/>
    <n v="1500000"/>
    <n v="3000000"/>
    <m/>
    <x v="84"/>
    <n v="2"/>
    <s v="UH"/>
    <n v="1500000"/>
    <n v="3000000"/>
    <n v="0"/>
    <x v="2"/>
    <x v="0"/>
    <x v="0"/>
    <x v="0"/>
    <x v="0"/>
    <s v="WA.2378.EBA.962.301.C.522141"/>
  </r>
  <r>
    <s v="WA.2378.EBA.962.301.C.524111"/>
    <s v="524111"/>
    <s v="Belanja Perjalanan Dinas Biasa"/>
    <m/>
    <m/>
    <m/>
    <n v="38000000"/>
    <s v="524111"/>
    <x v="13"/>
    <m/>
    <m/>
    <m/>
    <n v="38000000"/>
    <n v="0"/>
    <x v="0"/>
    <x v="0"/>
    <x v="0"/>
    <x v="3"/>
    <x v="5"/>
    <s v="WA.2378.EBA.962.301.C"/>
  </r>
  <r>
    <s v="WA.2378.EBA.962.301.C.524111.1"/>
    <m/>
    <s v="01 - Perjalanan Pengelolaan Penatausahaan Arsip dan Sinkronisasi Tata Naskah dan Persuratan"/>
    <n v="8"/>
    <s v="OK"/>
    <n v="4750000"/>
    <n v="38000000"/>
    <m/>
    <x v="85"/>
    <n v="8"/>
    <s v="OK"/>
    <n v="4750000"/>
    <n v="38000000"/>
    <n v="0"/>
    <x v="2"/>
    <x v="0"/>
    <x v="0"/>
    <x v="0"/>
    <x v="0"/>
    <s v="WA.2378.EBA.962.301.C.524111"/>
  </r>
  <r>
    <s v="WA.2378.EBA.962.301.C.524113"/>
    <s v="524113"/>
    <s v="Belanja Perjalanan Dinas Dalam Kota"/>
    <m/>
    <m/>
    <m/>
    <n v="3000000"/>
    <s v="524113"/>
    <x v="37"/>
    <m/>
    <m/>
    <m/>
    <n v="4200000"/>
    <n v="-1200000"/>
    <x v="0"/>
    <x v="0"/>
    <x v="0"/>
    <x v="3"/>
    <x v="5"/>
    <s v="WA.2378.EBA.962.301.C"/>
  </r>
  <r>
    <s v="WA.2378.EBA.962.301.C.524113.1"/>
    <m/>
    <s v="01 - Perjalanan Koordinasi"/>
    <n v="20"/>
    <s v="OK"/>
    <n v="150000"/>
    <n v="3000000"/>
    <m/>
    <x v="86"/>
    <n v="28"/>
    <s v="OK"/>
    <n v="150000"/>
    <n v="4200000"/>
    <n v="-1200000"/>
    <x v="1"/>
    <x v="0"/>
    <x v="0"/>
    <x v="0"/>
    <x v="0"/>
    <s v="WA.2378.EBA.962.301.C.524113"/>
  </r>
  <r>
    <s v="WA.2378.EBA.962.301.D"/>
    <s v="D"/>
    <s v="Penyusunan Bahan Tindak Lanjut dan Pemutakhiran Data"/>
    <m/>
    <m/>
    <m/>
    <n v="65000000"/>
    <s v="D"/>
    <x v="87"/>
    <m/>
    <m/>
    <m/>
    <n v="64800000"/>
    <n v="200000"/>
    <x v="0"/>
    <x v="3"/>
    <x v="5"/>
    <x v="0"/>
    <x v="0"/>
    <s v="WA.2378.EBA.962.301"/>
  </r>
  <r>
    <s v="WA.2378.EBA.962.301.D.521211"/>
    <s v="521211"/>
    <s v="Belanja Bahan"/>
    <m/>
    <m/>
    <m/>
    <n v="22000000"/>
    <s v="521211"/>
    <x v="6"/>
    <m/>
    <m/>
    <m/>
    <n v="23000000"/>
    <n v="-1000000"/>
    <x v="0"/>
    <x v="0"/>
    <x v="0"/>
    <x v="3"/>
    <x v="5"/>
    <s v="WA.2378.EBA.962.301.D"/>
  </r>
  <r>
    <s v="WA.2378.EBA.962.301.D.521211.1"/>
    <m/>
    <s v="01 - Penggadaan"/>
    <n v="4"/>
    <s v="PKT"/>
    <n v="1500000"/>
    <n v="6000000"/>
    <m/>
    <x v="81"/>
    <n v="4"/>
    <s v="PKT"/>
    <n v="1500000"/>
    <n v="6000000"/>
    <n v="0"/>
    <x v="0"/>
    <x v="0"/>
    <x v="0"/>
    <x v="0"/>
    <x v="0"/>
    <s v="WA.2378.EBA.962.301.D.521211"/>
  </r>
  <r>
    <s v="WA.2378.EBA.962.301.D.521211.2"/>
    <m/>
    <s v="02 - Bahan Komputer"/>
    <n v="4"/>
    <s v="PKT"/>
    <n v="1500000"/>
    <n v="6000000"/>
    <m/>
    <x v="23"/>
    <n v="4"/>
    <s v="PKT"/>
    <n v="1500000"/>
    <n v="6000000"/>
    <n v="0"/>
    <x v="0"/>
    <x v="0"/>
    <x v="0"/>
    <x v="0"/>
    <x v="0"/>
    <s v="WA.2378.EBA.962.301.D.521211"/>
  </r>
  <r>
    <s v="WA.2378.EBA.962.301.D.521211.3"/>
    <m/>
    <s v="03 - ATK"/>
    <n v="4"/>
    <s v="PKT"/>
    <n v="1000000"/>
    <n v="4000000"/>
    <m/>
    <x v="24"/>
    <n v="4"/>
    <s v="PKT"/>
    <n v="1000000"/>
    <n v="4000000"/>
    <n v="0"/>
    <x v="0"/>
    <x v="0"/>
    <x v="0"/>
    <x v="0"/>
    <x v="0"/>
    <s v="WA.2378.EBA.962.301.D.521211"/>
  </r>
  <r>
    <s v="WA.2378.EBA.962.301.D.521211.4"/>
    <m/>
    <s v="04 - Cetakan Kegiatan dan Laporan"/>
    <n v="12"/>
    <s v="Ekplr"/>
    <n v="500000"/>
    <n v="6000000"/>
    <m/>
    <x v="82"/>
    <n v="8"/>
    <s v="Ekplr"/>
    <n v="500000"/>
    <n v="4000000"/>
    <n v="2000000"/>
    <x v="1"/>
    <x v="0"/>
    <x v="0"/>
    <x v="0"/>
    <x v="0"/>
    <s v="WA.2378.EBA.962.301.D.521211"/>
  </r>
  <r>
    <s v="WA.2378.EBA.962.301.D.521211.5"/>
    <m/>
    <m/>
    <m/>
    <m/>
    <m/>
    <m/>
    <m/>
    <x v="88"/>
    <n v="40"/>
    <s v="OK"/>
    <n v="75000"/>
    <n v="3000000"/>
    <n v="-3000000"/>
    <x v="1"/>
    <x v="0"/>
    <x v="0"/>
    <x v="0"/>
    <x v="0"/>
    <s v="WA.2378.EBA.962.301.D.521211"/>
  </r>
  <r>
    <s v="WA.2378.EBA.962.301.D.524111"/>
    <s v="524111"/>
    <s v="Belanja Perjalanan Dinas Biasa"/>
    <m/>
    <m/>
    <m/>
    <n v="40000000"/>
    <s v="524111"/>
    <x v="13"/>
    <m/>
    <m/>
    <m/>
    <n v="40000000"/>
    <n v="0"/>
    <x v="0"/>
    <x v="0"/>
    <x v="0"/>
    <x v="3"/>
    <x v="5"/>
    <s v="WA.2378.EBA.962.301.D"/>
  </r>
  <r>
    <s v="WA.2378.EBA.962.301.D.524111.1"/>
    <m/>
    <s v="01 - Perjalanan Penyusunan Bahan Tindak Lanjut dan Pemutakhiran Data"/>
    <n v="10"/>
    <s v="OK"/>
    <n v="4000000"/>
    <n v="40000000"/>
    <m/>
    <x v="89"/>
    <n v="10"/>
    <s v="OK"/>
    <n v="4000000"/>
    <n v="40000000"/>
    <n v="0"/>
    <x v="2"/>
    <x v="0"/>
    <x v="0"/>
    <x v="0"/>
    <x v="0"/>
    <s v="WA.2378.EBA.962.301.D.524111"/>
  </r>
  <r>
    <s v="WA.2378.EBA.962.301.D.524113"/>
    <s v="524113"/>
    <s v="Belanja Perjalanan Dinas Dalam Kota"/>
    <m/>
    <m/>
    <m/>
    <n v="3000000"/>
    <s v="524113"/>
    <x v="37"/>
    <m/>
    <m/>
    <m/>
    <n v="1800000"/>
    <n v="1200000"/>
    <x v="0"/>
    <x v="0"/>
    <x v="0"/>
    <x v="3"/>
    <x v="5"/>
    <s v="WA.2378.EBA.962.301.D"/>
  </r>
  <r>
    <s v="WA.2378.EBA.962.301.D.524113.1"/>
    <m/>
    <s v="01 - Perjalanan Koordinasi"/>
    <n v="20"/>
    <s v="OK"/>
    <n v="150000"/>
    <n v="3000000"/>
    <m/>
    <x v="86"/>
    <n v="12"/>
    <s v="OK"/>
    <n v="150000"/>
    <n v="1800000"/>
    <n v="1200000"/>
    <x v="1"/>
    <x v="0"/>
    <x v="0"/>
    <x v="0"/>
    <x v="0"/>
    <s v="WA.2378.EBA.962.301.D.524113"/>
  </r>
  <r>
    <s v="WA.2378.EBA.962.301.E"/>
    <s v="E"/>
    <s v="Pengelolaan Administrasi Kepegawaian Pusdik KP"/>
    <m/>
    <m/>
    <m/>
    <n v="82785000"/>
    <s v="E"/>
    <x v="90"/>
    <m/>
    <m/>
    <m/>
    <n v="151850000"/>
    <n v="-69065000"/>
    <x v="0"/>
    <x v="3"/>
    <x v="5"/>
    <x v="0"/>
    <x v="0"/>
    <s v="WA.2378.EBA.962.301"/>
  </r>
  <r>
    <s v="WA.2378.EBA.962.301.E.521211"/>
    <s v="521211"/>
    <s v="Belanja Bahan"/>
    <m/>
    <m/>
    <m/>
    <n v="22000000"/>
    <s v="521211"/>
    <x v="6"/>
    <m/>
    <m/>
    <m/>
    <n v="22000000"/>
    <n v="0"/>
    <x v="0"/>
    <x v="0"/>
    <x v="0"/>
    <x v="3"/>
    <x v="5"/>
    <s v="WA.2378.EBA.962.301.E"/>
  </r>
  <r>
    <s v="WA.2378.EBA.962.301.E.521211.1"/>
    <m/>
    <s v="01 - Penggadaan"/>
    <n v="4"/>
    <s v="PKT"/>
    <n v="1500000"/>
    <n v="6000000"/>
    <m/>
    <x v="81"/>
    <n v="4"/>
    <s v="PKT"/>
    <n v="1500000"/>
    <n v="6000000"/>
    <n v="0"/>
    <x v="0"/>
    <x v="0"/>
    <x v="0"/>
    <x v="0"/>
    <x v="0"/>
    <s v="WA.2378.EBA.962.301.E.521211"/>
  </r>
  <r>
    <s v="WA.2378.EBA.962.301.E.521211.2"/>
    <m/>
    <s v="02 - Bahan Komputer"/>
    <n v="4"/>
    <s v="PKT"/>
    <n v="1500000"/>
    <n v="6000000"/>
    <m/>
    <x v="23"/>
    <n v="4"/>
    <s v="PKT"/>
    <n v="1500000"/>
    <n v="6000000"/>
    <n v="0"/>
    <x v="0"/>
    <x v="0"/>
    <x v="0"/>
    <x v="0"/>
    <x v="0"/>
    <s v="WA.2378.EBA.962.301.E.521211"/>
  </r>
  <r>
    <s v="WA.2378.EBA.962.301.E.521211.3"/>
    <m/>
    <s v="03 - ATK"/>
    <n v="4"/>
    <s v="PKT"/>
    <n v="1000000"/>
    <n v="4000000"/>
    <m/>
    <x v="24"/>
    <n v="4"/>
    <s v="PKT"/>
    <n v="1000000"/>
    <n v="4000000"/>
    <n v="0"/>
    <x v="0"/>
    <x v="0"/>
    <x v="0"/>
    <x v="0"/>
    <x v="0"/>
    <s v="WA.2378.EBA.962.301.E.521211"/>
  </r>
  <r>
    <s v="WA.2378.EBA.962.301.E.521211.4"/>
    <m/>
    <s v="04 - Cetakan Kegiatan dan Laporan"/>
    <n v="24"/>
    <s v="Ekplr"/>
    <n v="250000"/>
    <n v="6000000"/>
    <m/>
    <x v="82"/>
    <n v="12"/>
    <s v="Ekplr"/>
    <n v="250000"/>
    <n v="3000000"/>
    <n v="3000000"/>
    <x v="1"/>
    <x v="0"/>
    <x v="0"/>
    <x v="0"/>
    <x v="0"/>
    <s v="WA.2378.EBA.962.301.E.521211"/>
  </r>
  <r>
    <s v="WA.2378.EBA.962.301.E.521211.5"/>
    <m/>
    <m/>
    <m/>
    <m/>
    <m/>
    <m/>
    <m/>
    <x v="88"/>
    <n v="40"/>
    <s v="OK"/>
    <n v="75000"/>
    <n v="3000000"/>
    <n v="-3000000"/>
    <x v="1"/>
    <x v="0"/>
    <x v="0"/>
    <x v="0"/>
    <x v="0"/>
    <s v="WA.2378.EBA.962.301.E.521211"/>
  </r>
  <r>
    <s v="WA.2378.EBA.962.301.E.521219"/>
    <s v="521219"/>
    <s v="Belanja Barang Non Operasional Lainnya"/>
    <m/>
    <m/>
    <m/>
    <n v="26250000"/>
    <s v="521219"/>
    <x v="26"/>
    <m/>
    <m/>
    <m/>
    <n v="26250000"/>
    <n v="0"/>
    <x v="0"/>
    <x v="0"/>
    <x v="0"/>
    <x v="3"/>
    <x v="5"/>
    <s v="WA.2378.EBA.962.301.E"/>
  </r>
  <r>
    <s v="WA.2378.EBA.962.301.E.521219.1"/>
    <m/>
    <s v="01 - Peningkatan Kapasitas Pegawai"/>
    <n v="15"/>
    <s v="OK"/>
    <n v="1750000"/>
    <n v="26250000"/>
    <m/>
    <x v="91"/>
    <n v="15"/>
    <s v="OK"/>
    <n v="1750000"/>
    <n v="26250000"/>
    <n v="0"/>
    <x v="2"/>
    <x v="0"/>
    <x v="0"/>
    <x v="0"/>
    <x v="0"/>
    <s v="WA.2378.EBA.962.301.E.521219"/>
  </r>
  <r>
    <s v="WA.2378.EBA.962.301.E.524111"/>
    <s v="524111"/>
    <s v="Belanja Perjalanan Dinas Biasa"/>
    <m/>
    <m/>
    <m/>
    <n v="32435000"/>
    <s v="524111"/>
    <x v="13"/>
    <m/>
    <m/>
    <m/>
    <n v="101500000"/>
    <n v="-69065000"/>
    <x v="0"/>
    <x v="0"/>
    <x v="0"/>
    <x v="3"/>
    <x v="5"/>
    <s v="WA.2378.EBA.962.301.E"/>
  </r>
  <r>
    <s v="WA.2378.EBA.962.301.E.524111.1"/>
    <m/>
    <s v="01 - Perjalanan Pengelolaan SDM Aparatur"/>
    <n v="12"/>
    <s v="OK"/>
    <n v="2702917"/>
    <n v="32435000"/>
    <m/>
    <x v="92"/>
    <n v="8"/>
    <s v="OK"/>
    <n v="4250000"/>
    <n v="34000000"/>
    <n v="-1565000"/>
    <x v="1"/>
    <x v="0"/>
    <x v="0"/>
    <x v="0"/>
    <x v="0"/>
    <s v="WA.2378.EBA.962.301.E.524111"/>
  </r>
  <r>
    <s v="WA.2378.EBA.962.301.E.524111.2"/>
    <m/>
    <m/>
    <m/>
    <m/>
    <m/>
    <m/>
    <m/>
    <x v="93"/>
    <n v="15"/>
    <s v="OK"/>
    <n v="4500000"/>
    <n v="67500000"/>
    <n v="-67500000"/>
    <x v="1"/>
    <x v="0"/>
    <x v="0"/>
    <x v="0"/>
    <x v="0"/>
    <s v="WA.2378.EBA.962.301.E.524111"/>
  </r>
  <r>
    <s v="WA.2378.EBA.962.301.E.524113"/>
    <s v="524113"/>
    <s v="Belanja Perjalanan Dinas Dalam Kota"/>
    <m/>
    <m/>
    <m/>
    <n v="2100000"/>
    <s v="524113"/>
    <x v="37"/>
    <m/>
    <m/>
    <m/>
    <n v="2100000"/>
    <n v="0"/>
    <x v="0"/>
    <x v="0"/>
    <x v="0"/>
    <x v="3"/>
    <x v="5"/>
    <s v="WA.2378.EBA.962.301.E"/>
  </r>
  <r>
    <s v="WA.2378.EBA.962.301.E.524113.1"/>
    <m/>
    <s v="01 - Perjalanan Koordinasi"/>
    <n v="14"/>
    <s v="OK"/>
    <n v="150000"/>
    <n v="2100000"/>
    <m/>
    <x v="86"/>
    <n v="14"/>
    <s v="OK"/>
    <n v="150000"/>
    <n v="2100000"/>
    <n v="0"/>
    <x v="2"/>
    <x v="0"/>
    <x v="0"/>
    <x v="0"/>
    <x v="0"/>
    <s v="WA.2378.EBA.962.301.E.524113"/>
  </r>
  <r>
    <s v="WA.2378.EBA.962.301.F"/>
    <s v="F"/>
    <s v="Penjaminan Mutu Kelembagaan"/>
    <m/>
    <m/>
    <m/>
    <n v="50042000"/>
    <s v="F"/>
    <x v="94"/>
    <m/>
    <m/>
    <m/>
    <n v="44492000"/>
    <n v="5550000"/>
    <x v="0"/>
    <x v="2"/>
    <x v="3"/>
    <x v="0"/>
    <x v="0"/>
    <s v="WA.2378.EBA.962.301"/>
  </r>
  <r>
    <s v="WA.2378.EBA.962.301.F.521211"/>
    <s v="521211"/>
    <s v="Belanja Bahan"/>
    <m/>
    <m/>
    <m/>
    <n v="20000000"/>
    <s v="521211"/>
    <x v="6"/>
    <m/>
    <m/>
    <m/>
    <n v="16250000"/>
    <n v="3750000"/>
    <x v="0"/>
    <x v="0"/>
    <x v="0"/>
    <x v="0"/>
    <x v="3"/>
    <s v="WA.2378.EBA.962.301.F"/>
  </r>
  <r>
    <s v="WA.2378.EBA.962.301.F.521211.1"/>
    <m/>
    <s v="01 - Konsumsi/bahan makanan"/>
    <n v="160"/>
    <s v="OK"/>
    <n v="75000"/>
    <n v="12000000"/>
    <m/>
    <x v="7"/>
    <n v="110"/>
    <s v="OK"/>
    <n v="75000"/>
    <n v="8250000"/>
    <n v="3750000"/>
    <x v="4"/>
    <x v="0"/>
    <x v="0"/>
    <x v="0"/>
    <x v="0"/>
    <s v="WA.2378.EBA.962.301.F.521211"/>
  </r>
  <r>
    <s v="WA.2378.EBA.962.301.F.521211.2"/>
    <m/>
    <s v="02 - Penggadaan"/>
    <n v="2"/>
    <s v="PKT"/>
    <n v="1500000"/>
    <n v="3000000"/>
    <m/>
    <x v="8"/>
    <n v="2"/>
    <s v="PKT"/>
    <n v="1500000"/>
    <n v="3000000"/>
    <n v="0"/>
    <x v="0"/>
    <x v="0"/>
    <x v="0"/>
    <x v="0"/>
    <x v="0"/>
    <s v="WA.2378.EBA.962.301.F.521211"/>
  </r>
  <r>
    <s v="WA.2378.EBA.962.301.F.521211.3"/>
    <m/>
    <s v="03 - Bahan Komputer"/>
    <n v="2"/>
    <s v="PKT"/>
    <n v="1500000"/>
    <n v="3000000"/>
    <m/>
    <x v="9"/>
    <n v="2"/>
    <s v="PKT"/>
    <n v="1500000"/>
    <n v="3000000"/>
    <n v="0"/>
    <x v="0"/>
    <x v="0"/>
    <x v="0"/>
    <x v="0"/>
    <x v="0"/>
    <s v="WA.2378.EBA.962.301.F.521211"/>
  </r>
  <r>
    <s v="WA.2378.EBA.962.301.F.521211.4"/>
    <m/>
    <s v="04 - ATK"/>
    <n v="2"/>
    <s v="PKT"/>
    <n v="1000000"/>
    <n v="2000000"/>
    <m/>
    <x v="10"/>
    <n v="2"/>
    <s v="PKT"/>
    <n v="1000000"/>
    <n v="2000000"/>
    <n v="0"/>
    <x v="0"/>
    <x v="0"/>
    <x v="0"/>
    <x v="0"/>
    <x v="0"/>
    <s v="WA.2378.EBA.962.301.F.521211"/>
  </r>
  <r>
    <s v="WA.2378.EBA.962.301.F.521219"/>
    <s v="521219"/>
    <s v="Belanja Barang Non Operasional Lainnya"/>
    <m/>
    <m/>
    <m/>
    <n v="3000000"/>
    <s v="521219"/>
    <x v="26"/>
    <m/>
    <m/>
    <m/>
    <n v="3000000"/>
    <n v="0"/>
    <x v="0"/>
    <x v="0"/>
    <x v="0"/>
    <x v="0"/>
    <x v="3"/>
    <s v="WA.2378.EBA.962.301.F"/>
  </r>
  <r>
    <s v="WA.2378.EBA.962.301.F.521219.1"/>
    <m/>
    <s v="01 - Langganan biaya video conference"/>
    <n v="12"/>
    <s v="PKT"/>
    <n v="250000"/>
    <n v="3000000"/>
    <m/>
    <x v="59"/>
    <n v="12"/>
    <s v="PKT"/>
    <n v="250000"/>
    <n v="3000000"/>
    <n v="0"/>
    <x v="2"/>
    <x v="0"/>
    <x v="0"/>
    <x v="0"/>
    <x v="0"/>
    <s v="WA.2378.EBA.962.301.F.521219"/>
  </r>
  <r>
    <s v="WA.2378.EBA.962.301.F.522151"/>
    <s v="522151"/>
    <s v="Belanja Jasa Profesi"/>
    <m/>
    <m/>
    <m/>
    <n v="9000000"/>
    <s v="522151"/>
    <x v="11"/>
    <m/>
    <m/>
    <m/>
    <n v="7200000"/>
    <n v="1800000"/>
    <x v="0"/>
    <x v="0"/>
    <x v="0"/>
    <x v="0"/>
    <x v="3"/>
    <s v="WA.2378.EBA.962.301.F"/>
  </r>
  <r>
    <s v="WA.2378.EBA.962.301.F.522151.1"/>
    <m/>
    <s v="01 - Narasumber/Pembahas"/>
    <n v="10"/>
    <s v="OJ"/>
    <n v="900000"/>
    <n v="9000000"/>
    <m/>
    <x v="12"/>
    <n v="8"/>
    <s v="OJ"/>
    <n v="900000"/>
    <n v="7200000"/>
    <n v="1800000"/>
    <x v="1"/>
    <x v="0"/>
    <x v="0"/>
    <x v="0"/>
    <x v="0"/>
    <s v="WA.2378.EBA.962.301.F.522151"/>
  </r>
  <r>
    <s v="WA.2378.EBA.962.301.F.524111"/>
    <s v="524111"/>
    <s v="Belanja Perjalanan Dinas Biasa"/>
    <m/>
    <m/>
    <m/>
    <n v="18042000"/>
    <s v="524111"/>
    <x v="13"/>
    <m/>
    <m/>
    <m/>
    <n v="18042000"/>
    <n v="0"/>
    <x v="0"/>
    <x v="0"/>
    <x v="0"/>
    <x v="0"/>
    <x v="3"/>
    <s v="WA.2378.EBA.962.301.F"/>
  </r>
  <r>
    <s v="WA.2378.EBA.962.301.F.524111.1"/>
    <m/>
    <s v="01 - Perjalanan Penjaminan mutu pendidikan KP"/>
    <n v="6"/>
    <s v="OK"/>
    <n v="3007000"/>
    <n v="18042000"/>
    <m/>
    <x v="95"/>
    <n v="6"/>
    <s v="OK"/>
    <n v="3007000"/>
    <n v="18042000"/>
    <n v="0"/>
    <x v="2"/>
    <x v="0"/>
    <x v="0"/>
    <x v="0"/>
    <x v="0"/>
    <s v="WA.2378.EBA.962.301.F.524111"/>
  </r>
  <r>
    <s v="WA.2378.EBA.962.301.G"/>
    <s v="G"/>
    <s v="Bimbingan Penelitian Dan Pengabdian Kepada Masyarakat"/>
    <m/>
    <m/>
    <m/>
    <n v="99334000"/>
    <s v="G"/>
    <x v="96"/>
    <m/>
    <m/>
    <m/>
    <n v="82834000"/>
    <n v="16500000"/>
    <x v="0"/>
    <x v="1"/>
    <x v="1"/>
    <x v="0"/>
    <x v="0"/>
    <s v="WA.2378.EBA.962.301"/>
  </r>
  <r>
    <s v="WA.2378.EBA.962.301.G.521211"/>
    <s v="521211"/>
    <s v="Belanja Bahan"/>
    <m/>
    <m/>
    <m/>
    <n v="24800000"/>
    <s v="521211"/>
    <x v="6"/>
    <m/>
    <m/>
    <m/>
    <n v="24800000"/>
    <n v="0"/>
    <x v="0"/>
    <x v="0"/>
    <x v="0"/>
    <x v="0"/>
    <x v="1"/>
    <s v="WA.2378.EBA.962.301.G"/>
  </r>
  <r>
    <s v="WA.2378.EBA.962.301.G.521211.1"/>
    <m/>
    <s v="01 - Konsumsi/bahan makanan"/>
    <n v="224"/>
    <s v="OK"/>
    <n v="75000"/>
    <n v="16800000"/>
    <m/>
    <x v="7"/>
    <n v="254"/>
    <s v="OK"/>
    <n v="75000"/>
    <n v="19050000"/>
    <n v="-2250000"/>
    <x v="1"/>
    <x v="0"/>
    <x v="0"/>
    <x v="0"/>
    <x v="0"/>
    <s v="WA.2378.EBA.962.301.G.521211"/>
  </r>
  <r>
    <s v="WA.2378.EBA.962.301.G.521211.2"/>
    <m/>
    <s v="02 - Penggadaan"/>
    <n v="2"/>
    <s v="PKT"/>
    <n v="1500000"/>
    <n v="3000000"/>
    <m/>
    <x v="8"/>
    <n v="1"/>
    <s v="PKT"/>
    <n v="750000"/>
    <n v="750000"/>
    <n v="2250000"/>
    <x v="1"/>
    <x v="0"/>
    <x v="0"/>
    <x v="0"/>
    <x v="0"/>
    <s v="WA.2378.EBA.962.301.G.521211"/>
  </r>
  <r>
    <s v="WA.2378.EBA.962.301.G.521211.3"/>
    <m/>
    <s v="03 - Bahan Komputer"/>
    <n v="2"/>
    <s v="PKT"/>
    <n v="1500000"/>
    <n v="3000000"/>
    <m/>
    <x v="9"/>
    <n v="2"/>
    <s v="PKT"/>
    <n v="1500000"/>
    <n v="3000000"/>
    <n v="0"/>
    <x v="0"/>
    <x v="0"/>
    <x v="0"/>
    <x v="0"/>
    <x v="0"/>
    <s v="WA.2378.EBA.962.301.G.521211"/>
  </r>
  <r>
    <s v="WA.2378.EBA.962.301.G.521211.4"/>
    <m/>
    <s v="04 - ATK"/>
    <n v="2"/>
    <s v="PKT"/>
    <n v="1000000"/>
    <n v="2000000"/>
    <m/>
    <x v="10"/>
    <n v="2"/>
    <s v="PKT"/>
    <n v="1000000"/>
    <n v="2000000"/>
    <n v="0"/>
    <x v="0"/>
    <x v="0"/>
    <x v="0"/>
    <x v="0"/>
    <x v="0"/>
    <s v="WA.2378.EBA.962.301.G.521211"/>
  </r>
  <r>
    <s v="WA.2378.EBA.962.301.G.521219"/>
    <s v="521219"/>
    <s v="Belanja Barang Non Operasional Lainnya"/>
    <m/>
    <m/>
    <m/>
    <n v="3000000"/>
    <s v="521219"/>
    <x v="26"/>
    <m/>
    <m/>
    <m/>
    <n v="3000000"/>
    <n v="0"/>
    <x v="0"/>
    <x v="0"/>
    <x v="0"/>
    <x v="0"/>
    <x v="1"/>
    <s v="WA.2378.EBA.962.301.G"/>
  </r>
  <r>
    <s v="WA.2378.EBA.962.301.G.521219.1"/>
    <m/>
    <s v="01 - Langganan biaya video conference"/>
    <n v="12"/>
    <s v="PKT"/>
    <n v="250000"/>
    <n v="3000000"/>
    <m/>
    <x v="59"/>
    <n v="12"/>
    <s v="PKT"/>
    <n v="250000"/>
    <n v="3000000"/>
    <n v="0"/>
    <x v="0"/>
    <x v="0"/>
    <x v="0"/>
    <x v="0"/>
    <x v="0"/>
    <s v="WA.2378.EBA.962.301.G.521219"/>
  </r>
  <r>
    <s v="WA.2378.EBA.962.301.G.521219.2"/>
    <m/>
    <m/>
    <m/>
    <m/>
    <m/>
    <m/>
    <m/>
    <x v="97"/>
    <n v="0"/>
    <s v="PKT"/>
    <n v="10000000"/>
    <n v="0"/>
    <n v="0"/>
    <x v="2"/>
    <x v="0"/>
    <x v="0"/>
    <x v="0"/>
    <x v="0"/>
    <s v="WA.2378.EBA.962.301.G.521219"/>
  </r>
  <r>
    <s v="WA.2378.EBA.962.301.G.524111"/>
    <s v="524111"/>
    <s v="Belanja Perjalanan Dinas Biasa"/>
    <m/>
    <m/>
    <m/>
    <n v="71534000"/>
    <s v="524111"/>
    <x v="13"/>
    <m/>
    <m/>
    <m/>
    <n v="55034000"/>
    <n v="16500000"/>
    <x v="0"/>
    <x v="0"/>
    <x v="0"/>
    <x v="0"/>
    <x v="1"/>
    <s v="WA.2378.EBA.962.301.G"/>
  </r>
  <r>
    <s v="WA.2378.EBA.962.301.G.524111.1"/>
    <m/>
    <s v="01 - Perjalanan Bimbingan Penelitian dan Pengabdian Kepada Masyarakat"/>
    <n v="14"/>
    <s v="OK"/>
    <n v="5109636"/>
    <n v="71534000"/>
    <m/>
    <x v="98"/>
    <n v="11"/>
    <s v="OK"/>
    <n v="5003091"/>
    <n v="55034000"/>
    <n v="16500000"/>
    <x v="4"/>
    <x v="0"/>
    <x v="0"/>
    <x v="0"/>
    <x v="0"/>
    <s v="WA.2378.EBA.962.301.G.524111"/>
  </r>
  <r>
    <s v="WA.2378.EBA.962.301.H"/>
    <s v="H"/>
    <s v="Serapan  Lulusan Pendidikan KP"/>
    <m/>
    <m/>
    <m/>
    <n v="139554000"/>
    <s v="H"/>
    <x v="99"/>
    <m/>
    <m/>
    <m/>
    <n v="232054000"/>
    <n v="-92500000"/>
    <x v="0"/>
    <x v="1"/>
    <x v="2"/>
    <x v="0"/>
    <x v="0"/>
    <s v="WA.2378.EBA.962.301"/>
  </r>
  <r>
    <s v="WA.2378.EBA.962.301.H.521211"/>
    <s v="521211"/>
    <s v="Belanja Bahan"/>
    <m/>
    <m/>
    <m/>
    <n v="23500000"/>
    <s v="521211"/>
    <x v="6"/>
    <m/>
    <m/>
    <m/>
    <n v="31000000"/>
    <n v="-7500000"/>
    <x v="0"/>
    <x v="0"/>
    <x v="0"/>
    <x v="0"/>
    <x v="2"/>
    <s v="WA.2378.EBA.962.301.H"/>
  </r>
  <r>
    <s v="WA.2378.EBA.962.301.H.521211.1"/>
    <m/>
    <s v="01 - Konsumsi/bahan makanan"/>
    <n v="100"/>
    <s v="OK"/>
    <n v="75000"/>
    <n v="7500000"/>
    <m/>
    <x v="7"/>
    <n v="200"/>
    <s v="OK"/>
    <n v="75000"/>
    <n v="15000000"/>
    <n v="-7500000"/>
    <x v="1"/>
    <x v="0"/>
    <x v="0"/>
    <x v="0"/>
    <x v="0"/>
    <s v="WA.2378.EBA.962.301.H.521211"/>
  </r>
  <r>
    <s v="WA.2378.EBA.962.301.H.521211.2"/>
    <m/>
    <s v="02 - Penggadaan"/>
    <n v="4"/>
    <s v="PKT"/>
    <n v="1500000"/>
    <n v="6000000"/>
    <m/>
    <x v="8"/>
    <n v="4"/>
    <s v="PKT"/>
    <n v="1500000"/>
    <n v="6000000"/>
    <n v="0"/>
    <x v="0"/>
    <x v="0"/>
    <x v="0"/>
    <x v="0"/>
    <x v="0"/>
    <s v="WA.2378.EBA.962.301.H.521211"/>
  </r>
  <r>
    <s v="WA.2378.EBA.962.301.H.521211.3"/>
    <m/>
    <s v="03 - Bahan Komputer"/>
    <n v="4"/>
    <s v="PKT"/>
    <n v="1500000"/>
    <n v="6000000"/>
    <m/>
    <x v="9"/>
    <n v="4"/>
    <s v="PKT"/>
    <n v="1500000"/>
    <n v="6000000"/>
    <n v="0"/>
    <x v="0"/>
    <x v="0"/>
    <x v="0"/>
    <x v="0"/>
    <x v="0"/>
    <s v="WA.2378.EBA.962.301.H.521211"/>
  </r>
  <r>
    <s v="WA.2378.EBA.962.301.H.521211.4"/>
    <m/>
    <s v="04 - ATK"/>
    <n v="4"/>
    <s v="PKT"/>
    <n v="1000000"/>
    <n v="4000000"/>
    <m/>
    <x v="10"/>
    <n v="4"/>
    <s v="PKT"/>
    <n v="1000000"/>
    <n v="4000000"/>
    <n v="0"/>
    <x v="0"/>
    <x v="0"/>
    <x v="0"/>
    <x v="0"/>
    <x v="0"/>
    <s v="WA.2378.EBA.962.301.H.521211"/>
  </r>
  <r>
    <s v="WA.2378.EBA.962.301.H.521219"/>
    <m/>
    <m/>
    <m/>
    <m/>
    <m/>
    <m/>
    <s v="521219"/>
    <x v="26"/>
    <m/>
    <m/>
    <m/>
    <n v="80000000"/>
    <n v="-80000000"/>
    <x v="3"/>
    <x v="0"/>
    <x v="0"/>
    <x v="0"/>
    <x v="2"/>
    <s v="WA.2378.EBA.962.301.H"/>
  </r>
  <r>
    <s v="WA.2378.EBA.962.301.H.521219.1"/>
    <m/>
    <m/>
    <m/>
    <m/>
    <m/>
    <m/>
    <m/>
    <x v="100"/>
    <n v="1"/>
    <s v="PKT"/>
    <n v="80000000"/>
    <n v="80000000"/>
    <n v="-80000000"/>
    <x v="3"/>
    <x v="0"/>
    <x v="0"/>
    <x v="0"/>
    <x v="0"/>
    <s v="WA.2378.EBA.962.301.H.521219"/>
  </r>
  <r>
    <s v="WA.2378.EBA.962.301.H.522151"/>
    <m/>
    <m/>
    <m/>
    <m/>
    <m/>
    <m/>
    <s v="522151"/>
    <x v="11"/>
    <m/>
    <m/>
    <m/>
    <n v="5000000"/>
    <n v="-5000000"/>
    <x v="3"/>
    <x v="0"/>
    <x v="0"/>
    <x v="0"/>
    <x v="2"/>
    <s v="WA.2378.EBA.962.301.H"/>
  </r>
  <r>
    <s v="WA.2378.EBA.962.301.H.522151.1"/>
    <m/>
    <m/>
    <m/>
    <m/>
    <m/>
    <m/>
    <m/>
    <x v="101"/>
    <n v="5"/>
    <s v="OJ"/>
    <n v="1000000"/>
    <n v="5000000"/>
    <n v="-5000000"/>
    <x v="3"/>
    <x v="0"/>
    <x v="0"/>
    <x v="0"/>
    <x v="0"/>
    <s v="WA.2378.EBA.962.301.H.522151"/>
  </r>
  <r>
    <s v="WA.2378.EBA.962.301.H.524111"/>
    <s v="524111"/>
    <s v="Belanja Perjalanan Dinas Biasa"/>
    <m/>
    <m/>
    <m/>
    <n v="116054000"/>
    <s v="524111"/>
    <x v="13"/>
    <m/>
    <m/>
    <m/>
    <n v="116054000"/>
    <n v="0"/>
    <x v="0"/>
    <x v="0"/>
    <x v="0"/>
    <x v="0"/>
    <x v="2"/>
    <s v="WA.2378.EBA.962.301.H"/>
  </r>
  <r>
    <s v="WA.2378.EBA.962.301.H.524111.1"/>
    <m/>
    <s v="01 - Perjalanan Serapan Lulusan Pendidikan KP"/>
    <n v="21"/>
    <s v="OK"/>
    <n v="5526381"/>
    <n v="116054000"/>
    <m/>
    <x v="102"/>
    <n v="21"/>
    <s v="OK"/>
    <n v="5526381"/>
    <n v="116054000"/>
    <n v="0"/>
    <x v="2"/>
    <x v="0"/>
    <x v="0"/>
    <x v="0"/>
    <x v="0"/>
    <s v="WA.2378.EBA.962.301.H.524111"/>
  </r>
  <r>
    <s v="WA.2378.EBA.962.301.I"/>
    <s v="I"/>
    <s v="Publikasi dan Kehumasan Pusat Pendidikan KP  (OII)"/>
    <m/>
    <m/>
    <m/>
    <n v="50000000"/>
    <s v="I"/>
    <x v="103"/>
    <m/>
    <m/>
    <m/>
    <n v="50000000"/>
    <n v="0"/>
    <x v="0"/>
    <x v="4"/>
    <x v="7"/>
    <x v="0"/>
    <x v="0"/>
    <s v="WA.2378.EBA.962.301"/>
  </r>
  <r>
    <s v="WA.2378.EBA.962.301.I.521211"/>
    <s v="521211"/>
    <s v="Belanja Bahan"/>
    <m/>
    <m/>
    <m/>
    <n v="15500000"/>
    <s v="521211"/>
    <x v="6"/>
    <m/>
    <m/>
    <m/>
    <n v="15500000"/>
    <n v="0"/>
    <x v="3"/>
    <x v="0"/>
    <x v="0"/>
    <x v="0"/>
    <x v="7"/>
    <s v="WA.2378.EBA.962.301.I"/>
  </r>
  <r>
    <s v="WA.2378.EBA.962.301.I.521211.1"/>
    <m/>
    <s v="01 - Konsumsi/bahan makanan"/>
    <n v="100"/>
    <s v="OK"/>
    <n v="75000"/>
    <n v="7500000"/>
    <m/>
    <x v="7"/>
    <n v="100"/>
    <s v="OK"/>
    <n v="75000"/>
    <n v="7500000"/>
    <n v="0"/>
    <x v="2"/>
    <x v="0"/>
    <x v="0"/>
    <x v="0"/>
    <x v="0"/>
    <s v="WA.2378.EBA.962.301.I.521211"/>
  </r>
  <r>
    <s v="WA.2378.EBA.962.301.I.521211.2"/>
    <m/>
    <s v="02 - Penggadaan"/>
    <n v="2"/>
    <s v="PKT"/>
    <n v="1500000"/>
    <n v="3000000"/>
    <m/>
    <x v="8"/>
    <n v="2"/>
    <s v="PKT"/>
    <n v="1500000"/>
    <n v="3000000"/>
    <n v="0"/>
    <x v="2"/>
    <x v="0"/>
    <x v="0"/>
    <x v="0"/>
    <x v="0"/>
    <s v="WA.2378.EBA.962.301.I.521211"/>
  </r>
  <r>
    <s v="WA.2378.EBA.962.301.I.521211.3"/>
    <m/>
    <s v="03 - Bahan Komputer"/>
    <n v="2"/>
    <s v="PKT"/>
    <n v="1500000"/>
    <n v="3000000"/>
    <m/>
    <x v="9"/>
    <n v="2"/>
    <s v="PKT"/>
    <n v="1500000"/>
    <n v="3000000"/>
    <n v="0"/>
    <x v="2"/>
    <x v="0"/>
    <x v="0"/>
    <x v="0"/>
    <x v="0"/>
    <s v="WA.2378.EBA.962.301.I.521211"/>
  </r>
  <r>
    <s v="WA.2378.EBA.962.301.I.521211.4"/>
    <m/>
    <s v="04 - ATK"/>
    <n v="2"/>
    <s v="PKT"/>
    <n v="1000000"/>
    <n v="2000000"/>
    <m/>
    <x v="10"/>
    <n v="2"/>
    <s v="PKT"/>
    <n v="1000000"/>
    <n v="2000000"/>
    <n v="0"/>
    <x v="2"/>
    <x v="0"/>
    <x v="0"/>
    <x v="0"/>
    <x v="0"/>
    <s v="WA.2378.EBA.962.301.I.521211"/>
  </r>
  <r>
    <s v="WA.2378.EBA.962.301.I.524111"/>
    <s v="524111"/>
    <s v="Belanja Perjalanan Dinas Biasa"/>
    <m/>
    <m/>
    <m/>
    <n v="34500000"/>
    <s v="524111"/>
    <x v="13"/>
    <m/>
    <m/>
    <m/>
    <n v="34500000"/>
    <n v="0"/>
    <x v="3"/>
    <x v="0"/>
    <x v="0"/>
    <x v="0"/>
    <x v="7"/>
    <s v="WA.2378.EBA.962.301.I"/>
  </r>
  <r>
    <s v="WA.2378.EBA.962.301.I.524111.1"/>
    <m/>
    <s v="01 - Perjalanan Kehumasan Pusat Pendidikan KP"/>
    <n v="6"/>
    <s v="OK"/>
    <n v="5750000"/>
    <n v="34500000"/>
    <m/>
    <x v="104"/>
    <n v="6"/>
    <s v="OK"/>
    <n v="5750000"/>
    <n v="34500000"/>
    <n v="0"/>
    <x v="2"/>
    <x v="0"/>
    <x v="0"/>
    <x v="0"/>
    <x v="0"/>
    <s v="WA.2378.EBA.962.301.I.524111"/>
  </r>
  <r>
    <s v="WA.2378.EBA.962.301.J"/>
    <m/>
    <m/>
    <m/>
    <m/>
    <m/>
    <m/>
    <s v="J"/>
    <x v="105"/>
    <m/>
    <m/>
    <m/>
    <n v="319947000"/>
    <n v="-319947000"/>
    <x v="0"/>
    <x v="3"/>
    <x v="5"/>
    <x v="0"/>
    <x v="0"/>
    <s v="WA.2378.EBA.962.301"/>
  </r>
  <r>
    <s v="WA.2378.EBA.962.301.J.521211"/>
    <m/>
    <m/>
    <m/>
    <m/>
    <m/>
    <m/>
    <s v="521211"/>
    <x v="6"/>
    <m/>
    <m/>
    <m/>
    <n v="77500000"/>
    <n v="-77500000"/>
    <x v="0"/>
    <x v="0"/>
    <x v="0"/>
    <x v="3"/>
    <x v="5"/>
    <s v="WA.2378.EBA.962.301.J"/>
  </r>
  <r>
    <s v="WA.2378.EBA.962.301.J.521211.1"/>
    <m/>
    <m/>
    <m/>
    <m/>
    <m/>
    <m/>
    <m/>
    <x v="106"/>
    <n v="2"/>
    <s v="PKT"/>
    <n v="32250000"/>
    <n v="64500000"/>
    <n v="-64500000"/>
    <x v="1"/>
    <x v="0"/>
    <x v="0"/>
    <x v="0"/>
    <x v="0"/>
    <s v="WA.2378.EBA.962.301.J.521211"/>
  </r>
  <r>
    <s v="WA.2378.EBA.962.301.J.521211.2"/>
    <m/>
    <m/>
    <m/>
    <m/>
    <m/>
    <m/>
    <m/>
    <x v="23"/>
    <n v="1"/>
    <s v="PKT"/>
    <n v="1500000"/>
    <n v="1500000"/>
    <n v="-1500000"/>
    <x v="1"/>
    <x v="0"/>
    <x v="0"/>
    <x v="0"/>
    <x v="0"/>
    <s v="WA.2378.EBA.962.301.J.521211"/>
  </r>
  <r>
    <s v="WA.2378.EBA.962.301.J.521211.3"/>
    <m/>
    <m/>
    <m/>
    <m/>
    <m/>
    <m/>
    <m/>
    <x v="24"/>
    <n v="1"/>
    <s v="PKT"/>
    <n v="1000000"/>
    <n v="1000000"/>
    <n v="-1000000"/>
    <x v="1"/>
    <x v="0"/>
    <x v="0"/>
    <x v="0"/>
    <x v="0"/>
    <s v="WA.2378.EBA.962.301.J.521211"/>
  </r>
  <r>
    <s v="WA.2378.EBA.962.301.J.521211.4"/>
    <m/>
    <m/>
    <m/>
    <m/>
    <m/>
    <m/>
    <m/>
    <x v="82"/>
    <n v="1"/>
    <s v="PKT"/>
    <n v="1500000"/>
    <n v="1500000"/>
    <n v="-1500000"/>
    <x v="1"/>
    <x v="0"/>
    <x v="0"/>
    <x v="0"/>
    <x v="0"/>
    <s v="WA.2378.EBA.962.301.J.521211"/>
  </r>
  <r>
    <s v="WA.2378.EBA.962.301.J.521211.5"/>
    <m/>
    <m/>
    <m/>
    <m/>
    <m/>
    <m/>
    <m/>
    <x v="107"/>
    <n v="120"/>
    <s v="PKT"/>
    <n v="75000"/>
    <n v="9000000"/>
    <n v="-9000000"/>
    <x v="3"/>
    <x v="0"/>
    <x v="0"/>
    <x v="0"/>
    <x v="0"/>
    <s v="WA.2378.EBA.962.301.J.521211"/>
  </r>
  <r>
    <s v="WA.2378.EBA.962.301.J.522141"/>
    <m/>
    <m/>
    <m/>
    <m/>
    <m/>
    <m/>
    <s v="522141"/>
    <x v="83"/>
    <m/>
    <m/>
    <m/>
    <n v="53038000"/>
    <n v="-53038000"/>
    <x v="0"/>
    <x v="0"/>
    <x v="0"/>
    <x v="3"/>
    <x v="5"/>
    <s v="WA.2378.EBA.962.301.J"/>
  </r>
  <r>
    <s v="WA.2378.EBA.962.301.J.522141.1"/>
    <m/>
    <m/>
    <m/>
    <m/>
    <m/>
    <m/>
    <m/>
    <x v="108"/>
    <n v="4"/>
    <s v="Hari"/>
    <n v="11500000"/>
    <n v="46000000"/>
    <n v="-46000000"/>
    <x v="1"/>
    <x v="0"/>
    <x v="0"/>
    <x v="0"/>
    <x v="0"/>
    <s v="WA.2378.EBA.962.301.J.522141"/>
  </r>
  <r>
    <s v="WA.2378.EBA.962.301.J.522141.2"/>
    <m/>
    <m/>
    <m/>
    <m/>
    <m/>
    <m/>
    <m/>
    <x v="109"/>
    <n v="2"/>
    <s v="Hari"/>
    <n v="3519000"/>
    <n v="7038000"/>
    <n v="-7038000"/>
    <x v="1"/>
    <x v="0"/>
    <x v="0"/>
    <x v="0"/>
    <x v="0"/>
    <s v="WA.2378.EBA.962.301.J.522141"/>
  </r>
  <r>
    <s v="WA.2378.EBA.962.301.J.522191"/>
    <m/>
    <m/>
    <m/>
    <m/>
    <m/>
    <m/>
    <s v="522191"/>
    <x v="110"/>
    <m/>
    <m/>
    <m/>
    <n v="100000000"/>
    <n v="-100000000"/>
    <x v="0"/>
    <x v="0"/>
    <x v="0"/>
    <x v="3"/>
    <x v="5"/>
    <s v="WA.2378.EBA.962.301.J"/>
  </r>
  <r>
    <s v="WA.2378.EBA.962.301.J.522191.1"/>
    <m/>
    <m/>
    <m/>
    <m/>
    <m/>
    <m/>
    <m/>
    <x v="111"/>
    <n v="2"/>
    <s v="PKT"/>
    <n v="50000000"/>
    <n v="100000000"/>
    <n v="-100000000"/>
    <x v="1"/>
    <x v="0"/>
    <x v="0"/>
    <x v="0"/>
    <x v="0"/>
    <s v="WA.2378.EBA.962.301.J.522191"/>
  </r>
  <r>
    <s v="WA.2378.EBA.962.301.J.524111"/>
    <m/>
    <m/>
    <m/>
    <m/>
    <m/>
    <m/>
    <s v="524111"/>
    <x v="13"/>
    <m/>
    <m/>
    <m/>
    <n v="11634000"/>
    <n v="-11634000"/>
    <x v="0"/>
    <x v="0"/>
    <x v="0"/>
    <x v="3"/>
    <x v="5"/>
    <s v="WA.2378.EBA.962.301.J"/>
  </r>
  <r>
    <s v="WA.2378.EBA.962.301.J.524111.1"/>
    <m/>
    <m/>
    <m/>
    <m/>
    <m/>
    <m/>
    <m/>
    <x v="112"/>
    <n v="6"/>
    <s v="OK"/>
    <n v="1939000"/>
    <n v="11634000"/>
    <n v="-11634000"/>
    <x v="1"/>
    <x v="0"/>
    <x v="0"/>
    <x v="0"/>
    <x v="0"/>
    <s v="WA.2378.EBA.962.301.J.524111"/>
  </r>
  <r>
    <s v="WA.2378.EBA.962.301.J.524119"/>
    <m/>
    <m/>
    <m/>
    <m/>
    <m/>
    <m/>
    <s v="524119"/>
    <x v="113"/>
    <m/>
    <m/>
    <m/>
    <n v="77775000"/>
    <n v="-77775000"/>
    <x v="0"/>
    <x v="0"/>
    <x v="0"/>
    <x v="3"/>
    <x v="5"/>
    <s v="WA.2378.EBA.962.301.J"/>
  </r>
  <r>
    <s v="WA.2378.EBA.962.301.J.524119.1"/>
    <m/>
    <m/>
    <m/>
    <m/>
    <m/>
    <m/>
    <m/>
    <x v="114"/>
    <n v="75"/>
    <s v="OH"/>
    <n v="693000"/>
    <n v="51975000"/>
    <n v="-51975000"/>
    <x v="1"/>
    <x v="0"/>
    <x v="0"/>
    <x v="0"/>
    <x v="0"/>
    <s v="WA.2378.EBA.962.301.J.524119"/>
  </r>
  <r>
    <s v="WA.2378.EBA.962.301.J.524119.2"/>
    <m/>
    <m/>
    <m/>
    <m/>
    <m/>
    <m/>
    <m/>
    <x v="115"/>
    <n v="150"/>
    <s v="OH"/>
    <n v="130000"/>
    <n v="19500000"/>
    <n v="-19500000"/>
    <x v="1"/>
    <x v="0"/>
    <x v="0"/>
    <x v="0"/>
    <x v="0"/>
    <s v="WA.2378.EBA.962.301.J.524119"/>
  </r>
  <r>
    <s v="WA.2378.EBA.962.301.J.524119.3"/>
    <m/>
    <m/>
    <m/>
    <m/>
    <m/>
    <m/>
    <m/>
    <x v="116"/>
    <n v="60"/>
    <s v="OH"/>
    <n v="105000"/>
    <n v="6300000"/>
    <n v="-6300000"/>
    <x v="1"/>
    <x v="0"/>
    <x v="0"/>
    <x v="0"/>
    <x v="0"/>
    <s v="WA.2378.EBA.962.301.J.524119"/>
  </r>
  <r>
    <s v="WA.2378.EBA.962.301.K"/>
    <m/>
    <m/>
    <m/>
    <m/>
    <m/>
    <m/>
    <s v="K"/>
    <x v="117"/>
    <m/>
    <m/>
    <m/>
    <n v="256340000"/>
    <n v="-256340000"/>
    <x v="0"/>
    <x v="1"/>
    <x v="1"/>
    <x v="0"/>
    <x v="0"/>
    <s v="WA.2378.EBA.962.301"/>
  </r>
  <r>
    <s v="WA.2378.EBA.962.301.K.521211"/>
    <m/>
    <m/>
    <m/>
    <m/>
    <m/>
    <m/>
    <s v="521211"/>
    <x v="6"/>
    <m/>
    <m/>
    <m/>
    <n v="31750000"/>
    <n v="-31750000"/>
    <x v="0"/>
    <x v="0"/>
    <x v="0"/>
    <x v="0"/>
    <x v="1"/>
    <s v="WA.2378.EBA.962.301.K"/>
  </r>
  <r>
    <s v="WA.2378.EBA.962.301.K.521211.1"/>
    <m/>
    <m/>
    <m/>
    <m/>
    <m/>
    <m/>
    <m/>
    <x v="7"/>
    <n v="150"/>
    <s v="OK"/>
    <n v="75000"/>
    <n v="11250000"/>
    <n v="-11250000"/>
    <x v="1"/>
    <x v="0"/>
    <x v="0"/>
    <x v="0"/>
    <x v="0"/>
    <s v="WA.2378.EBA.962.301.K.521211"/>
  </r>
  <r>
    <s v="WA.2378.EBA.962.301.K.521211.2"/>
    <m/>
    <m/>
    <m/>
    <m/>
    <m/>
    <m/>
    <m/>
    <x v="118"/>
    <n v="2"/>
    <s v="PKT"/>
    <n v="1000000"/>
    <n v="2000000"/>
    <n v="-2000000"/>
    <x v="1"/>
    <x v="0"/>
    <x v="0"/>
    <x v="0"/>
    <x v="0"/>
    <s v="WA.2378.EBA.962.301.K.521211"/>
  </r>
  <r>
    <s v="WA.2378.EBA.962.301.K.521211.3"/>
    <m/>
    <m/>
    <m/>
    <m/>
    <m/>
    <m/>
    <m/>
    <x v="9"/>
    <n v="1"/>
    <s v="PKT"/>
    <n v="1500000"/>
    <n v="1500000"/>
    <n v="-1500000"/>
    <x v="1"/>
    <x v="0"/>
    <x v="0"/>
    <x v="0"/>
    <x v="0"/>
    <s v="WA.2378.EBA.962.301.K.521211"/>
  </r>
  <r>
    <s v="WA.2378.EBA.962.301.K.521211.4"/>
    <m/>
    <m/>
    <m/>
    <m/>
    <m/>
    <m/>
    <m/>
    <x v="10"/>
    <n v="2"/>
    <s v="PKT"/>
    <n v="1000000"/>
    <n v="2000000"/>
    <n v="-2000000"/>
    <x v="1"/>
    <x v="0"/>
    <x v="0"/>
    <x v="0"/>
    <x v="0"/>
    <s v="WA.2378.EBA.962.301.K.521211"/>
  </r>
  <r>
    <s v="WA.2378.EBA.962.301.K.521211.5"/>
    <m/>
    <m/>
    <m/>
    <m/>
    <m/>
    <m/>
    <m/>
    <x v="119"/>
    <n v="100"/>
    <s v="PKT"/>
    <n v="150000"/>
    <n v="15000000"/>
    <n v="-15000000"/>
    <x v="3"/>
    <x v="0"/>
    <x v="0"/>
    <x v="0"/>
    <x v="0"/>
    <s v="WA.2378.EBA.962.301.K.521211"/>
  </r>
  <r>
    <s v="WA.2378.EBA.962.301.K.521213"/>
    <m/>
    <m/>
    <m/>
    <m/>
    <m/>
    <m/>
    <s v="521213"/>
    <x v="120"/>
    <m/>
    <m/>
    <m/>
    <n v="6400000"/>
    <n v="-6400000"/>
    <x v="0"/>
    <x v="0"/>
    <x v="0"/>
    <x v="0"/>
    <x v="1"/>
    <s v="WA.2378.EBA.962.301.K"/>
  </r>
  <r>
    <s v="WA.2378.EBA.962.301.K.521213.1"/>
    <m/>
    <m/>
    <m/>
    <m/>
    <m/>
    <m/>
    <m/>
    <x v="121"/>
    <n v="80"/>
    <s v="OH"/>
    <n v="80000"/>
    <n v="6400000"/>
    <n v="-6400000"/>
    <x v="1"/>
    <x v="0"/>
    <x v="0"/>
    <x v="0"/>
    <x v="0"/>
    <s v="WA.2378.EBA.962.301.K.521213"/>
  </r>
  <r>
    <s v="WA.2378.EBA.962.301.K.522151"/>
    <m/>
    <m/>
    <m/>
    <m/>
    <m/>
    <m/>
    <s v="522151"/>
    <x v="11"/>
    <m/>
    <m/>
    <m/>
    <n v="18000000"/>
    <n v="-18000000"/>
    <x v="0"/>
    <x v="0"/>
    <x v="0"/>
    <x v="0"/>
    <x v="1"/>
    <s v="WA.2378.EBA.962.301.K"/>
  </r>
  <r>
    <s v="WA.2378.EBA.962.301.K.522151.1"/>
    <m/>
    <m/>
    <m/>
    <m/>
    <m/>
    <m/>
    <m/>
    <x v="12"/>
    <n v="18"/>
    <s v="OJ"/>
    <n v="1000000"/>
    <n v="18000000"/>
    <n v="-18000000"/>
    <x v="1"/>
    <x v="0"/>
    <x v="0"/>
    <x v="0"/>
    <x v="0"/>
    <s v="WA.2378.EBA.962.301.K.522151"/>
  </r>
  <r>
    <s v="WA.2378.EBA.962.301.K.524111"/>
    <m/>
    <m/>
    <m/>
    <m/>
    <m/>
    <m/>
    <s v="524111"/>
    <x v="13"/>
    <m/>
    <m/>
    <m/>
    <n v="195690000"/>
    <n v="-195690000"/>
    <x v="0"/>
    <x v="0"/>
    <x v="0"/>
    <x v="0"/>
    <x v="1"/>
    <s v="WA.2378.EBA.962.301.K"/>
  </r>
  <r>
    <s v="WA.2378.EBA.962.301.K.524111.1"/>
    <m/>
    <m/>
    <m/>
    <m/>
    <m/>
    <m/>
    <m/>
    <x v="122"/>
    <n v="33"/>
    <s v="OK"/>
    <n v="5930000"/>
    <n v="195690000"/>
    <n v="-195690000"/>
    <x v="1"/>
    <x v="0"/>
    <x v="0"/>
    <x v="0"/>
    <x v="0"/>
    <s v="WA.2378.EBA.962.301.K.524111"/>
  </r>
  <r>
    <s v="WA.2378.EBA.962.301.K.524113"/>
    <m/>
    <m/>
    <m/>
    <m/>
    <m/>
    <m/>
    <s v="524113"/>
    <x v="37"/>
    <m/>
    <m/>
    <m/>
    <n v="4500000"/>
    <n v="-4500000"/>
    <x v="0"/>
    <x v="0"/>
    <x v="0"/>
    <x v="0"/>
    <x v="1"/>
    <s v="WA.2378.EBA.962.301.K"/>
  </r>
  <r>
    <s v="WA.2378.EBA.962.301.K.524113.1"/>
    <m/>
    <m/>
    <m/>
    <m/>
    <m/>
    <m/>
    <m/>
    <x v="122"/>
    <n v="30"/>
    <s v="OK"/>
    <n v="150000"/>
    <n v="4500000"/>
    <n v="-4500000"/>
    <x v="1"/>
    <x v="0"/>
    <x v="0"/>
    <x v="0"/>
    <x v="0"/>
    <s v="WA.2378.EBA.962.301.K.524113"/>
  </r>
  <r>
    <s v="WA.2378.EBA.962.301.L"/>
    <m/>
    <m/>
    <m/>
    <m/>
    <m/>
    <m/>
    <s v="L"/>
    <x v="123"/>
    <m/>
    <m/>
    <m/>
    <n v="58815000"/>
    <n v="-58815000"/>
    <x v="0"/>
    <x v="1"/>
    <x v="2"/>
    <x v="0"/>
    <x v="0"/>
    <s v="WA.2378.EBA.962.301"/>
  </r>
  <r>
    <s v="WA.2378.EBA.962.301.L.521211"/>
    <m/>
    <m/>
    <m/>
    <m/>
    <m/>
    <m/>
    <s v="521211"/>
    <x v="6"/>
    <m/>
    <m/>
    <m/>
    <n v="7500000"/>
    <n v="-7500000"/>
    <x v="3"/>
    <x v="0"/>
    <x v="0"/>
    <x v="0"/>
    <x v="2"/>
    <s v="WA.2378.EBA.962.301.L"/>
  </r>
  <r>
    <s v="WA.2378.EBA.962.301.L.521211.1"/>
    <m/>
    <m/>
    <m/>
    <m/>
    <m/>
    <m/>
    <m/>
    <x v="7"/>
    <n v="100"/>
    <s v="OK"/>
    <n v="75000"/>
    <n v="7500000"/>
    <n v="-7500000"/>
    <x v="3"/>
    <x v="0"/>
    <x v="0"/>
    <x v="0"/>
    <x v="0"/>
    <s v="WA.2378.EBA.962.301.L.521211"/>
  </r>
  <r>
    <s v="WA.2378.EBA.962.301.L.524111"/>
    <m/>
    <m/>
    <m/>
    <m/>
    <m/>
    <m/>
    <s v="524111"/>
    <x v="13"/>
    <m/>
    <m/>
    <m/>
    <n v="51315000"/>
    <n v="-51315000"/>
    <x v="0"/>
    <x v="0"/>
    <x v="0"/>
    <x v="0"/>
    <x v="2"/>
    <s v="WA.2378.EBA.962.301.L"/>
  </r>
  <r>
    <s v="WA.2378.EBA.962.301.L.524111.1"/>
    <m/>
    <m/>
    <m/>
    <m/>
    <m/>
    <m/>
    <m/>
    <x v="124"/>
    <n v="6"/>
    <s v="OK"/>
    <n v="8552528"/>
    <n v="51315000"/>
    <n v="-51315000"/>
    <x v="1"/>
    <x v="0"/>
    <x v="0"/>
    <x v="0"/>
    <x v="0"/>
    <s v="WA.2378.EBA.962.301.L.524111"/>
  </r>
  <r>
    <s v="WA.2378.EBA.962.301.M"/>
    <m/>
    <m/>
    <m/>
    <m/>
    <m/>
    <m/>
    <s v="M"/>
    <x v="125"/>
    <m/>
    <m/>
    <m/>
    <n v="46544000"/>
    <n v="-46544000"/>
    <x v="0"/>
    <x v="3"/>
    <x v="5"/>
    <x v="0"/>
    <x v="0"/>
    <s v="WA.2378.EBA.962.301"/>
  </r>
  <r>
    <s v="WA.2378.EBA.962.301.M.521211"/>
    <m/>
    <m/>
    <m/>
    <m/>
    <m/>
    <m/>
    <s v="521211"/>
    <x v="6"/>
    <m/>
    <m/>
    <m/>
    <n v="7750000"/>
    <n v="-7750000"/>
    <x v="0"/>
    <x v="0"/>
    <x v="0"/>
    <x v="3"/>
    <x v="5"/>
    <s v="WA.2378.EBA.962.301.M"/>
  </r>
  <r>
    <s v="WA.2378.EBA.962.301.M.521211.1"/>
    <m/>
    <m/>
    <m/>
    <m/>
    <m/>
    <m/>
    <m/>
    <x v="7"/>
    <n v="50"/>
    <s v="OK"/>
    <n v="75000"/>
    <n v="3750000"/>
    <n v="-3750000"/>
    <x v="1"/>
    <x v="0"/>
    <x v="0"/>
    <x v="0"/>
    <x v="0"/>
    <s v="WA.2378.EBA.962.301.M.521211"/>
  </r>
  <r>
    <s v="WA.2378.EBA.962.301.M.521211.2"/>
    <m/>
    <m/>
    <m/>
    <m/>
    <m/>
    <m/>
    <m/>
    <x v="118"/>
    <n v="1"/>
    <s v="PKT"/>
    <n v="1500000"/>
    <n v="1500000"/>
    <n v="-1500000"/>
    <x v="3"/>
    <x v="0"/>
    <x v="0"/>
    <x v="0"/>
    <x v="0"/>
    <s v="WA.2378.EBA.962.301.M.521211"/>
  </r>
  <r>
    <s v="WA.2378.EBA.962.301.M.521211.3"/>
    <m/>
    <m/>
    <m/>
    <m/>
    <m/>
    <m/>
    <m/>
    <x v="9"/>
    <n v="1"/>
    <s v="PKT"/>
    <n v="1500000"/>
    <n v="1500000"/>
    <n v="-1500000"/>
    <x v="3"/>
    <x v="0"/>
    <x v="0"/>
    <x v="0"/>
    <x v="0"/>
    <s v="WA.2378.EBA.962.301.M.521211"/>
  </r>
  <r>
    <s v="WA.2378.EBA.962.301.M.521211.4"/>
    <m/>
    <m/>
    <m/>
    <m/>
    <m/>
    <m/>
    <m/>
    <x v="10"/>
    <n v="1"/>
    <s v="PKT"/>
    <n v="1000000"/>
    <n v="1000000"/>
    <n v="-1000000"/>
    <x v="3"/>
    <x v="0"/>
    <x v="0"/>
    <x v="0"/>
    <x v="0"/>
    <s v="WA.2378.EBA.962.301.M.521211"/>
  </r>
  <r>
    <s v="WA.2378.EBA.962.301.M.524111"/>
    <m/>
    <m/>
    <m/>
    <m/>
    <m/>
    <m/>
    <s v="524111"/>
    <x v="13"/>
    <m/>
    <m/>
    <m/>
    <n v="5000000"/>
    <n v="-5000000"/>
    <x v="3"/>
    <x v="0"/>
    <x v="0"/>
    <x v="3"/>
    <x v="5"/>
    <s v="WA.2378.EBA.962.301.M"/>
  </r>
  <r>
    <s v="WA.2378.EBA.962.301.M.524111.1"/>
    <m/>
    <m/>
    <m/>
    <m/>
    <m/>
    <m/>
    <m/>
    <x v="122"/>
    <n v="10"/>
    <s v="OK"/>
    <n v="500000"/>
    <n v="5000000"/>
    <n v="-5000000"/>
    <x v="3"/>
    <x v="0"/>
    <x v="0"/>
    <x v="0"/>
    <x v="0"/>
    <s v="WA.2378.EBA.962.301.M.524111"/>
  </r>
  <r>
    <s v="WA.2378.EBA.962.301.M.524119"/>
    <m/>
    <m/>
    <m/>
    <m/>
    <m/>
    <m/>
    <s v="524119"/>
    <x v="113"/>
    <m/>
    <m/>
    <m/>
    <n v="33794000"/>
    <n v="-33794000"/>
    <x v="3"/>
    <x v="0"/>
    <x v="0"/>
    <x v="3"/>
    <x v="5"/>
    <s v="WA.2378.EBA.962.301.M"/>
  </r>
  <r>
    <s v="WA.2378.EBA.962.301.M.524119.1"/>
    <m/>
    <m/>
    <m/>
    <m/>
    <m/>
    <m/>
    <m/>
    <x v="126"/>
    <n v="27"/>
    <s v="OH"/>
    <n v="822000"/>
    <n v="22194000"/>
    <n v="-22194000"/>
    <x v="3"/>
    <x v="0"/>
    <x v="0"/>
    <x v="0"/>
    <x v="0"/>
    <s v="WA.2378.EBA.962.301.M.524119"/>
  </r>
  <r>
    <s v="WA.2378.EBA.962.301.M.524119.2"/>
    <m/>
    <m/>
    <m/>
    <m/>
    <m/>
    <m/>
    <m/>
    <x v="127"/>
    <n v="54"/>
    <s v="OH"/>
    <n v="150000"/>
    <n v="8100000"/>
    <n v="-8100000"/>
    <x v="3"/>
    <x v="0"/>
    <x v="0"/>
    <x v="0"/>
    <x v="0"/>
    <s v="WA.2378.EBA.962.301.M.524119"/>
  </r>
  <r>
    <s v="WA.2378.EBA.962.301.M.524119.3"/>
    <m/>
    <m/>
    <m/>
    <m/>
    <m/>
    <m/>
    <m/>
    <x v="128"/>
    <n v="10"/>
    <s v="OH"/>
    <n v="350000"/>
    <n v="3500000"/>
    <n v="-3500000"/>
    <x v="3"/>
    <x v="0"/>
    <x v="0"/>
    <x v="0"/>
    <x v="0"/>
    <s v="WA.2378.EBA.962.301.M.524119"/>
  </r>
  <r>
    <s v="WA.2378.EBA.962.301.N"/>
    <m/>
    <m/>
    <m/>
    <m/>
    <m/>
    <m/>
    <s v="N"/>
    <x v="129"/>
    <m/>
    <m/>
    <m/>
    <n v="0"/>
    <n v="0"/>
    <x v="0"/>
    <x v="1"/>
    <x v="2"/>
    <x v="0"/>
    <x v="0"/>
    <s v="WA.2378.EBA.962.301"/>
  </r>
  <r>
    <s v="WA.2378.EBA.962.301.N.521219"/>
    <m/>
    <m/>
    <m/>
    <m/>
    <m/>
    <m/>
    <s v="521219"/>
    <x v="26"/>
    <m/>
    <m/>
    <m/>
    <n v="0"/>
    <n v="0"/>
    <x v="0"/>
    <x v="0"/>
    <x v="0"/>
    <x v="0"/>
    <x v="2"/>
    <s v="WA.2378.EBA.962.301.N"/>
  </r>
  <r>
    <s v="WA.2378.EBA.962.301.N.521219.1"/>
    <m/>
    <m/>
    <m/>
    <m/>
    <m/>
    <m/>
    <m/>
    <x v="130"/>
    <n v="0"/>
    <s v="PKT"/>
    <n v="25000000"/>
    <n v="0"/>
    <n v="0"/>
    <x v="2"/>
    <x v="0"/>
    <x v="0"/>
    <x v="0"/>
    <x v="0"/>
    <s v="WA.2378.EBA.962.301.N.521219"/>
  </r>
  <r>
    <s v="WA.2378.EBA.962.301.N.522151"/>
    <m/>
    <m/>
    <m/>
    <m/>
    <m/>
    <m/>
    <s v="522151"/>
    <x v="11"/>
    <m/>
    <m/>
    <m/>
    <n v="0"/>
    <n v="0"/>
    <x v="0"/>
    <x v="0"/>
    <x v="0"/>
    <x v="0"/>
    <x v="2"/>
    <s v="WA.2378.EBA.962.301.N"/>
  </r>
  <r>
    <s v="WA.2378.EBA.962.301.N.522151.1"/>
    <m/>
    <m/>
    <m/>
    <m/>
    <m/>
    <m/>
    <m/>
    <x v="12"/>
    <n v="0"/>
    <s v="OJ"/>
    <n v="900000"/>
    <n v="0"/>
    <n v="0"/>
    <x v="2"/>
    <x v="0"/>
    <x v="0"/>
    <x v="0"/>
    <x v="0"/>
    <s v="WA.2378.EBA.962.301.N.522151"/>
  </r>
  <r>
    <s v="WA.2378.EBA.962.301.O"/>
    <m/>
    <m/>
    <m/>
    <m/>
    <m/>
    <m/>
    <s v="O"/>
    <x v="131"/>
    <m/>
    <m/>
    <m/>
    <n v="0"/>
    <n v="0"/>
    <x v="0"/>
    <x v="2"/>
    <x v="4"/>
    <x v="0"/>
    <x v="0"/>
    <s v="WA.2378.EBA.962.301"/>
  </r>
  <r>
    <s v="WA.2378.EBA.962.301.O.522151"/>
    <m/>
    <m/>
    <m/>
    <m/>
    <m/>
    <m/>
    <s v="522151"/>
    <x v="11"/>
    <m/>
    <m/>
    <m/>
    <n v="0"/>
    <n v="0"/>
    <x v="0"/>
    <x v="0"/>
    <x v="0"/>
    <x v="0"/>
    <x v="4"/>
    <s v="WA.2378.EBA.962.301.O"/>
  </r>
  <r>
    <s v="WA.2378.EBA.962.301.O.522151.1"/>
    <m/>
    <m/>
    <m/>
    <m/>
    <m/>
    <m/>
    <m/>
    <x v="12"/>
    <n v="0"/>
    <s v="OJ"/>
    <n v="900000"/>
    <n v="0"/>
    <n v="0"/>
    <x v="2"/>
    <x v="0"/>
    <x v="0"/>
    <x v="0"/>
    <x v="0"/>
    <s v="WA.2378.EBA.962.301.O.522151"/>
  </r>
  <r>
    <s v="WA.2378.EBA.994"/>
    <s v="2378.EBA.994"/>
    <s v="Layanan Perkantoran"/>
    <n v="1"/>
    <s v="Layanan"/>
    <m/>
    <n v="9231678000"/>
    <s v="2378.EBA.994"/>
    <x v="132"/>
    <n v="1"/>
    <s v="Layanan"/>
    <m/>
    <n v="9231678000"/>
    <n v="0"/>
    <x v="0"/>
    <x v="0"/>
    <x v="0"/>
    <x v="0"/>
    <x v="0"/>
    <s v="WA.2378.EBA"/>
  </r>
  <r>
    <s v="WA.2378.EBA.994.001"/>
    <s v="001"/>
    <s v="Gaji dan Tunjangan"/>
    <m/>
    <s v=""/>
    <m/>
    <n v="7036020000"/>
    <s v="001"/>
    <x v="133"/>
    <m/>
    <s v=""/>
    <m/>
    <n v="7036020000"/>
    <n v="0"/>
    <x v="0"/>
    <x v="0"/>
    <x v="0"/>
    <x v="0"/>
    <x v="0"/>
    <s v="WA.2378.EBA.994"/>
  </r>
  <r>
    <s v="WA.2378.EBA.994.001.DB"/>
    <s v="DB"/>
    <s v="Gaji dan Tunjangan Pusat Pendidikan KP"/>
    <m/>
    <m/>
    <m/>
    <n v="7036020000"/>
    <s v="DB"/>
    <x v="134"/>
    <m/>
    <m/>
    <m/>
    <n v="7036020000"/>
    <n v="0"/>
    <x v="3"/>
    <x v="3"/>
    <x v="8"/>
    <x v="0"/>
    <x v="0"/>
    <s v="WA.2378.EBA.994.001"/>
  </r>
  <r>
    <s v="WA.2378.EBA.994.001.DB.511111"/>
    <s v="511111"/>
    <s v="Belanja Gaji Pokok PNS"/>
    <m/>
    <m/>
    <m/>
    <n v="2390272000"/>
    <s v="511111"/>
    <x v="135"/>
    <m/>
    <m/>
    <m/>
    <n v="2390272000"/>
    <n v="0"/>
    <x v="3"/>
    <x v="0"/>
    <x v="0"/>
    <x v="4"/>
    <x v="8"/>
    <s v="WA.2378.EBA.994.001.DB"/>
  </r>
  <r>
    <s v="WA.2378.EBA.994.001.DB.511111.1"/>
    <m/>
    <s v="01 - Belanja Gaji Pokok PNS"/>
    <n v="14"/>
    <s v="bln"/>
    <n v="170733715"/>
    <n v="2390272000"/>
    <m/>
    <x v="136"/>
    <n v="14"/>
    <s v="bln"/>
    <n v="170733715"/>
    <n v="2390272000"/>
    <n v="0"/>
    <x v="2"/>
    <x v="0"/>
    <x v="0"/>
    <x v="0"/>
    <x v="0"/>
    <s v="WA.2378.EBA.994.001.DB.511111"/>
  </r>
  <r>
    <s v="WA.2378.EBA.994.001.DB.511119"/>
    <s v="511119"/>
    <s v="Belanja Pembulatan Gaji PNS"/>
    <m/>
    <m/>
    <m/>
    <n v="109000"/>
    <s v="511119"/>
    <x v="137"/>
    <m/>
    <m/>
    <m/>
    <n v="109000"/>
    <n v="0"/>
    <x v="3"/>
    <x v="0"/>
    <x v="0"/>
    <x v="4"/>
    <x v="8"/>
    <s v="WA.2378.EBA.994.001.DB"/>
  </r>
  <r>
    <s v="WA.2378.EBA.994.001.DB.511119.1"/>
    <m/>
    <s v="01 - Belanja Pembulatan Gaji PNS"/>
    <n v="14"/>
    <s v="bln"/>
    <n v="7786"/>
    <n v="109000"/>
    <m/>
    <x v="138"/>
    <n v="14"/>
    <s v="bln"/>
    <n v="7786"/>
    <n v="109000"/>
    <n v="0"/>
    <x v="2"/>
    <x v="0"/>
    <x v="0"/>
    <x v="0"/>
    <x v="0"/>
    <s v="WA.2378.EBA.994.001.DB.511119"/>
  </r>
  <r>
    <s v="WA.2378.EBA.994.001.DB.511121"/>
    <s v="511121"/>
    <s v="Belanja Tunj. Suami/Istri PNS"/>
    <m/>
    <m/>
    <m/>
    <n v="163168000"/>
    <s v="511121"/>
    <x v="139"/>
    <m/>
    <m/>
    <m/>
    <n v="163168000"/>
    <n v="0"/>
    <x v="3"/>
    <x v="0"/>
    <x v="0"/>
    <x v="4"/>
    <x v="8"/>
    <s v="WA.2378.EBA.994.001.DB"/>
  </r>
  <r>
    <s v="WA.2378.EBA.994.001.DB.511121.1"/>
    <m/>
    <s v="01 - Belanja Tunj. Suami/Istri PNS"/>
    <n v="14"/>
    <s v="bln"/>
    <n v="11654858"/>
    <n v="163168000"/>
    <m/>
    <x v="140"/>
    <n v="14"/>
    <s v="bln"/>
    <n v="11654858"/>
    <n v="163168000"/>
    <n v="0"/>
    <x v="2"/>
    <x v="0"/>
    <x v="0"/>
    <x v="0"/>
    <x v="0"/>
    <s v="WA.2378.EBA.994.001.DB.511121"/>
  </r>
  <r>
    <s v="WA.2378.EBA.994.001.DB.511122"/>
    <s v="511122"/>
    <s v="Belanja Tunj. Anak PNS"/>
    <m/>
    <m/>
    <m/>
    <n v="57444000"/>
    <s v="511122"/>
    <x v="141"/>
    <m/>
    <m/>
    <m/>
    <n v="57444000"/>
    <n v="0"/>
    <x v="3"/>
    <x v="0"/>
    <x v="0"/>
    <x v="4"/>
    <x v="8"/>
    <s v="WA.2378.EBA.994.001.DB"/>
  </r>
  <r>
    <s v="WA.2378.EBA.994.001.DB.511122.1"/>
    <m/>
    <s v="01 - Belanja Tunj. Anak PNS"/>
    <n v="14"/>
    <s v="bln"/>
    <n v="4103143"/>
    <n v="57444000"/>
    <m/>
    <x v="142"/>
    <n v="14"/>
    <s v="bln"/>
    <n v="4103143"/>
    <n v="57444000"/>
    <n v="0"/>
    <x v="2"/>
    <x v="0"/>
    <x v="0"/>
    <x v="0"/>
    <x v="0"/>
    <s v="WA.2378.EBA.994.001.DB.511122"/>
  </r>
  <r>
    <s v="WA.2378.EBA.994.001.DB.511123"/>
    <s v="511123"/>
    <s v="Belanja Tunj. Struktural PNS"/>
    <m/>
    <m/>
    <m/>
    <n v="136220000"/>
    <s v="511123"/>
    <x v="143"/>
    <m/>
    <m/>
    <m/>
    <n v="136220000"/>
    <n v="0"/>
    <x v="3"/>
    <x v="0"/>
    <x v="0"/>
    <x v="4"/>
    <x v="8"/>
    <s v="WA.2378.EBA.994.001.DB"/>
  </r>
  <r>
    <s v="WA.2378.EBA.994.001.DB.511123.1"/>
    <m/>
    <s v="01 - Belanja Tunj. Struktural PNS"/>
    <n v="14"/>
    <s v="bln"/>
    <n v="9730000"/>
    <n v="136220000"/>
    <m/>
    <x v="144"/>
    <n v="14"/>
    <s v="bln"/>
    <n v="9730000"/>
    <n v="136220000"/>
    <n v="0"/>
    <x v="2"/>
    <x v="0"/>
    <x v="0"/>
    <x v="0"/>
    <x v="0"/>
    <s v="WA.2378.EBA.994.001.DB.511123"/>
  </r>
  <r>
    <s v="WA.2378.EBA.994.001.DB.511124"/>
    <s v="511124"/>
    <s v="Belanja Tunj. Fungsional PNS"/>
    <m/>
    <m/>
    <m/>
    <n v="198366000"/>
    <s v="511124"/>
    <x v="145"/>
    <m/>
    <m/>
    <m/>
    <n v="198366000"/>
    <n v="0"/>
    <x v="3"/>
    <x v="0"/>
    <x v="0"/>
    <x v="4"/>
    <x v="8"/>
    <s v="WA.2378.EBA.994.001.DB"/>
  </r>
  <r>
    <s v="WA.2378.EBA.994.001.DB.511124.1"/>
    <m/>
    <s v="01 - Belanja Tunj. Fungsional PNS"/>
    <n v="14"/>
    <s v="bln"/>
    <n v="14169000"/>
    <n v="198366000"/>
    <m/>
    <x v="146"/>
    <n v="14"/>
    <s v="bln"/>
    <n v="14169000"/>
    <n v="198366000"/>
    <n v="0"/>
    <x v="2"/>
    <x v="0"/>
    <x v="0"/>
    <x v="0"/>
    <x v="0"/>
    <s v="WA.2378.EBA.994.001.DB.511124"/>
  </r>
  <r>
    <s v="WA.2378.EBA.994.001.DB.511125"/>
    <s v="511125"/>
    <s v="Belanja Tunj. PPh PNS"/>
    <m/>
    <m/>
    <m/>
    <n v="13346000"/>
    <s v="511125"/>
    <x v="147"/>
    <m/>
    <m/>
    <m/>
    <n v="13346000"/>
    <n v="0"/>
    <x v="3"/>
    <x v="0"/>
    <x v="0"/>
    <x v="4"/>
    <x v="8"/>
    <s v="WA.2378.EBA.994.001.DB"/>
  </r>
  <r>
    <s v="WA.2378.EBA.994.001.DB.511125.1"/>
    <m/>
    <s v="01 - Belanja Tunj. PPh PNS"/>
    <n v="14"/>
    <s v="bln"/>
    <n v="953357"/>
    <n v="13346000"/>
    <m/>
    <x v="148"/>
    <n v="14"/>
    <s v="bln"/>
    <n v="953357"/>
    <n v="13346000"/>
    <n v="0"/>
    <x v="2"/>
    <x v="0"/>
    <x v="0"/>
    <x v="0"/>
    <x v="0"/>
    <s v="WA.2378.EBA.994.001.DB.511125"/>
  </r>
  <r>
    <s v="WA.2378.EBA.994.001.DB.511126"/>
    <s v="511126"/>
    <s v="Belanja Tunj. Beras PNS"/>
    <m/>
    <m/>
    <m/>
    <n v="113636000"/>
    <s v="511126"/>
    <x v="149"/>
    <m/>
    <m/>
    <m/>
    <n v="113636000"/>
    <n v="0"/>
    <x v="3"/>
    <x v="0"/>
    <x v="0"/>
    <x v="4"/>
    <x v="8"/>
    <s v="WA.2378.EBA.994.001.DB"/>
  </r>
  <r>
    <s v="WA.2378.EBA.994.001.DB.511126.1"/>
    <m/>
    <s v="01 - Belanja Tunj. Beras PNS"/>
    <n v="1"/>
    <s v="thn"/>
    <n v="113636000"/>
    <n v="113636000"/>
    <m/>
    <x v="150"/>
    <n v="1"/>
    <s v="thn"/>
    <n v="113636000"/>
    <n v="113636000"/>
    <n v="0"/>
    <x v="2"/>
    <x v="0"/>
    <x v="0"/>
    <x v="0"/>
    <x v="0"/>
    <s v="WA.2378.EBA.994.001.DB.511126"/>
  </r>
  <r>
    <s v="WA.2378.EBA.994.001.DB.511129"/>
    <s v="511129"/>
    <s v="Belanja Uang Makan PNS"/>
    <m/>
    <m/>
    <m/>
    <n v="451220000"/>
    <s v="511129"/>
    <x v="151"/>
    <m/>
    <m/>
    <m/>
    <n v="451220000"/>
    <n v="0"/>
    <x v="3"/>
    <x v="0"/>
    <x v="0"/>
    <x v="4"/>
    <x v="8"/>
    <s v="WA.2378.EBA.994.001.DB"/>
  </r>
  <r>
    <s v="WA.2378.EBA.994.001.DB.511129.1"/>
    <m/>
    <s v="01 - Belanja Uang Makan PNS"/>
    <n v="1"/>
    <s v="thn"/>
    <n v="451220000"/>
    <n v="451220000"/>
    <m/>
    <x v="152"/>
    <n v="1"/>
    <s v="thn"/>
    <n v="451220000"/>
    <n v="451220000"/>
    <n v="0"/>
    <x v="2"/>
    <x v="0"/>
    <x v="0"/>
    <x v="0"/>
    <x v="0"/>
    <s v="WA.2378.EBA.994.001.DB.511129"/>
  </r>
  <r>
    <s v="WA.2378.EBA.994.001.DB.511151"/>
    <s v="511151"/>
    <s v="Belanja Tunjangan Umum PNS"/>
    <m/>
    <m/>
    <m/>
    <n v="81480000"/>
    <s v="511151"/>
    <x v="153"/>
    <m/>
    <m/>
    <m/>
    <n v="81480000"/>
    <n v="0"/>
    <x v="3"/>
    <x v="0"/>
    <x v="0"/>
    <x v="4"/>
    <x v="8"/>
    <s v="WA.2378.EBA.994.001.DB"/>
  </r>
  <r>
    <s v="WA.2378.EBA.994.001.DB.511151.1"/>
    <m/>
    <s v="01 - Belanja Tunjangan Umum PNS"/>
    <n v="14"/>
    <s v="bln"/>
    <n v="5820000"/>
    <n v="81480000"/>
    <m/>
    <x v="154"/>
    <n v="14"/>
    <s v="bln"/>
    <n v="5820000"/>
    <n v="81480000"/>
    <n v="0"/>
    <x v="2"/>
    <x v="0"/>
    <x v="0"/>
    <x v="0"/>
    <x v="0"/>
    <s v="WA.2378.EBA.994.001.DB.511151"/>
  </r>
  <r>
    <s v="WA.2378.EBA.994.001.DB.512211"/>
    <s v="512211"/>
    <s v="Belanja Uang Lembur"/>
    <m/>
    <m/>
    <m/>
    <n v="173032000"/>
    <s v="512211"/>
    <x v="155"/>
    <m/>
    <m/>
    <m/>
    <n v="173032000"/>
    <n v="0"/>
    <x v="3"/>
    <x v="0"/>
    <x v="0"/>
    <x v="4"/>
    <x v="8"/>
    <s v="WA.2378.EBA.994.001.DB"/>
  </r>
  <r>
    <s v="WA.2378.EBA.994.001.DB.512211.1"/>
    <m/>
    <s v="01 - Uang Lembur dan Uang Makan Lembur"/>
    <n v="1"/>
    <s v="thn"/>
    <n v="173032000"/>
    <n v="173032000"/>
    <m/>
    <x v="156"/>
    <n v="1"/>
    <s v="thn"/>
    <n v="173032000"/>
    <n v="173032000"/>
    <n v="0"/>
    <x v="2"/>
    <x v="0"/>
    <x v="0"/>
    <x v="0"/>
    <x v="0"/>
    <s v="WA.2378.EBA.994.001.DB.512211"/>
  </r>
  <r>
    <s v="WA.2378.EBA.994.001.DB.512411"/>
    <s v="512411"/>
    <s v="Belanja Pegawai (Tunjangan Khusus/Kegiatan/Kinerja)"/>
    <m/>
    <m/>
    <m/>
    <n v="3257727000"/>
    <s v="512411"/>
    <x v="157"/>
    <m/>
    <m/>
    <m/>
    <n v="3257727000"/>
    <n v="0"/>
    <x v="3"/>
    <x v="0"/>
    <x v="0"/>
    <x v="4"/>
    <x v="8"/>
    <s v="WA.2378.EBA.994.001.DB"/>
  </r>
  <r>
    <s v="WA.2378.EBA.994.001.DB.512411.1"/>
    <m/>
    <s v="01 - Belanja Pegawai (Tunjangan Khusus/Kegiatan/Kinerja)"/>
    <n v="14"/>
    <s v="bln"/>
    <n v="232694790"/>
    <n v="3257727000"/>
    <m/>
    <x v="158"/>
    <n v="14"/>
    <s v="bln"/>
    <n v="232694790"/>
    <n v="3257727000"/>
    <n v="0"/>
    <x v="2"/>
    <x v="0"/>
    <x v="0"/>
    <x v="0"/>
    <x v="0"/>
    <s v="WA.2378.EBA.994.001.DB.512411"/>
  </r>
  <r>
    <s v="WA.2378.EBA.994.002"/>
    <s v="002"/>
    <s v="Operasional dan Pemeliharaan Kantor"/>
    <m/>
    <s v=""/>
    <m/>
    <n v="2195658000"/>
    <s v="002"/>
    <x v="159"/>
    <m/>
    <s v=""/>
    <m/>
    <n v="2195658000"/>
    <n v="0"/>
    <x v="0"/>
    <x v="0"/>
    <x v="0"/>
    <x v="0"/>
    <x v="0"/>
    <s v="WA.2378.EBA.994"/>
  </r>
  <r>
    <s v="WA.2378.EBA.994.002.GA"/>
    <s v="GA"/>
    <s v="Operasional dan Pemeliharaan Kantor Pusat Pendidikan KP"/>
    <m/>
    <m/>
    <m/>
    <n v="1410100000"/>
    <s v="GA"/>
    <x v="160"/>
    <m/>
    <m/>
    <m/>
    <n v="1552900000"/>
    <n v="-142800000"/>
    <x v="0"/>
    <x v="3"/>
    <x v="5"/>
    <x v="0"/>
    <x v="0"/>
    <s v="WA.2378.EBA.994.002"/>
  </r>
  <r>
    <s v="WA.2378.EBA.994.002.GA.521111"/>
    <s v="521111"/>
    <s v="Belanja Keperluan Perkantoran"/>
    <m/>
    <m/>
    <m/>
    <n v="1099590000"/>
    <s v="521111"/>
    <x v="161"/>
    <m/>
    <m/>
    <m/>
    <n v="1276040000"/>
    <n v="-176450000"/>
    <x v="0"/>
    <x v="0"/>
    <x v="0"/>
    <x v="5"/>
    <x v="5"/>
    <s v="WA.2378.EBA.994.002.GA"/>
  </r>
  <r>
    <s v="WA.2378.EBA.994.002.GA.521111.1"/>
    <m/>
    <s v="01 - Keperluan sehari hari perkantoran"/>
    <n v="60"/>
    <s v="OT"/>
    <n v="1500000"/>
    <n v="90000000"/>
    <m/>
    <x v="162"/>
    <n v="60"/>
    <s v="OT"/>
    <n v="1487500"/>
    <n v="89250000"/>
    <n v="750000"/>
    <x v="1"/>
    <x v="0"/>
    <x v="0"/>
    <x v="0"/>
    <x v="0"/>
    <s v="WA.2378.EBA.994.002.GA.521111"/>
  </r>
  <r>
    <s v="WA.2378.EBA.994.002.GA.521111.2"/>
    <m/>
    <s v="02 - Jamuan"/>
    <n v="1"/>
    <s v="thn"/>
    <n v="63386000"/>
    <n v="63386000"/>
    <m/>
    <x v="163"/>
    <n v="1"/>
    <s v="thn"/>
    <n v="63386000"/>
    <n v="63386000"/>
    <n v="0"/>
    <x v="0"/>
    <x v="0"/>
    <x v="0"/>
    <x v="0"/>
    <x v="0"/>
    <s v="WA.2378.EBA.994.002.GA.521111"/>
  </r>
  <r>
    <s v="WA.2378.EBA.994.002.GA.521111.3"/>
    <m/>
    <s v="03 - Pramubakti (12 org x 12 bulan)"/>
    <n v="144"/>
    <s v="OB"/>
    <n v="5100000"/>
    <n v="734400000"/>
    <m/>
    <x v="164"/>
    <n v="156"/>
    <s v="OB"/>
    <n v="5100000"/>
    <n v="795600000"/>
    <n v="-61200000"/>
    <x v="1"/>
    <x v="0"/>
    <x v="0"/>
    <x v="0"/>
    <x v="0"/>
    <s v="WA.2378.EBA.994.002.GA.521111"/>
  </r>
  <r>
    <s v="WA.2378.EBA.994.002.GA.521111.4"/>
    <m/>
    <s v="04 - Pengemudi (1 org x 12 bulan)"/>
    <n v="12"/>
    <s v="OB"/>
    <n v="5600000"/>
    <n v="67200000"/>
    <m/>
    <x v="165"/>
    <n v="13"/>
    <s v="OB"/>
    <n v="5600000"/>
    <n v="72800000"/>
    <n v="-5600000"/>
    <x v="1"/>
    <x v="0"/>
    <x v="0"/>
    <x v="0"/>
    <x v="0"/>
    <s v="WA.2378.EBA.994.002.GA.521111"/>
  </r>
  <r>
    <s v="WA.2378.EBA.994.002.GA.521111.5"/>
    <m/>
    <s v="05 - BPJS Ketenagakerjaan Pengemudi dan Pramubhakti"/>
    <n v="11"/>
    <s v="Bulan"/>
    <n v="400000"/>
    <n v="4400000"/>
    <m/>
    <x v="166"/>
    <n v="12"/>
    <s v="Bulan"/>
    <n v="400000"/>
    <n v="4800000"/>
    <n v="-400000"/>
    <x v="1"/>
    <x v="0"/>
    <x v="0"/>
    <x v="0"/>
    <x v="0"/>
    <s v="WA.2378.EBA.994.002.GA.521111"/>
  </r>
  <r>
    <s v="WA.2378.EBA.994.002.GA.521111.6"/>
    <m/>
    <s v="06 - Pencetakan/Publikasi"/>
    <n v="70"/>
    <s v="Ekspl"/>
    <n v="500000"/>
    <n v="35000000"/>
    <m/>
    <x v="167"/>
    <n v="1"/>
    <s v="thn"/>
    <n v="130000000"/>
    <n v="130000000"/>
    <n v="-95000000"/>
    <x v="1"/>
    <x v="0"/>
    <x v="0"/>
    <x v="0"/>
    <x v="0"/>
    <s v="WA.2378.EBA.994.002.GA.521111"/>
  </r>
  <r>
    <s v="WA.2378.EBA.994.002.GA.521111.7"/>
    <m/>
    <s v="07 - Langganan Majalah dan Surat Kabar"/>
    <n v="12"/>
    <s v="Bulan"/>
    <n v="750000"/>
    <n v="9000000"/>
    <m/>
    <x v="34"/>
    <m/>
    <m/>
    <m/>
    <m/>
    <n v="9000000"/>
    <x v="1"/>
    <x v="0"/>
    <x v="0"/>
    <x v="0"/>
    <x v="0"/>
    <s v="WA.2378.EBA.994.002.GA.521111"/>
  </r>
  <r>
    <s v="WA.2378.EBA.994.002.GA.521111.8"/>
    <m/>
    <s v="08 - Langganan biaya video conference dan Zoho"/>
    <n v="12"/>
    <s v="Bulan"/>
    <n v="1325000"/>
    <n v="15900000"/>
    <m/>
    <x v="168"/>
    <n v="12"/>
    <s v="Bulan"/>
    <n v="1325000"/>
    <n v="15900000"/>
    <n v="0"/>
    <x v="0"/>
    <x v="0"/>
    <x v="0"/>
    <x v="0"/>
    <x v="0"/>
    <s v="WA.2378.EBA.994.002.GA.521111"/>
  </r>
  <r>
    <s v="WA.2378.EBA.994.002.GA.521111.9"/>
    <m/>
    <s v="09 - Estetika Kantor dan Pengharum Ruangan"/>
    <n v="12"/>
    <s v="Bulan"/>
    <n v="3000000"/>
    <n v="36000000"/>
    <m/>
    <x v="169"/>
    <n v="12"/>
    <s v="Bulan"/>
    <n v="5000000"/>
    <n v="60000000"/>
    <n v="-24000000"/>
    <x v="0"/>
    <x v="0"/>
    <x v="0"/>
    <x v="0"/>
    <x v="0"/>
    <s v="WA.2378.EBA.994.002.GA.521111"/>
  </r>
  <r>
    <s v="WA.2378.EBA.994.002.GA.521111.10"/>
    <m/>
    <s v="10 - Uang Lembur PPNPN"/>
    <n v="1"/>
    <s v="thn"/>
    <n v="44304000"/>
    <n v="44304000"/>
    <m/>
    <x v="170"/>
    <n v="1"/>
    <s v="thn"/>
    <n v="44304000"/>
    <n v="44304000"/>
    <n v="0"/>
    <x v="0"/>
    <x v="0"/>
    <x v="0"/>
    <x v="0"/>
    <x v="0"/>
    <s v="WA.2378.EBA.994.002.GA.521111"/>
  </r>
  <r>
    <s v="WA.2378.EBA.994.002.GA.521131"/>
    <s v="521131"/>
    <s v="Belanja Barang Operasional - Penanganan Pandemi COVID-19"/>
    <m/>
    <m/>
    <m/>
    <n v="103250000"/>
    <s v="521131"/>
    <x v="171"/>
    <m/>
    <m/>
    <m/>
    <n v="69600000"/>
    <n v="33650000"/>
    <x v="0"/>
    <x v="0"/>
    <x v="0"/>
    <x v="5"/>
    <x v="5"/>
    <s v="WA.2378.EBA.994.002.GA"/>
  </r>
  <r>
    <s v="WA.2378.EBA.994.002.GA.521131.1"/>
    <m/>
    <s v="01 - Masker, hand sanitizer, desinfektan, multivitami/suplemen (59 peg x 7 kali)"/>
    <n v="413"/>
    <s v="OK"/>
    <n v="250000"/>
    <n v="103250000"/>
    <m/>
    <x v="172"/>
    <n v="696"/>
    <s v="OB"/>
    <n v="100000"/>
    <n v="69600000"/>
    <n v="33650000"/>
    <x v="1"/>
    <x v="0"/>
    <x v="0"/>
    <x v="0"/>
    <x v="0"/>
    <s v="WA.2378.EBA.994.002.GA.521131"/>
  </r>
  <r>
    <s v="WA.2378.EBA.994.002.GA.521811"/>
    <s v="521811"/>
    <s v="Belanja Barang Persediaan Barang Konsumsi"/>
    <m/>
    <m/>
    <m/>
    <n v="207260000"/>
    <s v="521811"/>
    <x v="173"/>
    <m/>
    <m/>
    <m/>
    <n v="207260000"/>
    <n v="0"/>
    <x v="0"/>
    <x v="0"/>
    <x v="0"/>
    <x v="0"/>
    <x v="5"/>
    <s v="WA.2378.EBA.994.002.GA"/>
  </r>
  <r>
    <s v="WA.2378.EBA.994.002.GA.521811.1"/>
    <m/>
    <s v="01 - ATK"/>
    <n v="48"/>
    <s v="PKT"/>
    <n v="1000000"/>
    <n v="48000000"/>
    <m/>
    <x v="174"/>
    <n v="48"/>
    <s v="PKT"/>
    <n v="1000000"/>
    <n v="48000000"/>
    <n v="0"/>
    <x v="2"/>
    <x v="0"/>
    <x v="0"/>
    <x v="0"/>
    <x v="0"/>
    <s v="WA.2378.EBA.994.002.GA.521811"/>
  </r>
  <r>
    <s v="WA.2378.EBA.994.002.GA.521811.2"/>
    <m/>
    <s v="02 - Bahan Komputer"/>
    <n v="48"/>
    <s v="PKT"/>
    <n v="1500000"/>
    <n v="72000000"/>
    <m/>
    <x v="23"/>
    <n v="48"/>
    <s v="PKT"/>
    <n v="1500000"/>
    <n v="72000000"/>
    <n v="0"/>
    <x v="2"/>
    <x v="0"/>
    <x v="0"/>
    <x v="0"/>
    <x v="0"/>
    <s v="WA.2378.EBA.994.002.GA.521811"/>
  </r>
  <r>
    <s v="WA.2378.EBA.994.002.GA.521811.3"/>
    <m/>
    <s v="03 - Kertas Fotocopy A4"/>
    <n v="192"/>
    <s v="PKT"/>
    <n v="50000"/>
    <n v="9600000"/>
    <m/>
    <x v="175"/>
    <n v="192"/>
    <s v="PKT"/>
    <n v="50000"/>
    <n v="9600000"/>
    <n v="0"/>
    <x v="2"/>
    <x v="0"/>
    <x v="0"/>
    <x v="0"/>
    <x v="0"/>
    <s v="WA.2378.EBA.994.002.GA.521811"/>
  </r>
  <r>
    <s v="WA.2378.EBA.994.002.GA.521811.4"/>
    <m/>
    <s v="04 - Kertas Fotocopy F4"/>
    <n v="192"/>
    <s v="PKT"/>
    <n v="55000"/>
    <n v="10560000"/>
    <m/>
    <x v="176"/>
    <n v="192"/>
    <s v="PKT"/>
    <n v="55000"/>
    <n v="10560000"/>
    <n v="0"/>
    <x v="2"/>
    <x v="0"/>
    <x v="0"/>
    <x v="0"/>
    <x v="0"/>
    <s v="WA.2378.EBA.994.002.GA.521811"/>
  </r>
  <r>
    <s v="WA.2378.EBA.994.002.GA.521811.5"/>
    <m/>
    <s v="05 - Kertas Kop A4 (4 warna)"/>
    <n v="60"/>
    <s v="rim"/>
    <n v="220000"/>
    <n v="13200000"/>
    <m/>
    <x v="177"/>
    <n v="60"/>
    <s v="rim"/>
    <n v="220000"/>
    <n v="13200000"/>
    <n v="0"/>
    <x v="2"/>
    <x v="0"/>
    <x v="0"/>
    <x v="0"/>
    <x v="0"/>
    <s v="WA.2378.EBA.994.002.GA.521811"/>
  </r>
  <r>
    <s v="WA.2378.EBA.994.002.GA.521811.6"/>
    <m/>
    <s v="06 - Kertas Kop F4 (4 warna)"/>
    <n v="60"/>
    <s v="rim"/>
    <n v="240000"/>
    <n v="14400000"/>
    <m/>
    <x v="178"/>
    <n v="60"/>
    <s v="rim"/>
    <n v="240000"/>
    <n v="14400000"/>
    <n v="0"/>
    <x v="2"/>
    <x v="0"/>
    <x v="0"/>
    <x v="0"/>
    <x v="0"/>
    <s v="WA.2378.EBA.994.002.GA.521811"/>
  </r>
  <r>
    <s v="WA.2378.EBA.994.002.GA.521811.7"/>
    <m/>
    <s v="07 - Amplop Kop Besar"/>
    <n v="950"/>
    <s v="LBR"/>
    <n v="5000"/>
    <n v="4750000"/>
    <m/>
    <x v="179"/>
    <n v="950"/>
    <s v="LBR"/>
    <n v="5000"/>
    <n v="4750000"/>
    <n v="0"/>
    <x v="2"/>
    <x v="0"/>
    <x v="0"/>
    <x v="0"/>
    <x v="0"/>
    <s v="WA.2378.EBA.994.002.GA.521811"/>
  </r>
  <r>
    <s v="WA.2378.EBA.994.002.GA.521811.8"/>
    <m/>
    <s v="08 - Amplop Kop Kecil"/>
    <n v="50"/>
    <s v="box"/>
    <n v="220000"/>
    <n v="11000000"/>
    <m/>
    <x v="180"/>
    <n v="50"/>
    <s v="box"/>
    <n v="220000"/>
    <n v="11000000"/>
    <n v="0"/>
    <x v="2"/>
    <x v="0"/>
    <x v="0"/>
    <x v="0"/>
    <x v="0"/>
    <s v="WA.2378.EBA.994.002.GA.521811"/>
  </r>
  <r>
    <s v="WA.2378.EBA.994.002.GA.521811.9"/>
    <m/>
    <s v="09 - Map Pusdik KP"/>
    <n v="950"/>
    <s v="LBR"/>
    <n v="25000"/>
    <n v="23750000"/>
    <m/>
    <x v="181"/>
    <n v="950"/>
    <s v="LBR"/>
    <n v="25000"/>
    <n v="23750000"/>
    <n v="0"/>
    <x v="2"/>
    <x v="0"/>
    <x v="0"/>
    <x v="0"/>
    <x v="0"/>
    <s v="WA.2378.EBA.994.002.GA.521811"/>
  </r>
  <r>
    <s v="WA.2378.EBA.994.002.GB"/>
    <s v="GB"/>
    <s v="Langganan Daya dan Jasa Pusat Pendidikan KP"/>
    <m/>
    <m/>
    <m/>
    <n v="150000000"/>
    <s v="GB"/>
    <x v="182"/>
    <m/>
    <m/>
    <m/>
    <n v="119000000"/>
    <n v="31000000"/>
    <x v="0"/>
    <x v="3"/>
    <x v="5"/>
    <x v="0"/>
    <x v="0"/>
    <s v="WA.2378.EBA.994.002"/>
  </r>
  <r>
    <s v="WA.2378.EBA.994.002.GB.521114"/>
    <s v="521114"/>
    <s v="Belanja Pengiriman Surat Dinas Pos Pusat"/>
    <m/>
    <m/>
    <m/>
    <n v="30000000"/>
    <s v="521114"/>
    <x v="183"/>
    <m/>
    <m/>
    <m/>
    <n v="9000000"/>
    <n v="21000000"/>
    <x v="0"/>
    <x v="0"/>
    <x v="0"/>
    <x v="5"/>
    <x v="5"/>
    <s v="WA.2378.EBA.994.002.GB"/>
  </r>
  <r>
    <s v="WA.2378.EBA.994.002.GB.521114.1"/>
    <m/>
    <s v="01 - Pengiriman surat dan dokumen/barang lainnya"/>
    <n v="12"/>
    <s v="Bulan"/>
    <n v="2500000"/>
    <n v="30000000"/>
    <m/>
    <x v="184"/>
    <n v="12"/>
    <s v="Bulan"/>
    <n v="750000"/>
    <n v="9000000"/>
    <n v="21000000"/>
    <x v="1"/>
    <x v="0"/>
    <x v="0"/>
    <x v="0"/>
    <x v="0"/>
    <s v="WA.2378.EBA.994.002.GB.521114"/>
  </r>
  <r>
    <s v="WA.2378.EBA.994.002.GB.522141"/>
    <s v="522141"/>
    <s v="Belanja Sewa"/>
    <m/>
    <m/>
    <m/>
    <n v="120000000"/>
    <s v="522141"/>
    <x v="83"/>
    <m/>
    <m/>
    <m/>
    <n v="110000000"/>
    <n v="10000000"/>
    <x v="0"/>
    <x v="0"/>
    <x v="0"/>
    <x v="5"/>
    <x v="5"/>
    <s v="WA.2378.EBA.994.002.GB"/>
  </r>
  <r>
    <s v="WA.2378.EBA.994.002.GB.522141.1"/>
    <m/>
    <s v="01 - Sewa Mesin Photocopy"/>
    <n v="12"/>
    <s v="Bulan"/>
    <n v="5000000"/>
    <n v="60000000"/>
    <m/>
    <x v="185"/>
    <n v="12"/>
    <s v="Bulan"/>
    <n v="5000000"/>
    <n v="60000000"/>
    <n v="0"/>
    <x v="0"/>
    <x v="0"/>
    <x v="0"/>
    <x v="0"/>
    <x v="0"/>
    <s v="WA.2378.EBA.994.002.GB.522141"/>
  </r>
  <r>
    <s v="WA.2378.EBA.994.002.GB.522141.2"/>
    <m/>
    <s v="02 - Sewa Ruang Arsip dan Penyimpanan BMN"/>
    <n v="1"/>
    <s v="thn"/>
    <n v="60000000"/>
    <n v="60000000"/>
    <m/>
    <x v="186"/>
    <n v="1"/>
    <s v="thn"/>
    <n v="50000000"/>
    <n v="50000000"/>
    <n v="10000000"/>
    <x v="1"/>
    <x v="0"/>
    <x v="0"/>
    <x v="0"/>
    <x v="0"/>
    <s v="WA.2378.EBA.994.002.GB.522141"/>
  </r>
  <r>
    <s v="WA.2378.EBA.994.002.GC"/>
    <s v="GC"/>
    <s v="Pemeliharaan Kantor Pusat Pendidikan KP"/>
    <m/>
    <m/>
    <m/>
    <n v="498162000"/>
    <s v="GC"/>
    <x v="187"/>
    <m/>
    <m/>
    <m/>
    <n v="386362000"/>
    <n v="111800000"/>
    <x v="0"/>
    <x v="3"/>
    <x v="5"/>
    <x v="0"/>
    <x v="0"/>
    <s v="WA.2378.EBA.994.002"/>
  </r>
  <r>
    <s v="WA.2378.EBA.994.002.GC.523121"/>
    <s v="523121"/>
    <s v="Belanja Pemeliharaan Peralatan dan Mesin"/>
    <m/>
    <m/>
    <m/>
    <n v="462162000"/>
    <s v="523121"/>
    <x v="188"/>
    <m/>
    <m/>
    <m/>
    <n v="350362000"/>
    <n v="111800000"/>
    <x v="0"/>
    <x v="0"/>
    <x v="0"/>
    <x v="5"/>
    <x v="5"/>
    <s v="WA.2378.EBA.994.002.GC"/>
  </r>
  <r>
    <s v="WA.2378.EBA.994.002.GC.523121.1"/>
    <m/>
    <s v="01 - Pemeliharaan dan Operasional Kendaraan Pejabat Eselon II"/>
    <n v="1"/>
    <s v="Unit"/>
    <n v="38730000"/>
    <n v="38730000"/>
    <m/>
    <x v="189"/>
    <n v="1"/>
    <s v="Unit"/>
    <n v="38730000"/>
    <n v="38730000"/>
    <n v="0"/>
    <x v="0"/>
    <x v="0"/>
    <x v="0"/>
    <x v="0"/>
    <x v="0"/>
    <s v="WA.2378.EBA.994.002.GC.523121"/>
  </r>
  <r>
    <s v="WA.2378.EBA.994.002.GC.523121.2"/>
    <m/>
    <s v="02 - Pemeliharaan dan Operasional Kendaraan Roda 4"/>
    <n v="8"/>
    <s v=" Unit"/>
    <n v="32850000"/>
    <n v="262800000"/>
    <m/>
    <x v="190"/>
    <n v="6"/>
    <s v="Unit"/>
    <n v="25000000"/>
    <n v="150000000"/>
    <n v="112800000"/>
    <x v="1"/>
    <x v="0"/>
    <x v="0"/>
    <x v="0"/>
    <x v="0"/>
    <s v="WA.2378.EBA.994.002.GC.523121"/>
  </r>
  <r>
    <s v="WA.2378.EBA.994.002.GC.523121.3"/>
    <m/>
    <s v="03 - Pemeliharaan dan Operasional Kendaraan Roda Dua"/>
    <n v="5"/>
    <s v="Unit"/>
    <n v="3640000"/>
    <n v="18200000"/>
    <m/>
    <x v="191"/>
    <n v="5"/>
    <s v="Unit"/>
    <n v="3640000"/>
    <n v="18200000"/>
    <n v="0"/>
    <x v="0"/>
    <x v="0"/>
    <x v="0"/>
    <x v="0"/>
    <x v="0"/>
    <s v="WA.2378.EBA.994.002.GC.523121"/>
  </r>
  <r>
    <s v="WA.2378.EBA.994.002.GC.523121.4"/>
    <m/>
    <s v="04 - Laptop/Notebook"/>
    <n v="30"/>
    <s v="Unit"/>
    <n v="730000"/>
    <n v="21900000"/>
    <m/>
    <x v="192"/>
    <n v="30"/>
    <s v="Unit"/>
    <n v="730000"/>
    <n v="21900000"/>
    <n v="0"/>
    <x v="0"/>
    <x v="0"/>
    <x v="0"/>
    <x v="0"/>
    <x v="0"/>
    <s v="WA.2378.EBA.994.002.GC.523121"/>
  </r>
  <r>
    <s v="WA.2378.EBA.994.002.GC.523121.5"/>
    <m/>
    <s v="05 - Komputer PC"/>
    <n v="35"/>
    <s v="Unit"/>
    <n v="730000"/>
    <n v="25550000"/>
    <m/>
    <x v="193"/>
    <n v="35"/>
    <s v="Unit"/>
    <n v="730000"/>
    <n v="25550000"/>
    <n v="0"/>
    <x v="0"/>
    <x v="0"/>
    <x v="0"/>
    <x v="0"/>
    <x v="0"/>
    <s v="WA.2378.EBA.994.002.GC.523121"/>
  </r>
  <r>
    <s v="WA.2378.EBA.994.002.GC.523121.6"/>
    <m/>
    <s v="06 - Printer"/>
    <n v="40"/>
    <s v="Unit"/>
    <n v="690000"/>
    <n v="27600000"/>
    <m/>
    <x v="194"/>
    <n v="40"/>
    <s v="Unit"/>
    <n v="690000"/>
    <n v="27600000"/>
    <n v="0"/>
    <x v="0"/>
    <x v="0"/>
    <x v="0"/>
    <x v="0"/>
    <x v="0"/>
    <s v="WA.2378.EBA.994.002.GC.523121"/>
  </r>
  <r>
    <s v="WA.2378.EBA.994.002.GC.523121.7"/>
    <m/>
    <s v="07 - LCD"/>
    <n v="3"/>
    <s v="Unit"/>
    <n v="3500000"/>
    <n v="10500000"/>
    <m/>
    <x v="195"/>
    <n v="3"/>
    <s v="Unit"/>
    <n v="3500000"/>
    <n v="10500000"/>
    <n v="0"/>
    <x v="0"/>
    <x v="0"/>
    <x v="0"/>
    <x v="0"/>
    <x v="0"/>
    <s v="WA.2378.EBA.994.002.GC.523121"/>
  </r>
  <r>
    <s v="WA.2378.EBA.994.002.GC.523121.8"/>
    <m/>
    <s v="08 - Kamera"/>
    <n v="6"/>
    <s v="Unit"/>
    <n v="470000"/>
    <n v="2820000"/>
    <m/>
    <x v="196"/>
    <n v="6"/>
    <s v="Unit"/>
    <n v="470000"/>
    <n v="2820000"/>
    <n v="0"/>
    <x v="0"/>
    <x v="0"/>
    <x v="0"/>
    <x v="0"/>
    <x v="0"/>
    <s v="WA.2378.EBA.994.002.GC.523121"/>
  </r>
  <r>
    <s v="WA.2378.EBA.994.002.GC.523121.9"/>
    <m/>
    <s v="09 - Perawatan Barang Inventaris Kantor"/>
    <n v="1"/>
    <s v="thn"/>
    <n v="54062000"/>
    <n v="54062000"/>
    <m/>
    <x v="197"/>
    <n v="1"/>
    <s v="thn"/>
    <n v="55062000"/>
    <n v="55062000"/>
    <n v="-1000000"/>
    <x v="0"/>
    <x v="0"/>
    <x v="0"/>
    <x v="0"/>
    <x v="0"/>
    <s v="WA.2378.EBA.994.002.GC.523121"/>
  </r>
  <r>
    <s v="WA.2378.EBA.994.002.GC.523199"/>
    <s v="523199"/>
    <s v="Belanja Pemeliharaan Lainnya"/>
    <m/>
    <m/>
    <m/>
    <n v="36000000"/>
    <s v="523199"/>
    <x v="198"/>
    <m/>
    <m/>
    <m/>
    <n v="36000000"/>
    <n v="0"/>
    <x v="0"/>
    <x v="0"/>
    <x v="0"/>
    <x v="5"/>
    <x v="5"/>
    <s v="WA.2378.EBA.994.002.GC"/>
  </r>
  <r>
    <s v="WA.2378.EBA.994.002.GC.523199.1"/>
    <m/>
    <s v="01 - Pemeliharaan Aquarium (2 unit)"/>
    <n v="24"/>
    <s v="UB"/>
    <n v="1500000"/>
    <n v="36000000"/>
    <m/>
    <x v="199"/>
    <n v="24"/>
    <s v="UB"/>
    <n v="1500000"/>
    <n v="36000000"/>
    <n v="0"/>
    <x v="2"/>
    <x v="0"/>
    <x v="0"/>
    <x v="0"/>
    <x v="0"/>
    <s v="WA.2378.EBA.994.002.GC.523199"/>
  </r>
  <r>
    <s v="WA.2378.EBA.994.002.GD"/>
    <s v="GD"/>
    <s v="Pembayaran Pelaksanaan Operasional Kantor Pusat Pendidikan KP"/>
    <m/>
    <m/>
    <m/>
    <n v="137396000"/>
    <s v="GD"/>
    <x v="200"/>
    <m/>
    <m/>
    <m/>
    <n v="137396000"/>
    <n v="0"/>
    <x v="0"/>
    <x v="3"/>
    <x v="5"/>
    <x v="0"/>
    <x v="0"/>
    <s v="WA.2378.EBA.994.002"/>
  </r>
  <r>
    <s v="WA.2378.EBA.994.002.GD.521111"/>
    <s v="521111"/>
    <s v="Belanja Keperluan Perkantoran"/>
    <m/>
    <m/>
    <m/>
    <n v="79060000"/>
    <s v="521111"/>
    <x v="161"/>
    <m/>
    <m/>
    <m/>
    <n v="79060000"/>
    <n v="0"/>
    <x v="3"/>
    <x v="0"/>
    <x v="0"/>
    <x v="5"/>
    <x v="5"/>
    <s v="WA.2378.EBA.994.002.GD"/>
  </r>
  <r>
    <s v="WA.2378.EBA.994.002.GD.521111.1"/>
    <m/>
    <s v="01 - Pakaian Dinas Pegawai (59 orang x 2 stell)"/>
    <n v="118"/>
    <s v="Stel"/>
    <n v="670000"/>
    <n v="79060000"/>
    <m/>
    <x v="201"/>
    <n v="118"/>
    <s v="Stel"/>
    <n v="670000"/>
    <n v="79060000"/>
    <n v="0"/>
    <x v="2"/>
    <x v="0"/>
    <x v="0"/>
    <x v="0"/>
    <x v="0"/>
    <s v="WA.2378.EBA.994.002.GD.521111"/>
  </r>
  <r>
    <s v="WA.2378.EBA.994.002.GD.521115"/>
    <s v="521115"/>
    <s v="Belanja Honor Operasional Satuan Kerja"/>
    <m/>
    <m/>
    <m/>
    <n v="58336000"/>
    <s v="521115"/>
    <x v="202"/>
    <m/>
    <m/>
    <m/>
    <n v="58336000"/>
    <n v="0"/>
    <x v="3"/>
    <x v="0"/>
    <x v="0"/>
    <x v="5"/>
    <x v="5"/>
    <s v="WA.2378.EBA.994.002.GD"/>
  </r>
  <r>
    <s v="WA.2378.EBA.994.002.GD.521115.1"/>
    <m/>
    <s v="01 - PPK Pusat Pendiidikan"/>
    <n v="12"/>
    <s v="OB"/>
    <n v="2920000"/>
    <n v="35040000"/>
    <m/>
    <x v="203"/>
    <n v="12"/>
    <s v="OB"/>
    <n v="2920000"/>
    <n v="35040000"/>
    <n v="0"/>
    <x v="2"/>
    <x v="0"/>
    <x v="0"/>
    <x v="0"/>
    <x v="0"/>
    <s v="WA.2378.EBA.994.002.GD.521115"/>
  </r>
  <r>
    <s v="WA.2378.EBA.994.002.GD.521115.2"/>
    <m/>
    <s v="02 - Bendahara Pengeluaran Pembantu (1 ORG x 12 BLN)"/>
    <n v="12"/>
    <s v="OB"/>
    <n v="324000"/>
    <n v="3888000"/>
    <m/>
    <x v="204"/>
    <n v="12"/>
    <s v="OB"/>
    <n v="324000"/>
    <n v="3888000"/>
    <n v="0"/>
    <x v="2"/>
    <x v="0"/>
    <x v="0"/>
    <x v="0"/>
    <x v="0"/>
    <s v="WA.2378.EBA.994.002.GD.521115"/>
  </r>
  <r>
    <s v="WA.2378.EBA.994.002.GD.521115.3"/>
    <m/>
    <s v="03 - Staf Pengelola Keuangan KPA ( 1 ORG x 12 BLN)"/>
    <n v="12"/>
    <s v="OB"/>
    <n v="324000"/>
    <n v="3888000"/>
    <m/>
    <x v="205"/>
    <n v="12"/>
    <s v="OB"/>
    <n v="324000"/>
    <n v="3888000"/>
    <n v="0"/>
    <x v="2"/>
    <x v="0"/>
    <x v="0"/>
    <x v="0"/>
    <x v="0"/>
    <s v="WA.2378.EBA.994.002.GD.521115"/>
  </r>
  <r>
    <s v="WA.2378.EBA.994.002.GD.521115.4"/>
    <m/>
    <s v="04 - Pejabat Pengadaan Barang dan Jasa (1 ORG x 12 BLN)"/>
    <n v="12"/>
    <s v="OB"/>
    <n v="680000"/>
    <n v="8160000"/>
    <m/>
    <x v="206"/>
    <n v="12"/>
    <s v="OB"/>
    <n v="680000"/>
    <n v="8160000"/>
    <n v="0"/>
    <x v="2"/>
    <x v="0"/>
    <x v="0"/>
    <x v="0"/>
    <x v="0"/>
    <s v="WA.2378.EBA.994.002.GD.521115"/>
  </r>
  <r>
    <s v="WA.2378.EBA.994.002.GD.521115.5"/>
    <m/>
    <s v="05 - Penyimpan BMN Pembantu (1 ORG x 12 BLN)"/>
    <n v="12"/>
    <s v="OB"/>
    <n v="200000"/>
    <n v="2400000"/>
    <m/>
    <x v="207"/>
    <n v="12"/>
    <s v="OB"/>
    <n v="200000"/>
    <n v="2400000"/>
    <n v="0"/>
    <x v="2"/>
    <x v="0"/>
    <x v="0"/>
    <x v="0"/>
    <x v="0"/>
    <s v="WA.2378.EBA.994.002.GD.521115"/>
  </r>
  <r>
    <s v="WA.2378.EBA.994.002.GD.521115.6"/>
    <m/>
    <s v="06 - Pengelola SAK Pembantu (1 ORG x 12 BLN)"/>
    <n v="12"/>
    <s v="OB"/>
    <n v="80000"/>
    <n v="960000"/>
    <m/>
    <x v="208"/>
    <n v="12"/>
    <s v="OB"/>
    <n v="80000"/>
    <n v="960000"/>
    <n v="0"/>
    <x v="2"/>
    <x v="0"/>
    <x v="0"/>
    <x v="0"/>
    <x v="0"/>
    <s v="WA.2378.EBA.994.002.GD.521115"/>
  </r>
  <r>
    <s v="WA.2378.EBA.994.002.GD.521115.7"/>
    <m/>
    <s v="07 - Pengelola BMN Pembantu (1 ORG x 12 BLN)"/>
    <n v="12"/>
    <s v="OB"/>
    <n v="200000"/>
    <n v="2400000"/>
    <m/>
    <x v="209"/>
    <n v="12"/>
    <s v="OB"/>
    <n v="200000"/>
    <n v="2400000"/>
    <n v="0"/>
    <x v="2"/>
    <x v="0"/>
    <x v="0"/>
    <x v="0"/>
    <x v="0"/>
    <s v="WA.2378.EBA.994.002.GD.521115"/>
  </r>
  <r>
    <s v="WA.2378.EBA.994.002.GD.521115.8"/>
    <m/>
    <s v="08 - Ketua Tim Penghapusan BMN"/>
    <n v="1"/>
    <s v="OK"/>
    <n v="400000"/>
    <n v="400000"/>
    <m/>
    <x v="210"/>
    <n v="1"/>
    <s v="OK"/>
    <n v="400000"/>
    <n v="400000"/>
    <n v="0"/>
    <x v="2"/>
    <x v="0"/>
    <x v="0"/>
    <x v="0"/>
    <x v="0"/>
    <s v="WA.2378.EBA.994.002.GD.521115"/>
  </r>
  <r>
    <s v="WA.2378.EBA.994.002.GD.521115.9"/>
    <m/>
    <s v="09 - Sekretaris Tim Penghapusan BMN"/>
    <n v="1"/>
    <s v="OK"/>
    <n v="300000"/>
    <n v="300000"/>
    <m/>
    <x v="211"/>
    <n v="1"/>
    <s v="OK"/>
    <n v="300000"/>
    <n v="300000"/>
    <n v="0"/>
    <x v="2"/>
    <x v="0"/>
    <x v="0"/>
    <x v="0"/>
    <x v="0"/>
    <s v="WA.2378.EBA.994.002.GD.521115"/>
  </r>
  <r>
    <s v="WA.2378.EBA.994.002.GD.521115.10"/>
    <m/>
    <s v="10 - Anggota Tim Penghapusan BMN (3 ORANG x 1 KEG)"/>
    <n v="3"/>
    <s v="OK"/>
    <n v="300000"/>
    <n v="900000"/>
    <m/>
    <x v="212"/>
    <n v="3"/>
    <s v="OK"/>
    <n v="300000"/>
    <n v="900000"/>
    <n v="0"/>
    <x v="2"/>
    <x v="0"/>
    <x v="0"/>
    <x v="0"/>
    <x v="0"/>
    <s v="WA.2378.EBA.994.002.GD.521115"/>
  </r>
  <r>
    <s v="WA.2378.EBB"/>
    <s v="2378.EBB"/>
    <s v="Layanan Sarana dan Prasarana Internal[Base Line]"/>
    <n v="3"/>
    <s v="Unit, m2, Paket"/>
    <m/>
    <n v="200000000"/>
    <s v="2378.EBB"/>
    <x v="213"/>
    <n v="3"/>
    <s v="Unit, m2, Paket"/>
    <m/>
    <n v="200000000"/>
    <n v="0"/>
    <x v="0"/>
    <x v="0"/>
    <x v="0"/>
    <x v="0"/>
    <x v="0"/>
    <s v="WA.2378"/>
  </r>
  <r>
    <s v="WA.2378.EBB.951"/>
    <s v="2378.EBB.951"/>
    <s v="Layanan Sarana Internal"/>
    <n v="2"/>
    <s v="Unit"/>
    <m/>
    <n v="200000000"/>
    <s v="2378.EBB.951"/>
    <x v="214"/>
    <n v="2"/>
    <s v="Unit"/>
    <m/>
    <n v="200000000"/>
    <n v="0"/>
    <x v="3"/>
    <x v="0"/>
    <x v="0"/>
    <x v="0"/>
    <x v="0"/>
    <s v="WA.2378.EBB"/>
  </r>
  <r>
    <s v="WA.2378.EBB.951.303"/>
    <s v="303"/>
    <s v="Peralatan Fasilitas Perkantoran Pendidikan Kelautan dan Perikanan"/>
    <m/>
    <s v=""/>
    <m/>
    <n v="200000000"/>
    <s v="303"/>
    <x v="215"/>
    <m/>
    <s v=""/>
    <m/>
    <n v="200000000"/>
    <n v="0"/>
    <x v="3"/>
    <x v="0"/>
    <x v="0"/>
    <x v="0"/>
    <x v="0"/>
    <s v="WA.2378.EBB.951"/>
  </r>
  <r>
    <s v="WA.2378.EBB.951.303.A"/>
    <s v="A"/>
    <s v="Peralatan Fasilitas Perkantoran Pendidikan Kelautan dan Perikanan"/>
    <m/>
    <m/>
    <m/>
    <n v="200000000"/>
    <s v="A"/>
    <x v="215"/>
    <m/>
    <m/>
    <m/>
    <n v="200000000"/>
    <n v="0"/>
    <x v="3"/>
    <x v="3"/>
    <x v="5"/>
    <x v="0"/>
    <x v="0"/>
    <s v="WA.2378.EBB.951.303"/>
  </r>
  <r>
    <s v="WA.2378.EBB.951.303.A.532111"/>
    <s v="532111"/>
    <s v="Belanja Modal Peralatan dan Mesin"/>
    <m/>
    <m/>
    <m/>
    <n v="200000000"/>
    <s v="532111"/>
    <x v="53"/>
    <m/>
    <m/>
    <m/>
    <n v="200000000"/>
    <n v="0"/>
    <x v="3"/>
    <x v="0"/>
    <x v="0"/>
    <x v="1"/>
    <x v="5"/>
    <s v="WA.2378.EBB.951.303.A"/>
  </r>
  <r>
    <s v="WA.2378.EBB.951.303.A.532111.1"/>
    <m/>
    <s v="01 - Peralatan dan Meubelair Pusdik"/>
    <n v="1"/>
    <s v="PKT"/>
    <n v="200000000"/>
    <n v="200000000"/>
    <m/>
    <x v="216"/>
    <n v="1"/>
    <s v="PKT"/>
    <n v="200000000"/>
    <n v="200000000"/>
    <n v="0"/>
    <x v="2"/>
    <x v="0"/>
    <x v="0"/>
    <x v="0"/>
    <x v="0"/>
    <s v="WA.2378.EBB.951.303.A.532111"/>
  </r>
  <r>
    <s v="WA.2378.EBD"/>
    <s v="2378.EBD"/>
    <s v="Layanan Manajemen Kinerja Internal[Base Line]"/>
    <n v="7"/>
    <s v="Dokumen, Layanan, Laporan, Rekomendasi"/>
    <m/>
    <n v="2633607000"/>
    <s v="2378.EBD"/>
    <x v="217"/>
    <n v="7"/>
    <s v="Dokumen, Layanan, Laporan, Rekomendasi"/>
    <m/>
    <n v="2246974000"/>
    <n v="386633000"/>
    <x v="0"/>
    <x v="0"/>
    <x v="0"/>
    <x v="0"/>
    <x v="0"/>
    <s v="WA.2378"/>
  </r>
  <r>
    <s v="WA.2378.EBD.952"/>
    <s v="2378.EBD.952"/>
    <s v="Layanan Perencanaan dan Penganggaran"/>
    <n v="2"/>
    <s v="Dokumen"/>
    <m/>
    <n v="1331072000"/>
    <s v="2378.EBD.952"/>
    <x v="218"/>
    <n v="2"/>
    <s v="Dokumen"/>
    <m/>
    <n v="1180814000"/>
    <n v="150258000"/>
    <x v="0"/>
    <x v="0"/>
    <x v="0"/>
    <x v="0"/>
    <x v="0"/>
    <s v="WA.2378.EBD"/>
  </r>
  <r>
    <s v="WA.2378.EBD.952.301"/>
    <s v="301"/>
    <s v="Pelayanan Perencanaan dan Penganggaran Internal Pendidikan Kelautan"/>
    <m/>
    <s v=""/>
    <m/>
    <n v="1331072000"/>
    <s v="301"/>
    <x v="219"/>
    <m/>
    <s v=""/>
    <m/>
    <n v="1180814000"/>
    <n v="150258000"/>
    <x v="0"/>
    <x v="0"/>
    <x v="0"/>
    <x v="0"/>
    <x v="0"/>
    <s v="WA.2378.EBD.952"/>
  </r>
  <r>
    <s v="WA.2378.EBD.952.301.A"/>
    <s v="A"/>
    <s v="Perencanaan Kinerja Pendidikan KP"/>
    <m/>
    <m/>
    <m/>
    <n v="189750000"/>
    <s v="A"/>
    <x v="220"/>
    <m/>
    <m/>
    <m/>
    <n v="101322000"/>
    <n v="88428000"/>
    <x v="0"/>
    <x v="4"/>
    <x v="6"/>
    <x v="0"/>
    <x v="0"/>
    <s v="WA.2378.EBD.952.301"/>
  </r>
  <r>
    <s v="WA.2378.EBD.952.301.A.521211"/>
    <s v="521211"/>
    <s v="Belanja Bahan"/>
    <m/>
    <m/>
    <m/>
    <n v="58750000"/>
    <s v="521211"/>
    <x v="6"/>
    <m/>
    <m/>
    <m/>
    <n v="43500000"/>
    <n v="15250000"/>
    <x v="0"/>
    <x v="0"/>
    <x v="0"/>
    <x v="6"/>
    <x v="6"/>
    <s v="WA.2378.EBD.952.301.A"/>
  </r>
  <r>
    <s v="WA.2378.EBD.952.301.A.521211.1"/>
    <m/>
    <s v="01 - Konsumsi/bahan makanan"/>
    <n v="230"/>
    <s v="OK"/>
    <n v="75000"/>
    <n v="17250000"/>
    <m/>
    <x v="7"/>
    <n v="100"/>
    <s v="OK"/>
    <n v="75000"/>
    <n v="7500000"/>
    <n v="9750000"/>
    <x v="1"/>
    <x v="0"/>
    <x v="0"/>
    <x v="0"/>
    <x v="0"/>
    <s v="WA.2378.EBD.952.301.A.521211"/>
  </r>
  <r>
    <s v="WA.2378.EBD.952.301.A.521211.2"/>
    <m/>
    <s v="02 - Penggadaan"/>
    <n v="8"/>
    <s v="PKT"/>
    <n v="1500000"/>
    <n v="12000000"/>
    <m/>
    <x v="8"/>
    <n v="8"/>
    <s v="PKT"/>
    <n v="1500000"/>
    <n v="12000000"/>
    <n v="0"/>
    <x v="2"/>
    <x v="0"/>
    <x v="0"/>
    <x v="0"/>
    <x v="0"/>
    <s v="WA.2378.EBD.952.301.A.521211"/>
  </r>
  <r>
    <s v="WA.2378.EBD.952.301.A.521211.3"/>
    <m/>
    <s v="03 - Bahan Komputer"/>
    <n v="8"/>
    <s v="PKT"/>
    <n v="1500000"/>
    <n v="12000000"/>
    <m/>
    <x v="9"/>
    <n v="8"/>
    <s v="PKT"/>
    <n v="1500000"/>
    <n v="12000000"/>
    <n v="0"/>
    <x v="2"/>
    <x v="0"/>
    <x v="0"/>
    <x v="0"/>
    <x v="0"/>
    <s v="WA.2378.EBD.952.301.A.521211"/>
  </r>
  <r>
    <s v="WA.2378.EBD.952.301.A.521211.4"/>
    <m/>
    <s v="04 - ATK"/>
    <n v="8"/>
    <s v="PKT"/>
    <n v="1000000"/>
    <n v="8000000"/>
    <m/>
    <x v="10"/>
    <n v="8"/>
    <s v="PKT"/>
    <n v="1000000"/>
    <n v="8000000"/>
    <n v="0"/>
    <x v="2"/>
    <x v="0"/>
    <x v="0"/>
    <x v="0"/>
    <x v="0"/>
    <s v="WA.2378.EBD.952.301.A.521211"/>
  </r>
  <r>
    <s v="WA.2378.EBD.952.301.A.521211.5"/>
    <m/>
    <s v="05 - Pencetakan"/>
    <n v="38"/>
    <s v="Ekspl"/>
    <n v="250000"/>
    <n v="9500000"/>
    <m/>
    <x v="221"/>
    <n v="16"/>
    <s v="Ekspl"/>
    <n v="250000"/>
    <n v="4000000"/>
    <n v="5500000"/>
    <x v="1"/>
    <x v="0"/>
    <x v="0"/>
    <x v="0"/>
    <x v="0"/>
    <s v="WA.2378.EBD.952.301.A.521211"/>
  </r>
  <r>
    <s v="WA.2378.EBD.952.301.A.521219"/>
    <s v="521219"/>
    <s v="Belanja Barang Non Operasional Lainnya"/>
    <m/>
    <m/>
    <m/>
    <n v="1000000"/>
    <s v="521219"/>
    <x v="26"/>
    <m/>
    <m/>
    <m/>
    <n v="1000000"/>
    <n v="0"/>
    <x v="0"/>
    <x v="0"/>
    <x v="0"/>
    <x v="6"/>
    <x v="6"/>
    <s v="WA.2378.EBD.952.301.A"/>
  </r>
  <r>
    <s v="WA.2378.EBD.952.301.A.521219.1"/>
    <m/>
    <s v="01 - Langganan biaya video conference"/>
    <n v="4"/>
    <s v="PKT"/>
    <n v="250000"/>
    <n v="1000000"/>
    <m/>
    <x v="59"/>
    <n v="4"/>
    <s v="PKT"/>
    <n v="250000"/>
    <n v="1000000"/>
    <n v="0"/>
    <x v="2"/>
    <x v="0"/>
    <x v="0"/>
    <x v="0"/>
    <x v="0"/>
    <s v="WA.2378.EBD.952.301.A.521219"/>
  </r>
  <r>
    <s v="WA.2378.EBD.952.301.A.524111"/>
    <s v="524111"/>
    <s v="Belanja Perjalanan Dinas Biasa"/>
    <m/>
    <m/>
    <m/>
    <n v="130000000"/>
    <s v="524111"/>
    <x v="13"/>
    <m/>
    <m/>
    <m/>
    <n v="56822000"/>
    <n v="73178000"/>
    <x v="0"/>
    <x v="0"/>
    <x v="0"/>
    <x v="6"/>
    <x v="6"/>
    <s v="WA.2378.EBD.952.301.A"/>
  </r>
  <r>
    <s v="WA.2378.EBD.952.301.A.524111.1"/>
    <m/>
    <s v="01 - Perjalanan Penyusunan Perencanaan Kinerja Pendidikan KP"/>
    <n v="25"/>
    <s v="OK"/>
    <n v="5200000"/>
    <n v="130000000"/>
    <m/>
    <x v="222"/>
    <n v="10"/>
    <s v="OK"/>
    <n v="5682200"/>
    <n v="56822000"/>
    <n v="73178000"/>
    <x v="1"/>
    <x v="0"/>
    <x v="0"/>
    <x v="0"/>
    <x v="0"/>
    <s v="WA.2378.EBD.952.301.A.524111"/>
  </r>
  <r>
    <s v="WA.2378.EBD.952.301.B"/>
    <s v="B"/>
    <s v="Sinkronisasi Kegiatan Pendidikan KP"/>
    <m/>
    <m/>
    <m/>
    <n v="190250000"/>
    <s v="B"/>
    <x v="223"/>
    <m/>
    <m/>
    <m/>
    <n v="127500000"/>
    <n v="62750000"/>
    <x v="0"/>
    <x v="4"/>
    <x v="6"/>
    <x v="0"/>
    <x v="0"/>
    <s v="WA.2378.EBD.952.301"/>
  </r>
  <r>
    <s v="WA.2378.EBD.952.301.B.521211"/>
    <s v="521211"/>
    <s v="Belanja Bahan"/>
    <m/>
    <m/>
    <m/>
    <n v="68250000"/>
    <s v="521211"/>
    <x v="6"/>
    <m/>
    <m/>
    <m/>
    <n v="44500000"/>
    <n v="23750000"/>
    <x v="0"/>
    <x v="0"/>
    <x v="0"/>
    <x v="6"/>
    <x v="6"/>
    <s v="WA.2378.EBD.952.301.B"/>
  </r>
  <r>
    <s v="WA.2378.EBD.952.301.B.521211.1"/>
    <m/>
    <s v="01 - Konsumsi/bahan makanan"/>
    <n v="350"/>
    <s v="OK"/>
    <n v="75000"/>
    <n v="26250000"/>
    <m/>
    <x v="7"/>
    <n v="100"/>
    <s v="OK"/>
    <n v="75000"/>
    <n v="7500000"/>
    <n v="18750000"/>
    <x v="0"/>
    <x v="0"/>
    <x v="0"/>
    <x v="0"/>
    <x v="0"/>
    <s v="WA.2378.EBD.952.301.B.521211"/>
  </r>
  <r>
    <s v="WA.2378.EBD.952.301.B.521211.2"/>
    <m/>
    <s v="02 - Penggadaan"/>
    <n v="8"/>
    <s v="PKT"/>
    <n v="1500000"/>
    <n v="12000000"/>
    <m/>
    <x v="8"/>
    <n v="8"/>
    <s v="PKT"/>
    <n v="1500000"/>
    <n v="12000000"/>
    <n v="0"/>
    <x v="2"/>
    <x v="0"/>
    <x v="0"/>
    <x v="0"/>
    <x v="0"/>
    <s v="WA.2378.EBD.952.301.B.521211"/>
  </r>
  <r>
    <s v="WA.2378.EBD.952.301.B.521211.3"/>
    <m/>
    <s v="03 - Bahan Komputer"/>
    <n v="8"/>
    <s v="PKT"/>
    <n v="1500000"/>
    <n v="12000000"/>
    <m/>
    <x v="9"/>
    <n v="8"/>
    <s v="PKT"/>
    <n v="1500000"/>
    <n v="12000000"/>
    <n v="0"/>
    <x v="2"/>
    <x v="0"/>
    <x v="0"/>
    <x v="0"/>
    <x v="0"/>
    <s v="WA.2378.EBD.952.301.B.521211"/>
  </r>
  <r>
    <s v="WA.2378.EBD.952.301.B.521211.4"/>
    <m/>
    <s v="04 - ATK"/>
    <n v="8"/>
    <s v="PKT"/>
    <n v="1000000"/>
    <n v="8000000"/>
    <m/>
    <x v="10"/>
    <n v="8"/>
    <s v="PKT"/>
    <n v="1000000"/>
    <n v="8000000"/>
    <n v="0"/>
    <x v="2"/>
    <x v="0"/>
    <x v="0"/>
    <x v="0"/>
    <x v="0"/>
    <s v="WA.2378.EBD.952.301.B.521211"/>
  </r>
  <r>
    <s v="WA.2378.EBD.952.301.B.521211.5"/>
    <m/>
    <s v="05 - Pencetakan"/>
    <n v="40"/>
    <s v="Ekspl"/>
    <n v="250000"/>
    <n v="10000000"/>
    <m/>
    <x v="221"/>
    <n v="20"/>
    <s v="Ekspl"/>
    <n v="250000"/>
    <n v="5000000"/>
    <n v="5000000"/>
    <x v="1"/>
    <x v="0"/>
    <x v="0"/>
    <x v="0"/>
    <x v="0"/>
    <s v="WA.2378.EBD.952.301.B.521211"/>
  </r>
  <r>
    <s v="WA.2378.EBD.952.301.B.521219"/>
    <s v="521219"/>
    <s v="Belanja Barang Non Operasional Lainnya"/>
    <m/>
    <m/>
    <m/>
    <n v="1000000"/>
    <s v="521219"/>
    <x v="26"/>
    <m/>
    <m/>
    <m/>
    <n v="1000000"/>
    <n v="0"/>
    <x v="0"/>
    <x v="0"/>
    <x v="0"/>
    <x v="6"/>
    <x v="6"/>
    <s v="WA.2378.EBD.952.301.B"/>
  </r>
  <r>
    <s v="WA.2378.EBD.952.301.B.521219.1"/>
    <m/>
    <s v="01 - Langganan biaya video conference"/>
    <n v="4"/>
    <s v="PKT"/>
    <n v="250000"/>
    <n v="1000000"/>
    <m/>
    <x v="59"/>
    <n v="4"/>
    <s v="PKT"/>
    <n v="250000"/>
    <n v="1000000"/>
    <n v="0"/>
    <x v="2"/>
    <x v="0"/>
    <x v="0"/>
    <x v="0"/>
    <x v="0"/>
    <s v="WA.2378.EBD.952.301.B.521219"/>
  </r>
  <r>
    <s v="WA.2378.EBD.952.301.B.522151"/>
    <s v="522151"/>
    <s v="Belanja Jasa Profesi"/>
    <m/>
    <m/>
    <m/>
    <n v="4000000"/>
    <s v="522151"/>
    <x v="11"/>
    <m/>
    <m/>
    <m/>
    <n v="4000000"/>
    <n v="0"/>
    <x v="0"/>
    <x v="0"/>
    <x v="0"/>
    <x v="6"/>
    <x v="6"/>
    <s v="WA.2378.EBD.952.301.B"/>
  </r>
  <r>
    <s v="WA.2378.EBD.952.301.B.522151.1"/>
    <m/>
    <s v="01 - Narasumber/Pembahas"/>
    <n v="4"/>
    <s v="OJ"/>
    <n v="1000000"/>
    <n v="4000000"/>
    <m/>
    <x v="12"/>
    <n v="4"/>
    <s v="OJ"/>
    <n v="1000000"/>
    <n v="4000000"/>
    <n v="0"/>
    <x v="2"/>
    <x v="0"/>
    <x v="0"/>
    <x v="0"/>
    <x v="0"/>
    <s v="WA.2378.EBD.952.301.B.522151"/>
  </r>
  <r>
    <s v="WA.2378.EBD.952.301.B.524111"/>
    <s v="524111"/>
    <s v="Belanja Perjalanan Dinas Biasa"/>
    <m/>
    <m/>
    <m/>
    <n v="117000000"/>
    <s v="524111"/>
    <x v="13"/>
    <m/>
    <m/>
    <m/>
    <n v="78000000"/>
    <n v="39000000"/>
    <x v="0"/>
    <x v="0"/>
    <x v="0"/>
    <x v="6"/>
    <x v="6"/>
    <s v="WA.2378.EBD.952.301.B"/>
  </r>
  <r>
    <s v="WA.2378.EBD.952.301.B.524111.1"/>
    <m/>
    <s v="01 - Perjalanan Sinkronisasi Kegiatan Pendidikan KP"/>
    <n v="18"/>
    <s v="OK"/>
    <n v="6500000"/>
    <n v="117000000"/>
    <m/>
    <x v="224"/>
    <n v="12"/>
    <s v="OK"/>
    <n v="6500000"/>
    <n v="78000000"/>
    <n v="39000000"/>
    <x v="4"/>
    <x v="0"/>
    <x v="0"/>
    <x v="0"/>
    <x v="0"/>
    <s v="WA.2378.EBD.952.301.B.524111"/>
  </r>
  <r>
    <s v="WA.2378.EBD.952.301.C"/>
    <s v="C"/>
    <s v="Penyusunan Anggaran Pendidikan KP"/>
    <m/>
    <m/>
    <m/>
    <n v="178435000"/>
    <s v="C"/>
    <x v="225"/>
    <m/>
    <m/>
    <m/>
    <n v="95582000"/>
    <n v="82853000"/>
    <x v="0"/>
    <x v="4"/>
    <x v="6"/>
    <x v="0"/>
    <x v="0"/>
    <s v="WA.2378.EBD.952.301"/>
  </r>
  <r>
    <s v="WA.2378.EBD.952.301.C.521211"/>
    <s v="521211"/>
    <s v="Belanja Bahan"/>
    <m/>
    <m/>
    <m/>
    <n v="52000000"/>
    <s v="521211"/>
    <x v="6"/>
    <m/>
    <m/>
    <m/>
    <n v="44500000"/>
    <n v="7500000"/>
    <x v="0"/>
    <x v="0"/>
    <x v="0"/>
    <x v="6"/>
    <x v="6"/>
    <s v="WA.2378.EBD.952.301.C"/>
  </r>
  <r>
    <s v="WA.2378.EBD.952.301.C.521211.1"/>
    <m/>
    <s v="01 - Konsumsi/bahan makanan"/>
    <n v="200"/>
    <s v="OK"/>
    <n v="75000"/>
    <n v="15000000"/>
    <m/>
    <x v="7"/>
    <n v="100"/>
    <s v="OK"/>
    <n v="75000"/>
    <n v="7500000"/>
    <n v="7500000"/>
    <x v="1"/>
    <x v="0"/>
    <x v="0"/>
    <x v="0"/>
    <x v="0"/>
    <s v="WA.2378.EBD.952.301.C.521211"/>
  </r>
  <r>
    <s v="WA.2378.EBD.952.301.C.521211.2"/>
    <m/>
    <s v="02 - Penggadaan"/>
    <n v="8"/>
    <s v="PKT"/>
    <n v="1500000"/>
    <n v="12000000"/>
    <m/>
    <x v="8"/>
    <n v="8"/>
    <s v="PKT"/>
    <n v="1500000"/>
    <n v="12000000"/>
    <n v="0"/>
    <x v="2"/>
    <x v="0"/>
    <x v="0"/>
    <x v="0"/>
    <x v="0"/>
    <s v="WA.2378.EBD.952.301.C.521211"/>
  </r>
  <r>
    <s v="WA.2378.EBD.952.301.C.521211.3"/>
    <m/>
    <s v="03 - Bahan Komputer"/>
    <n v="8"/>
    <s v="PKT"/>
    <n v="1500000"/>
    <n v="12000000"/>
    <m/>
    <x v="9"/>
    <n v="8"/>
    <s v="PKT"/>
    <n v="1500000"/>
    <n v="12000000"/>
    <n v="0"/>
    <x v="2"/>
    <x v="0"/>
    <x v="0"/>
    <x v="0"/>
    <x v="0"/>
    <s v="WA.2378.EBD.952.301.C.521211"/>
  </r>
  <r>
    <s v="WA.2378.EBD.952.301.C.521211.4"/>
    <m/>
    <s v="04 - ATK"/>
    <n v="8"/>
    <s v="PKT"/>
    <n v="1000000"/>
    <n v="8000000"/>
    <m/>
    <x v="10"/>
    <n v="8"/>
    <s v="PKT"/>
    <n v="1000000"/>
    <n v="8000000"/>
    <n v="0"/>
    <x v="2"/>
    <x v="0"/>
    <x v="0"/>
    <x v="0"/>
    <x v="0"/>
    <s v="WA.2378.EBD.952.301.C.521211"/>
  </r>
  <r>
    <s v="WA.2378.EBD.952.301.C.521211.5"/>
    <m/>
    <s v="05 - Pencetakan"/>
    <n v="20"/>
    <s v="Ekspl"/>
    <n v="250000"/>
    <n v="5000000"/>
    <m/>
    <x v="221"/>
    <n v="20"/>
    <s v="Ekspl"/>
    <n v="250000"/>
    <n v="5000000"/>
    <n v="0"/>
    <x v="0"/>
    <x v="0"/>
    <x v="0"/>
    <x v="0"/>
    <x v="0"/>
    <s v="WA.2378.EBD.952.301.C.521211"/>
  </r>
  <r>
    <s v="WA.2378.EBD.952.301.C.521219"/>
    <s v="521219"/>
    <s v="Belanja Barang Non Operasional Lainnya"/>
    <m/>
    <m/>
    <m/>
    <n v="1000000"/>
    <s v="521219"/>
    <x v="26"/>
    <m/>
    <m/>
    <m/>
    <n v="1000000"/>
    <n v="0"/>
    <x v="0"/>
    <x v="0"/>
    <x v="0"/>
    <x v="6"/>
    <x v="6"/>
    <s v="WA.2378.EBD.952.301.C"/>
  </r>
  <r>
    <s v="WA.2378.EBD.952.301.C.521219.1"/>
    <m/>
    <s v="01 - Langganan biaya video conference"/>
    <n v="4"/>
    <s v="PKT"/>
    <n v="250000"/>
    <n v="1000000"/>
    <m/>
    <x v="59"/>
    <n v="4"/>
    <s v="PKT"/>
    <n v="250000"/>
    <n v="1000000"/>
    <n v="0"/>
    <x v="2"/>
    <x v="0"/>
    <x v="0"/>
    <x v="0"/>
    <x v="0"/>
    <s v="WA.2378.EBD.952.301.C.521219"/>
  </r>
  <r>
    <s v="WA.2378.EBD.952.301.C.522151"/>
    <s v="522151"/>
    <s v="Belanja Jasa Profesi"/>
    <m/>
    <m/>
    <m/>
    <n v="8000000"/>
    <s v="522151"/>
    <x v="11"/>
    <m/>
    <m/>
    <m/>
    <n v="8000000"/>
    <n v="0"/>
    <x v="0"/>
    <x v="0"/>
    <x v="0"/>
    <x v="6"/>
    <x v="6"/>
    <s v="WA.2378.EBD.952.301.C"/>
  </r>
  <r>
    <s v="WA.2378.EBD.952.301.C.522151.1"/>
    <m/>
    <s v="01 - Narasumber/Pembahas"/>
    <n v="8"/>
    <s v="OJ"/>
    <n v="1000000"/>
    <n v="8000000"/>
    <m/>
    <x v="12"/>
    <n v="8"/>
    <s v="OJ"/>
    <n v="1000000"/>
    <n v="8000000"/>
    <n v="0"/>
    <x v="2"/>
    <x v="0"/>
    <x v="0"/>
    <x v="0"/>
    <x v="0"/>
    <s v="WA.2378.EBD.952.301.C.522151"/>
  </r>
  <r>
    <s v="WA.2378.EBD.952.301.C.524111"/>
    <s v="524111"/>
    <s v="Belanja Perjalanan Dinas Biasa"/>
    <m/>
    <m/>
    <m/>
    <n v="117435000"/>
    <s v="524111"/>
    <x v="13"/>
    <m/>
    <m/>
    <m/>
    <n v="42082000"/>
    <n v="75353000"/>
    <x v="0"/>
    <x v="0"/>
    <x v="0"/>
    <x v="6"/>
    <x v="6"/>
    <s v="WA.2378.EBD.952.301.C"/>
  </r>
  <r>
    <s v="WA.2378.EBD.952.301.C.524111.1"/>
    <m/>
    <s v="01 - Perjalanan Penyusunan Anggaran Pendidikan KP"/>
    <n v="20"/>
    <s v="OK"/>
    <n v="5871750"/>
    <n v="117435000"/>
    <m/>
    <x v="226"/>
    <n v="10"/>
    <s v="OK"/>
    <n v="4208250"/>
    <n v="42082000"/>
    <n v="75353000"/>
    <x v="1"/>
    <x v="0"/>
    <x v="0"/>
    <x v="0"/>
    <x v="0"/>
    <s v="WA.2378.EBD.952.301.C.524111"/>
  </r>
  <r>
    <s v="WA.2378.EBD.952.301.D"/>
    <s v="D"/>
    <s v="Rencana Kerja Pendidikan KP"/>
    <m/>
    <m/>
    <m/>
    <n v="186750000"/>
    <s v="D"/>
    <x v="227"/>
    <m/>
    <m/>
    <m/>
    <n v="47750000"/>
    <n v="139000000"/>
    <x v="0"/>
    <x v="4"/>
    <x v="6"/>
    <x v="0"/>
    <x v="0"/>
    <s v="WA.2378.EBD.952.301"/>
  </r>
  <r>
    <s v="WA.2378.EBD.952.301.D.521211"/>
    <s v="521211"/>
    <s v="Belanja Bahan"/>
    <m/>
    <m/>
    <m/>
    <n v="49250000"/>
    <s v="521211"/>
    <x v="6"/>
    <m/>
    <m/>
    <m/>
    <n v="19750000"/>
    <n v="29500000"/>
    <x v="0"/>
    <x v="0"/>
    <x v="0"/>
    <x v="6"/>
    <x v="6"/>
    <s v="WA.2378.EBD.952.301.D"/>
  </r>
  <r>
    <s v="WA.2378.EBD.952.301.D.521211.1"/>
    <m/>
    <s v="01 - Konsumsi/bahan makanan"/>
    <n v="230"/>
    <s v="OK"/>
    <n v="75000"/>
    <n v="17250000"/>
    <m/>
    <x v="7"/>
    <n v="50"/>
    <s v="OK"/>
    <n v="75000"/>
    <n v="3750000"/>
    <n v="13500000"/>
    <x v="1"/>
    <x v="0"/>
    <x v="0"/>
    <x v="0"/>
    <x v="0"/>
    <s v="WA.2378.EBD.952.301.D.521211"/>
  </r>
  <r>
    <s v="WA.2378.EBD.952.301.D.521211.2"/>
    <m/>
    <s v="02 - Penggadaan"/>
    <n v="8"/>
    <s v="PKT"/>
    <n v="1500000"/>
    <n v="12000000"/>
    <m/>
    <x v="8"/>
    <n v="4"/>
    <s v="PKT"/>
    <n v="1500000"/>
    <n v="6000000"/>
    <n v="6000000"/>
    <x v="1"/>
    <x v="0"/>
    <x v="0"/>
    <x v="0"/>
    <x v="0"/>
    <s v="WA.2378.EBD.952.301.D.521211"/>
  </r>
  <r>
    <s v="WA.2378.EBD.952.301.D.521211.3"/>
    <m/>
    <s v="03 - Bahan Komputer"/>
    <n v="8"/>
    <s v="PKT"/>
    <n v="1500000"/>
    <n v="12000000"/>
    <m/>
    <x v="9"/>
    <n v="4"/>
    <s v="PKT"/>
    <n v="1500000"/>
    <n v="6000000"/>
    <n v="6000000"/>
    <x v="1"/>
    <x v="0"/>
    <x v="0"/>
    <x v="0"/>
    <x v="0"/>
    <s v="WA.2378.EBD.952.301.D.521211"/>
  </r>
  <r>
    <s v="WA.2378.EBD.952.301.D.521211.4"/>
    <m/>
    <s v="04 - ATK"/>
    <n v="8"/>
    <s v="PKT"/>
    <n v="1000000"/>
    <n v="8000000"/>
    <m/>
    <x v="10"/>
    <n v="4"/>
    <s v="PKT"/>
    <n v="1000000"/>
    <n v="4000000"/>
    <n v="4000000"/>
    <x v="1"/>
    <x v="0"/>
    <x v="0"/>
    <x v="0"/>
    <x v="0"/>
    <s v="WA.2378.EBD.952.301.D.521211"/>
  </r>
  <r>
    <s v="WA.2378.EBD.952.301.D.524111"/>
    <s v="524111"/>
    <s v="Belanja Perjalanan Dinas Biasa"/>
    <m/>
    <m/>
    <m/>
    <n v="137500000"/>
    <s v="524111"/>
    <x v="13"/>
    <m/>
    <m/>
    <m/>
    <n v="28000000"/>
    <n v="109500000"/>
    <x v="0"/>
    <x v="0"/>
    <x v="0"/>
    <x v="6"/>
    <x v="6"/>
    <s v="WA.2378.EBD.952.301.D"/>
  </r>
  <r>
    <s v="WA.2378.EBD.952.301.D.524111.1"/>
    <m/>
    <s v="01 - Perjalanan Penyusunan Rencana Kerja Pendidikan KP"/>
    <n v="25"/>
    <s v="OK"/>
    <n v="5500000"/>
    <n v="137500000"/>
    <m/>
    <x v="228"/>
    <n v="8"/>
    <s v="OK"/>
    <n v="3500000"/>
    <n v="28000000"/>
    <n v="109500000"/>
    <x v="1"/>
    <x v="0"/>
    <x v="0"/>
    <x v="0"/>
    <x v="0"/>
    <s v="WA.2378.EBD.952.301.D.524111"/>
  </r>
  <r>
    <s v="WA.2378.EBD.952.301.E"/>
    <s v="E"/>
    <s v="Revisi Anggaran Pendidikan KP"/>
    <m/>
    <m/>
    <m/>
    <n v="165187000"/>
    <s v="E"/>
    <x v="229"/>
    <m/>
    <m/>
    <m/>
    <n v="47296000"/>
    <n v="117891000"/>
    <x v="0"/>
    <x v="4"/>
    <x v="6"/>
    <x v="0"/>
    <x v="0"/>
    <s v="WA.2378.EBD.952.301"/>
  </r>
  <r>
    <s v="WA.2378.EBD.952.301.E.521211"/>
    <s v="521211"/>
    <s v="Belanja Bahan"/>
    <m/>
    <m/>
    <m/>
    <n v="29250000"/>
    <s v="521211"/>
    <x v="6"/>
    <m/>
    <m/>
    <m/>
    <n v="27000000"/>
    <n v="2250000"/>
    <x v="0"/>
    <x v="0"/>
    <x v="0"/>
    <x v="6"/>
    <x v="6"/>
    <s v="WA.2378.EBD.952.301.E"/>
  </r>
  <r>
    <s v="WA.2378.EBD.952.301.E.521211.1"/>
    <m/>
    <s v="01 - Konsumsi/bahan makanan"/>
    <n v="70"/>
    <s v="OK"/>
    <n v="75000"/>
    <n v="5250000"/>
    <m/>
    <x v="7"/>
    <n v="40"/>
    <s v="OK"/>
    <n v="75000"/>
    <n v="3000000"/>
    <n v="2250000"/>
    <x v="1"/>
    <x v="0"/>
    <x v="0"/>
    <x v="0"/>
    <x v="0"/>
    <s v="WA.2378.EBD.952.301.E.521211"/>
  </r>
  <r>
    <s v="WA.2378.EBD.952.301.E.521211.2"/>
    <m/>
    <s v="02 - Penggadaan"/>
    <n v="6"/>
    <s v="PKT"/>
    <n v="1500000"/>
    <n v="9000000"/>
    <m/>
    <x v="8"/>
    <n v="6"/>
    <s v="PKT"/>
    <n v="1500000"/>
    <n v="9000000"/>
    <n v="0"/>
    <x v="2"/>
    <x v="0"/>
    <x v="0"/>
    <x v="0"/>
    <x v="0"/>
    <s v="WA.2378.EBD.952.301.E.521211"/>
  </r>
  <r>
    <s v="WA.2378.EBD.952.301.E.521211.3"/>
    <m/>
    <s v="03 - Bahan Komputer"/>
    <n v="6"/>
    <s v="PKT"/>
    <n v="1500000"/>
    <n v="9000000"/>
    <m/>
    <x v="9"/>
    <n v="6"/>
    <s v="PKT"/>
    <n v="1500000"/>
    <n v="9000000"/>
    <n v="0"/>
    <x v="2"/>
    <x v="0"/>
    <x v="0"/>
    <x v="0"/>
    <x v="0"/>
    <s v="WA.2378.EBD.952.301.E.521211"/>
  </r>
  <r>
    <s v="WA.2378.EBD.952.301.E.521211.4"/>
    <m/>
    <s v="04 - ATK"/>
    <n v="6"/>
    <s v="PKT"/>
    <n v="1000000"/>
    <n v="6000000"/>
    <m/>
    <x v="10"/>
    <n v="6"/>
    <s v="PKT"/>
    <n v="1000000"/>
    <n v="6000000"/>
    <n v="0"/>
    <x v="2"/>
    <x v="0"/>
    <x v="0"/>
    <x v="0"/>
    <x v="0"/>
    <s v="WA.2378.EBD.952.301.E.521211"/>
  </r>
  <r>
    <s v="WA.2378.EBD.952.301.E.524111"/>
    <s v="524111"/>
    <s v="Belanja Perjalanan Dinas Biasa"/>
    <m/>
    <m/>
    <m/>
    <n v="135937000"/>
    <s v="524111"/>
    <x v="13"/>
    <m/>
    <m/>
    <m/>
    <n v="20296000"/>
    <n v="115641000"/>
    <x v="0"/>
    <x v="0"/>
    <x v="0"/>
    <x v="6"/>
    <x v="6"/>
    <s v="WA.2378.EBD.952.301.E"/>
  </r>
  <r>
    <s v="WA.2378.EBD.952.301.E.524111.1"/>
    <m/>
    <s v="01 - Perjalanan Revisi Anggaran Pendidikan KP"/>
    <n v="25"/>
    <s v="OK"/>
    <n v="5437480"/>
    <n v="135937000"/>
    <m/>
    <x v="230"/>
    <n v="8"/>
    <s v="OK"/>
    <n v="2537000"/>
    <n v="20296000"/>
    <n v="115641000"/>
    <x v="1"/>
    <x v="0"/>
    <x v="0"/>
    <x v="0"/>
    <x v="0"/>
    <s v="WA.2378.EBD.952.301.E.524111"/>
  </r>
  <r>
    <s v="WA.2378.EBD.952.301.F"/>
    <s v="F"/>
    <s v="Rapat Kerja Teknis Pendidikan KP"/>
    <m/>
    <m/>
    <m/>
    <n v="420700000"/>
    <s v="F"/>
    <x v="231"/>
    <m/>
    <m/>
    <m/>
    <n v="420700000"/>
    <n v="0"/>
    <x v="0"/>
    <x v="4"/>
    <x v="6"/>
    <x v="0"/>
    <x v="0"/>
    <s v="WA.2378.EBD.952.301"/>
  </r>
  <r>
    <s v="WA.2378.EBD.952.301.F.521211"/>
    <s v="521211"/>
    <s v="Belanja Bahan"/>
    <m/>
    <m/>
    <m/>
    <n v="42900000"/>
    <s v="521211"/>
    <x v="6"/>
    <m/>
    <m/>
    <m/>
    <n v="42900000"/>
    <n v="0"/>
    <x v="0"/>
    <x v="0"/>
    <x v="0"/>
    <x v="6"/>
    <x v="6"/>
    <s v="WA.2378.EBD.952.301.F"/>
  </r>
  <r>
    <s v="WA.2378.EBD.952.301.F.521211.1"/>
    <m/>
    <s v="01 - Konsumsi/bahan makanan"/>
    <n v="100"/>
    <s v="OK"/>
    <n v="75000"/>
    <n v="7500000"/>
    <m/>
    <x v="7"/>
    <n v="100"/>
    <s v="OK"/>
    <n v="75000"/>
    <n v="7500000"/>
    <n v="0"/>
    <x v="2"/>
    <x v="0"/>
    <x v="0"/>
    <x v="0"/>
    <x v="0"/>
    <s v="WA.2378.EBD.952.301.F.521211"/>
  </r>
  <r>
    <s v="WA.2378.EBD.952.301.F.521211.2"/>
    <m/>
    <s v="02 - Penggadaan"/>
    <n v="2"/>
    <s v="PKT"/>
    <n v="1500000"/>
    <n v="3000000"/>
    <m/>
    <x v="8"/>
    <n v="2"/>
    <s v="PKT"/>
    <n v="1500000"/>
    <n v="3000000"/>
    <n v="0"/>
    <x v="2"/>
    <x v="0"/>
    <x v="0"/>
    <x v="0"/>
    <x v="0"/>
    <s v="WA.2378.EBD.952.301.F.521211"/>
  </r>
  <r>
    <s v="WA.2378.EBD.952.301.F.521211.3"/>
    <m/>
    <s v="03 - Bahan Komputer"/>
    <n v="2"/>
    <s v="PKT"/>
    <n v="1500000"/>
    <n v="3000000"/>
    <m/>
    <x v="9"/>
    <n v="2"/>
    <s v="PKT"/>
    <n v="1500000"/>
    <n v="3000000"/>
    <n v="0"/>
    <x v="2"/>
    <x v="0"/>
    <x v="0"/>
    <x v="0"/>
    <x v="0"/>
    <s v="WA.2378.EBD.952.301.F.521211"/>
  </r>
  <r>
    <s v="WA.2378.EBD.952.301.F.521211.4"/>
    <m/>
    <s v="04 - ATK"/>
    <n v="2"/>
    <s v="PKT"/>
    <n v="1000000"/>
    <n v="2000000"/>
    <m/>
    <x v="10"/>
    <n v="2"/>
    <s v="PKT"/>
    <n v="1000000"/>
    <n v="2000000"/>
    <n v="0"/>
    <x v="2"/>
    <x v="0"/>
    <x v="0"/>
    <x v="0"/>
    <x v="0"/>
    <s v="WA.2378.EBD.952.301.F.521211"/>
  </r>
  <r>
    <s v="WA.2378.EBD.952.301.F.521211.5"/>
    <m/>
    <s v="05 - Cetakan"/>
    <n v="20"/>
    <s v="Ekspl"/>
    <n v="250000"/>
    <n v="5000000"/>
    <m/>
    <x v="66"/>
    <n v="20"/>
    <s v="Ekspl"/>
    <n v="250000"/>
    <n v="5000000"/>
    <n v="0"/>
    <x v="2"/>
    <x v="0"/>
    <x v="0"/>
    <x v="0"/>
    <x v="0"/>
    <s v="WA.2378.EBD.952.301.F.521211"/>
  </r>
  <r>
    <s v="WA.2378.EBD.952.301.F.521211.6"/>
    <m/>
    <s v="06 - Perlengkapan Peserta"/>
    <n v="80"/>
    <s v="OK"/>
    <n v="280000"/>
    <n v="22400000"/>
    <m/>
    <x v="232"/>
    <n v="80"/>
    <s v="OK"/>
    <n v="280000"/>
    <n v="22400000"/>
    <n v="0"/>
    <x v="2"/>
    <x v="0"/>
    <x v="0"/>
    <x v="0"/>
    <x v="0"/>
    <s v="WA.2378.EBD.952.301.F.521211"/>
  </r>
  <r>
    <s v="WA.2378.EBD.952.301.F.522151"/>
    <s v="522151"/>
    <s v="Belanja Jasa Profesi"/>
    <m/>
    <m/>
    <m/>
    <n v="16000000"/>
    <s v="522151"/>
    <x v="11"/>
    <m/>
    <m/>
    <m/>
    <n v="16000000"/>
    <n v="0"/>
    <x v="0"/>
    <x v="0"/>
    <x v="0"/>
    <x v="6"/>
    <x v="6"/>
    <s v="WA.2378.EBD.952.301.F"/>
  </r>
  <r>
    <s v="WA.2378.EBD.952.301.F.522151.1"/>
    <m/>
    <s v="01 - Narasumber/Pembahas"/>
    <n v="16"/>
    <s v="OJ"/>
    <n v="1000000"/>
    <n v="16000000"/>
    <m/>
    <x v="12"/>
    <n v="16"/>
    <s v="OJ"/>
    <n v="1000000"/>
    <n v="16000000"/>
    <n v="0"/>
    <x v="2"/>
    <x v="0"/>
    <x v="0"/>
    <x v="0"/>
    <x v="0"/>
    <s v="WA.2378.EBD.952.301.F.522151"/>
  </r>
  <r>
    <s v="WA.2378.EBD.952.301.F.524111"/>
    <s v="524111"/>
    <s v="Belanja Perjalanan Dinas Biasa"/>
    <m/>
    <m/>
    <m/>
    <n v="15000000"/>
    <s v="524111"/>
    <x v="13"/>
    <m/>
    <m/>
    <m/>
    <n v="15000000"/>
    <n v="0"/>
    <x v="0"/>
    <x v="0"/>
    <x v="0"/>
    <x v="6"/>
    <x v="6"/>
    <s v="WA.2378.EBD.952.301.F"/>
  </r>
  <r>
    <s v="WA.2378.EBD.952.301.F.524111.1"/>
    <m/>
    <s v="01 - Perjalanan Persiapan Rateknis Pendidikan KP"/>
    <n v="2"/>
    <s v="OK"/>
    <n v="7500000"/>
    <n v="15000000"/>
    <m/>
    <x v="233"/>
    <n v="2"/>
    <s v="OK"/>
    <n v="7500000"/>
    <n v="15000000"/>
    <n v="0"/>
    <x v="2"/>
    <x v="0"/>
    <x v="0"/>
    <x v="0"/>
    <x v="0"/>
    <s v="WA.2378.EBD.952.301.F.524111"/>
  </r>
  <r>
    <s v="WA.2378.EBD.952.301.F.524119"/>
    <s v="524119"/>
    <s v="Belanja Perjalanan Dinas Paket Meeting Luar Kota"/>
    <m/>
    <m/>
    <m/>
    <n v="346800000"/>
    <s v="524119"/>
    <x v="113"/>
    <m/>
    <m/>
    <m/>
    <n v="346800000"/>
    <n v="0"/>
    <x v="0"/>
    <x v="0"/>
    <x v="0"/>
    <x v="6"/>
    <x v="6"/>
    <s v="WA.2378.EBD.952.301.F"/>
  </r>
  <r>
    <s v="WA.2378.EBD.952.301.F.524119.1"/>
    <m/>
    <s v="01 - Paket Fullboard Meeting (80 Org X 2 Hari)"/>
    <n v="160"/>
    <s v="OH"/>
    <n v="825000"/>
    <n v="132000000"/>
    <m/>
    <x v="234"/>
    <n v="160"/>
    <s v="OH"/>
    <n v="933000"/>
    <n v="149280000"/>
    <n v="-17280000"/>
    <x v="4"/>
    <x v="0"/>
    <x v="0"/>
    <x v="0"/>
    <x v="0"/>
    <s v="WA.2378.EBD.952.301.F.524119"/>
  </r>
  <r>
    <s v="WA.2378.EBD.952.301.F.524119.2"/>
    <m/>
    <s v="02 - Uang Harian Fullboard Meeting (80 orang x 3 Hari)"/>
    <n v="240"/>
    <s v="OH"/>
    <n v="145000"/>
    <n v="34800000"/>
    <m/>
    <x v="235"/>
    <n v="0"/>
    <s v="OH"/>
    <n v="145000"/>
    <n v="0"/>
    <n v="34800000"/>
    <x v="4"/>
    <x v="0"/>
    <x v="0"/>
    <x v="0"/>
    <x v="0"/>
    <s v="WA.2378.EBD.952.301.F.524119"/>
  </r>
  <r>
    <s v="WA.2378.EBD.952.301.F.524119.3"/>
    <m/>
    <s v="03 - Perjalanan Fullboard Meeting"/>
    <n v="30"/>
    <s v="OK"/>
    <n v="6000000"/>
    <n v="180000000"/>
    <m/>
    <x v="236"/>
    <n v="35"/>
    <s v="OK"/>
    <n v="5643429"/>
    <n v="197520000"/>
    <n v="-17520000"/>
    <x v="4"/>
    <x v="0"/>
    <x v="0"/>
    <x v="0"/>
    <x v="0"/>
    <s v="WA.2378.EBD.952.301.F.524119"/>
  </r>
  <r>
    <s v="WA.2378.EBD.952.301.G"/>
    <m/>
    <m/>
    <m/>
    <m/>
    <m/>
    <m/>
    <s v="G"/>
    <x v="237"/>
    <m/>
    <m/>
    <m/>
    <n v="86800000"/>
    <n v="-86800000"/>
    <x v="0"/>
    <x v="4"/>
    <x v="6"/>
    <x v="0"/>
    <x v="0"/>
    <s v="WA.2378.EBD.952.301"/>
  </r>
  <r>
    <s v="WA.2378.EBD.952.301.G.521211"/>
    <m/>
    <m/>
    <m/>
    <m/>
    <m/>
    <m/>
    <s v="521211"/>
    <x v="6"/>
    <m/>
    <m/>
    <m/>
    <n v="4000000"/>
    <n v="-4000000"/>
    <x v="0"/>
    <x v="0"/>
    <x v="0"/>
    <x v="6"/>
    <x v="6"/>
    <s v="WA.2378.EBD.952.301.G"/>
  </r>
  <r>
    <s v="WA.2378.EBD.952.301.G.521211.1"/>
    <m/>
    <m/>
    <m/>
    <m/>
    <m/>
    <m/>
    <m/>
    <x v="7"/>
    <n v="0"/>
    <s v="OK"/>
    <n v="75000"/>
    <n v="0"/>
    <n v="0"/>
    <x v="2"/>
    <x v="0"/>
    <x v="0"/>
    <x v="0"/>
    <x v="0"/>
    <s v="WA.2378.EBD.952.301.G.521211"/>
  </r>
  <r>
    <s v="WA.2378.EBD.952.301.G.521211.2"/>
    <m/>
    <m/>
    <m/>
    <m/>
    <m/>
    <m/>
    <m/>
    <x v="8"/>
    <n v="1"/>
    <s v="PKT"/>
    <n v="1500000"/>
    <n v="1500000"/>
    <n v="-1500000"/>
    <x v="4"/>
    <x v="0"/>
    <x v="0"/>
    <x v="0"/>
    <x v="0"/>
    <s v="WA.2378.EBD.952.301.G.521211"/>
  </r>
  <r>
    <s v="WA.2378.EBD.952.301.G.521211.3"/>
    <m/>
    <m/>
    <m/>
    <m/>
    <m/>
    <m/>
    <m/>
    <x v="9"/>
    <n v="1"/>
    <s v="PKT"/>
    <n v="1500000"/>
    <n v="1500000"/>
    <n v="-1500000"/>
    <x v="4"/>
    <x v="0"/>
    <x v="0"/>
    <x v="0"/>
    <x v="0"/>
    <s v="WA.2378.EBD.952.301.G.521211"/>
  </r>
  <r>
    <s v="WA.2378.EBD.952.301.G.521211.4"/>
    <m/>
    <m/>
    <m/>
    <m/>
    <m/>
    <m/>
    <m/>
    <x v="10"/>
    <n v="1"/>
    <s v="PKT"/>
    <n v="1000000"/>
    <n v="1000000"/>
    <n v="-1000000"/>
    <x v="4"/>
    <x v="0"/>
    <x v="0"/>
    <x v="0"/>
    <x v="0"/>
    <s v="WA.2378.EBD.952.301.G.521211"/>
  </r>
  <r>
    <s v="WA.2378.EBD.952.301.G.521211.5"/>
    <m/>
    <m/>
    <m/>
    <m/>
    <m/>
    <m/>
    <m/>
    <x v="66"/>
    <n v="0"/>
    <s v="Ekspl"/>
    <n v="250000"/>
    <n v="0"/>
    <n v="0"/>
    <x v="2"/>
    <x v="0"/>
    <x v="0"/>
    <x v="0"/>
    <x v="0"/>
    <s v="WA.2378.EBD.952.301.G.521211"/>
  </r>
  <r>
    <s v="WA.2378.EBD.952.301.G.521211.6"/>
    <m/>
    <m/>
    <m/>
    <m/>
    <m/>
    <m/>
    <m/>
    <x v="232"/>
    <n v="0"/>
    <s v="OK"/>
    <n v="280000"/>
    <n v="0"/>
    <n v="0"/>
    <x v="2"/>
    <x v="0"/>
    <x v="0"/>
    <x v="0"/>
    <x v="0"/>
    <s v="WA.2378.EBD.952.301.G.521211"/>
  </r>
  <r>
    <s v="WA.2378.EBD.952.301.G.522151"/>
    <m/>
    <m/>
    <m/>
    <m/>
    <m/>
    <m/>
    <s v="522151"/>
    <x v="11"/>
    <m/>
    <m/>
    <m/>
    <n v="0"/>
    <n v="0"/>
    <x v="0"/>
    <x v="0"/>
    <x v="0"/>
    <x v="6"/>
    <x v="6"/>
    <s v="WA.2378.EBD.952.301.G"/>
  </r>
  <r>
    <s v="WA.2378.EBD.952.301.G.522151.1"/>
    <m/>
    <m/>
    <m/>
    <m/>
    <m/>
    <m/>
    <m/>
    <x v="12"/>
    <n v="0"/>
    <s v="OJ"/>
    <n v="1000000"/>
    <n v="0"/>
    <n v="0"/>
    <x v="2"/>
    <x v="0"/>
    <x v="0"/>
    <x v="0"/>
    <x v="0"/>
    <s v="WA.2378.EBD.952.301.G.522151"/>
  </r>
  <r>
    <s v="WA.2378.EBD.952.301.G.524111"/>
    <m/>
    <m/>
    <m/>
    <m/>
    <m/>
    <m/>
    <s v="524111"/>
    <x v="13"/>
    <m/>
    <m/>
    <m/>
    <n v="82800000"/>
    <n v="-82800000"/>
    <x v="0"/>
    <x v="0"/>
    <x v="0"/>
    <x v="6"/>
    <x v="6"/>
    <s v="WA.2378.EBD.952.301.G"/>
  </r>
  <r>
    <s v="WA.2378.EBD.952.301.G.524111.1"/>
    <m/>
    <m/>
    <m/>
    <m/>
    <m/>
    <m/>
    <m/>
    <x v="238"/>
    <n v="12"/>
    <s v="OK"/>
    <n v="6900000"/>
    <n v="82800000"/>
    <n v="-82800000"/>
    <x v="4"/>
    <x v="0"/>
    <x v="0"/>
    <x v="0"/>
    <x v="0"/>
    <s v="WA.2378.EBD.952.301.G.524111"/>
  </r>
  <r>
    <s v="WA.2378.EBD.952.301.G.524119"/>
    <m/>
    <m/>
    <m/>
    <m/>
    <m/>
    <m/>
    <s v="524119"/>
    <x v="113"/>
    <m/>
    <m/>
    <m/>
    <n v="0"/>
    <n v="0"/>
    <x v="0"/>
    <x v="0"/>
    <x v="0"/>
    <x v="6"/>
    <x v="6"/>
    <s v="WA.2378.EBD.952.301.G"/>
  </r>
  <r>
    <s v="WA.2378.EBD.952.301.G.524119.1"/>
    <m/>
    <m/>
    <m/>
    <m/>
    <m/>
    <m/>
    <m/>
    <x v="234"/>
    <n v="0"/>
    <s v="OH"/>
    <n v="933000"/>
    <n v="0"/>
    <n v="0"/>
    <x v="2"/>
    <x v="0"/>
    <x v="0"/>
    <x v="0"/>
    <x v="0"/>
    <s v="WA.2378.EBD.952.301.G.524119"/>
  </r>
  <r>
    <s v="WA.2378.EBD.952.301.G.524119.2"/>
    <m/>
    <m/>
    <m/>
    <m/>
    <m/>
    <m/>
    <m/>
    <x v="235"/>
    <n v="0"/>
    <s v="OH"/>
    <n v="145000"/>
    <n v="0"/>
    <n v="0"/>
    <x v="2"/>
    <x v="0"/>
    <x v="0"/>
    <x v="0"/>
    <x v="0"/>
    <s v="WA.2378.EBD.952.301.G.524119"/>
  </r>
  <r>
    <s v="WA.2378.EBD.952.301.G.524119.3"/>
    <m/>
    <m/>
    <m/>
    <m/>
    <m/>
    <m/>
    <m/>
    <x v="236"/>
    <n v="0"/>
    <s v="OK"/>
    <n v="5643429"/>
    <n v="0"/>
    <n v="0"/>
    <x v="2"/>
    <x v="0"/>
    <x v="0"/>
    <x v="0"/>
    <x v="0"/>
    <s v="WA.2378.EBD.952.301.G.524119"/>
  </r>
  <r>
    <s v="WA.2378.EBD.952.301.H"/>
    <m/>
    <m/>
    <m/>
    <m/>
    <m/>
    <m/>
    <s v="H"/>
    <x v="239"/>
    <m/>
    <m/>
    <m/>
    <n v="196004000"/>
    <n v="-196004000"/>
    <x v="0"/>
    <x v="4"/>
    <x v="6"/>
    <x v="0"/>
    <x v="0"/>
    <s v="WA.2378.EBD.952.301"/>
  </r>
  <r>
    <s v="WA.2378.EBD.952.301.H.521211"/>
    <m/>
    <m/>
    <m/>
    <m/>
    <m/>
    <m/>
    <s v="521211"/>
    <x v="6"/>
    <m/>
    <m/>
    <m/>
    <n v="18380000"/>
    <n v="-18380000"/>
    <x v="0"/>
    <x v="0"/>
    <x v="0"/>
    <x v="6"/>
    <x v="6"/>
    <s v="WA.2378.EBD.952.301.H"/>
  </r>
  <r>
    <s v="WA.2378.EBD.952.301.H.521211.1"/>
    <m/>
    <m/>
    <m/>
    <m/>
    <m/>
    <m/>
    <m/>
    <x v="7"/>
    <n v="20"/>
    <s v="OK"/>
    <n v="75000"/>
    <n v="1500000"/>
    <n v="-1500000"/>
    <x v="4"/>
    <x v="0"/>
    <x v="0"/>
    <x v="0"/>
    <x v="0"/>
    <s v="WA.2378.EBD.952.301.H.521211"/>
  </r>
  <r>
    <s v="WA.2378.EBD.952.301.H.521211.2"/>
    <m/>
    <m/>
    <m/>
    <m/>
    <m/>
    <m/>
    <m/>
    <x v="8"/>
    <n v="1"/>
    <s v="PKT"/>
    <n v="1500000"/>
    <n v="1500000"/>
    <n v="-1500000"/>
    <x v="4"/>
    <x v="0"/>
    <x v="0"/>
    <x v="0"/>
    <x v="0"/>
    <s v="WA.2378.EBD.952.301.H.521211"/>
  </r>
  <r>
    <s v="WA.2378.EBD.952.301.H.521211.3"/>
    <m/>
    <m/>
    <m/>
    <m/>
    <m/>
    <m/>
    <m/>
    <x v="9"/>
    <n v="1"/>
    <s v="PKT"/>
    <n v="1500000"/>
    <n v="1500000"/>
    <n v="-1500000"/>
    <x v="4"/>
    <x v="0"/>
    <x v="0"/>
    <x v="0"/>
    <x v="0"/>
    <s v="WA.2378.EBD.952.301.H.521211"/>
  </r>
  <r>
    <s v="WA.2378.EBD.952.301.H.521211.4"/>
    <m/>
    <m/>
    <m/>
    <m/>
    <m/>
    <m/>
    <m/>
    <x v="10"/>
    <n v="1"/>
    <s v="PKT"/>
    <n v="1000000"/>
    <n v="1000000"/>
    <n v="-1000000"/>
    <x v="4"/>
    <x v="0"/>
    <x v="0"/>
    <x v="0"/>
    <x v="0"/>
    <s v="WA.2378.EBD.952.301.H.521211"/>
  </r>
  <r>
    <s v="WA.2378.EBD.952.301.H.521211.5"/>
    <m/>
    <m/>
    <m/>
    <m/>
    <m/>
    <m/>
    <m/>
    <x v="66"/>
    <n v="0"/>
    <s v="Ekspl"/>
    <n v="250000"/>
    <n v="0"/>
    <n v="0"/>
    <x v="2"/>
    <x v="0"/>
    <x v="0"/>
    <x v="0"/>
    <x v="0"/>
    <s v="WA.2378.EBD.952.301.H.521211"/>
  </r>
  <r>
    <s v="WA.2378.EBD.952.301.H.521211.6"/>
    <m/>
    <m/>
    <m/>
    <m/>
    <m/>
    <m/>
    <m/>
    <x v="232"/>
    <n v="46"/>
    <s v="OK"/>
    <n v="280000"/>
    <n v="12880000"/>
    <n v="-12880000"/>
    <x v="4"/>
    <x v="0"/>
    <x v="0"/>
    <x v="0"/>
    <x v="0"/>
    <s v="WA.2378.EBD.952.301.H.521211"/>
  </r>
  <r>
    <s v="WA.2378.EBD.952.301.H.522151"/>
    <m/>
    <m/>
    <m/>
    <m/>
    <m/>
    <m/>
    <s v="522151"/>
    <x v="11"/>
    <m/>
    <m/>
    <m/>
    <n v="12000000"/>
    <n v="-12000000"/>
    <x v="0"/>
    <x v="0"/>
    <x v="0"/>
    <x v="6"/>
    <x v="6"/>
    <s v="WA.2378.EBD.952.301.H"/>
  </r>
  <r>
    <s v="WA.2378.EBD.952.301.H.522151.1"/>
    <m/>
    <m/>
    <m/>
    <m/>
    <m/>
    <m/>
    <m/>
    <x v="12"/>
    <n v="12"/>
    <s v="OJ"/>
    <n v="1000000"/>
    <n v="12000000"/>
    <n v="-12000000"/>
    <x v="1"/>
    <x v="0"/>
    <x v="0"/>
    <x v="0"/>
    <x v="0"/>
    <s v="WA.2378.EBD.952.301.H.522151"/>
  </r>
  <r>
    <s v="WA.2378.EBD.952.301.H.524111"/>
    <m/>
    <m/>
    <m/>
    <m/>
    <m/>
    <m/>
    <s v="524111"/>
    <x v="13"/>
    <m/>
    <m/>
    <m/>
    <n v="0"/>
    <n v="0"/>
    <x v="0"/>
    <x v="0"/>
    <x v="0"/>
    <x v="6"/>
    <x v="6"/>
    <s v="WA.2378.EBD.952.301.H"/>
  </r>
  <r>
    <s v="WA.2378.EBD.952.301.H.524111.1"/>
    <m/>
    <m/>
    <m/>
    <m/>
    <m/>
    <m/>
    <m/>
    <x v="233"/>
    <n v="0"/>
    <s v="OK"/>
    <n v="7500000"/>
    <n v="0"/>
    <n v="0"/>
    <x v="2"/>
    <x v="0"/>
    <x v="0"/>
    <x v="0"/>
    <x v="0"/>
    <s v="WA.2378.EBD.952.301.H.524111"/>
  </r>
  <r>
    <s v="WA.2378.EBD.952.301.H.524119"/>
    <m/>
    <m/>
    <m/>
    <m/>
    <m/>
    <m/>
    <s v="524119"/>
    <x v="113"/>
    <m/>
    <m/>
    <m/>
    <n v="165624000"/>
    <n v="-165624000"/>
    <x v="0"/>
    <x v="0"/>
    <x v="0"/>
    <x v="6"/>
    <x v="6"/>
    <s v="WA.2378.EBD.952.301.H"/>
  </r>
  <r>
    <s v="WA.2378.EBD.952.301.H.524119.1"/>
    <m/>
    <m/>
    <m/>
    <m/>
    <m/>
    <m/>
    <m/>
    <x v="240"/>
    <n v="92"/>
    <s v="OH"/>
    <n v="822000"/>
    <n v="75624000"/>
    <n v="-75624000"/>
    <x v="4"/>
    <x v="0"/>
    <x v="0"/>
    <x v="0"/>
    <x v="0"/>
    <s v="WA.2378.EBD.952.301.H.524119"/>
  </r>
  <r>
    <s v="WA.2378.EBD.952.301.H.524119.2"/>
    <m/>
    <m/>
    <m/>
    <m/>
    <m/>
    <m/>
    <m/>
    <x v="235"/>
    <n v="0"/>
    <s v="OH"/>
    <n v="145000"/>
    <n v="0"/>
    <n v="0"/>
    <x v="2"/>
    <x v="0"/>
    <x v="0"/>
    <x v="0"/>
    <x v="0"/>
    <s v="WA.2378.EBD.952.301.H.524119"/>
  </r>
  <r>
    <s v="WA.2378.EBD.952.301.H.524119.3"/>
    <m/>
    <m/>
    <m/>
    <m/>
    <m/>
    <m/>
    <m/>
    <x v="236"/>
    <n v="30"/>
    <s v="OK"/>
    <n v="3000000"/>
    <n v="90000000"/>
    <n v="-90000000"/>
    <x v="4"/>
    <x v="0"/>
    <x v="0"/>
    <x v="0"/>
    <x v="0"/>
    <s v="WA.2378.EBD.952.301.H.524119"/>
  </r>
  <r>
    <s v="WA.2378.EBD.952.301.I"/>
    <m/>
    <m/>
    <m/>
    <m/>
    <m/>
    <m/>
    <s v="I"/>
    <x v="241"/>
    <m/>
    <m/>
    <m/>
    <n v="57860000"/>
    <n v="-57860000"/>
    <x v="0"/>
    <x v="4"/>
    <x v="6"/>
    <x v="0"/>
    <x v="0"/>
    <s v="WA.2378.EBD.952.301"/>
  </r>
  <r>
    <s v="WA.2378.EBD.952.301.I.521211"/>
    <m/>
    <m/>
    <m/>
    <m/>
    <m/>
    <m/>
    <s v="521211"/>
    <x v="6"/>
    <m/>
    <m/>
    <m/>
    <n v="9500000"/>
    <n v="-9500000"/>
    <x v="0"/>
    <x v="0"/>
    <x v="0"/>
    <x v="6"/>
    <x v="6"/>
    <s v="WA.2378.EBD.952.301.I"/>
  </r>
  <r>
    <s v="WA.2378.EBD.952.301.I.521211.1"/>
    <m/>
    <m/>
    <m/>
    <m/>
    <m/>
    <m/>
    <m/>
    <x v="7"/>
    <n v="20"/>
    <s v="OK"/>
    <n v="75000"/>
    <n v="1500000"/>
    <n v="-1500000"/>
    <x v="4"/>
    <x v="0"/>
    <x v="0"/>
    <x v="0"/>
    <x v="0"/>
    <s v="WA.2378.EBD.952.301.I.521211"/>
  </r>
  <r>
    <s v="WA.2378.EBD.952.301.I.521211.2"/>
    <m/>
    <m/>
    <m/>
    <m/>
    <m/>
    <m/>
    <m/>
    <x v="8"/>
    <n v="1"/>
    <s v="PKT"/>
    <n v="1500000"/>
    <n v="1500000"/>
    <n v="-1500000"/>
    <x v="4"/>
    <x v="0"/>
    <x v="0"/>
    <x v="0"/>
    <x v="0"/>
    <s v="WA.2378.EBD.952.301.I.521211"/>
  </r>
  <r>
    <s v="WA.2378.EBD.952.301.I.521211.3"/>
    <m/>
    <m/>
    <m/>
    <m/>
    <m/>
    <m/>
    <m/>
    <x v="9"/>
    <n v="1"/>
    <s v="PKT"/>
    <n v="1500000"/>
    <n v="1500000"/>
    <n v="-1500000"/>
    <x v="4"/>
    <x v="0"/>
    <x v="0"/>
    <x v="0"/>
    <x v="0"/>
    <s v="WA.2378.EBD.952.301.I.521211"/>
  </r>
  <r>
    <s v="WA.2378.EBD.952.301.I.521211.4"/>
    <m/>
    <m/>
    <m/>
    <m/>
    <m/>
    <m/>
    <m/>
    <x v="10"/>
    <n v="1"/>
    <s v="PKT"/>
    <n v="1000000"/>
    <n v="1000000"/>
    <n v="-1000000"/>
    <x v="4"/>
    <x v="0"/>
    <x v="0"/>
    <x v="0"/>
    <x v="0"/>
    <s v="WA.2378.EBD.952.301.I.521211"/>
  </r>
  <r>
    <s v="WA.2378.EBD.952.301.I.521211.5"/>
    <m/>
    <m/>
    <m/>
    <m/>
    <m/>
    <m/>
    <m/>
    <x v="66"/>
    <n v="20"/>
    <s v="Ekspl"/>
    <n v="200000"/>
    <n v="4000000"/>
    <n v="-4000000"/>
    <x v="4"/>
    <x v="0"/>
    <x v="0"/>
    <x v="0"/>
    <x v="0"/>
    <s v="WA.2378.EBD.952.301.I.521211"/>
  </r>
  <r>
    <s v="WA.2378.EBD.952.301.I.521211.6"/>
    <m/>
    <m/>
    <m/>
    <m/>
    <m/>
    <m/>
    <m/>
    <x v="232"/>
    <n v="0"/>
    <s v="OK"/>
    <n v="280000"/>
    <n v="0"/>
    <n v="0"/>
    <x v="2"/>
    <x v="0"/>
    <x v="0"/>
    <x v="0"/>
    <x v="0"/>
    <s v="WA.2378.EBD.952.301.I.521211"/>
  </r>
  <r>
    <s v="WA.2378.EBD.952.301.I.522151"/>
    <m/>
    <m/>
    <m/>
    <m/>
    <m/>
    <m/>
    <s v="522151"/>
    <x v="11"/>
    <m/>
    <m/>
    <m/>
    <n v="0"/>
    <n v="0"/>
    <x v="0"/>
    <x v="0"/>
    <x v="0"/>
    <x v="6"/>
    <x v="6"/>
    <s v="WA.2378.EBD.952.301.I"/>
  </r>
  <r>
    <s v="WA.2378.EBD.952.301.I.522151.1"/>
    <m/>
    <m/>
    <m/>
    <m/>
    <m/>
    <m/>
    <m/>
    <x v="12"/>
    <n v="0"/>
    <s v="OJ"/>
    <n v="1000000"/>
    <n v="0"/>
    <n v="0"/>
    <x v="2"/>
    <x v="0"/>
    <x v="0"/>
    <x v="0"/>
    <x v="0"/>
    <s v="WA.2378.EBD.952.301.I.522151"/>
  </r>
  <r>
    <s v="WA.2378.EBD.952.301.I.524111"/>
    <m/>
    <m/>
    <m/>
    <m/>
    <m/>
    <m/>
    <s v="524111"/>
    <x v="13"/>
    <m/>
    <m/>
    <m/>
    <n v="48360000"/>
    <n v="-48360000"/>
    <x v="0"/>
    <x v="0"/>
    <x v="0"/>
    <x v="6"/>
    <x v="6"/>
    <s v="WA.2378.EBD.952.301.I"/>
  </r>
  <r>
    <s v="WA.2378.EBD.952.301.I.524111.1"/>
    <m/>
    <m/>
    <m/>
    <m/>
    <m/>
    <m/>
    <m/>
    <x v="242"/>
    <n v="24"/>
    <s v="OK"/>
    <n v="2015000"/>
    <n v="48360000"/>
    <n v="-48360000"/>
    <x v="4"/>
    <x v="0"/>
    <x v="0"/>
    <x v="0"/>
    <x v="0"/>
    <s v="WA.2378.EBD.952.301.I.524111"/>
  </r>
  <r>
    <s v="WA.2378.EBD.953"/>
    <s v="2378.EBD.953"/>
    <s v="Layanan Pemantauan dan Evaluasi"/>
    <n v="2"/>
    <s v="Dokumen"/>
    <m/>
    <n v="773732000"/>
    <s v="2378.EBD.953"/>
    <x v="243"/>
    <n v="2"/>
    <s v="Dokumen"/>
    <m/>
    <n v="522789000"/>
    <n v="250943000"/>
    <x v="0"/>
    <x v="0"/>
    <x v="0"/>
    <x v="0"/>
    <x v="0"/>
    <s v="WA.2378.EBD"/>
  </r>
  <r>
    <s v="WA.2378.EBD.953.301"/>
    <s v="301"/>
    <s v="Pelayanan Monitoring dan Evaluasi Pendidikan Kelautan dan Perikanan"/>
    <m/>
    <s v=""/>
    <m/>
    <n v="669421000"/>
    <s v="301"/>
    <x v="244"/>
    <m/>
    <s v=""/>
    <m/>
    <n v="429478000"/>
    <n v="239943000"/>
    <x v="0"/>
    <x v="0"/>
    <x v="0"/>
    <x v="0"/>
    <x v="0"/>
    <s v="WA.2378.EBD.953"/>
  </r>
  <r>
    <s v="WA.2378.EBD.953.301.A"/>
    <s v="A"/>
    <s v="Monitoring Evaluasi Kinerja Pendidikan KP"/>
    <m/>
    <m/>
    <m/>
    <n v="150075000"/>
    <s v="A"/>
    <x v="245"/>
    <m/>
    <m/>
    <m/>
    <n v="86197000"/>
    <n v="63878000"/>
    <x v="0"/>
    <x v="4"/>
    <x v="7"/>
    <x v="0"/>
    <x v="0"/>
    <s v="WA.2378.EBD.953.301"/>
  </r>
  <r>
    <s v="WA.2378.EBD.953.301.A.521211"/>
    <s v="521211"/>
    <s v="Belanja Bahan"/>
    <m/>
    <m/>
    <m/>
    <n v="40000000"/>
    <s v="521211"/>
    <x v="6"/>
    <m/>
    <m/>
    <m/>
    <n v="24600000"/>
    <n v="15400000"/>
    <x v="0"/>
    <x v="0"/>
    <x v="0"/>
    <x v="0"/>
    <x v="7"/>
    <s v="WA.2378.EBD.953.301.A"/>
  </r>
  <r>
    <s v="WA.2378.EBD.953.301.A.521211.1"/>
    <m/>
    <s v="01 - Konsumsi/bahan makanan"/>
    <n v="280"/>
    <s v="OK"/>
    <n v="75000"/>
    <n v="21000000"/>
    <m/>
    <x v="7"/>
    <n v="128"/>
    <s v="OK"/>
    <n v="75000"/>
    <n v="9600000"/>
    <n v="11400000"/>
    <x v="1"/>
    <x v="0"/>
    <x v="0"/>
    <x v="0"/>
    <x v="0"/>
    <s v="WA.2378.EBD.953.301.A.521211"/>
  </r>
  <r>
    <s v="WA.2378.EBD.953.301.A.521211.2"/>
    <m/>
    <s v="02 - Penggadaan"/>
    <n v="4"/>
    <s v="PKT"/>
    <n v="1500000"/>
    <n v="6000000"/>
    <m/>
    <x v="8"/>
    <n v="3"/>
    <s v="PKT"/>
    <n v="1500000"/>
    <n v="4500000"/>
    <n v="1500000"/>
    <x v="1"/>
    <x v="0"/>
    <x v="0"/>
    <x v="0"/>
    <x v="0"/>
    <s v="WA.2378.EBD.953.301.A.521211"/>
  </r>
  <r>
    <s v="WA.2378.EBD.953.301.A.521211.3"/>
    <m/>
    <s v="03 - Bahan Komputer"/>
    <n v="4"/>
    <s v="PKT"/>
    <n v="1500000"/>
    <n v="6000000"/>
    <m/>
    <x v="9"/>
    <n v="3"/>
    <s v="PKT"/>
    <n v="1500000"/>
    <n v="4500000"/>
    <n v="1500000"/>
    <x v="1"/>
    <x v="0"/>
    <x v="0"/>
    <x v="0"/>
    <x v="0"/>
    <s v="WA.2378.EBD.953.301.A.521211"/>
  </r>
  <r>
    <s v="WA.2378.EBD.953.301.A.521211.4"/>
    <m/>
    <s v="04 - ATK"/>
    <n v="4"/>
    <s v="PKT"/>
    <n v="1000000"/>
    <n v="4000000"/>
    <m/>
    <x v="10"/>
    <n v="3"/>
    <s v="PKT"/>
    <n v="1000000"/>
    <n v="3000000"/>
    <n v="1000000"/>
    <x v="1"/>
    <x v="0"/>
    <x v="0"/>
    <x v="0"/>
    <x v="0"/>
    <s v="WA.2378.EBD.953.301.A.521211"/>
  </r>
  <r>
    <s v="WA.2378.EBD.953.301.A.521211.5"/>
    <m/>
    <s v="05 - Pencetakan"/>
    <n v="12"/>
    <s v="Ekspl"/>
    <n v="250000"/>
    <n v="3000000"/>
    <m/>
    <x v="221"/>
    <n v="12"/>
    <s v="Ekspl"/>
    <n v="250000"/>
    <n v="3000000"/>
    <n v="0"/>
    <x v="0"/>
    <x v="0"/>
    <x v="0"/>
    <x v="0"/>
    <x v="0"/>
    <s v="WA.2378.EBD.953.301.A.521211"/>
  </r>
  <r>
    <s v="WA.2378.EBD.953.301.A.521219"/>
    <s v="521219"/>
    <s v="Belanja Barang Non Operasional Lainnya"/>
    <m/>
    <m/>
    <m/>
    <n v="1000000"/>
    <s v="521219"/>
    <x v="26"/>
    <m/>
    <m/>
    <m/>
    <n v="1000000"/>
    <n v="0"/>
    <x v="0"/>
    <x v="0"/>
    <x v="0"/>
    <x v="0"/>
    <x v="7"/>
    <s v="WA.2378.EBD.953.301.A"/>
  </r>
  <r>
    <s v="WA.2378.EBD.953.301.A.521219.1"/>
    <m/>
    <s v="01 - Langganan biaya aplikasi komunikasi daring (zoom/linktree/zoho)"/>
    <n v="4"/>
    <s v="PKT"/>
    <n v="250000"/>
    <n v="1000000"/>
    <m/>
    <x v="246"/>
    <n v="4"/>
    <s v="PKT"/>
    <n v="250000"/>
    <n v="1000000"/>
    <n v="0"/>
    <x v="2"/>
    <x v="0"/>
    <x v="0"/>
    <x v="0"/>
    <x v="0"/>
    <s v="WA.2378.EBD.953.301.A.521219"/>
  </r>
  <r>
    <s v="WA.2378.EBD.953.301.A.524111"/>
    <s v="524111"/>
    <s v="Belanja Perjalanan Dinas Biasa"/>
    <m/>
    <m/>
    <m/>
    <n v="109075000"/>
    <s v="524111"/>
    <x v="13"/>
    <m/>
    <m/>
    <m/>
    <n v="60597000"/>
    <n v="48478000"/>
    <x v="0"/>
    <x v="0"/>
    <x v="0"/>
    <x v="0"/>
    <x v="7"/>
    <s v="WA.2378.EBD.953.301.A"/>
  </r>
  <r>
    <s v="WA.2378.EBD.953.301.A.524111.1"/>
    <m/>
    <s v="01 - Perjalanan Monitoring Evaluasi Kinerja Pendidikan KP"/>
    <n v="18"/>
    <s v="OK"/>
    <n v="6059723"/>
    <n v="109075000"/>
    <m/>
    <x v="247"/>
    <n v="10"/>
    <s v="OK"/>
    <n v="6059723"/>
    <n v="60597000"/>
    <n v="48478000"/>
    <x v="1"/>
    <x v="0"/>
    <x v="0"/>
    <x v="0"/>
    <x v="0"/>
    <s v="WA.2378.EBD.953.301.A.524111"/>
  </r>
  <r>
    <s v="WA.2378.EBD.953.301.B"/>
    <s v="B"/>
    <s v="Monitoring Evaluasi Kegiatan dan Anggaran Pendidikan KP dan OII"/>
    <m/>
    <m/>
    <m/>
    <n v="188806000"/>
    <s v="B"/>
    <x v="248"/>
    <m/>
    <m/>
    <m/>
    <n v="117153000"/>
    <n v="71653000"/>
    <x v="0"/>
    <x v="4"/>
    <x v="7"/>
    <x v="0"/>
    <x v="0"/>
    <s v="WA.2378.EBD.953.301"/>
  </r>
  <r>
    <s v="WA.2378.EBD.953.301.B.521211"/>
    <s v="521211"/>
    <s v="Belanja Bahan"/>
    <m/>
    <m/>
    <m/>
    <n v="33500000"/>
    <s v="521211"/>
    <x v="6"/>
    <m/>
    <m/>
    <m/>
    <n v="23000000"/>
    <n v="10500000"/>
    <x v="0"/>
    <x v="0"/>
    <x v="0"/>
    <x v="0"/>
    <x v="7"/>
    <s v="WA.2378.EBD.953.301.B"/>
  </r>
  <r>
    <s v="WA.2378.EBD.953.301.B.521211.1"/>
    <m/>
    <s v="01 - Konsumsi/bahan makanan"/>
    <n v="180"/>
    <s v="OK"/>
    <n v="75000"/>
    <n v="13500000"/>
    <m/>
    <x v="7"/>
    <n v="100"/>
    <s v="OK"/>
    <n v="75000"/>
    <n v="7500000"/>
    <n v="6000000"/>
    <x v="1"/>
    <x v="0"/>
    <x v="0"/>
    <x v="0"/>
    <x v="0"/>
    <s v="WA.2378.EBD.953.301.B.521211"/>
  </r>
  <r>
    <s v="WA.2378.EBD.953.301.B.521211.2"/>
    <m/>
    <s v="02 - Penggadaan"/>
    <n v="4"/>
    <s v="PKT"/>
    <n v="1500000"/>
    <n v="6000000"/>
    <m/>
    <x v="8"/>
    <n v="3"/>
    <s v="PKT"/>
    <n v="1500000"/>
    <n v="4500000"/>
    <n v="1500000"/>
    <x v="1"/>
    <x v="0"/>
    <x v="0"/>
    <x v="0"/>
    <x v="0"/>
    <s v="WA.2378.EBD.953.301.B.521211"/>
  </r>
  <r>
    <s v="WA.2378.EBD.953.301.B.521211.3"/>
    <m/>
    <s v="03 - Bahan Komputer"/>
    <n v="4"/>
    <s v="PKT"/>
    <n v="1500000"/>
    <n v="6000000"/>
    <m/>
    <x v="9"/>
    <n v="3"/>
    <s v="PKT"/>
    <n v="1500000"/>
    <n v="4500000"/>
    <n v="1500000"/>
    <x v="1"/>
    <x v="0"/>
    <x v="0"/>
    <x v="0"/>
    <x v="0"/>
    <s v="WA.2378.EBD.953.301.B.521211"/>
  </r>
  <r>
    <s v="WA.2378.EBD.953.301.B.521211.4"/>
    <m/>
    <s v="04 - ATK"/>
    <n v="4"/>
    <s v="PKT"/>
    <n v="1000000"/>
    <n v="4000000"/>
    <m/>
    <x v="10"/>
    <n v="3"/>
    <s v="PKT"/>
    <n v="1000000"/>
    <n v="3000000"/>
    <n v="1000000"/>
    <x v="1"/>
    <x v="0"/>
    <x v="0"/>
    <x v="0"/>
    <x v="0"/>
    <s v="WA.2378.EBD.953.301.B.521211"/>
  </r>
  <r>
    <s v="WA.2378.EBD.953.301.B.521211.5"/>
    <m/>
    <s v="05 - Cetakan Buku Pusat Pendidikan Dalam Angka"/>
    <n v="8"/>
    <s v="Ekspl"/>
    <n v="500000"/>
    <n v="4000000"/>
    <m/>
    <x v="249"/>
    <n v="7"/>
    <s v="Ekspl"/>
    <n v="500000"/>
    <n v="3500000"/>
    <n v="500000"/>
    <x v="1"/>
    <x v="0"/>
    <x v="0"/>
    <x v="0"/>
    <x v="0"/>
    <s v="WA.2378.EBD.953.301.B.521211"/>
  </r>
  <r>
    <s v="WA.2378.EBD.953.301.B.521219"/>
    <s v="521219"/>
    <s v="Belanja Barang Non Operasional Lainnya"/>
    <m/>
    <m/>
    <m/>
    <n v="31000000"/>
    <s v="521219"/>
    <x v="26"/>
    <m/>
    <m/>
    <m/>
    <n v="31000000"/>
    <n v="0"/>
    <x v="0"/>
    <x v="0"/>
    <x v="0"/>
    <x v="0"/>
    <x v="7"/>
    <s v="WA.2378.EBD.953.301.B"/>
  </r>
  <r>
    <s v="WA.2378.EBD.953.301.B.521219.1"/>
    <m/>
    <s v="01 - Langganan biaya aplikasi komunikasi daring (zoom/linktree/zoho)"/>
    <n v="4"/>
    <s v="PKT"/>
    <n v="250000"/>
    <n v="1000000"/>
    <m/>
    <x v="246"/>
    <n v="4"/>
    <s v="PKT"/>
    <n v="250000"/>
    <n v="1000000"/>
    <n v="0"/>
    <x v="2"/>
    <x v="0"/>
    <x v="0"/>
    <x v="0"/>
    <x v="0"/>
    <s v="WA.2378.EBD.953.301.B.521219"/>
  </r>
  <r>
    <s v="WA.2378.EBD.953.301.B.521219.2"/>
    <m/>
    <s v="02 - Dukungan Kegiatan Data dan Informasi Pendidikan KP"/>
    <n v="2"/>
    <s v="PKT"/>
    <n v="15000000"/>
    <n v="30000000"/>
    <m/>
    <x v="250"/>
    <n v="2"/>
    <s v="PKT"/>
    <n v="15000000"/>
    <n v="30000000"/>
    <n v="0"/>
    <x v="2"/>
    <x v="0"/>
    <x v="0"/>
    <x v="0"/>
    <x v="0"/>
    <s v="WA.2378.EBD.953.301.B.521219"/>
  </r>
  <r>
    <s v="WA.2378.EBD.953.301.B.522151"/>
    <s v="522151"/>
    <s v="Belanja Jasa Profesi"/>
    <m/>
    <m/>
    <m/>
    <n v="10000000"/>
    <s v="522151"/>
    <x v="11"/>
    <m/>
    <m/>
    <m/>
    <n v="6000000"/>
    <n v="4000000"/>
    <x v="0"/>
    <x v="0"/>
    <x v="0"/>
    <x v="0"/>
    <x v="7"/>
    <s v="WA.2378.EBD.953.301.B"/>
  </r>
  <r>
    <s v="WA.2378.EBD.953.301.B.522151.1"/>
    <m/>
    <s v="01 - Narasumber/Pembahas"/>
    <n v="10"/>
    <s v="OJ"/>
    <n v="1000000"/>
    <n v="10000000"/>
    <m/>
    <x v="12"/>
    <n v="6"/>
    <s v="OJ"/>
    <n v="1000000"/>
    <n v="6000000"/>
    <n v="4000000"/>
    <x v="1"/>
    <x v="0"/>
    <x v="0"/>
    <x v="0"/>
    <x v="0"/>
    <s v="WA.2378.EBD.953.301.B.522151"/>
  </r>
  <r>
    <s v="WA.2378.EBD.953.301.B.524111"/>
    <s v="524111"/>
    <s v="Belanja Perjalanan Dinas Biasa"/>
    <m/>
    <m/>
    <m/>
    <n v="114306000"/>
    <s v="524111"/>
    <x v="13"/>
    <m/>
    <m/>
    <m/>
    <n v="57153000"/>
    <n v="57153000"/>
    <x v="0"/>
    <x v="0"/>
    <x v="0"/>
    <x v="0"/>
    <x v="7"/>
    <s v="WA.2378.EBD.953.301.B"/>
  </r>
  <r>
    <s v="WA.2378.EBD.953.301.B.524111.1"/>
    <m/>
    <s v="01 - Perjalanan Monitoring Evaluasi Kegiatan dan Anggaran Pendidikan KP"/>
    <n v="20"/>
    <s v="OK"/>
    <n v="5715300"/>
    <n v="114306000"/>
    <m/>
    <x v="251"/>
    <n v="10"/>
    <s v="OK"/>
    <n v="5715300"/>
    <n v="57153000"/>
    <n v="57153000"/>
    <x v="1"/>
    <x v="0"/>
    <x v="0"/>
    <x v="0"/>
    <x v="0"/>
    <s v="WA.2378.EBD.953.301.B.524111"/>
  </r>
  <r>
    <s v="WA.2378.EBD.953.301.C"/>
    <s v="C"/>
    <s v="Monitoring Evaluasi Penyelenggaraan Pendidikan KP"/>
    <m/>
    <m/>
    <m/>
    <n v="330540000"/>
    <s v="C"/>
    <x v="252"/>
    <m/>
    <m/>
    <m/>
    <n v="226128000"/>
    <n v="104412000"/>
    <x v="0"/>
    <x v="4"/>
    <x v="7"/>
    <x v="0"/>
    <x v="0"/>
    <s v="WA.2378.EBD.953.301"/>
  </r>
  <r>
    <s v="WA.2378.EBD.953.301.C.521211"/>
    <s v="521211"/>
    <s v="Belanja Bahan"/>
    <m/>
    <m/>
    <m/>
    <n v="46000000"/>
    <s v="521211"/>
    <x v="6"/>
    <m/>
    <m/>
    <m/>
    <n v="23500000"/>
    <n v="22500000"/>
    <x v="0"/>
    <x v="0"/>
    <x v="0"/>
    <x v="0"/>
    <x v="7"/>
    <s v="WA.2378.EBD.953.301.C"/>
  </r>
  <r>
    <s v="WA.2378.EBD.953.301.C.521211.1"/>
    <m/>
    <s v="01 - Konsumsi/bahan makanan"/>
    <n v="280"/>
    <s v="OK"/>
    <n v="75000"/>
    <n v="21000000"/>
    <m/>
    <x v="7"/>
    <n v="100"/>
    <s v="OK"/>
    <n v="75000"/>
    <n v="7500000"/>
    <n v="13500000"/>
    <x v="1"/>
    <x v="0"/>
    <x v="0"/>
    <x v="0"/>
    <x v="0"/>
    <s v="WA.2378.EBD.953.301.C.521211"/>
  </r>
  <r>
    <s v="WA.2378.EBD.953.301.C.521211.2"/>
    <m/>
    <s v="02 - Penggadaan"/>
    <n v="5"/>
    <s v="PKT"/>
    <n v="1500000"/>
    <n v="7500000"/>
    <m/>
    <x v="8"/>
    <n v="3"/>
    <s v="PKT"/>
    <n v="1500000"/>
    <n v="4500000"/>
    <n v="3000000"/>
    <x v="1"/>
    <x v="0"/>
    <x v="0"/>
    <x v="0"/>
    <x v="0"/>
    <s v="WA.2378.EBD.953.301.C.521211"/>
  </r>
  <r>
    <s v="WA.2378.EBD.953.301.C.521211.3"/>
    <m/>
    <s v="03 - Bahan Komputer"/>
    <n v="4"/>
    <s v="PKT"/>
    <n v="1500000"/>
    <n v="6000000"/>
    <m/>
    <x v="9"/>
    <n v="3"/>
    <s v="PKT"/>
    <n v="1500000"/>
    <n v="4500000"/>
    <n v="1500000"/>
    <x v="1"/>
    <x v="0"/>
    <x v="0"/>
    <x v="0"/>
    <x v="0"/>
    <s v="WA.2378.EBD.953.301.C.521211"/>
  </r>
  <r>
    <s v="WA.2378.EBD.953.301.C.521211.4"/>
    <m/>
    <s v="04 - ATK"/>
    <n v="4"/>
    <s v="PKT"/>
    <n v="1000000"/>
    <n v="4000000"/>
    <m/>
    <x v="10"/>
    <n v="3"/>
    <s v="PKT"/>
    <n v="1000000"/>
    <n v="3000000"/>
    <n v="1000000"/>
    <x v="1"/>
    <x v="0"/>
    <x v="0"/>
    <x v="0"/>
    <x v="0"/>
    <s v="WA.2378.EBD.953.301.C.521211"/>
  </r>
  <r>
    <s v="WA.2378.EBD.953.301.C.521211.5"/>
    <m/>
    <s v="05 - Pencetakan"/>
    <n v="30"/>
    <s v="Ekspl"/>
    <n v="250000"/>
    <n v="7500000"/>
    <m/>
    <x v="221"/>
    <n v="16"/>
    <s v="Ekspl"/>
    <n v="250000"/>
    <n v="4000000"/>
    <n v="3500000"/>
    <x v="1"/>
    <x v="0"/>
    <x v="0"/>
    <x v="0"/>
    <x v="0"/>
    <s v="WA.2378.EBD.953.301.C.521211"/>
  </r>
  <r>
    <s v="WA.2378.EBD.953.301.C.521219"/>
    <s v="521219"/>
    <s v="Belanja Barang Non Operasional Lainnya"/>
    <m/>
    <m/>
    <m/>
    <n v="1000000"/>
    <s v="521219"/>
    <x v="26"/>
    <m/>
    <m/>
    <m/>
    <n v="1000000"/>
    <n v="0"/>
    <x v="0"/>
    <x v="0"/>
    <x v="0"/>
    <x v="0"/>
    <x v="7"/>
    <s v="WA.2378.EBD.953.301.C"/>
  </r>
  <r>
    <s v="WA.2378.EBD.953.301.C.521219.1"/>
    <m/>
    <s v="01 - Langganan biaya aplikasi komunikasi daring (zoom/linktree/zoho)"/>
    <n v="4"/>
    <s v="PKT"/>
    <n v="250000"/>
    <n v="1000000"/>
    <m/>
    <x v="246"/>
    <n v="4"/>
    <s v="PKT"/>
    <n v="250000"/>
    <n v="1000000"/>
    <n v="0"/>
    <x v="2"/>
    <x v="0"/>
    <x v="0"/>
    <x v="0"/>
    <x v="0"/>
    <s v="WA.2378.EBD.953.301.C.521219"/>
  </r>
  <r>
    <s v="WA.2378.EBD.953.301.C.524111"/>
    <s v="524111"/>
    <s v="Belanja Perjalanan Dinas Biasa"/>
    <m/>
    <m/>
    <m/>
    <n v="283540000"/>
    <s v="524111"/>
    <x v="13"/>
    <m/>
    <m/>
    <m/>
    <n v="201628000"/>
    <n v="81912000"/>
    <x v="0"/>
    <x v="0"/>
    <x v="0"/>
    <x v="0"/>
    <x v="7"/>
    <s v="WA.2378.EBD.953.301.C"/>
  </r>
  <r>
    <s v="WA.2378.EBD.953.301.C.524111.1"/>
    <m/>
    <s v="01 - Perjalanan Monitoring Evaluasi Pendidikan KP"/>
    <n v="45"/>
    <s v="OK"/>
    <n v="6300889"/>
    <n v="283540000"/>
    <m/>
    <x v="253"/>
    <n v="32"/>
    <s v="OK"/>
    <n v="6300889"/>
    <n v="201628000"/>
    <n v="81912000"/>
    <x v="1"/>
    <x v="0"/>
    <x v="0"/>
    <x v="0"/>
    <x v="0"/>
    <s v="WA.2378.EBD.953.301.C.524111"/>
  </r>
  <r>
    <s v="WA.2378.EBD.953.302"/>
    <s v="302"/>
    <s v="Pelayanan Pelaporan Kinerja Pendidikan Kelautan dan Perikanan"/>
    <m/>
    <s v=""/>
    <m/>
    <n v="104311000"/>
    <s v="302"/>
    <x v="254"/>
    <m/>
    <s v=""/>
    <m/>
    <n v="93311000"/>
    <n v="11000000"/>
    <x v="0"/>
    <x v="0"/>
    <x v="0"/>
    <x v="0"/>
    <x v="0"/>
    <s v="WA.2378.EBD.953"/>
  </r>
  <r>
    <s v="WA.2378.EBD.953.302.A"/>
    <s v="A"/>
    <s v="Laporan Kinerja Lingkup Pendidikan KP"/>
    <m/>
    <m/>
    <m/>
    <n v="104311000"/>
    <s v="A"/>
    <x v="255"/>
    <m/>
    <m/>
    <m/>
    <n v="93311000"/>
    <n v="11000000"/>
    <x v="0"/>
    <x v="4"/>
    <x v="7"/>
    <x v="0"/>
    <x v="0"/>
    <s v="WA.2378.EBD.953.302"/>
  </r>
  <r>
    <s v="WA.2378.EBD.953.302.A.521211"/>
    <s v="521211"/>
    <s v="Belanja Bahan"/>
    <m/>
    <m/>
    <m/>
    <n v="35500000"/>
    <s v="521211"/>
    <x v="6"/>
    <m/>
    <m/>
    <m/>
    <n v="24500000"/>
    <n v="11000000"/>
    <x v="0"/>
    <x v="0"/>
    <x v="0"/>
    <x v="0"/>
    <x v="7"/>
    <s v="WA.2378.EBD.953.302.A"/>
  </r>
  <r>
    <s v="WA.2378.EBD.953.302.A.521211.1"/>
    <m/>
    <s v="01 - Konsumsi/bahan makanan"/>
    <n v="180"/>
    <s v="OK"/>
    <n v="75000"/>
    <n v="13500000"/>
    <m/>
    <x v="7"/>
    <n v="100"/>
    <s v="OK"/>
    <n v="75000"/>
    <n v="7500000"/>
    <n v="6000000"/>
    <x v="1"/>
    <x v="0"/>
    <x v="0"/>
    <x v="0"/>
    <x v="0"/>
    <s v="WA.2378.EBD.953.302.A.521211"/>
  </r>
  <r>
    <s v="WA.2378.EBD.953.302.A.521211.2"/>
    <m/>
    <s v="02 - Penggadaan"/>
    <n v="4"/>
    <s v="PKT"/>
    <n v="1500000"/>
    <n v="6000000"/>
    <m/>
    <x v="8"/>
    <n v="3"/>
    <s v="PKT"/>
    <n v="1500000"/>
    <n v="4500000"/>
    <n v="1500000"/>
    <x v="1"/>
    <x v="0"/>
    <x v="0"/>
    <x v="0"/>
    <x v="0"/>
    <s v="WA.2378.EBD.953.302.A.521211"/>
  </r>
  <r>
    <s v="WA.2378.EBD.953.302.A.521211.3"/>
    <m/>
    <s v="03 - Bahan Komputer"/>
    <n v="4"/>
    <s v="PKT"/>
    <n v="1500000"/>
    <n v="6000000"/>
    <m/>
    <x v="9"/>
    <n v="3"/>
    <s v="PKT"/>
    <n v="1500000"/>
    <n v="4500000"/>
    <n v="1500000"/>
    <x v="1"/>
    <x v="0"/>
    <x v="0"/>
    <x v="0"/>
    <x v="0"/>
    <s v="WA.2378.EBD.953.302.A.521211"/>
  </r>
  <r>
    <s v="WA.2378.EBD.953.302.A.521211.4"/>
    <m/>
    <s v="04 - ATK"/>
    <n v="4"/>
    <s v="PKT"/>
    <n v="1000000"/>
    <n v="4000000"/>
    <m/>
    <x v="10"/>
    <n v="3"/>
    <s v="PKT"/>
    <n v="1000000"/>
    <n v="3000000"/>
    <n v="1000000"/>
    <x v="1"/>
    <x v="0"/>
    <x v="0"/>
    <x v="0"/>
    <x v="0"/>
    <s v="WA.2378.EBD.953.302.A.521211"/>
  </r>
  <r>
    <s v="WA.2378.EBD.953.302.A.521211.5"/>
    <m/>
    <s v="05 - Cetakan"/>
    <n v="12"/>
    <s v="Ekspl"/>
    <n v="500000"/>
    <n v="6000000"/>
    <m/>
    <x v="66"/>
    <n v="10"/>
    <s v="Ekspl"/>
    <n v="500000"/>
    <n v="5000000"/>
    <n v="1000000"/>
    <x v="1"/>
    <x v="0"/>
    <x v="0"/>
    <x v="0"/>
    <x v="0"/>
    <s v="WA.2378.EBD.953.302.A.521211"/>
  </r>
  <r>
    <s v="WA.2378.EBD.953.302.A.524111"/>
    <s v="524111"/>
    <s v="Belanja Perjalanan Dinas Biasa"/>
    <m/>
    <m/>
    <m/>
    <n v="68811000"/>
    <s v="524111"/>
    <x v="13"/>
    <m/>
    <m/>
    <m/>
    <n v="68811000"/>
    <n v="0"/>
    <x v="0"/>
    <x v="0"/>
    <x v="0"/>
    <x v="0"/>
    <x v="7"/>
    <s v="WA.2378.EBD.953.302.A"/>
  </r>
  <r>
    <s v="WA.2378.EBD.953.302.A.524111.1"/>
    <m/>
    <s v="01 - Perjalanan Penyusunan Laporan Kinerja"/>
    <n v="15"/>
    <s v="OK"/>
    <n v="4587400"/>
    <n v="68811000"/>
    <m/>
    <x v="256"/>
    <n v="15"/>
    <s v="OK"/>
    <n v="4587400"/>
    <n v="68811000"/>
    <n v="0"/>
    <x v="2"/>
    <x v="0"/>
    <x v="0"/>
    <x v="0"/>
    <x v="0"/>
    <s v="WA.2378.EBD.953.302.A.524111"/>
  </r>
  <r>
    <s v="WA.2378.EBD.955"/>
    <s v="2378.EBD.955"/>
    <s v="Layanan Manajemen Keuangan"/>
    <n v="1"/>
    <s v="Dokumen"/>
    <m/>
    <n v="528803000"/>
    <s v="2378.EBD.955"/>
    <x v="257"/>
    <n v="1"/>
    <s v="Dokumen"/>
    <m/>
    <n v="543371000"/>
    <n v="-14568000"/>
    <x v="0"/>
    <x v="0"/>
    <x v="0"/>
    <x v="0"/>
    <x v="0"/>
    <s v="WA.2378.EBD"/>
  </r>
  <r>
    <s v="WA.2378.EBD.955.301"/>
    <s v="301"/>
    <s v="Pelayanan Keuangan Pendidikan Kelautan dan Perikanan"/>
    <m/>
    <s v=""/>
    <m/>
    <n v="528803000"/>
    <s v="301"/>
    <x v="258"/>
    <m/>
    <s v=""/>
    <m/>
    <n v="543371000"/>
    <n v="-14568000"/>
    <x v="0"/>
    <x v="0"/>
    <x v="0"/>
    <x v="0"/>
    <x v="0"/>
    <s v="WA.2378.EBD.955"/>
  </r>
  <r>
    <s v="WA.2378.EBD.955.301.A"/>
    <s v="A"/>
    <s v="Penyusunan Laporan Keuangan dan PIPK"/>
    <m/>
    <m/>
    <m/>
    <n v="60878000"/>
    <s v="A"/>
    <x v="259"/>
    <m/>
    <m/>
    <m/>
    <n v="45910000"/>
    <n v="14968000"/>
    <x v="0"/>
    <x v="3"/>
    <x v="8"/>
    <x v="0"/>
    <x v="0"/>
    <s v="WA.2378.EBD.955.301"/>
  </r>
  <r>
    <s v="WA.2378.EBD.955.301.A.521211"/>
    <s v="521211"/>
    <s v="Belanja Bahan"/>
    <m/>
    <m/>
    <m/>
    <n v="19750000"/>
    <s v="521211"/>
    <x v="6"/>
    <m/>
    <m/>
    <m/>
    <n v="17500000"/>
    <n v="2250000"/>
    <x v="0"/>
    <x v="0"/>
    <x v="0"/>
    <x v="7"/>
    <x v="8"/>
    <s v="WA.2378.EBD.955.301.A"/>
  </r>
  <r>
    <s v="WA.2378.EBD.955.301.A.521211.1"/>
    <m/>
    <s v="01 - Konsumsi/bahan makanan"/>
    <n v="50"/>
    <s v="OK"/>
    <n v="75000"/>
    <n v="3750000"/>
    <m/>
    <x v="7"/>
    <n v="20"/>
    <s v="OK"/>
    <n v="75000"/>
    <n v="1500000"/>
    <n v="2250000"/>
    <x v="1"/>
    <x v="0"/>
    <x v="0"/>
    <x v="0"/>
    <x v="0"/>
    <s v="WA.2378.EBD.955.301.A.521211"/>
  </r>
  <r>
    <s v="WA.2378.EBD.955.301.A.521211.2"/>
    <m/>
    <s v="02 - Penggadaan"/>
    <n v="4"/>
    <s v="PKT"/>
    <n v="1500000"/>
    <n v="6000000"/>
    <m/>
    <x v="8"/>
    <n v="4"/>
    <s v="PKT"/>
    <n v="1500000"/>
    <n v="6000000"/>
    <n v="0"/>
    <x v="0"/>
    <x v="0"/>
    <x v="0"/>
    <x v="0"/>
    <x v="0"/>
    <s v="WA.2378.EBD.955.301.A.521211"/>
  </r>
  <r>
    <s v="WA.2378.EBD.955.301.A.521211.3"/>
    <m/>
    <s v="03 - Bahan Komputer"/>
    <n v="4"/>
    <s v="PKT"/>
    <n v="1500000"/>
    <n v="6000000"/>
    <m/>
    <x v="9"/>
    <n v="4"/>
    <s v="PKT"/>
    <n v="1500000"/>
    <n v="6000000"/>
    <n v="0"/>
    <x v="0"/>
    <x v="0"/>
    <x v="0"/>
    <x v="0"/>
    <x v="0"/>
    <s v="WA.2378.EBD.955.301.A.521211"/>
  </r>
  <r>
    <s v="WA.2378.EBD.955.301.A.521211.4"/>
    <m/>
    <s v="04 - ATK"/>
    <n v="4"/>
    <s v="PKT"/>
    <n v="1000000"/>
    <n v="4000000"/>
    <m/>
    <x v="10"/>
    <n v="4"/>
    <s v="PKT"/>
    <n v="1000000"/>
    <n v="4000000"/>
    <n v="0"/>
    <x v="0"/>
    <x v="0"/>
    <x v="0"/>
    <x v="0"/>
    <x v="0"/>
    <s v="WA.2378.EBD.955.301.A.521211"/>
  </r>
  <r>
    <s v="WA.2378.EBD.955.301.A.524111"/>
    <s v="524111"/>
    <s v="Belanja Perjalanan Dinas Biasa"/>
    <m/>
    <m/>
    <m/>
    <n v="37528000"/>
    <s v="524111"/>
    <x v="13"/>
    <m/>
    <m/>
    <m/>
    <n v="24810000"/>
    <n v="12718000"/>
    <x v="0"/>
    <x v="0"/>
    <x v="0"/>
    <x v="7"/>
    <x v="8"/>
    <s v="WA.2378.EBD.955.301.A"/>
  </r>
  <r>
    <s v="WA.2378.EBD.955.301.A.524111.1"/>
    <m/>
    <s v="01 - Penyusunan Program dan Anggaran Lingkup Pusdik KP"/>
    <n v="10"/>
    <s v="OK"/>
    <n v="3752800"/>
    <n v="37528000"/>
    <m/>
    <x v="260"/>
    <n v="6"/>
    <s v="OK"/>
    <n v="4135000"/>
    <n v="24810000"/>
    <n v="12718000"/>
    <x v="1"/>
    <x v="0"/>
    <x v="0"/>
    <x v="0"/>
    <x v="0"/>
    <s v="WA.2378.EBD.955.301.A.524111"/>
  </r>
  <r>
    <s v="WA.2378.EBD.955.301.A.524113"/>
    <s v="524113"/>
    <s v="Belanja Perjalanan Dinas Dalam Kota"/>
    <m/>
    <m/>
    <m/>
    <n v="3600000"/>
    <s v="524113"/>
    <x v="37"/>
    <m/>
    <m/>
    <m/>
    <n v="3600000"/>
    <n v="0"/>
    <x v="0"/>
    <x v="0"/>
    <x v="0"/>
    <x v="7"/>
    <x v="8"/>
    <s v="WA.2378.EBD.955.301.A"/>
  </r>
  <r>
    <s v="WA.2378.EBD.955.301.A.524113.1"/>
    <m/>
    <s v="01 - Transport Lokal"/>
    <n v="24"/>
    <s v="OK"/>
    <n v="150000"/>
    <n v="3600000"/>
    <m/>
    <x v="38"/>
    <n v="24"/>
    <s v="OK"/>
    <n v="150000"/>
    <n v="3600000"/>
    <n v="0"/>
    <x v="2"/>
    <x v="0"/>
    <x v="0"/>
    <x v="0"/>
    <x v="0"/>
    <s v="WA.2378.EBD.955.301.A.524113"/>
  </r>
  <r>
    <s v="WA.2378.EBD.955.301.B"/>
    <s v="B"/>
    <s v="Penyusunan Sistem Pengendalian Intern Pemerintah (SPIP)"/>
    <m/>
    <m/>
    <m/>
    <n v="52320000"/>
    <s v="B"/>
    <x v="261"/>
    <m/>
    <m/>
    <m/>
    <n v="44950000"/>
    <n v="7370000"/>
    <x v="0"/>
    <x v="3"/>
    <x v="8"/>
    <x v="0"/>
    <x v="0"/>
    <s v="WA.2378.EBD.955.301"/>
  </r>
  <r>
    <s v="WA.2378.EBD.955.301.B.521211"/>
    <s v="521211"/>
    <s v="Belanja Bahan"/>
    <m/>
    <m/>
    <m/>
    <n v="19000000"/>
    <s v="521211"/>
    <x v="6"/>
    <m/>
    <m/>
    <m/>
    <n v="17500000"/>
    <n v="1500000"/>
    <x v="0"/>
    <x v="0"/>
    <x v="0"/>
    <x v="7"/>
    <x v="8"/>
    <s v="WA.2378.EBD.955.301.B"/>
  </r>
  <r>
    <s v="WA.2378.EBD.955.301.B.521211.1"/>
    <m/>
    <s v="01 - Konsumsi/bahan makanan"/>
    <n v="40"/>
    <s v="OK"/>
    <n v="75000"/>
    <n v="3000000"/>
    <m/>
    <x v="7"/>
    <n v="20"/>
    <s v="OK"/>
    <n v="75000"/>
    <n v="1500000"/>
    <n v="1500000"/>
    <x v="4"/>
    <x v="0"/>
    <x v="0"/>
    <x v="0"/>
    <x v="0"/>
    <s v="WA.2378.EBD.955.301.B.521211"/>
  </r>
  <r>
    <s v="WA.2378.EBD.955.301.B.521211.2"/>
    <m/>
    <s v="02 - Penggadaan"/>
    <n v="4"/>
    <s v="PKT"/>
    <n v="1500000"/>
    <n v="6000000"/>
    <m/>
    <x v="8"/>
    <n v="4"/>
    <s v="PKT"/>
    <n v="1500000"/>
    <n v="6000000"/>
    <n v="0"/>
    <x v="2"/>
    <x v="0"/>
    <x v="0"/>
    <x v="0"/>
    <x v="0"/>
    <s v="WA.2378.EBD.955.301.B.521211"/>
  </r>
  <r>
    <s v="WA.2378.EBD.955.301.B.521211.3"/>
    <m/>
    <s v="03 - Bahan Komputer"/>
    <n v="4"/>
    <s v="PKT"/>
    <n v="1500000"/>
    <n v="6000000"/>
    <m/>
    <x v="9"/>
    <n v="4"/>
    <s v="PKT"/>
    <n v="1500000"/>
    <n v="6000000"/>
    <n v="0"/>
    <x v="2"/>
    <x v="0"/>
    <x v="0"/>
    <x v="0"/>
    <x v="0"/>
    <s v="WA.2378.EBD.955.301.B.521211"/>
  </r>
  <r>
    <s v="WA.2378.EBD.955.301.B.521211.4"/>
    <m/>
    <s v="04 - ATK"/>
    <n v="4"/>
    <s v="PKT"/>
    <n v="1000000"/>
    <n v="4000000"/>
    <m/>
    <x v="10"/>
    <n v="4"/>
    <s v="PKT"/>
    <n v="1000000"/>
    <n v="4000000"/>
    <n v="0"/>
    <x v="2"/>
    <x v="0"/>
    <x v="0"/>
    <x v="0"/>
    <x v="0"/>
    <s v="WA.2378.EBD.955.301.B.521211"/>
  </r>
  <r>
    <s v="WA.2378.EBD.955.301.B.524111"/>
    <s v="524111"/>
    <s v="Belanja Perjalanan Dinas Biasa"/>
    <m/>
    <m/>
    <m/>
    <n v="32120000"/>
    <s v="524111"/>
    <x v="13"/>
    <m/>
    <m/>
    <m/>
    <n v="26250000"/>
    <n v="5870000"/>
    <x v="0"/>
    <x v="0"/>
    <x v="0"/>
    <x v="7"/>
    <x v="8"/>
    <s v="WA.2378.EBD.955.301.B"/>
  </r>
  <r>
    <s v="WA.2378.EBD.955.301.B.524111.1"/>
    <m/>
    <s v="01 - Evaluasi dan Penyusunan SPIP MR"/>
    <n v="10"/>
    <s v="OK"/>
    <n v="3212000"/>
    <n v="32120000"/>
    <m/>
    <x v="262"/>
    <n v="15"/>
    <s v="OK"/>
    <n v="1750000"/>
    <n v="26250000"/>
    <n v="5870000"/>
    <x v="1"/>
    <x v="0"/>
    <x v="0"/>
    <x v="0"/>
    <x v="0"/>
    <s v="WA.2378.EBD.955.301.B.524111"/>
  </r>
  <r>
    <s v="WA.2378.EBD.955.301.B.524113"/>
    <s v="524113"/>
    <s v="Belanja Perjalanan Dinas Dalam Kota"/>
    <m/>
    <m/>
    <m/>
    <n v="1200000"/>
    <s v="524113"/>
    <x v="37"/>
    <m/>
    <m/>
    <m/>
    <n v="1200000"/>
    <n v="0"/>
    <x v="0"/>
    <x v="0"/>
    <x v="0"/>
    <x v="7"/>
    <x v="8"/>
    <s v="WA.2378.EBD.955.301.B"/>
  </r>
  <r>
    <s v="WA.2378.EBD.955.301.B.524113.1"/>
    <m/>
    <s v="01 - Transport Lokal"/>
    <n v="8"/>
    <s v="OK"/>
    <n v="150000"/>
    <n v="1200000"/>
    <m/>
    <x v="38"/>
    <n v="8"/>
    <s v="OK"/>
    <n v="150000"/>
    <n v="1200000"/>
    <n v="0"/>
    <x v="2"/>
    <x v="0"/>
    <x v="0"/>
    <x v="0"/>
    <x v="0"/>
    <s v="WA.2378.EBD.955.301.B.524113"/>
  </r>
  <r>
    <s v="WA.2378.EBD.955.301.C"/>
    <s v="C"/>
    <s v="Verifikasi dan Validasi Pertanggung Jawaban Kegiatan"/>
    <m/>
    <m/>
    <m/>
    <n v="70870000"/>
    <s v="C"/>
    <x v="263"/>
    <m/>
    <m/>
    <m/>
    <n v="73550000"/>
    <n v="-2680000"/>
    <x v="0"/>
    <x v="3"/>
    <x v="8"/>
    <x v="0"/>
    <x v="0"/>
    <s v="WA.2378.EBD.955.301"/>
  </r>
  <r>
    <s v="WA.2378.EBD.955.301.C.521211"/>
    <s v="521211"/>
    <s v="Belanja Bahan"/>
    <m/>
    <m/>
    <m/>
    <n v="28750000"/>
    <s v="521211"/>
    <x v="6"/>
    <m/>
    <m/>
    <m/>
    <n v="28000000"/>
    <n v="750000"/>
    <x v="0"/>
    <x v="0"/>
    <x v="0"/>
    <x v="7"/>
    <x v="8"/>
    <s v="WA.2378.EBD.955.301.C"/>
  </r>
  <r>
    <s v="WA.2378.EBD.955.301.C.521211.1"/>
    <m/>
    <s v="01 - Konsumsi/bahan makanan"/>
    <n v="50"/>
    <s v="OK"/>
    <n v="75000"/>
    <n v="3750000"/>
    <m/>
    <x v="7"/>
    <n v="40"/>
    <s v="OK"/>
    <n v="75000"/>
    <n v="3000000"/>
    <n v="750000"/>
    <x v="4"/>
    <x v="0"/>
    <x v="0"/>
    <x v="0"/>
    <x v="0"/>
    <s v="WA.2378.EBD.955.301.C.521211"/>
  </r>
  <r>
    <s v="WA.2378.EBD.955.301.C.521211.2"/>
    <m/>
    <s v="02 - Cetakan formulir verifikasi SPJ"/>
    <n v="6"/>
    <s v="Ekspl"/>
    <n v="1500000"/>
    <n v="9000000"/>
    <m/>
    <x v="264"/>
    <n v="6"/>
    <s v="PKT"/>
    <n v="1500000"/>
    <n v="9000000"/>
    <n v="0"/>
    <x v="2"/>
    <x v="0"/>
    <x v="0"/>
    <x v="0"/>
    <x v="0"/>
    <s v="WA.2378.EBD.955.301.C.521211"/>
  </r>
  <r>
    <s v="WA.2378.EBD.955.301.C.521211.3"/>
    <m/>
    <s v="03 - Penggandaan/Penjilidan"/>
    <n v="4"/>
    <s v="PKT"/>
    <n v="1500000"/>
    <n v="6000000"/>
    <m/>
    <x v="265"/>
    <n v="4"/>
    <s v="PKT"/>
    <n v="1500000"/>
    <n v="6000000"/>
    <n v="0"/>
    <x v="2"/>
    <x v="0"/>
    <x v="0"/>
    <x v="0"/>
    <x v="0"/>
    <s v="WA.2378.EBD.955.301.C.521211"/>
  </r>
  <r>
    <s v="WA.2378.EBD.955.301.C.521211.4"/>
    <m/>
    <s v="04 - Bahan Komputer"/>
    <n v="4"/>
    <s v="PKT"/>
    <n v="1500000"/>
    <n v="6000000"/>
    <m/>
    <x v="266"/>
    <n v="4"/>
    <s v="PKT"/>
    <n v="1500000"/>
    <n v="6000000"/>
    <n v="0"/>
    <x v="2"/>
    <x v="0"/>
    <x v="0"/>
    <x v="0"/>
    <x v="0"/>
    <s v="WA.2378.EBD.955.301.C.521211"/>
  </r>
  <r>
    <s v="WA.2378.EBD.955.301.C.521211.5"/>
    <m/>
    <s v="05 - ATK"/>
    <n v="4"/>
    <s v="PKT"/>
    <n v="1000000"/>
    <n v="4000000"/>
    <m/>
    <x v="267"/>
    <n v="4"/>
    <s v="PKT"/>
    <n v="1000000"/>
    <n v="4000000"/>
    <n v="0"/>
    <x v="2"/>
    <x v="0"/>
    <x v="0"/>
    <x v="0"/>
    <x v="0"/>
    <s v="WA.2378.EBD.955.301.C.521211"/>
  </r>
  <r>
    <s v="WA.2378.EBD.955.301.C.524111"/>
    <s v="524111"/>
    <s v="Belanja Perjalanan Dinas Biasa"/>
    <m/>
    <m/>
    <m/>
    <n v="40320000"/>
    <s v="524111"/>
    <x v="13"/>
    <m/>
    <m/>
    <m/>
    <n v="43750000"/>
    <n v="-3430000"/>
    <x v="0"/>
    <x v="0"/>
    <x v="0"/>
    <x v="7"/>
    <x v="8"/>
    <s v="WA.2378.EBD.955.301.C"/>
  </r>
  <r>
    <s v="WA.2378.EBD.955.301.C.524111.1"/>
    <m/>
    <s v="01 - Perjalanan Verifikasi dan Validasi Pertanggung Jawaban Kegiatan"/>
    <n v="10"/>
    <s v="OK"/>
    <n v="4032000"/>
    <n v="40320000"/>
    <m/>
    <x v="268"/>
    <n v="25"/>
    <s v="OK"/>
    <n v="1750000"/>
    <n v="43750000"/>
    <n v="-3430000"/>
    <x v="1"/>
    <x v="0"/>
    <x v="0"/>
    <x v="0"/>
    <x v="0"/>
    <s v="WA.2378.EBD.955.301.C.524111"/>
  </r>
  <r>
    <s v="WA.2378.EBD.955.301.C.524113"/>
    <s v="524113"/>
    <s v="Belanja Perjalanan Dinas Dalam Kota"/>
    <m/>
    <m/>
    <m/>
    <n v="1800000"/>
    <s v="524113"/>
    <x v="37"/>
    <m/>
    <m/>
    <m/>
    <n v="1800000"/>
    <n v="0"/>
    <x v="0"/>
    <x v="0"/>
    <x v="0"/>
    <x v="7"/>
    <x v="8"/>
    <s v="WA.2378.EBD.955.301.C"/>
  </r>
  <r>
    <s v="WA.2378.EBD.955.301.C.524113.1"/>
    <m/>
    <s v="01 - Transport Lokal"/>
    <n v="12"/>
    <s v="OK"/>
    <n v="150000"/>
    <n v="1800000"/>
    <m/>
    <x v="38"/>
    <n v="12"/>
    <s v="OK"/>
    <n v="150000"/>
    <n v="1800000"/>
    <n v="0"/>
    <x v="2"/>
    <x v="0"/>
    <x v="0"/>
    <x v="0"/>
    <x v="0"/>
    <s v="WA.2378.EBD.955.301.C.524113"/>
  </r>
  <r>
    <s v="WA.2378.EBD.955.301.D"/>
    <s v="D"/>
    <s v="Pengelolaan PNBP Lingkup Satuan Pendidikan KP"/>
    <m/>
    <m/>
    <m/>
    <n v="51379000"/>
    <s v="D"/>
    <x v="269"/>
    <m/>
    <m/>
    <m/>
    <n v="61758000"/>
    <n v="-10379000"/>
    <x v="0"/>
    <x v="3"/>
    <x v="8"/>
    <x v="0"/>
    <x v="0"/>
    <s v="WA.2378.EBD.955.301"/>
  </r>
  <r>
    <s v="WA.2378.EBD.955.301.D.521211"/>
    <s v="521211"/>
    <s v="Belanja Bahan"/>
    <m/>
    <m/>
    <m/>
    <n v="28500000"/>
    <s v="521211"/>
    <x v="6"/>
    <m/>
    <m/>
    <m/>
    <n v="17500000"/>
    <n v="11000000"/>
    <x v="0"/>
    <x v="0"/>
    <x v="0"/>
    <x v="7"/>
    <x v="8"/>
    <s v="WA.2378.EBD.955.301.D"/>
  </r>
  <r>
    <s v="WA.2378.EBD.955.301.D.521211.1"/>
    <m/>
    <s v="01 - Konsumsi/bahan makanan"/>
    <n v="60"/>
    <s v="OK"/>
    <n v="75000"/>
    <n v="4500000"/>
    <m/>
    <x v="7"/>
    <n v="20"/>
    <s v="OK"/>
    <n v="75000"/>
    <n v="1500000"/>
    <n v="3000000"/>
    <x v="1"/>
    <x v="0"/>
    <x v="0"/>
    <x v="0"/>
    <x v="0"/>
    <s v="WA.2378.EBD.955.301.D.521211"/>
  </r>
  <r>
    <s v="WA.2378.EBD.955.301.D.521211.2"/>
    <m/>
    <s v="02 - Penggandaan/Penjilidan"/>
    <n v="6"/>
    <s v="PKT"/>
    <n v="1500000"/>
    <n v="9000000"/>
    <m/>
    <x v="270"/>
    <n v="4"/>
    <s v="PKT"/>
    <n v="1500000"/>
    <n v="6000000"/>
    <n v="3000000"/>
    <x v="1"/>
    <x v="0"/>
    <x v="0"/>
    <x v="0"/>
    <x v="0"/>
    <s v="WA.2378.EBD.955.301.D.521211"/>
  </r>
  <r>
    <s v="WA.2378.EBD.955.301.D.521211.3"/>
    <m/>
    <s v="03 - Bahan Komputer"/>
    <n v="6"/>
    <s v="PKT"/>
    <n v="1500000"/>
    <n v="9000000"/>
    <m/>
    <x v="9"/>
    <n v="4"/>
    <s v="PKT"/>
    <n v="1500000"/>
    <n v="6000000"/>
    <n v="3000000"/>
    <x v="1"/>
    <x v="0"/>
    <x v="0"/>
    <x v="0"/>
    <x v="0"/>
    <s v="WA.2378.EBD.955.301.D.521211"/>
  </r>
  <r>
    <s v="WA.2378.EBD.955.301.D.521211.4"/>
    <m/>
    <s v="04 - ATK"/>
    <n v="6"/>
    <s v="PKT"/>
    <n v="1000000"/>
    <n v="6000000"/>
    <m/>
    <x v="10"/>
    <n v="4"/>
    <s v="PKT"/>
    <n v="1000000"/>
    <n v="4000000"/>
    <n v="2000000"/>
    <x v="1"/>
    <x v="0"/>
    <x v="0"/>
    <x v="0"/>
    <x v="0"/>
    <s v="WA.2378.EBD.955.301.D.521211"/>
  </r>
  <r>
    <s v="WA.2378.EBD.955.301.D.524111"/>
    <s v="524111"/>
    <s v="Belanja Perjalanan Dinas Biasa"/>
    <m/>
    <m/>
    <m/>
    <n v="21379000"/>
    <s v="524111"/>
    <x v="13"/>
    <m/>
    <m/>
    <m/>
    <n v="42758000"/>
    <n v="-21379000"/>
    <x v="0"/>
    <x v="0"/>
    <x v="0"/>
    <x v="7"/>
    <x v="8"/>
    <s v="WA.2378.EBD.955.301.D"/>
  </r>
  <r>
    <s v="WA.2378.EBD.955.301.D.524111.1"/>
    <m/>
    <s v="01 - Perjalanan Pengelolaan PNBP Lingkup Satuan Pendidikan KP"/>
    <n v="4"/>
    <s v="OK"/>
    <n v="5344800"/>
    <n v="21379000"/>
    <m/>
    <x v="271"/>
    <n v="8"/>
    <s v="OK"/>
    <n v="5344800"/>
    <n v="42758000"/>
    <n v="-21379000"/>
    <x v="1"/>
    <x v="0"/>
    <x v="0"/>
    <x v="0"/>
    <x v="0"/>
    <s v="WA.2378.EBD.955.301.D.524111"/>
  </r>
  <r>
    <s v="WA.2378.EBD.955.301.D.524113"/>
    <s v="524113"/>
    <s v="Belanja Perjalanan Dinas Dalam Kota"/>
    <m/>
    <m/>
    <m/>
    <n v="1500000"/>
    <s v="524113"/>
    <x v="37"/>
    <m/>
    <m/>
    <m/>
    <n v="1500000"/>
    <n v="0"/>
    <x v="0"/>
    <x v="0"/>
    <x v="0"/>
    <x v="7"/>
    <x v="8"/>
    <s v="WA.2378.EBD.955.301.D"/>
  </r>
  <r>
    <s v="WA.2378.EBD.955.301.D.524113.1"/>
    <m/>
    <s v="01 - Transport Lokal"/>
    <n v="10"/>
    <s v="OK"/>
    <n v="150000"/>
    <n v="1500000"/>
    <m/>
    <x v="38"/>
    <n v="10"/>
    <s v="OK"/>
    <n v="150000"/>
    <n v="1500000"/>
    <n v="0"/>
    <x v="2"/>
    <x v="0"/>
    <x v="0"/>
    <x v="0"/>
    <x v="0"/>
    <s v="WA.2378.EBD.955.301.D.524113"/>
  </r>
  <r>
    <s v="WA.2378.EBD.955.301.E"/>
    <s v="E"/>
    <s v="Pemutakhiran data Administrasi Keuangan"/>
    <m/>
    <m/>
    <m/>
    <n v="64553000"/>
    <s v="E"/>
    <x v="272"/>
    <m/>
    <m/>
    <m/>
    <n v="47000000"/>
    <n v="17553000"/>
    <x v="0"/>
    <x v="3"/>
    <x v="8"/>
    <x v="0"/>
    <x v="0"/>
    <s v="WA.2378.EBD.955.301"/>
  </r>
  <r>
    <s v="WA.2378.EBD.955.301.E.521211"/>
    <s v="521211"/>
    <s v="Belanja Bahan"/>
    <m/>
    <m/>
    <m/>
    <n v="27750000"/>
    <s v="521211"/>
    <x v="6"/>
    <m/>
    <m/>
    <m/>
    <n v="15500000"/>
    <n v="12250000"/>
    <x v="0"/>
    <x v="0"/>
    <x v="0"/>
    <x v="7"/>
    <x v="8"/>
    <s v="WA.2378.EBD.955.301.E"/>
  </r>
  <r>
    <s v="WA.2378.EBD.955.301.E.521211.1"/>
    <m/>
    <s v="01 - Konsumsi/bahan makanan"/>
    <n v="50"/>
    <s v="OK"/>
    <n v="75000"/>
    <n v="3750000"/>
    <m/>
    <x v="7"/>
    <n v="20"/>
    <s v="OK"/>
    <n v="75000"/>
    <n v="1500000"/>
    <n v="2250000"/>
    <x v="0"/>
    <x v="0"/>
    <x v="0"/>
    <x v="0"/>
    <x v="0"/>
    <s v="WA.2378.EBD.955.301.E.521211"/>
  </r>
  <r>
    <s v="WA.2378.EBD.955.301.E.521211.2"/>
    <m/>
    <s v="02 - Penggandaan/Penjilidan"/>
    <n v="6"/>
    <s v="PKT"/>
    <n v="1500000"/>
    <n v="9000000"/>
    <m/>
    <x v="270"/>
    <n v="4"/>
    <s v="PKT"/>
    <n v="1500000"/>
    <n v="6000000"/>
    <n v="3000000"/>
    <x v="1"/>
    <x v="0"/>
    <x v="0"/>
    <x v="0"/>
    <x v="0"/>
    <s v="WA.2378.EBD.955.301.E.521211"/>
  </r>
  <r>
    <s v="WA.2378.EBD.955.301.E.521211.3"/>
    <m/>
    <s v="03 - Bahan Komputer"/>
    <n v="6"/>
    <s v="PKT"/>
    <n v="1500000"/>
    <n v="9000000"/>
    <m/>
    <x v="9"/>
    <n v="4"/>
    <s v="PKT"/>
    <n v="1500000"/>
    <n v="6000000"/>
    <n v="3000000"/>
    <x v="1"/>
    <x v="0"/>
    <x v="0"/>
    <x v="0"/>
    <x v="0"/>
    <s v="WA.2378.EBD.955.301.E.521211"/>
  </r>
  <r>
    <s v="WA.2378.EBD.955.301.E.521211.4"/>
    <m/>
    <s v="04 - ATK"/>
    <n v="6"/>
    <s v="PKT"/>
    <n v="1000000"/>
    <n v="6000000"/>
    <m/>
    <x v="10"/>
    <n v="2"/>
    <s v="PKT"/>
    <n v="1000000"/>
    <n v="2000000"/>
    <n v="4000000"/>
    <x v="1"/>
    <x v="0"/>
    <x v="0"/>
    <x v="0"/>
    <x v="0"/>
    <s v="WA.2378.EBD.955.301.E.521211"/>
  </r>
  <r>
    <s v="WA.2378.EBD.955.301.E.524111"/>
    <s v="524111"/>
    <s v="Belanja Perjalanan Dinas Biasa"/>
    <m/>
    <m/>
    <m/>
    <n v="35003000"/>
    <s v="524111"/>
    <x v="13"/>
    <m/>
    <m/>
    <m/>
    <n v="31500000"/>
    <n v="3503000"/>
    <x v="0"/>
    <x v="0"/>
    <x v="0"/>
    <x v="7"/>
    <x v="8"/>
    <s v="WA.2378.EBD.955.301.E"/>
  </r>
  <r>
    <s v="WA.2378.EBD.955.301.E.524111.1"/>
    <m/>
    <s v="01 - Perjalanan Penyelesaian Administrasi Keuangan"/>
    <n v="10"/>
    <s v="OK"/>
    <n v="3500333"/>
    <n v="35003000"/>
    <m/>
    <x v="273"/>
    <n v="18"/>
    <s v="OK"/>
    <n v="1750000"/>
    <n v="31500000"/>
    <n v="3503000"/>
    <x v="1"/>
    <x v="0"/>
    <x v="0"/>
    <x v="0"/>
    <x v="0"/>
    <s v="WA.2378.EBD.955.301.E.524111"/>
  </r>
  <r>
    <s v="WA.2378.EBD.955.301.E.524113"/>
    <s v="524113"/>
    <s v="Belanja Perjalanan Dinas Dalam Kota"/>
    <m/>
    <m/>
    <m/>
    <n v="1800000"/>
    <s v="524113"/>
    <x v="37"/>
    <m/>
    <m/>
    <m/>
    <n v="0"/>
    <n v="1800000"/>
    <x v="0"/>
    <x v="0"/>
    <x v="0"/>
    <x v="7"/>
    <x v="8"/>
    <s v="WA.2378.EBD.955.301.E"/>
  </r>
  <r>
    <s v="WA.2378.EBD.955.301.E.524113.1"/>
    <m/>
    <s v="01 - Transport Lokal"/>
    <n v="12"/>
    <s v="OK"/>
    <n v="150000"/>
    <n v="1800000"/>
    <m/>
    <x v="38"/>
    <n v="0"/>
    <s v="OK"/>
    <n v="150000"/>
    <n v="0"/>
    <n v="1800000"/>
    <x v="1"/>
    <x v="0"/>
    <x v="0"/>
    <x v="0"/>
    <x v="0"/>
    <s v="WA.2378.EBD.955.301.E.524113"/>
  </r>
  <r>
    <s v="WA.2378.EBD.955.301.F"/>
    <s v="F"/>
    <s v="Dukungan Kegiatan BRSDMKP"/>
    <m/>
    <m/>
    <m/>
    <n v="150000000"/>
    <s v="F"/>
    <x v="274"/>
    <m/>
    <m/>
    <m/>
    <n v="150000000"/>
    <n v="0"/>
    <x v="0"/>
    <x v="3"/>
    <x v="8"/>
    <x v="0"/>
    <x v="0"/>
    <s v="WA.2378.EBD.955.301"/>
  </r>
  <r>
    <s v="WA.2378.EBD.955.301.F.521211"/>
    <s v="521211"/>
    <s v="Belanja Bahan"/>
    <m/>
    <m/>
    <m/>
    <n v="13000000"/>
    <s v="521211"/>
    <x v="6"/>
    <m/>
    <m/>
    <m/>
    <n v="13000000"/>
    <n v="0"/>
    <x v="3"/>
    <x v="0"/>
    <x v="0"/>
    <x v="7"/>
    <x v="8"/>
    <s v="WA.2378.EBD.955.301.F"/>
  </r>
  <r>
    <s v="WA.2378.EBD.955.301.F.521211.1"/>
    <m/>
    <s v="01 - Konsumsi/bahan makanan"/>
    <n v="120"/>
    <s v="OK"/>
    <n v="75000"/>
    <n v="9000000"/>
    <m/>
    <x v="7"/>
    <n v="120"/>
    <s v="OK"/>
    <n v="75000"/>
    <n v="9000000"/>
    <n v="0"/>
    <x v="2"/>
    <x v="0"/>
    <x v="0"/>
    <x v="0"/>
    <x v="0"/>
    <s v="WA.2378.EBD.955.301.F.521211"/>
  </r>
  <r>
    <s v="WA.2378.EBD.955.301.F.521211.2"/>
    <m/>
    <s v="02 - Penggandaan/Penjilidan"/>
    <n v="1"/>
    <s v="PKT"/>
    <n v="1500000"/>
    <n v="1500000"/>
    <m/>
    <x v="270"/>
    <n v="1"/>
    <s v="PKT"/>
    <n v="1500000"/>
    <n v="1500000"/>
    <n v="0"/>
    <x v="2"/>
    <x v="0"/>
    <x v="0"/>
    <x v="0"/>
    <x v="0"/>
    <s v="WA.2378.EBD.955.301.F.521211"/>
  </r>
  <r>
    <s v="WA.2378.EBD.955.301.F.521211.3"/>
    <m/>
    <s v="03 - Bahan Komputer"/>
    <n v="1"/>
    <s v="PKT"/>
    <n v="1500000"/>
    <n v="1500000"/>
    <m/>
    <x v="9"/>
    <n v="1"/>
    <s v="PKT"/>
    <n v="1500000"/>
    <n v="1500000"/>
    <n v="0"/>
    <x v="2"/>
    <x v="0"/>
    <x v="0"/>
    <x v="0"/>
    <x v="0"/>
    <s v="WA.2378.EBD.955.301.F.521211"/>
  </r>
  <r>
    <s v="WA.2378.EBD.955.301.F.521211.4"/>
    <m/>
    <s v="04 - ATK"/>
    <n v="1"/>
    <s v="PKT"/>
    <n v="1000000"/>
    <n v="1000000"/>
    <m/>
    <x v="10"/>
    <n v="1"/>
    <s v="PKT"/>
    <n v="1000000"/>
    <n v="1000000"/>
    <n v="0"/>
    <x v="2"/>
    <x v="0"/>
    <x v="0"/>
    <x v="0"/>
    <x v="0"/>
    <s v="WA.2378.EBD.955.301.F.521211"/>
  </r>
  <r>
    <s v="WA.2378.EBD.955.301.F.522151"/>
    <s v="522151"/>
    <s v="Belanja Jasa Profesi"/>
    <m/>
    <m/>
    <m/>
    <n v="10000000"/>
    <s v="522151"/>
    <x v="11"/>
    <m/>
    <m/>
    <m/>
    <n v="10000000"/>
    <n v="0"/>
    <x v="3"/>
    <x v="0"/>
    <x v="0"/>
    <x v="7"/>
    <x v="8"/>
    <s v="WA.2378.EBD.955.301.F"/>
  </r>
  <r>
    <s v="WA.2378.EBD.955.301.F.522151.1"/>
    <m/>
    <s v="01 - Narasumber/Pembahas"/>
    <n v="10"/>
    <s v="OJ"/>
    <n v="1000000"/>
    <n v="10000000"/>
    <m/>
    <x v="12"/>
    <n v="10"/>
    <s v="OJ"/>
    <n v="1000000"/>
    <n v="10000000"/>
    <n v="0"/>
    <x v="2"/>
    <x v="0"/>
    <x v="0"/>
    <x v="0"/>
    <x v="0"/>
    <s v="WA.2378.EBD.955.301.F.522151"/>
  </r>
  <r>
    <s v="WA.2378.EBD.955.301.F.524111"/>
    <s v="524111"/>
    <s v="Belanja Perjalanan Dinas Biasa"/>
    <m/>
    <m/>
    <m/>
    <n v="127000000"/>
    <s v="524111"/>
    <x v="13"/>
    <m/>
    <m/>
    <m/>
    <n v="127000000"/>
    <n v="0"/>
    <x v="3"/>
    <x v="0"/>
    <x v="0"/>
    <x v="7"/>
    <x v="8"/>
    <s v="WA.2378.EBD.955.301.F"/>
  </r>
  <r>
    <s v="WA.2378.EBD.955.301.F.524111.1"/>
    <m/>
    <s v="01 - Perjalanan Dukungan Kegiatan BRSDMKP"/>
    <n v="20"/>
    <s v="OK"/>
    <n v="6350000"/>
    <n v="127000000"/>
    <m/>
    <x v="275"/>
    <n v="20"/>
    <s v="OK"/>
    <n v="6350000"/>
    <n v="127000000"/>
    <n v="0"/>
    <x v="2"/>
    <x v="0"/>
    <x v="0"/>
    <x v="0"/>
    <x v="0"/>
    <s v="WA.2378.EBD.955.301.F.524111"/>
  </r>
  <r>
    <s v="WA.2378.EBD.955.301.G"/>
    <s v="G"/>
    <s v="Pembinaan Pelaksanaan Kewirausahaan dan TEFA"/>
    <m/>
    <m/>
    <m/>
    <n v="78803000"/>
    <s v="G"/>
    <x v="276"/>
    <m/>
    <m/>
    <m/>
    <n v="63803000"/>
    <n v="15000000"/>
    <x v="0"/>
    <x v="1"/>
    <x v="1"/>
    <x v="0"/>
    <x v="0"/>
    <s v="WA.2378.EBD.955.301"/>
  </r>
  <r>
    <s v="WA.2378.EBD.955.301.G.521211"/>
    <s v="521211"/>
    <s v="Belanja Bahan"/>
    <m/>
    <m/>
    <m/>
    <n v="15500000"/>
    <s v="521211"/>
    <x v="6"/>
    <m/>
    <m/>
    <m/>
    <n v="15500000"/>
    <n v="0"/>
    <x v="0"/>
    <x v="0"/>
    <x v="0"/>
    <x v="0"/>
    <x v="1"/>
    <s v="WA.2378.EBD.955.301.G"/>
  </r>
  <r>
    <s v="WA.2378.EBD.955.301.G.521211.1"/>
    <m/>
    <s v="01 - Konsumsi/bahan makanan"/>
    <n v="100"/>
    <s v="OK"/>
    <n v="75000"/>
    <n v="7500000"/>
    <m/>
    <x v="7"/>
    <n v="130"/>
    <s v="OK"/>
    <n v="75000"/>
    <n v="9750000"/>
    <n v="-2250000"/>
    <x v="1"/>
    <x v="0"/>
    <x v="0"/>
    <x v="0"/>
    <x v="0"/>
    <s v="WA.2378.EBD.955.301.G.521211"/>
  </r>
  <r>
    <s v="WA.2378.EBD.955.301.G.521211.2"/>
    <m/>
    <s v="02 - Penggandaan/Penjilidan"/>
    <n v="2"/>
    <s v="PKT"/>
    <n v="1500000"/>
    <n v="3000000"/>
    <m/>
    <x v="270"/>
    <n v="1"/>
    <s v="PKT"/>
    <n v="750000"/>
    <n v="750000"/>
    <n v="2250000"/>
    <x v="1"/>
    <x v="0"/>
    <x v="0"/>
    <x v="0"/>
    <x v="0"/>
    <s v="WA.2378.EBD.955.301.G.521211"/>
  </r>
  <r>
    <s v="WA.2378.EBD.955.301.G.521211.3"/>
    <m/>
    <s v="03 - Bahan Komputer"/>
    <n v="2"/>
    <s v="PKT"/>
    <n v="1500000"/>
    <n v="3000000"/>
    <m/>
    <x v="9"/>
    <n v="2"/>
    <s v="PKT"/>
    <n v="1500000"/>
    <n v="3000000"/>
    <n v="0"/>
    <x v="0"/>
    <x v="0"/>
    <x v="0"/>
    <x v="0"/>
    <x v="0"/>
    <s v="WA.2378.EBD.955.301.G.521211"/>
  </r>
  <r>
    <s v="WA.2378.EBD.955.301.G.521211.4"/>
    <m/>
    <s v="04 - ATK"/>
    <n v="2"/>
    <s v="PKT"/>
    <n v="1000000"/>
    <n v="2000000"/>
    <m/>
    <x v="10"/>
    <n v="2"/>
    <s v="PKT"/>
    <n v="1000000"/>
    <n v="2000000"/>
    <n v="0"/>
    <x v="0"/>
    <x v="0"/>
    <x v="0"/>
    <x v="0"/>
    <x v="0"/>
    <s v="WA.2378.EBD.955.301.G.521211"/>
  </r>
  <r>
    <s v="WA.2378.EBD.955.301.G.522151"/>
    <s v="522151"/>
    <s v="Belanja Jasa Profesi"/>
    <m/>
    <m/>
    <m/>
    <n v="20000000"/>
    <s v="522151"/>
    <x v="11"/>
    <m/>
    <m/>
    <m/>
    <n v="5000000"/>
    <n v="15000000"/>
    <x v="0"/>
    <x v="0"/>
    <x v="0"/>
    <x v="0"/>
    <x v="1"/>
    <s v="WA.2378.EBD.955.301.G"/>
  </r>
  <r>
    <s v="WA.2378.EBD.955.301.G.522151.1"/>
    <m/>
    <s v="01 - Narasumber/Pembahas"/>
    <n v="20"/>
    <s v="OJ"/>
    <n v="1000000"/>
    <n v="20000000"/>
    <m/>
    <x v="12"/>
    <n v="5"/>
    <s v="OJ"/>
    <n v="1000000"/>
    <n v="5000000"/>
    <n v="15000000"/>
    <x v="1"/>
    <x v="0"/>
    <x v="0"/>
    <x v="0"/>
    <x v="0"/>
    <s v="WA.2378.EBD.955.301.G.522151"/>
  </r>
  <r>
    <s v="WA.2378.EBD.955.301.G.524111"/>
    <s v="524111"/>
    <s v="Belanja Perjalanan Dinas Biasa"/>
    <m/>
    <m/>
    <m/>
    <n v="43303000"/>
    <s v="524111"/>
    <x v="13"/>
    <m/>
    <m/>
    <m/>
    <n v="43303000"/>
    <n v="0"/>
    <x v="0"/>
    <x v="0"/>
    <x v="0"/>
    <x v="0"/>
    <x v="1"/>
    <s v="WA.2378.EBD.955.301.G"/>
  </r>
  <r>
    <s v="WA.2378.EBD.955.301.G.524111.1"/>
    <m/>
    <s v="01 - Perjalanan Pembinaan Kewirausahaan dan Tefa"/>
    <n v="10"/>
    <s v="OK"/>
    <n v="4330300"/>
    <n v="43303000"/>
    <m/>
    <x v="277"/>
    <n v="10"/>
    <s v="OK"/>
    <n v="4330300"/>
    <n v="43303000"/>
    <n v="0"/>
    <x v="2"/>
    <x v="0"/>
    <x v="0"/>
    <x v="0"/>
    <x v="0"/>
    <s v="WA.2378.EBD.955.301.G.524111"/>
  </r>
  <r>
    <s v="WA.2378.EBD.955.301.H"/>
    <m/>
    <m/>
    <m/>
    <m/>
    <m/>
    <m/>
    <s v="H"/>
    <x v="278"/>
    <m/>
    <m/>
    <m/>
    <n v="56400000"/>
    <n v="-56400000"/>
    <x v="0"/>
    <x v="3"/>
    <x v="8"/>
    <x v="0"/>
    <x v="0"/>
    <s v="WA.2378.EBD.955.301"/>
  </r>
  <r>
    <s v="WA.2378.EBD.955.301.H.521211"/>
    <m/>
    <m/>
    <m/>
    <m/>
    <m/>
    <m/>
    <s v="521211"/>
    <x v="6"/>
    <m/>
    <m/>
    <m/>
    <n v="20500000"/>
    <n v="-20500000"/>
    <x v="0"/>
    <x v="0"/>
    <x v="0"/>
    <x v="7"/>
    <x v="8"/>
    <s v="WA.2378.EBD.955.301.H"/>
  </r>
  <r>
    <s v="WA.2378.EBD.955.301.H.521211.1"/>
    <m/>
    <m/>
    <m/>
    <m/>
    <m/>
    <m/>
    <m/>
    <x v="7"/>
    <n v="60"/>
    <s v="OK"/>
    <n v="75000"/>
    <n v="4500000"/>
    <n v="-4500000"/>
    <x v="1"/>
    <x v="0"/>
    <x v="0"/>
    <x v="0"/>
    <x v="0"/>
    <s v="WA.2378.EBD.955.301.H.521211"/>
  </r>
  <r>
    <s v="WA.2378.EBD.955.301.H.521211.2"/>
    <m/>
    <m/>
    <m/>
    <m/>
    <m/>
    <m/>
    <m/>
    <x v="270"/>
    <n v="4"/>
    <s v="PKT"/>
    <n v="1500000"/>
    <n v="6000000"/>
    <n v="-6000000"/>
    <x v="1"/>
    <x v="0"/>
    <x v="0"/>
    <x v="0"/>
    <x v="0"/>
    <s v="WA.2378.EBD.955.301.H.521211"/>
  </r>
  <r>
    <s v="WA.2378.EBD.955.301.H.521211.3"/>
    <m/>
    <m/>
    <m/>
    <m/>
    <m/>
    <m/>
    <m/>
    <x v="9"/>
    <n v="4"/>
    <s v="PKT"/>
    <n v="1500000"/>
    <n v="6000000"/>
    <n v="-6000000"/>
    <x v="1"/>
    <x v="0"/>
    <x v="0"/>
    <x v="0"/>
    <x v="0"/>
    <s v="WA.2378.EBD.955.301.H.521211"/>
  </r>
  <r>
    <s v="WA.2378.EBD.955.301.H.521211.4"/>
    <m/>
    <m/>
    <m/>
    <m/>
    <m/>
    <m/>
    <m/>
    <x v="10"/>
    <n v="4"/>
    <s v="PKT"/>
    <n v="1000000"/>
    <n v="4000000"/>
    <n v="-4000000"/>
    <x v="1"/>
    <x v="0"/>
    <x v="0"/>
    <x v="0"/>
    <x v="0"/>
    <s v="WA.2378.EBD.955.301.H.521211"/>
  </r>
  <r>
    <s v="WA.2378.EBD.955.301.H.524111"/>
    <m/>
    <m/>
    <m/>
    <m/>
    <m/>
    <m/>
    <s v="524111"/>
    <x v="13"/>
    <m/>
    <m/>
    <m/>
    <n v="35000000"/>
    <n v="-35000000"/>
    <x v="0"/>
    <x v="0"/>
    <x v="0"/>
    <x v="7"/>
    <x v="8"/>
    <s v="WA.2378.EBD.955.301.H"/>
  </r>
  <r>
    <s v="WA.2378.EBD.955.301.H.524111.1"/>
    <m/>
    <m/>
    <m/>
    <m/>
    <m/>
    <m/>
    <m/>
    <x v="226"/>
    <n v="10"/>
    <s v="OK"/>
    <n v="3500000"/>
    <n v="35000000"/>
    <n v="-35000000"/>
    <x v="1"/>
    <x v="0"/>
    <x v="0"/>
    <x v="0"/>
    <x v="0"/>
    <s v="WA.2378.EBD.955.301.H.524111"/>
  </r>
  <r>
    <s v="WA.2378.EBD.955.301.H.524113"/>
    <m/>
    <m/>
    <m/>
    <m/>
    <m/>
    <m/>
    <s v="524113"/>
    <x v="37"/>
    <m/>
    <m/>
    <m/>
    <n v="900000"/>
    <n v="-900000"/>
    <x v="0"/>
    <x v="0"/>
    <x v="0"/>
    <x v="7"/>
    <x v="8"/>
    <s v="WA.2378.EBD.955.301.H"/>
  </r>
  <r>
    <s v="WA.2378.EBD.955.301.H.524113.1"/>
    <m/>
    <m/>
    <m/>
    <m/>
    <m/>
    <m/>
    <m/>
    <x v="38"/>
    <n v="6"/>
    <s v="OK"/>
    <n v="150000"/>
    <n v="900000"/>
    <n v="-900000"/>
    <x v="1"/>
    <x v="0"/>
    <x v="0"/>
    <x v="0"/>
    <x v="0"/>
    <s v="WA.2378.EBD.955.301.H.524113"/>
  </r>
  <r>
    <s v="WA.4345"/>
    <s v="4345"/>
    <s v="Pendidikan dan Pelatihan Aparatur KP"/>
    <m/>
    <m/>
    <m/>
    <n v="8500000000"/>
    <s v="4345"/>
    <x v="279"/>
    <m/>
    <m/>
    <m/>
    <n v="8500000000"/>
    <n v="0"/>
    <x v="0"/>
    <x v="0"/>
    <x v="0"/>
    <x v="0"/>
    <x v="0"/>
    <s v="WA"/>
  </r>
  <r>
    <s v="WA.4345.EBC"/>
    <s v="4345.EBC"/>
    <s v="Layanan Manajemen SDM Internal[Base Line]"/>
    <n v="235"/>
    <s v="Orang, Layanan, Rekomendasi"/>
    <m/>
    <n v="8500000000"/>
    <s v="4345.EBC"/>
    <x v="280"/>
    <n v="235"/>
    <s v="Orang, Layanan, Rekomendasi"/>
    <m/>
    <n v="8500000000"/>
    <n v="0"/>
    <x v="0"/>
    <x v="0"/>
    <x v="0"/>
    <x v="0"/>
    <x v="0"/>
    <s v="WA.4345"/>
  </r>
  <r>
    <s v="WA.4345.EBC.996"/>
    <s v="4345.EBC.996"/>
    <s v="Layanan Pendidikan dan Pelatihan"/>
    <n v="235"/>
    <s v="Orang"/>
    <m/>
    <n v="8500000000"/>
    <s v="4345.EBC.996"/>
    <x v="281"/>
    <n v="235"/>
    <s v="Orang"/>
    <m/>
    <n v="8500000000"/>
    <n v="0"/>
    <x v="3"/>
    <x v="0"/>
    <x v="0"/>
    <x v="0"/>
    <x v="0"/>
    <s v="WA.4345.EBC"/>
  </r>
  <r>
    <s v="WA.4345.EBC.996.301"/>
    <s v="301"/>
    <s v="Aparatur KKP yang Diberikan Beasiswa"/>
    <m/>
    <s v=""/>
    <m/>
    <n v="8408830000"/>
    <s v="301"/>
    <x v="282"/>
    <m/>
    <s v=""/>
    <m/>
    <n v="8408830000"/>
    <n v="0"/>
    <x v="3"/>
    <x v="0"/>
    <x v="0"/>
    <x v="0"/>
    <x v="0"/>
    <s v="WA.4345.EBC.996"/>
  </r>
  <r>
    <s v="WA.4345.EBC.996.301.A"/>
    <s v="A"/>
    <s v="Tugas Belajar Baru"/>
    <m/>
    <m/>
    <m/>
    <n v="2523377000"/>
    <s v="A"/>
    <x v="283"/>
    <m/>
    <m/>
    <m/>
    <n v="2523377000"/>
    <n v="0"/>
    <x v="3"/>
    <x v="4"/>
    <x v="6"/>
    <x v="0"/>
    <x v="0"/>
    <s v="WA.4345.EBC.996.301"/>
  </r>
  <r>
    <s v="WA.4345.EBC.996.301.A.521211"/>
    <s v="521211"/>
    <s v="Belanja Bahan"/>
    <m/>
    <m/>
    <m/>
    <n v="129600000"/>
    <s v="521211"/>
    <x v="6"/>
    <m/>
    <m/>
    <m/>
    <n v="129600000"/>
    <n v="0"/>
    <x v="3"/>
    <x v="0"/>
    <x v="0"/>
    <x v="8"/>
    <x v="6"/>
    <s v="WA.4345.EBC.996.301.A"/>
  </r>
  <r>
    <s v="WA.4345.EBC.996.301.A.521211.1"/>
    <m/>
    <s v="01 - Konsumsi/bahan makanan"/>
    <n v="400"/>
    <s v="OK"/>
    <n v="70000"/>
    <n v="28000000"/>
    <m/>
    <x v="7"/>
    <n v="400"/>
    <s v="OK"/>
    <n v="70000"/>
    <n v="28000000"/>
    <n v="0"/>
    <x v="2"/>
    <x v="0"/>
    <x v="0"/>
    <x v="0"/>
    <x v="0"/>
    <s v="WA.4345.EBC.996.301.A.521211"/>
  </r>
  <r>
    <s v="WA.4345.EBC.996.301.A.521211.2"/>
    <m/>
    <s v="02 - Penggadaan"/>
    <n v="8"/>
    <s v="PKT"/>
    <n v="1500000"/>
    <n v="12000000"/>
    <m/>
    <x v="8"/>
    <n v="8"/>
    <s v="PKT"/>
    <n v="1500000"/>
    <n v="12000000"/>
    <n v="0"/>
    <x v="2"/>
    <x v="0"/>
    <x v="0"/>
    <x v="0"/>
    <x v="0"/>
    <s v="WA.4345.EBC.996.301.A.521211"/>
  </r>
  <r>
    <s v="WA.4345.EBC.996.301.A.521211.3"/>
    <m/>
    <s v="03 - Bahan Komputer"/>
    <n v="8"/>
    <s v="PKT"/>
    <n v="1500000"/>
    <n v="12000000"/>
    <m/>
    <x v="9"/>
    <n v="8"/>
    <s v="PKT"/>
    <n v="1500000"/>
    <n v="12000000"/>
    <n v="0"/>
    <x v="2"/>
    <x v="0"/>
    <x v="0"/>
    <x v="0"/>
    <x v="0"/>
    <s v="WA.4345.EBC.996.301.A.521211"/>
  </r>
  <r>
    <s v="WA.4345.EBC.996.301.A.521211.4"/>
    <m/>
    <s v="04 - ATK"/>
    <n v="8"/>
    <s v="PKT"/>
    <n v="1000000"/>
    <n v="8000000"/>
    <m/>
    <x v="10"/>
    <n v="8"/>
    <s v="PKT"/>
    <n v="1000000"/>
    <n v="8000000"/>
    <n v="0"/>
    <x v="2"/>
    <x v="0"/>
    <x v="0"/>
    <x v="0"/>
    <x v="0"/>
    <s v="WA.4345.EBC.996.301.A.521211"/>
  </r>
  <r>
    <s v="WA.4345.EBC.996.301.A.521211.5"/>
    <m/>
    <s v="05 - Perlengkapan TPA Toefl"/>
    <n v="120"/>
    <s v="ok"/>
    <n v="280000"/>
    <n v="33600000"/>
    <m/>
    <x v="284"/>
    <n v="120"/>
    <s v="ok"/>
    <n v="280000"/>
    <n v="33600000"/>
    <n v="0"/>
    <x v="2"/>
    <x v="0"/>
    <x v="0"/>
    <x v="0"/>
    <x v="0"/>
    <s v="WA.4345.EBC.996.301.A.521211"/>
  </r>
  <r>
    <s v="WA.4345.EBC.996.301.A.521211.6"/>
    <m/>
    <s v="06 - Buku TPA Toefl"/>
    <n v="90"/>
    <s v="Ekspl"/>
    <n v="400000"/>
    <n v="36000000"/>
    <m/>
    <x v="285"/>
    <n v="90"/>
    <s v="Ekspl"/>
    <n v="400000"/>
    <n v="36000000"/>
    <n v="0"/>
    <x v="2"/>
    <x v="0"/>
    <x v="0"/>
    <x v="0"/>
    <x v="0"/>
    <s v="WA.4345.EBC.996.301.A.521211"/>
  </r>
  <r>
    <s v="WA.4345.EBC.996.301.A.521219"/>
    <s v="521219"/>
    <s v="Belanja Barang Non Operasional Lainnya"/>
    <m/>
    <m/>
    <m/>
    <n v="2072227000"/>
    <s v="521219"/>
    <x v="26"/>
    <m/>
    <m/>
    <m/>
    <n v="2072227000"/>
    <n v="0"/>
    <x v="3"/>
    <x v="0"/>
    <x v="0"/>
    <x v="8"/>
    <x v="6"/>
    <s v="WA.4345.EBC.996.301.A"/>
  </r>
  <r>
    <s v="WA.4345.EBC.996.301.A.521219.1"/>
    <m/>
    <s v="01 - Dukungan Penyelenggaraan Tugas Belajar"/>
    <n v="89"/>
    <s v="OK"/>
    <n v="23280641"/>
    <n v="2071977000"/>
    <m/>
    <x v="286"/>
    <n v="89"/>
    <s v="OK"/>
    <n v="23280641"/>
    <n v="2071977000"/>
    <n v="0"/>
    <x v="2"/>
    <x v="0"/>
    <x v="0"/>
    <x v="0"/>
    <x v="0"/>
    <s v="WA.4345.EBC.996.301.A.521219"/>
  </r>
  <r>
    <s v="WA.4345.EBC.996.301.A.521219.2"/>
    <m/>
    <s v="02 - Langganan biaya video conference"/>
    <n v="1"/>
    <s v="PKT"/>
    <n v="250000"/>
    <n v="250000"/>
    <m/>
    <x v="287"/>
    <n v="1"/>
    <s v="PKT"/>
    <n v="250000"/>
    <n v="250000"/>
    <n v="0"/>
    <x v="2"/>
    <x v="0"/>
    <x v="0"/>
    <x v="0"/>
    <x v="0"/>
    <s v="WA.4345.EBC.996.301.A.521219"/>
  </r>
  <r>
    <s v="WA.4345.EBC.996.301.A.522151"/>
    <s v="522151"/>
    <s v="Belanja Jasa Profesi"/>
    <m/>
    <m/>
    <m/>
    <n v="10000000"/>
    <s v="522151"/>
    <x v="11"/>
    <m/>
    <m/>
    <m/>
    <n v="10000000"/>
    <n v="0"/>
    <x v="3"/>
    <x v="0"/>
    <x v="0"/>
    <x v="8"/>
    <x v="6"/>
    <s v="WA.4345.EBC.996.301.A"/>
  </r>
  <r>
    <s v="WA.4345.EBC.996.301.A.522151.1"/>
    <m/>
    <s v="01 - Narasumber/Pembahas"/>
    <n v="10"/>
    <s v="OJ"/>
    <n v="1000000"/>
    <n v="10000000"/>
    <m/>
    <x v="12"/>
    <n v="10"/>
    <s v="OJ"/>
    <n v="1000000"/>
    <n v="10000000"/>
    <n v="0"/>
    <x v="2"/>
    <x v="0"/>
    <x v="0"/>
    <x v="0"/>
    <x v="0"/>
    <s v="WA.4345.EBC.996.301.A.522151"/>
  </r>
  <r>
    <s v="WA.4345.EBC.996.301.A.522191"/>
    <s v="522191"/>
    <s v="Belanja Jasa Lainnya"/>
    <m/>
    <m/>
    <m/>
    <n v="76950000"/>
    <s v="522191"/>
    <x v="110"/>
    <m/>
    <m/>
    <m/>
    <n v="76950000"/>
    <n v="0"/>
    <x v="3"/>
    <x v="0"/>
    <x v="0"/>
    <x v="8"/>
    <x v="6"/>
    <s v="WA.4345.EBC.996.301.A"/>
  </r>
  <r>
    <s v="WA.4345.EBC.996.301.A.522191.1"/>
    <m/>
    <s v="01 - Pelaksanaan TOEFL/TPA"/>
    <n v="90"/>
    <s v="OK"/>
    <n v="855000"/>
    <n v="76950000"/>
    <m/>
    <x v="288"/>
    <n v="90"/>
    <s v="OK"/>
    <n v="855000"/>
    <n v="76950000"/>
    <n v="0"/>
    <x v="2"/>
    <x v="0"/>
    <x v="0"/>
    <x v="0"/>
    <x v="0"/>
    <s v="WA.4345.EBC.996.301.A.522191"/>
  </r>
  <r>
    <s v="WA.4345.EBC.996.301.A.524111"/>
    <s v="524111"/>
    <s v="Belanja Perjalanan Dinas Biasa"/>
    <m/>
    <m/>
    <m/>
    <n v="234600000"/>
    <s v="524111"/>
    <x v="13"/>
    <m/>
    <m/>
    <m/>
    <n v="234600000"/>
    <n v="0"/>
    <x v="3"/>
    <x v="0"/>
    <x v="0"/>
    <x v="8"/>
    <x v="6"/>
    <s v="WA.4345.EBC.996.301.A"/>
  </r>
  <r>
    <s v="WA.4345.EBC.996.301.A.524111.1"/>
    <m/>
    <s v="01 - Perjalanan Koordinasi dan pengadministrasian Tugas Belajar"/>
    <n v="20"/>
    <s v="OK"/>
    <n v="5500000"/>
    <n v="110000000"/>
    <m/>
    <x v="289"/>
    <n v="20"/>
    <s v="OK"/>
    <n v="5500000"/>
    <n v="110000000"/>
    <n v="0"/>
    <x v="2"/>
    <x v="0"/>
    <x v="0"/>
    <x v="0"/>
    <x v="0"/>
    <s v="WA.4345.EBC.996.301.A.524111"/>
  </r>
  <r>
    <s v="WA.4345.EBC.996.301.A.524111.2"/>
    <m/>
    <s v="02 - Perjalanan Peserta Tugas Belajar"/>
    <n v="89"/>
    <s v="OK"/>
    <n v="1400000"/>
    <n v="124600000"/>
    <m/>
    <x v="290"/>
    <n v="89"/>
    <s v="OK"/>
    <n v="1400000"/>
    <n v="124600000"/>
    <n v="0"/>
    <x v="2"/>
    <x v="0"/>
    <x v="0"/>
    <x v="0"/>
    <x v="0"/>
    <s v="WA.4345.EBC.996.301.A.524111"/>
  </r>
  <r>
    <s v="WA.4345.EBC.996.301.B"/>
    <s v="B"/>
    <s v="Lanjutan Tugas Belajar"/>
    <m/>
    <m/>
    <m/>
    <n v="5699412000"/>
    <s v="B"/>
    <x v="291"/>
    <m/>
    <m/>
    <m/>
    <n v="5699412000"/>
    <n v="0"/>
    <x v="3"/>
    <x v="4"/>
    <x v="6"/>
    <x v="0"/>
    <x v="0"/>
    <s v="WA.4345.EBC.996.301"/>
  </r>
  <r>
    <s v="WA.4345.EBC.996.301.B.521211"/>
    <s v="521211"/>
    <s v="Belanja Bahan"/>
    <m/>
    <m/>
    <m/>
    <n v="64620000"/>
    <s v="521211"/>
    <x v="6"/>
    <m/>
    <m/>
    <m/>
    <n v="64620000"/>
    <n v="0"/>
    <x v="3"/>
    <x v="0"/>
    <x v="0"/>
    <x v="8"/>
    <x v="6"/>
    <s v="WA.4345.EBC.996.301.B"/>
  </r>
  <r>
    <s v="WA.4345.EBC.996.301.B.521211.1"/>
    <m/>
    <s v="01 - Konsumsi/bahan makanan"/>
    <n v="100"/>
    <s v="OK"/>
    <n v="70000"/>
    <n v="7000000"/>
    <m/>
    <x v="7"/>
    <n v="100"/>
    <s v="OK"/>
    <n v="70000"/>
    <n v="7000000"/>
    <n v="0"/>
    <x v="2"/>
    <x v="0"/>
    <x v="0"/>
    <x v="0"/>
    <x v="0"/>
    <s v="WA.4345.EBC.996.301.B.521211"/>
  </r>
  <r>
    <s v="WA.4345.EBC.996.301.B.521211.2"/>
    <m/>
    <s v="02 - Penggadaan"/>
    <n v="8"/>
    <s v="PKT"/>
    <n v="1500000"/>
    <n v="12000000"/>
    <m/>
    <x v="8"/>
    <n v="8"/>
    <s v="PKT"/>
    <n v="1500000"/>
    <n v="12000000"/>
    <n v="0"/>
    <x v="2"/>
    <x v="0"/>
    <x v="0"/>
    <x v="0"/>
    <x v="0"/>
    <s v="WA.4345.EBC.996.301.B.521211"/>
  </r>
  <r>
    <s v="WA.4345.EBC.996.301.B.521211.3"/>
    <m/>
    <s v="03 - Bahan Komputer"/>
    <n v="8"/>
    <s v="PKT"/>
    <n v="1500000"/>
    <n v="12000000"/>
    <m/>
    <x v="9"/>
    <n v="8"/>
    <s v="PKT"/>
    <n v="1500000"/>
    <n v="12000000"/>
    <n v="0"/>
    <x v="2"/>
    <x v="0"/>
    <x v="0"/>
    <x v="0"/>
    <x v="0"/>
    <s v="WA.4345.EBC.996.301.B.521211"/>
  </r>
  <r>
    <s v="WA.4345.EBC.996.301.B.521211.4"/>
    <m/>
    <s v="04 - ATK"/>
    <n v="8"/>
    <s v="PKT"/>
    <n v="1000000"/>
    <n v="8000000"/>
    <m/>
    <x v="10"/>
    <n v="8"/>
    <s v="PKT"/>
    <n v="1000000"/>
    <n v="8000000"/>
    <n v="0"/>
    <x v="2"/>
    <x v="0"/>
    <x v="0"/>
    <x v="0"/>
    <x v="0"/>
    <s v="WA.4345.EBC.996.301.B.521211"/>
  </r>
  <r>
    <s v="WA.4345.EBC.996.301.B.521211.5"/>
    <m/>
    <s v="05 - Cetakan"/>
    <n v="30"/>
    <s v="Ekspl"/>
    <n v="350000"/>
    <n v="10500000"/>
    <m/>
    <x v="66"/>
    <n v="30"/>
    <s v="Ekspl"/>
    <n v="350000"/>
    <n v="10500000"/>
    <n v="0"/>
    <x v="2"/>
    <x v="0"/>
    <x v="0"/>
    <x v="0"/>
    <x v="0"/>
    <s v="WA.4345.EBC.996.301.B.521211"/>
  </r>
  <r>
    <s v="WA.4345.EBC.996.301.B.521211.6"/>
    <m/>
    <s v="06 - Perlengkapan Peserta"/>
    <n v="54"/>
    <s v="Org"/>
    <n v="280000"/>
    <n v="15120000"/>
    <m/>
    <x v="232"/>
    <n v="54"/>
    <s v="Org"/>
    <n v="280000"/>
    <n v="15120000"/>
    <n v="0"/>
    <x v="2"/>
    <x v="0"/>
    <x v="0"/>
    <x v="0"/>
    <x v="0"/>
    <s v="WA.4345.EBC.996.301.B.521211"/>
  </r>
  <r>
    <s v="WA.4345.EBC.996.301.B.521219"/>
    <s v="521219"/>
    <s v="Belanja Barang Non Operasional Lainnya"/>
    <m/>
    <m/>
    <m/>
    <n v="5257592000"/>
    <s v="521219"/>
    <x v="26"/>
    <m/>
    <m/>
    <m/>
    <n v="5257592000"/>
    <n v="0"/>
    <x v="3"/>
    <x v="0"/>
    <x v="0"/>
    <x v="8"/>
    <x v="6"/>
    <s v="WA.4345.EBC.996.301.B"/>
  </r>
  <r>
    <s v="WA.4345.EBC.996.301.B.521219.1"/>
    <m/>
    <s v="01 - Dukungan Penyelenggaraan Tugas Belajar"/>
    <n v="101"/>
    <s v="OK"/>
    <n v="52047941"/>
    <n v="5256842000"/>
    <m/>
    <x v="286"/>
    <n v="101"/>
    <s v="OK"/>
    <n v="52047941"/>
    <n v="5256842000"/>
    <n v="0"/>
    <x v="2"/>
    <x v="0"/>
    <x v="0"/>
    <x v="0"/>
    <x v="0"/>
    <s v="WA.4345.EBC.996.301.B.521219"/>
  </r>
  <r>
    <s v="WA.4345.EBC.996.301.B.521219.2"/>
    <m/>
    <s v="02 - Langganan biaya video conference"/>
    <n v="3"/>
    <s v="PKT"/>
    <n v="250000"/>
    <n v="750000"/>
    <m/>
    <x v="287"/>
    <n v="3"/>
    <s v="PKT"/>
    <n v="250000"/>
    <n v="750000"/>
    <n v="0"/>
    <x v="2"/>
    <x v="0"/>
    <x v="0"/>
    <x v="0"/>
    <x v="0"/>
    <s v="WA.4345.EBC.996.301.B.521219"/>
  </r>
  <r>
    <s v="WA.4345.EBC.996.301.B.522151"/>
    <s v="522151"/>
    <s v="Belanja Jasa Profesi"/>
    <m/>
    <m/>
    <m/>
    <n v="20000000"/>
    <s v="522151"/>
    <x v="11"/>
    <m/>
    <m/>
    <m/>
    <n v="20000000"/>
    <n v="0"/>
    <x v="3"/>
    <x v="0"/>
    <x v="0"/>
    <x v="8"/>
    <x v="6"/>
    <s v="WA.4345.EBC.996.301.B"/>
  </r>
  <r>
    <s v="WA.4345.EBC.996.301.B.522151.1"/>
    <m/>
    <s v="01 - Narasumber/Pembahas"/>
    <n v="20"/>
    <s v="OJ"/>
    <n v="1000000"/>
    <n v="20000000"/>
    <m/>
    <x v="12"/>
    <n v="20"/>
    <s v="OJ"/>
    <n v="1000000"/>
    <n v="20000000"/>
    <n v="0"/>
    <x v="2"/>
    <x v="0"/>
    <x v="0"/>
    <x v="0"/>
    <x v="0"/>
    <s v="WA.4345.EBC.996.301.B.522151"/>
  </r>
  <r>
    <s v="WA.4345.EBC.996.301.B.524111"/>
    <s v="524111"/>
    <s v="Belanja Perjalanan Dinas Biasa"/>
    <m/>
    <m/>
    <m/>
    <n v="152000000"/>
    <s v="524111"/>
    <x v="13"/>
    <m/>
    <m/>
    <m/>
    <n v="152000000"/>
    <n v="0"/>
    <x v="3"/>
    <x v="0"/>
    <x v="0"/>
    <x v="8"/>
    <x v="6"/>
    <s v="WA.4345.EBC.996.301.B"/>
  </r>
  <r>
    <s v="WA.4345.EBC.996.301.B.524111.1"/>
    <m/>
    <s v="01 - Perjalanan Koordinasi dan pengadministrasian Tugas Belajar"/>
    <n v="20"/>
    <s v="OK"/>
    <n v="5500000"/>
    <n v="110000000"/>
    <m/>
    <x v="289"/>
    <n v="20"/>
    <s v="OK"/>
    <n v="5500000"/>
    <n v="110000000"/>
    <n v="0"/>
    <x v="2"/>
    <x v="0"/>
    <x v="0"/>
    <x v="0"/>
    <x v="0"/>
    <s v="WA.4345.EBC.996.301.B.524111"/>
  </r>
  <r>
    <s v="WA.4345.EBC.996.301.B.524111.2"/>
    <m/>
    <s v="02 - Perjalanan Peserta Tugas Belajar"/>
    <n v="28"/>
    <s v="OK"/>
    <n v="1500000"/>
    <n v="42000000"/>
    <m/>
    <x v="290"/>
    <n v="28"/>
    <s v="OK"/>
    <n v="1500000"/>
    <n v="42000000"/>
    <n v="0"/>
    <x v="2"/>
    <x v="0"/>
    <x v="0"/>
    <x v="0"/>
    <x v="0"/>
    <s v="WA.4345.EBC.996.301.B.524111"/>
  </r>
  <r>
    <s v="WA.4345.EBC.996.301.B.524119"/>
    <s v="524119"/>
    <s v="Belanja Perjalanan Dinas Paket Meeting Luar Kota"/>
    <m/>
    <m/>
    <m/>
    <n v="205200000"/>
    <s v="524119"/>
    <x v="113"/>
    <m/>
    <m/>
    <m/>
    <n v="205200000"/>
    <n v="0"/>
    <x v="3"/>
    <x v="0"/>
    <x v="0"/>
    <x v="8"/>
    <x v="6"/>
    <s v="WA.4345.EBC.996.301.B"/>
  </r>
  <r>
    <s v="WA.4345.EBC.996.301.B.524119.1"/>
    <m/>
    <s v="01 - Paket meeting fullboard (54 org x 2 hari)"/>
    <n v="108"/>
    <s v="OH"/>
    <n v="850000"/>
    <n v="91800000"/>
    <m/>
    <x v="292"/>
    <n v="108"/>
    <s v="OH"/>
    <n v="850000"/>
    <n v="91800000"/>
    <n v="0"/>
    <x v="2"/>
    <x v="0"/>
    <x v="0"/>
    <x v="0"/>
    <x v="0"/>
    <s v="WA.4345.EBC.996.301.B.524119"/>
  </r>
  <r>
    <s v="WA.4345.EBC.996.301.B.524119.2"/>
    <m/>
    <s v="02 - Uang harian paket meeting"/>
    <n v="54"/>
    <s v="OK"/>
    <n v="450000"/>
    <n v="24300000"/>
    <m/>
    <x v="293"/>
    <n v="54"/>
    <s v="OK"/>
    <n v="450000"/>
    <n v="24300000"/>
    <n v="0"/>
    <x v="2"/>
    <x v="0"/>
    <x v="0"/>
    <x v="0"/>
    <x v="0"/>
    <s v="WA.4345.EBC.996.301.B.524119"/>
  </r>
  <r>
    <s v="WA.4345.EBC.996.301.B.524119.3"/>
    <m/>
    <s v="03 - Perjalanan peserta"/>
    <n v="54"/>
    <s v="OK"/>
    <n v="1650000"/>
    <n v="89100000"/>
    <m/>
    <x v="294"/>
    <n v="54"/>
    <s v="OK"/>
    <n v="1650000"/>
    <n v="89100000"/>
    <n v="0"/>
    <x v="2"/>
    <x v="0"/>
    <x v="0"/>
    <x v="0"/>
    <x v="0"/>
    <s v="WA.4345.EBC.996.301.B.524119"/>
  </r>
  <r>
    <s v="WA.4345.EBC.996.301.C"/>
    <s v="C"/>
    <s v="Tugas Belajar Luar Negeri"/>
    <m/>
    <m/>
    <m/>
    <n v="186041000"/>
    <s v="C"/>
    <x v="295"/>
    <m/>
    <m/>
    <m/>
    <n v="186041000"/>
    <n v="0"/>
    <x v="3"/>
    <x v="4"/>
    <x v="6"/>
    <x v="0"/>
    <x v="0"/>
    <s v="WA.4345.EBC.996.301"/>
  </r>
  <r>
    <s v="WA.4345.EBC.996.301.C.521211"/>
    <s v="521211"/>
    <s v="Belanja Bahan"/>
    <m/>
    <m/>
    <m/>
    <n v="24000000"/>
    <s v="521211"/>
    <x v="6"/>
    <m/>
    <m/>
    <m/>
    <n v="24000000"/>
    <n v="0"/>
    <x v="3"/>
    <x v="0"/>
    <x v="0"/>
    <x v="8"/>
    <x v="6"/>
    <s v="WA.4345.EBC.996.301.C"/>
  </r>
  <r>
    <s v="WA.4345.EBC.996.301.C.521211.1"/>
    <m/>
    <s v="01 - Penggadaan"/>
    <n v="6"/>
    <s v="PKT"/>
    <n v="1500000"/>
    <n v="9000000"/>
    <m/>
    <x v="81"/>
    <n v="6"/>
    <s v="PKT"/>
    <n v="1500000"/>
    <n v="9000000"/>
    <n v="0"/>
    <x v="2"/>
    <x v="0"/>
    <x v="0"/>
    <x v="0"/>
    <x v="0"/>
    <s v="WA.4345.EBC.996.301.C.521211"/>
  </r>
  <r>
    <s v="WA.4345.EBC.996.301.C.521211.2"/>
    <m/>
    <s v="02 - Bahan Komputer"/>
    <n v="6"/>
    <s v="PKT"/>
    <n v="1500000"/>
    <n v="9000000"/>
    <m/>
    <x v="23"/>
    <n v="6"/>
    <s v="PKT"/>
    <n v="1500000"/>
    <n v="9000000"/>
    <n v="0"/>
    <x v="2"/>
    <x v="0"/>
    <x v="0"/>
    <x v="0"/>
    <x v="0"/>
    <s v="WA.4345.EBC.996.301.C.521211"/>
  </r>
  <r>
    <s v="WA.4345.EBC.996.301.C.521211.3"/>
    <m/>
    <s v="03 - ATK"/>
    <n v="6"/>
    <s v="PKT"/>
    <n v="1000000"/>
    <n v="6000000"/>
    <m/>
    <x v="24"/>
    <n v="6"/>
    <s v="PKT"/>
    <n v="1000000"/>
    <n v="6000000"/>
    <n v="0"/>
    <x v="2"/>
    <x v="0"/>
    <x v="0"/>
    <x v="0"/>
    <x v="0"/>
    <s v="WA.4345.EBC.996.301.C.521211"/>
  </r>
  <r>
    <s v="WA.4345.EBC.996.301.C.521219"/>
    <s v="521219"/>
    <s v="Belanja Barang Non Operasional Lainnya"/>
    <m/>
    <m/>
    <m/>
    <n v="20000000"/>
    <s v="521219"/>
    <x v="26"/>
    <m/>
    <m/>
    <m/>
    <n v="20000000"/>
    <n v="0"/>
    <x v="3"/>
    <x v="0"/>
    <x v="0"/>
    <x v="8"/>
    <x v="6"/>
    <s v="WA.4345.EBC.996.301.C"/>
  </r>
  <r>
    <s v="WA.4345.EBC.996.301.C.521219.1"/>
    <m/>
    <s v="01 - Dukungan Penyelenggaraan Tugas Belajar Luar Negeri"/>
    <n v="2"/>
    <s v="OK"/>
    <n v="10000000"/>
    <n v="20000000"/>
    <m/>
    <x v="296"/>
    <n v="2"/>
    <s v="OK"/>
    <n v="10000000"/>
    <n v="20000000"/>
    <n v="0"/>
    <x v="2"/>
    <x v="0"/>
    <x v="0"/>
    <x v="0"/>
    <x v="0"/>
    <s v="WA.4345.EBC.996.301.C.521219"/>
  </r>
  <r>
    <s v="WA.4345.EBC.996.301.C.524211"/>
    <s v="524211"/>
    <s v="Belanja Perjalanan Dinas Biasa - Luar Negeri"/>
    <m/>
    <m/>
    <m/>
    <n v="142041000"/>
    <s v="524211"/>
    <x v="297"/>
    <m/>
    <m/>
    <m/>
    <n v="142041000"/>
    <n v="0"/>
    <x v="3"/>
    <x v="0"/>
    <x v="0"/>
    <x v="8"/>
    <x v="6"/>
    <s v="WA.4345.EBC.996.301.C"/>
  </r>
  <r>
    <s v="WA.4345.EBC.996.301.C.524211.1"/>
    <m/>
    <s v="01 - Perjalanan peserta tugas belajar, Koordinasi dan Pendampingan tugas belajar"/>
    <n v="3"/>
    <s v="OK"/>
    <n v="47347000"/>
    <n v="142041000"/>
    <m/>
    <x v="298"/>
    <n v="3"/>
    <s v="OK"/>
    <n v="47347000"/>
    <n v="142041000"/>
    <n v="0"/>
    <x v="2"/>
    <x v="0"/>
    <x v="0"/>
    <x v="0"/>
    <x v="0"/>
    <s v="WA.4345.EBC.996.301.C.524211"/>
  </r>
  <r>
    <s v="WA.4345.EBC.996.302"/>
    <s v="302"/>
    <s v="Aparatur KKP yang Diberikan Izin Belajar"/>
    <m/>
    <s v=""/>
    <m/>
    <n v="91170000"/>
    <s v="302"/>
    <x v="299"/>
    <m/>
    <s v=""/>
    <m/>
    <n v="91170000"/>
    <n v="0"/>
    <x v="3"/>
    <x v="0"/>
    <x v="0"/>
    <x v="0"/>
    <x v="0"/>
    <s v="WA.4345.EBC.996"/>
  </r>
  <r>
    <s v="WA.4345.EBC.996.302.A"/>
    <s v="A"/>
    <s v="Aparatur KKP yang Diberikan Izin Belajar"/>
    <m/>
    <m/>
    <m/>
    <n v="91170000"/>
    <s v="A"/>
    <x v="299"/>
    <m/>
    <m/>
    <m/>
    <n v="91170000"/>
    <n v="0"/>
    <x v="3"/>
    <x v="4"/>
    <x v="6"/>
    <x v="0"/>
    <x v="0"/>
    <s v="WA.4345.EBC.996.302"/>
  </r>
  <r>
    <s v="WA.4345.EBC.996.302.A.521211"/>
    <s v="521211"/>
    <s v="Belanja Bahan"/>
    <m/>
    <m/>
    <m/>
    <n v="39000000"/>
    <s v="521211"/>
    <x v="6"/>
    <m/>
    <m/>
    <m/>
    <n v="39000000"/>
    <n v="0"/>
    <x v="3"/>
    <x v="0"/>
    <x v="0"/>
    <x v="8"/>
    <x v="6"/>
    <s v="WA.4345.EBC.996.302.A"/>
  </r>
  <r>
    <s v="WA.4345.EBC.996.302.A.521211.1"/>
    <m/>
    <s v="01 - Konsumsi/bahan makanan"/>
    <n v="100"/>
    <s v="OK"/>
    <n v="70000"/>
    <n v="7000000"/>
    <m/>
    <x v="7"/>
    <n v="100"/>
    <s v="OK"/>
    <n v="70000"/>
    <n v="7000000"/>
    <n v="0"/>
    <x v="2"/>
    <x v="0"/>
    <x v="0"/>
    <x v="0"/>
    <x v="0"/>
    <s v="WA.4345.EBC.996.302.A.521211"/>
  </r>
  <r>
    <s v="WA.4345.EBC.996.302.A.521211.2"/>
    <m/>
    <s v="02 - Penggadaan"/>
    <n v="8"/>
    <s v="PKT"/>
    <n v="1500000"/>
    <n v="12000000"/>
    <m/>
    <x v="8"/>
    <n v="8"/>
    <s v="PKT"/>
    <n v="1500000"/>
    <n v="12000000"/>
    <n v="0"/>
    <x v="2"/>
    <x v="0"/>
    <x v="0"/>
    <x v="0"/>
    <x v="0"/>
    <s v="WA.4345.EBC.996.302.A.521211"/>
  </r>
  <r>
    <s v="WA.4345.EBC.996.302.A.521211.3"/>
    <m/>
    <s v="03 - Bahan Komputer"/>
    <n v="8"/>
    <s v="PKT"/>
    <n v="1500000"/>
    <n v="12000000"/>
    <m/>
    <x v="9"/>
    <n v="8"/>
    <s v="PKT"/>
    <n v="1500000"/>
    <n v="12000000"/>
    <n v="0"/>
    <x v="2"/>
    <x v="0"/>
    <x v="0"/>
    <x v="0"/>
    <x v="0"/>
    <s v="WA.4345.EBC.996.302.A.521211"/>
  </r>
  <r>
    <s v="WA.4345.EBC.996.302.A.521211.4"/>
    <m/>
    <s v="04 - ATK"/>
    <n v="8"/>
    <s v="PKT"/>
    <n v="1000000"/>
    <n v="8000000"/>
    <m/>
    <x v="10"/>
    <n v="8"/>
    <s v="PKT"/>
    <n v="1000000"/>
    <n v="8000000"/>
    <n v="0"/>
    <x v="2"/>
    <x v="0"/>
    <x v="0"/>
    <x v="0"/>
    <x v="0"/>
    <s v="WA.4345.EBC.996.302.A.521211"/>
  </r>
  <r>
    <s v="WA.4345.EBC.996.302.A.524111"/>
    <s v="524111"/>
    <s v="Belanja Perjalanan Dinas Biasa"/>
    <m/>
    <m/>
    <m/>
    <n v="52170000"/>
    <s v="524111"/>
    <x v="13"/>
    <m/>
    <m/>
    <m/>
    <n v="52170000"/>
    <n v="0"/>
    <x v="3"/>
    <x v="0"/>
    <x v="0"/>
    <x v="8"/>
    <x v="6"/>
    <s v="WA.4345.EBC.996.302.A"/>
  </r>
  <r>
    <s v="WA.4345.EBC.996.302.A.524111.1"/>
    <m/>
    <s v="01 - Perjalanan Koordinasi dan pengadministrasian izin Belajar"/>
    <n v="10"/>
    <s v="OK"/>
    <n v="5217000"/>
    <n v="52170000"/>
    <m/>
    <x v="300"/>
    <n v="10"/>
    <s v="OK"/>
    <n v="5217000"/>
    <n v="52170000"/>
    <n v="0"/>
    <x v="2"/>
    <x v="0"/>
    <x v="0"/>
    <x v="0"/>
    <x v="0"/>
    <s v="WA.4345.EBC.996.302.A.5241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2">
  <r>
    <s v="032.12.DL"/>
    <s v="032.12.DL"/>
    <s v="Program Pendidikan dan Pelatihan Vokasi"/>
    <m/>
    <m/>
    <m/>
    <n v="1000000000"/>
    <s v="032.12.DL"/>
    <x v="0"/>
    <m/>
    <m/>
    <m/>
    <n v="1000000000"/>
    <n v="0"/>
    <x v="0"/>
    <x v="0"/>
    <x v="0"/>
    <x v="0"/>
    <x v="0"/>
    <s v="032.12"/>
  </r>
  <r>
    <s v="DL.2376"/>
    <s v="2376"/>
    <s v="Pendidikan Kelautan dan Perikanan"/>
    <m/>
    <m/>
    <m/>
    <n v="1000000000"/>
    <s v="2376"/>
    <x v="1"/>
    <m/>
    <m/>
    <m/>
    <n v="1000000000"/>
    <n v="0"/>
    <x v="0"/>
    <x v="0"/>
    <x v="0"/>
    <x v="0"/>
    <x v="0"/>
    <s v="DL"/>
  </r>
  <r>
    <s v="DL.2376.AFA"/>
    <s v="2376.AFA"/>
    <s v="Norma, Standard, Prosedur dan Kriteria[Base Line]"/>
    <n v="5"/>
    <s v="NSPK, Rancangan Standar, Pedoman, Standar"/>
    <m/>
    <n v="1000000000"/>
    <s v="2376.AFA"/>
    <x v="2"/>
    <n v="5"/>
    <s v="NSPK, Rancangan Standar, Pedoman, Standar"/>
    <m/>
    <n v="1000000000"/>
    <n v="0"/>
    <x v="0"/>
    <x v="0"/>
    <x v="0"/>
    <x v="0"/>
    <x v="0"/>
    <s v="DL.2376"/>
  </r>
  <r>
    <s v="DL.2376.AFA.001"/>
    <s v="2376.AFA.001"/>
    <s v="Norma, Standard, Prosedur dan Kriteria Pendidikan Kelautan dan Perikanan"/>
    <n v="5"/>
    <s v="NSPK"/>
    <m/>
    <n v="1000000000"/>
    <s v="2376.AFA.001"/>
    <x v="3"/>
    <n v="5"/>
    <s v="NSPK"/>
    <m/>
    <n v="1000000000"/>
    <n v="0"/>
    <x v="0"/>
    <x v="0"/>
    <x v="0"/>
    <x v="0"/>
    <x v="0"/>
    <s v="DL.2376.AFA"/>
  </r>
  <r>
    <s v="DL.2376.AFA.001.051"/>
    <s v="051"/>
    <s v="NSPK Metode dan Kurikulum Pendidikan KP"/>
    <m/>
    <s v=""/>
    <m/>
    <n v="186192000"/>
    <s v="051"/>
    <x v="4"/>
    <m/>
    <s v=""/>
    <m/>
    <n v="162907000"/>
    <n v="23285000"/>
    <x v="0"/>
    <x v="0"/>
    <x v="0"/>
    <x v="0"/>
    <x v="0"/>
    <s v="DL.2376.AFA.001"/>
  </r>
  <r>
    <s v="DL.2376.AFA.001.051.A"/>
    <s v="A"/>
    <s v="Bimbingan dan Pembinaan Metode dan Kurikulum"/>
    <m/>
    <m/>
    <m/>
    <n v="131673000"/>
    <s v="A"/>
    <x v="5"/>
    <m/>
    <m/>
    <m/>
    <n v="106698000"/>
    <n v="24975000"/>
    <x v="0"/>
    <x v="1"/>
    <x v="1"/>
    <x v="0"/>
    <x v="0"/>
    <s v="DL.2376.AFA.001.051"/>
  </r>
  <r>
    <s v="DL.2376.AFA.001.051.A.521211"/>
    <s v="521211"/>
    <s v="Belanja Bahan"/>
    <m/>
    <m/>
    <m/>
    <n v="48225000"/>
    <s v="521211"/>
    <x v="6"/>
    <m/>
    <m/>
    <m/>
    <n v="29250000"/>
    <n v="18975000"/>
    <x v="0"/>
    <x v="0"/>
    <x v="0"/>
    <x v="0"/>
    <x v="1"/>
    <s v="DL.2376.AFA.001.051.A"/>
  </r>
  <r>
    <s v="DL.2376.AFA.001.051.A.521211.1"/>
    <m/>
    <s v="01 - Konsumsi/bahan makanan"/>
    <n v="503"/>
    <s v="OK"/>
    <n v="75000"/>
    <n v="37725000"/>
    <m/>
    <x v="7"/>
    <n v="250"/>
    <s v="OK"/>
    <n v="75000"/>
    <n v="18750000"/>
    <n v="18975000"/>
    <x v="0"/>
    <x v="0"/>
    <x v="0"/>
    <x v="0"/>
    <x v="0"/>
    <s v="DL.2376.AFA.001.051.A.521211"/>
  </r>
  <r>
    <s v="DL.2376.AFA.001.051.A.521211.2"/>
    <m/>
    <s v="02 - Penggadaan"/>
    <n v="3"/>
    <s v="PKT"/>
    <n v="1000000"/>
    <n v="3000000"/>
    <m/>
    <x v="8"/>
    <n v="3"/>
    <s v="PKT"/>
    <n v="1000000"/>
    <n v="3000000"/>
    <n v="0"/>
    <x v="0"/>
    <x v="0"/>
    <x v="0"/>
    <x v="0"/>
    <x v="0"/>
    <s v="DL.2376.AFA.001.051.A.521211"/>
  </r>
  <r>
    <s v="DL.2376.AFA.001.051.A.521211.3"/>
    <m/>
    <s v="03 - Bahan Komputer"/>
    <n v="3"/>
    <s v="PKT"/>
    <n v="1500000"/>
    <n v="4500000"/>
    <m/>
    <x v="9"/>
    <n v="3"/>
    <s v="PKT"/>
    <n v="1500000"/>
    <n v="4500000"/>
    <n v="0"/>
    <x v="0"/>
    <x v="0"/>
    <x v="0"/>
    <x v="0"/>
    <x v="0"/>
    <s v="DL.2376.AFA.001.051.A.521211"/>
  </r>
  <r>
    <s v="DL.2376.AFA.001.051.A.521211.4"/>
    <m/>
    <s v="04 - ATK"/>
    <n v="3"/>
    <s v="PKT"/>
    <n v="1000000"/>
    <n v="3000000"/>
    <m/>
    <x v="10"/>
    <n v="3"/>
    <s v="PKT"/>
    <n v="1000000"/>
    <n v="3000000"/>
    <n v="0"/>
    <x v="0"/>
    <x v="0"/>
    <x v="0"/>
    <x v="0"/>
    <x v="0"/>
    <s v="DL.2376.AFA.001.051.A.521211"/>
  </r>
  <r>
    <s v="DL.2376.AFA.001.051.A.522151"/>
    <s v="522151"/>
    <s v="Belanja Jasa Profesi"/>
    <m/>
    <m/>
    <m/>
    <n v="16000000"/>
    <s v="522151"/>
    <x v="11"/>
    <m/>
    <m/>
    <m/>
    <n v="10000000"/>
    <n v="6000000"/>
    <x v="0"/>
    <x v="0"/>
    <x v="0"/>
    <x v="0"/>
    <x v="1"/>
    <s v="DL.2376.AFA.001.051.A"/>
  </r>
  <r>
    <s v="DL.2376.AFA.001.051.A.522151.1"/>
    <m/>
    <s v="01 - Narasumber/Pembahas"/>
    <n v="16"/>
    <s v="OJ"/>
    <n v="1000000"/>
    <n v="16000000"/>
    <m/>
    <x v="12"/>
    <n v="10"/>
    <s v="OJ"/>
    <n v="1000000"/>
    <n v="10000000"/>
    <n v="6000000"/>
    <x v="0"/>
    <x v="0"/>
    <x v="0"/>
    <x v="0"/>
    <x v="0"/>
    <s v="DL.2376.AFA.001.051.A.522151"/>
  </r>
  <r>
    <s v="DL.2376.AFA.001.051.A.524111"/>
    <s v="524111"/>
    <s v="Belanja Perjalanan Dinas Biasa"/>
    <m/>
    <m/>
    <m/>
    <n v="67448000"/>
    <s v="524111"/>
    <x v="13"/>
    <m/>
    <m/>
    <m/>
    <n v="67448000"/>
    <n v="0"/>
    <x v="0"/>
    <x v="0"/>
    <x v="0"/>
    <x v="0"/>
    <x v="1"/>
    <s v="DL.2376.AFA.001.051.A"/>
  </r>
  <r>
    <s v="DL.2376.AFA.001.051.A.524111.1"/>
    <m/>
    <s v="01 - Perjalanan Bimbingan dan Pembinaan Metode dan Kurikulum"/>
    <n v="13"/>
    <s v="OK"/>
    <n v="5188308"/>
    <n v="67448000"/>
    <m/>
    <x v="14"/>
    <n v="13"/>
    <s v="OK"/>
    <n v="5188308"/>
    <n v="67448000"/>
    <n v="0"/>
    <x v="0"/>
    <x v="0"/>
    <x v="0"/>
    <x v="0"/>
    <x v="0"/>
    <s v="DL.2376.AFA.001.051.A.524111"/>
  </r>
  <r>
    <s v="DL.2376.AFA.001.051.A.524114"/>
    <m/>
    <m/>
    <m/>
    <m/>
    <m/>
    <m/>
    <s v="524114"/>
    <x v="15"/>
    <m/>
    <m/>
    <m/>
    <n v="0"/>
    <n v="0"/>
    <x v="1"/>
    <x v="0"/>
    <x v="0"/>
    <x v="0"/>
    <x v="1"/>
    <s v="DL.2376.AFA.001.051.A"/>
  </r>
  <r>
    <s v="DL.2376.AFA.001.051.A.524114.1"/>
    <m/>
    <m/>
    <m/>
    <m/>
    <m/>
    <m/>
    <m/>
    <x v="16"/>
    <n v="0"/>
    <s v="OH"/>
    <n v="1197000"/>
    <n v="0"/>
    <n v="0"/>
    <x v="1"/>
    <x v="0"/>
    <x v="0"/>
    <x v="0"/>
    <x v="0"/>
    <s v="DL.2376.AFA.001.051.A.524114"/>
  </r>
  <r>
    <s v="DL.2376.AFA.001.051.A.524114.2"/>
    <m/>
    <m/>
    <m/>
    <m/>
    <m/>
    <m/>
    <m/>
    <x v="17"/>
    <n v="0"/>
    <s v="OH"/>
    <n v="799400"/>
    <n v="0"/>
    <n v="0"/>
    <x v="1"/>
    <x v="0"/>
    <x v="0"/>
    <x v="0"/>
    <x v="0"/>
    <s v="DL.2376.AFA.001.051.A.524114"/>
  </r>
  <r>
    <s v="DL.2376.AFA.001.051.B"/>
    <s v="B"/>
    <s v="Penyusunan NSPK Metode dan Kurikulum"/>
    <m/>
    <m/>
    <m/>
    <n v="54519000"/>
    <s v="B"/>
    <x v="18"/>
    <m/>
    <m/>
    <m/>
    <n v="56209000"/>
    <n v="-1690000"/>
    <x v="0"/>
    <x v="1"/>
    <x v="1"/>
    <x v="0"/>
    <x v="0"/>
    <s v="DL.2376.AFA.001.051"/>
  </r>
  <r>
    <s v="DL.2376.AFA.001.051.B.521211"/>
    <s v="521211"/>
    <s v="Belanja Bahan"/>
    <m/>
    <m/>
    <m/>
    <n v="17500000"/>
    <s v="521211"/>
    <x v="6"/>
    <m/>
    <m/>
    <m/>
    <n v="19190000"/>
    <n v="-1690000"/>
    <x v="0"/>
    <x v="0"/>
    <x v="0"/>
    <x v="0"/>
    <x v="1"/>
    <s v="DL.2376.AFA.001.051.B"/>
  </r>
  <r>
    <s v="DL.2376.AFA.001.051.B.521211.1"/>
    <m/>
    <s v="01 - Konsumsi/bahan makanan"/>
    <n v="140"/>
    <s v="OK"/>
    <n v="75000"/>
    <n v="10500000"/>
    <m/>
    <x v="7"/>
    <n v="100"/>
    <s v="OK"/>
    <n v="75000"/>
    <n v="7500000"/>
    <n v="3000000"/>
    <x v="0"/>
    <x v="0"/>
    <x v="0"/>
    <x v="0"/>
    <x v="0"/>
    <s v="DL.2376.AFA.001.051.B.521211"/>
  </r>
  <r>
    <s v="DL.2376.AFA.001.051.B.521211.2"/>
    <m/>
    <s v="02 - Penggadaan"/>
    <n v="2"/>
    <s v="PKT"/>
    <n v="1000000"/>
    <n v="2000000"/>
    <m/>
    <x v="8"/>
    <n v="1"/>
    <s v="PKT"/>
    <n v="750000"/>
    <n v="750000"/>
    <n v="1250000"/>
    <x v="0"/>
    <x v="0"/>
    <x v="0"/>
    <x v="0"/>
    <x v="0"/>
    <s v="DL.2376.AFA.001.051.B.521211"/>
  </r>
  <r>
    <s v="DL.2376.AFA.001.051.B.521211.3"/>
    <m/>
    <s v="03 - Bahan Komputer"/>
    <n v="2"/>
    <s v="PKT"/>
    <n v="1500000"/>
    <n v="3000000"/>
    <m/>
    <x v="9"/>
    <n v="2"/>
    <s v="PKT"/>
    <n v="1500000"/>
    <n v="3000000"/>
    <n v="0"/>
    <x v="0"/>
    <x v="0"/>
    <x v="0"/>
    <x v="0"/>
    <x v="0"/>
    <s v="DL.2376.AFA.001.051.B.521211"/>
  </r>
  <r>
    <s v="DL.2376.AFA.001.051.B.521211.4"/>
    <m/>
    <s v="04 - ATK"/>
    <n v="2"/>
    <s v="PKT"/>
    <n v="1000000"/>
    <n v="2000000"/>
    <m/>
    <x v="10"/>
    <n v="2"/>
    <s v="PKT"/>
    <n v="1000000"/>
    <n v="2000000"/>
    <n v="0"/>
    <x v="0"/>
    <x v="0"/>
    <x v="0"/>
    <x v="0"/>
    <x v="0"/>
    <s v="DL.2376.AFA.001.051.B.521211"/>
  </r>
  <r>
    <s v="DL.2376.AFA.001.051.B.521211.5"/>
    <m/>
    <m/>
    <m/>
    <m/>
    <m/>
    <m/>
    <m/>
    <x v="19"/>
    <n v="36"/>
    <s v="Eks"/>
    <n v="165000"/>
    <n v="5940000"/>
    <n v="-5940000"/>
    <x v="0"/>
    <x v="0"/>
    <x v="0"/>
    <x v="0"/>
    <x v="0"/>
    <s v="DL.2376.AFA.001.051.B.521211"/>
  </r>
  <r>
    <s v="DL.2376.AFA.001.051.B.522151"/>
    <s v="522151"/>
    <s v="Belanja Jasa Profesi"/>
    <m/>
    <m/>
    <m/>
    <n v="5000000"/>
    <s v="522151"/>
    <x v="11"/>
    <m/>
    <m/>
    <m/>
    <n v="5000000"/>
    <n v="0"/>
    <x v="0"/>
    <x v="0"/>
    <x v="0"/>
    <x v="0"/>
    <x v="1"/>
    <s v="DL.2376.AFA.001.051.B"/>
  </r>
  <r>
    <s v="DL.2376.AFA.001.051.B.522151.1"/>
    <m/>
    <s v="01 - Narasumber/Pembahas"/>
    <n v="5"/>
    <s v="OJ"/>
    <n v="1000000"/>
    <n v="5000000"/>
    <m/>
    <x v="12"/>
    <n v="5"/>
    <s v="OJ"/>
    <n v="1000000"/>
    <n v="5000000"/>
    <n v="0"/>
    <x v="0"/>
    <x v="0"/>
    <x v="0"/>
    <x v="0"/>
    <x v="0"/>
    <s v="DL.2376.AFA.001.051.B.522151"/>
  </r>
  <r>
    <s v="DL.2376.AFA.001.051.B.524111"/>
    <s v="524111"/>
    <s v="Belanja Perjalanan Dinas Biasa"/>
    <m/>
    <m/>
    <m/>
    <n v="32019000"/>
    <s v="524111"/>
    <x v="13"/>
    <m/>
    <m/>
    <m/>
    <n v="32019000"/>
    <n v="0"/>
    <x v="0"/>
    <x v="0"/>
    <x v="0"/>
    <x v="0"/>
    <x v="1"/>
    <s v="DL.2376.AFA.001.051.B"/>
  </r>
  <r>
    <s v="DL.2376.AFA.001.051.B.524111.1"/>
    <m/>
    <s v="01 - Perjalanan Fasilitasi/koordinasi Penyusunan NSPK"/>
    <n v="11"/>
    <s v="OK"/>
    <n v="2910883"/>
    <n v="32019000"/>
    <m/>
    <x v="20"/>
    <n v="11"/>
    <s v="OK"/>
    <n v="2910883"/>
    <n v="32019000"/>
    <n v="0"/>
    <x v="0"/>
    <x v="0"/>
    <x v="0"/>
    <x v="0"/>
    <x v="0"/>
    <s v="DL.2376.AFA.001.051.B.524111"/>
  </r>
  <r>
    <s v="DL.2376.AFA.001.052"/>
    <s v="052"/>
    <s v="NSPK Peserta Didik Sarana dan Prasarana Pendidikan KP"/>
    <m/>
    <s v=""/>
    <m/>
    <n v="118802000"/>
    <s v="052"/>
    <x v="21"/>
    <m/>
    <s v=""/>
    <m/>
    <n v="129552000"/>
    <n v="-10750000"/>
    <x v="0"/>
    <x v="0"/>
    <x v="0"/>
    <x v="0"/>
    <x v="0"/>
    <s v="DL.2376.AFA.001"/>
  </r>
  <r>
    <s v="DL.2376.AFA.001.052.A"/>
    <s v="A"/>
    <s v="NSPK Peserta Didik"/>
    <m/>
    <m/>
    <m/>
    <n v="35050000"/>
    <s v="A"/>
    <x v="22"/>
    <m/>
    <m/>
    <m/>
    <n v="41800000"/>
    <n v="-6750000"/>
    <x v="0"/>
    <x v="1"/>
    <x v="2"/>
    <x v="0"/>
    <x v="0"/>
    <s v="DL.2376.AFA.001.052"/>
  </r>
  <r>
    <s v="DL.2376.AFA.001.052.A.521211"/>
    <s v="521211"/>
    <s v="Belanja Bahan"/>
    <m/>
    <m/>
    <m/>
    <n v="11050000"/>
    <s v="521211"/>
    <x v="6"/>
    <m/>
    <m/>
    <m/>
    <n v="5800000"/>
    <n v="5250000"/>
    <x v="0"/>
    <x v="0"/>
    <x v="0"/>
    <x v="0"/>
    <x v="2"/>
    <s v="DL.2376.AFA.001.052.A"/>
  </r>
  <r>
    <s v="DL.2376.AFA.001.052.A.521211.1"/>
    <m/>
    <s v="01 - Konsumsi/bahan makanan"/>
    <n v="100"/>
    <s v="OK"/>
    <n v="75000"/>
    <n v="7500000"/>
    <m/>
    <x v="7"/>
    <n v="30"/>
    <s v="OK"/>
    <n v="75000"/>
    <n v="2250000"/>
    <n v="5250000"/>
    <x v="0"/>
    <x v="0"/>
    <x v="0"/>
    <x v="0"/>
    <x v="0"/>
    <s v="DL.2376.AFA.001.052.A.521211"/>
  </r>
  <r>
    <s v="DL.2376.AFA.001.052.A.521211.2"/>
    <m/>
    <s v="02 - Bahan Komputer"/>
    <n v="1"/>
    <s v="PKT"/>
    <n v="1500000"/>
    <n v="1500000"/>
    <m/>
    <x v="23"/>
    <n v="1"/>
    <s v="PKT"/>
    <n v="1500000"/>
    <n v="1500000"/>
    <n v="0"/>
    <x v="0"/>
    <x v="0"/>
    <x v="0"/>
    <x v="0"/>
    <x v="0"/>
    <s v="DL.2376.AFA.001.052.A.521211"/>
  </r>
  <r>
    <s v="DL.2376.AFA.001.052.A.521211.3"/>
    <m/>
    <s v="03 - ATK"/>
    <n v="1"/>
    <s v="PKT"/>
    <n v="1000000"/>
    <n v="1000000"/>
    <m/>
    <x v="24"/>
    <n v="1"/>
    <s v="PKT"/>
    <n v="1000000"/>
    <n v="1000000"/>
    <n v="0"/>
    <x v="0"/>
    <x v="0"/>
    <x v="0"/>
    <x v="0"/>
    <x v="0"/>
    <s v="DL.2376.AFA.001.052.A.521211"/>
  </r>
  <r>
    <s v="DL.2376.AFA.001.052.A.521211.4"/>
    <m/>
    <s v="04 - Cetak"/>
    <n v="3"/>
    <s v="Ekspl"/>
    <n v="350000"/>
    <n v="1050000"/>
    <m/>
    <x v="25"/>
    <n v="3"/>
    <s v="Ekspl"/>
    <n v="350000"/>
    <n v="1050000"/>
    <n v="0"/>
    <x v="0"/>
    <x v="0"/>
    <x v="0"/>
    <x v="0"/>
    <x v="0"/>
    <s v="DL.2376.AFA.001.052.A.521211"/>
  </r>
  <r>
    <s v="DL.2376.AFA.001.052.A.521219"/>
    <m/>
    <m/>
    <m/>
    <m/>
    <m/>
    <m/>
    <s v="521219"/>
    <x v="26"/>
    <m/>
    <m/>
    <m/>
    <n v="10000000"/>
    <n v="-10000000"/>
    <x v="0"/>
    <x v="0"/>
    <x v="0"/>
    <x v="0"/>
    <x v="2"/>
    <s v="DL.2376.AFA.001.052.A"/>
  </r>
  <r>
    <s v="DL.2376.AFA.001.052.A.521219.1"/>
    <m/>
    <m/>
    <m/>
    <m/>
    <m/>
    <m/>
    <m/>
    <x v="27"/>
    <n v="1"/>
    <s v="PKT"/>
    <n v="10000000"/>
    <n v="10000000"/>
    <n v="-10000000"/>
    <x v="0"/>
    <x v="0"/>
    <x v="0"/>
    <x v="0"/>
    <x v="0"/>
    <s v="DL.2376.AFA.001.052.A.521219"/>
  </r>
  <r>
    <s v="DL.2376.AFA.001.052.A.522151"/>
    <m/>
    <m/>
    <m/>
    <m/>
    <m/>
    <m/>
    <s v="522151"/>
    <x v="11"/>
    <m/>
    <m/>
    <m/>
    <n v="2000000"/>
    <n v="-2000000"/>
    <x v="0"/>
    <x v="0"/>
    <x v="0"/>
    <x v="0"/>
    <x v="2"/>
    <s v="DL.2376.AFA.001.052.A"/>
  </r>
  <r>
    <s v="DL.2376.AFA.001.052.A.522151.1"/>
    <m/>
    <m/>
    <m/>
    <m/>
    <m/>
    <m/>
    <m/>
    <x v="12"/>
    <n v="2"/>
    <s v="OJ"/>
    <n v="1000000"/>
    <n v="2000000"/>
    <n v="-2000000"/>
    <x v="0"/>
    <x v="0"/>
    <x v="0"/>
    <x v="0"/>
    <x v="0"/>
    <s v="DL.2376.AFA.001.052.A.522151"/>
  </r>
  <r>
    <s v="DL.2376.AFA.001.052.A.524111"/>
    <s v="524111"/>
    <s v="Belanja Perjalanan Dinas Biasa"/>
    <m/>
    <m/>
    <m/>
    <n v="24000000"/>
    <s v="524111"/>
    <x v="13"/>
    <m/>
    <m/>
    <m/>
    <n v="24000000"/>
    <n v="0"/>
    <x v="0"/>
    <x v="0"/>
    <x v="0"/>
    <x v="0"/>
    <x v="2"/>
    <s v="DL.2376.AFA.001.052.A"/>
  </r>
  <r>
    <s v="DL.2376.AFA.001.052.A.524111.1"/>
    <m/>
    <s v="01 - NSPK Peserta Didik Standar Sarana dan Prasarana Pendidikan KP"/>
    <n v="6"/>
    <s v="OK"/>
    <n v="4000000"/>
    <n v="24000000"/>
    <m/>
    <x v="28"/>
    <n v="6"/>
    <s v="OK"/>
    <n v="4000000"/>
    <n v="24000000"/>
    <n v="0"/>
    <x v="0"/>
    <x v="0"/>
    <x v="0"/>
    <x v="0"/>
    <x v="0"/>
    <s v="DL.2376.AFA.001.052.A.524111"/>
  </r>
  <r>
    <s v="DL.2376.AFA.001.052.B"/>
    <s v="B"/>
    <s v="Pengendalian Sarana Prasarana"/>
    <m/>
    <m/>
    <m/>
    <n v="83752000"/>
    <s v="B"/>
    <x v="29"/>
    <m/>
    <m/>
    <m/>
    <n v="87752000"/>
    <n v="-4000000"/>
    <x v="0"/>
    <x v="1"/>
    <x v="2"/>
    <x v="0"/>
    <x v="0"/>
    <s v="DL.2376.AFA.001.052"/>
  </r>
  <r>
    <s v="DL.2376.AFA.001.052.B.521211"/>
    <s v="521211"/>
    <s v="Belanja Bahan"/>
    <m/>
    <m/>
    <m/>
    <n v="13500000"/>
    <s v="521211"/>
    <x v="6"/>
    <m/>
    <m/>
    <m/>
    <n v="13500000"/>
    <n v="0"/>
    <x v="0"/>
    <x v="0"/>
    <x v="0"/>
    <x v="0"/>
    <x v="2"/>
    <s v="DL.2376.AFA.001.052.B"/>
  </r>
  <r>
    <s v="DL.2376.AFA.001.052.B.521211.1"/>
    <m/>
    <s v="01 - Konsumsi/bahan makanan"/>
    <n v="100"/>
    <s v="OK"/>
    <n v="75000"/>
    <n v="7500000"/>
    <m/>
    <x v="7"/>
    <n v="100"/>
    <s v="OK"/>
    <n v="75000"/>
    <n v="7500000"/>
    <n v="0"/>
    <x v="0"/>
    <x v="0"/>
    <x v="0"/>
    <x v="0"/>
    <x v="0"/>
    <s v="DL.2376.AFA.001.052.B.521211"/>
  </r>
  <r>
    <s v="DL.2376.AFA.001.052.B.521211.2"/>
    <m/>
    <s v="02 - Bahan Komputer"/>
    <n v="2"/>
    <s v="PKT"/>
    <n v="1500000"/>
    <n v="3000000"/>
    <m/>
    <x v="23"/>
    <n v="2"/>
    <s v="PKT"/>
    <n v="1500000"/>
    <n v="3000000"/>
    <n v="0"/>
    <x v="0"/>
    <x v="0"/>
    <x v="0"/>
    <x v="0"/>
    <x v="0"/>
    <s v="DL.2376.AFA.001.052.B.521211"/>
  </r>
  <r>
    <s v="DL.2376.AFA.001.052.B.521211.3"/>
    <m/>
    <s v="03 - ATK"/>
    <n v="2"/>
    <s v="PKT"/>
    <n v="1000000"/>
    <n v="2000000"/>
    <m/>
    <x v="24"/>
    <n v="2"/>
    <s v="PKT"/>
    <n v="1000000"/>
    <n v="2000000"/>
    <n v="0"/>
    <x v="0"/>
    <x v="0"/>
    <x v="0"/>
    <x v="0"/>
    <x v="0"/>
    <s v="DL.2376.AFA.001.052.B.521211"/>
  </r>
  <r>
    <s v="DL.2376.AFA.001.052.B.521211.4"/>
    <m/>
    <s v="04 - Cetakan"/>
    <n v="4"/>
    <s v="Ekspl"/>
    <n v="250000"/>
    <n v="1000000"/>
    <m/>
    <x v="30"/>
    <n v="4"/>
    <s v="Ekspl"/>
    <n v="250000"/>
    <n v="1000000"/>
    <n v="0"/>
    <x v="0"/>
    <x v="0"/>
    <x v="0"/>
    <x v="0"/>
    <x v="0"/>
    <s v="DL.2376.AFA.001.052.B.521211"/>
  </r>
  <r>
    <s v="DL.2376.AFA.001.052.B.522151"/>
    <s v="522151"/>
    <s v="Belanja Jasa Profesi"/>
    <m/>
    <m/>
    <m/>
    <n v="4000000"/>
    <s v="522151"/>
    <x v="11"/>
    <m/>
    <m/>
    <m/>
    <n v="8000000"/>
    <n v="-4000000"/>
    <x v="0"/>
    <x v="0"/>
    <x v="0"/>
    <x v="0"/>
    <x v="2"/>
    <s v="DL.2376.AFA.001.052.B"/>
  </r>
  <r>
    <s v="DL.2376.AFA.001.052.B.522151.1"/>
    <m/>
    <s v="01 - Narasumber/Pembahas"/>
    <n v="4"/>
    <s v="OJ"/>
    <n v="1000000"/>
    <n v="4000000"/>
    <m/>
    <x v="12"/>
    <n v="8"/>
    <s v="OJ"/>
    <n v="1000000"/>
    <n v="8000000"/>
    <n v="-4000000"/>
    <x v="0"/>
    <x v="0"/>
    <x v="0"/>
    <x v="0"/>
    <x v="0"/>
    <s v="DL.2376.AFA.001.052.B.522151"/>
  </r>
  <r>
    <s v="DL.2376.AFA.001.052.B.524111"/>
    <s v="524111"/>
    <s v="Belanja Perjalanan Dinas Biasa"/>
    <m/>
    <m/>
    <m/>
    <n v="66252000"/>
    <s v="524111"/>
    <x v="13"/>
    <m/>
    <m/>
    <m/>
    <n v="66252000"/>
    <n v="0"/>
    <x v="0"/>
    <x v="0"/>
    <x v="0"/>
    <x v="0"/>
    <x v="2"/>
    <s v="DL.2376.AFA.001.052.B"/>
  </r>
  <r>
    <s v="DL.2376.AFA.001.052.B.524111.1"/>
    <m/>
    <s v="01 - Perjalanan Pengendalian Sarana Prasarana"/>
    <n v="12"/>
    <s v="OK"/>
    <n v="5521000"/>
    <n v="66252000"/>
    <m/>
    <x v="31"/>
    <n v="12"/>
    <s v="OK"/>
    <n v="5521000"/>
    <n v="66252000"/>
    <n v="0"/>
    <x v="0"/>
    <x v="0"/>
    <x v="0"/>
    <x v="0"/>
    <x v="0"/>
    <s v="DL.2376.AFA.001.052.B.524111"/>
  </r>
  <r>
    <s v="DL.2376.AFA.001.053"/>
    <s v="053"/>
    <s v="NSPK Kelembagaan Pendidikan KP"/>
    <m/>
    <s v=""/>
    <m/>
    <n v="475336000"/>
    <s v="053"/>
    <x v="32"/>
    <m/>
    <s v=""/>
    <m/>
    <n v="464836000"/>
    <n v="10500000"/>
    <x v="0"/>
    <x v="0"/>
    <x v="0"/>
    <x v="0"/>
    <x v="0"/>
    <s v="DL.2376.AFA.001"/>
  </r>
  <r>
    <s v="DL.2376.AFA.001.053.A"/>
    <s v="A"/>
    <s v="Pengembangan Kelembagaan Pendidikan KP"/>
    <m/>
    <m/>
    <m/>
    <n v="404820000"/>
    <s v="A"/>
    <x v="33"/>
    <m/>
    <m/>
    <m/>
    <n v="394320000"/>
    <n v="10500000"/>
    <x v="0"/>
    <x v="2"/>
    <x v="3"/>
    <x v="0"/>
    <x v="0"/>
    <s v="DL.2376.AFA.001.053"/>
  </r>
  <r>
    <s v="DL.2376.AFA.001.053.A.521211"/>
    <s v="521211"/>
    <s v="Belanja Bahan"/>
    <m/>
    <m/>
    <m/>
    <n v="74000000"/>
    <s v="521211"/>
    <x v="6"/>
    <m/>
    <m/>
    <m/>
    <n v="32500000"/>
    <n v="41500000"/>
    <x v="0"/>
    <x v="0"/>
    <x v="0"/>
    <x v="0"/>
    <x v="3"/>
    <s v="DL.2376.AFA.001.053.A"/>
  </r>
  <r>
    <s v="DL.2376.AFA.001.053.A.521211.1"/>
    <m/>
    <s v="01 - Konsumsi/bahan makanan"/>
    <n v="200"/>
    <s v="OK"/>
    <n v="75000"/>
    <n v="15000000"/>
    <m/>
    <x v="7"/>
    <n v="200"/>
    <s v="OK"/>
    <n v="75000"/>
    <n v="15000000"/>
    <n v="0"/>
    <x v="0"/>
    <x v="0"/>
    <x v="0"/>
    <x v="0"/>
    <x v="0"/>
    <s v="DL.2376.AFA.001.053.A.521211"/>
  </r>
  <r>
    <s v="DL.2376.AFA.001.053.A.521211.2"/>
    <m/>
    <s v="02 - Penggadaan"/>
    <n v="8"/>
    <s v="PKT"/>
    <n v="1000000"/>
    <n v="8000000"/>
    <m/>
    <x v="8"/>
    <n v="5"/>
    <s v="PKT"/>
    <n v="1000000"/>
    <n v="5000000"/>
    <n v="3000000"/>
    <x v="0"/>
    <x v="0"/>
    <x v="0"/>
    <x v="0"/>
    <x v="0"/>
    <s v="DL.2376.AFA.001.053.A.521211"/>
  </r>
  <r>
    <s v="DL.2376.AFA.001.053.A.521211.3"/>
    <m/>
    <s v="03 - Bahan Komputer"/>
    <n v="8"/>
    <s v="PKT"/>
    <n v="1500000"/>
    <n v="12000000"/>
    <m/>
    <x v="9"/>
    <n v="5"/>
    <s v="PKT"/>
    <n v="1500000"/>
    <n v="7500000"/>
    <n v="4500000"/>
    <x v="0"/>
    <x v="0"/>
    <x v="0"/>
    <x v="0"/>
    <x v="0"/>
    <s v="DL.2376.AFA.001.053.A.521211"/>
  </r>
  <r>
    <s v="DL.2376.AFA.001.053.A.521211.4"/>
    <m/>
    <s v="04 - ATK"/>
    <n v="8"/>
    <s v="PKT"/>
    <n v="1000000"/>
    <n v="8000000"/>
    <m/>
    <x v="10"/>
    <n v="5"/>
    <s v="PKT"/>
    <n v="1000000"/>
    <n v="5000000"/>
    <n v="3000000"/>
    <x v="0"/>
    <x v="0"/>
    <x v="0"/>
    <x v="0"/>
    <x v="0"/>
    <s v="DL.2376.AFA.001.053.A.521211"/>
  </r>
  <r>
    <s v="DL.2376.AFA.001.053.A.521211.5"/>
    <m/>
    <s v="05 - Cetakan Kelembagaan Pendidikan Vokasi"/>
    <n v="62"/>
    <s v="Ekpl"/>
    <n v="500000"/>
    <n v="31000000"/>
    <m/>
    <x v="34"/>
    <m/>
    <m/>
    <m/>
    <m/>
    <n v="31000000"/>
    <x v="0"/>
    <x v="0"/>
    <x v="0"/>
    <x v="0"/>
    <x v="0"/>
    <s v="DL.2376.AFA.001.053.A.521211"/>
  </r>
  <r>
    <s v="DL.2376.AFA.001.053.A.521219"/>
    <m/>
    <m/>
    <m/>
    <m/>
    <m/>
    <m/>
    <s v="521219"/>
    <x v="26"/>
    <m/>
    <m/>
    <m/>
    <n v="31000000"/>
    <n v="-31000000"/>
    <x v="0"/>
    <x v="0"/>
    <x v="0"/>
    <x v="0"/>
    <x v="3"/>
    <s v="DL.2376.AFA.001.053.A"/>
  </r>
  <r>
    <s v="DL.2376.AFA.001.053.A.521219.1"/>
    <m/>
    <m/>
    <m/>
    <m/>
    <m/>
    <m/>
    <m/>
    <x v="35"/>
    <n v="1"/>
    <s v="PKT"/>
    <n v="31000000"/>
    <n v="31000000"/>
    <n v="-31000000"/>
    <x v="0"/>
    <x v="0"/>
    <x v="0"/>
    <x v="0"/>
    <x v="0"/>
    <s v="DL.2376.AFA.001.053.A.521219"/>
  </r>
  <r>
    <s v="DL.2376.AFA.001.053.A.522151"/>
    <s v="522151"/>
    <s v="Belanja Jasa Profesi"/>
    <m/>
    <m/>
    <m/>
    <n v="25200000"/>
    <s v="522151"/>
    <x v="11"/>
    <m/>
    <m/>
    <m/>
    <n v="25200000"/>
    <n v="0"/>
    <x v="0"/>
    <x v="0"/>
    <x v="0"/>
    <x v="0"/>
    <x v="3"/>
    <s v="DL.2376.AFA.001.053.A"/>
  </r>
  <r>
    <s v="DL.2376.AFA.001.053.A.522151.1"/>
    <m/>
    <s v="01 - Narasumber/Pembahas"/>
    <n v="28"/>
    <s v="OJ"/>
    <n v="900000"/>
    <n v="25200000"/>
    <m/>
    <x v="12"/>
    <n v="28"/>
    <s v="OJ"/>
    <n v="900000"/>
    <n v="25200000"/>
    <n v="0"/>
    <x v="0"/>
    <x v="0"/>
    <x v="0"/>
    <x v="0"/>
    <x v="0"/>
    <s v="DL.2376.AFA.001.053.A.522151"/>
  </r>
  <r>
    <s v="DL.2376.AFA.001.053.A.524111"/>
    <s v="524111"/>
    <s v="Belanja Perjalanan Dinas Biasa"/>
    <m/>
    <m/>
    <m/>
    <n v="304120000"/>
    <s v="524111"/>
    <x v="13"/>
    <m/>
    <m/>
    <m/>
    <n v="304120000"/>
    <n v="0"/>
    <x v="0"/>
    <x v="0"/>
    <x v="0"/>
    <x v="0"/>
    <x v="3"/>
    <s v="DL.2376.AFA.001.053.A"/>
  </r>
  <r>
    <s v="DL.2376.AFA.001.053.A.524111.1"/>
    <m/>
    <s v="01 - Perjalanan Pembentukan Kelembagaan Pendidikan KP"/>
    <n v="52"/>
    <s v="OK"/>
    <n v="5848480"/>
    <n v="304120000"/>
    <m/>
    <x v="36"/>
    <n v="52"/>
    <s v="OK"/>
    <n v="5848480"/>
    <n v="304120000"/>
    <n v="0"/>
    <x v="0"/>
    <x v="0"/>
    <x v="0"/>
    <x v="0"/>
    <x v="0"/>
    <s v="DL.2376.AFA.001.053.A.524111"/>
  </r>
  <r>
    <s v="DL.2376.AFA.001.053.A.524113"/>
    <s v="524113"/>
    <s v="Belanja Perjalanan Dinas Dalam Kota"/>
    <m/>
    <m/>
    <m/>
    <n v="1500000"/>
    <s v="524113"/>
    <x v="37"/>
    <m/>
    <m/>
    <m/>
    <n v="1500000"/>
    <n v="0"/>
    <x v="0"/>
    <x v="0"/>
    <x v="0"/>
    <x v="0"/>
    <x v="3"/>
    <s v="DL.2376.AFA.001.053.A"/>
  </r>
  <r>
    <s v="DL.2376.AFA.001.053.A.524113.1"/>
    <m/>
    <s v="01 - Transport lokal"/>
    <n v="10"/>
    <s v="OK"/>
    <n v="150000"/>
    <n v="1500000"/>
    <m/>
    <x v="38"/>
    <n v="10"/>
    <s v="OK"/>
    <n v="150000"/>
    <n v="1500000"/>
    <n v="0"/>
    <x v="0"/>
    <x v="0"/>
    <x v="0"/>
    <x v="0"/>
    <x v="0"/>
    <s v="DL.2376.AFA.001.053.A.524113"/>
  </r>
  <r>
    <s v="DL.2376.AFA.001.053.B"/>
    <s v="B"/>
    <s v="Penyusunan NSPK Kelembagaan Pendidikan"/>
    <m/>
    <m/>
    <m/>
    <n v="70516000"/>
    <s v="B"/>
    <x v="39"/>
    <m/>
    <m/>
    <m/>
    <n v="70516000"/>
    <n v="0"/>
    <x v="0"/>
    <x v="2"/>
    <x v="3"/>
    <x v="0"/>
    <x v="0"/>
    <s v="DL.2376.AFA.001.053"/>
  </r>
  <r>
    <s v="DL.2376.AFA.001.053.B.521211"/>
    <s v="521211"/>
    <s v="Belanja Bahan"/>
    <m/>
    <m/>
    <m/>
    <n v="22625000"/>
    <s v="521211"/>
    <x v="6"/>
    <m/>
    <m/>
    <m/>
    <n v="22625000"/>
    <n v="0"/>
    <x v="0"/>
    <x v="0"/>
    <x v="0"/>
    <x v="0"/>
    <x v="3"/>
    <s v="DL.2376.AFA.001.053.B"/>
  </r>
  <r>
    <s v="DL.2376.AFA.001.053.B.521211.1"/>
    <m/>
    <s v="01 - Konsumsi/bahan makanan"/>
    <n v="75"/>
    <s v="OK"/>
    <n v="75000"/>
    <n v="5625000"/>
    <m/>
    <x v="7"/>
    <n v="75"/>
    <s v="OK"/>
    <n v="75000"/>
    <n v="5625000"/>
    <n v="0"/>
    <x v="0"/>
    <x v="0"/>
    <x v="0"/>
    <x v="0"/>
    <x v="0"/>
    <s v="DL.2376.AFA.001.053.B.521211"/>
  </r>
  <r>
    <s v="DL.2376.AFA.001.053.B.521211.2"/>
    <m/>
    <s v="02 - Penggadaan"/>
    <n v="4"/>
    <s v="PKT"/>
    <n v="1500000"/>
    <n v="6000000"/>
    <m/>
    <x v="8"/>
    <n v="4"/>
    <s v="PKT"/>
    <n v="1500000"/>
    <n v="6000000"/>
    <n v="0"/>
    <x v="0"/>
    <x v="0"/>
    <x v="0"/>
    <x v="0"/>
    <x v="0"/>
    <s v="DL.2376.AFA.001.053.B.521211"/>
  </r>
  <r>
    <s v="DL.2376.AFA.001.053.B.521211.3"/>
    <m/>
    <s v="03 - Bahan Komputer"/>
    <n v="4"/>
    <s v="PKT"/>
    <n v="1500000"/>
    <n v="6000000"/>
    <m/>
    <x v="9"/>
    <n v="4"/>
    <s v="PKT"/>
    <n v="1500000"/>
    <n v="6000000"/>
    <n v="0"/>
    <x v="0"/>
    <x v="0"/>
    <x v="0"/>
    <x v="0"/>
    <x v="0"/>
    <s v="DL.2376.AFA.001.053.B.521211"/>
  </r>
  <r>
    <s v="DL.2376.AFA.001.053.B.521211.4"/>
    <m/>
    <s v="04 - ATK"/>
    <n v="5"/>
    <s v="PKT"/>
    <n v="1000000"/>
    <n v="5000000"/>
    <m/>
    <x v="10"/>
    <n v="5"/>
    <s v="PKT"/>
    <n v="1000000"/>
    <n v="5000000"/>
    <n v="0"/>
    <x v="0"/>
    <x v="0"/>
    <x v="0"/>
    <x v="0"/>
    <x v="0"/>
    <s v="DL.2376.AFA.001.053.B.521211"/>
  </r>
  <r>
    <s v="DL.2376.AFA.001.053.B.522151"/>
    <s v="522151"/>
    <s v="Belanja Jasa Profesi"/>
    <m/>
    <m/>
    <m/>
    <n v="7200000"/>
    <s v="522151"/>
    <x v="11"/>
    <m/>
    <m/>
    <m/>
    <n v="7200000"/>
    <n v="0"/>
    <x v="0"/>
    <x v="0"/>
    <x v="0"/>
    <x v="0"/>
    <x v="3"/>
    <s v="DL.2376.AFA.001.053.B"/>
  </r>
  <r>
    <s v="DL.2376.AFA.001.053.B.522151.1"/>
    <m/>
    <s v="01 - Narasumber/Pembahas"/>
    <n v="8"/>
    <s v="OJ"/>
    <n v="900000"/>
    <n v="7200000"/>
    <m/>
    <x v="12"/>
    <n v="8"/>
    <s v="OJ"/>
    <n v="900000"/>
    <n v="7200000"/>
    <n v="0"/>
    <x v="0"/>
    <x v="0"/>
    <x v="0"/>
    <x v="0"/>
    <x v="0"/>
    <s v="DL.2376.AFA.001.053.B.522151"/>
  </r>
  <r>
    <s v="DL.2376.AFA.001.053.B.524111"/>
    <s v="524111"/>
    <s v="Belanja Perjalanan Dinas Biasa"/>
    <m/>
    <m/>
    <m/>
    <n v="40691000"/>
    <s v="524111"/>
    <x v="13"/>
    <m/>
    <m/>
    <m/>
    <n v="40691000"/>
    <n v="0"/>
    <x v="0"/>
    <x v="0"/>
    <x v="0"/>
    <x v="0"/>
    <x v="3"/>
    <s v="DL.2376.AFA.001.053.B"/>
  </r>
  <r>
    <s v="DL.2376.AFA.001.053.B.524111.1"/>
    <m/>
    <s v="01 - Penyusunan NSPK Kelembagaan Pendidikan"/>
    <n v="20"/>
    <s v="OK"/>
    <n v="2034550"/>
    <n v="40691000"/>
    <m/>
    <x v="40"/>
    <n v="20"/>
    <s v="OK"/>
    <n v="2034550"/>
    <n v="40691000"/>
    <n v="0"/>
    <x v="0"/>
    <x v="0"/>
    <x v="0"/>
    <x v="0"/>
    <x v="0"/>
    <s v="DL.2376.AFA.001.053.B.524111"/>
  </r>
  <r>
    <s v="DL.2376.AFA.001.054"/>
    <s v="054"/>
    <s v="NSPK Ketenagaan Pendidikan KP"/>
    <m/>
    <s v=""/>
    <m/>
    <n v="219670000"/>
    <s v="054"/>
    <x v="41"/>
    <m/>
    <s v=""/>
    <m/>
    <n v="242705000"/>
    <n v="-23035000"/>
    <x v="0"/>
    <x v="0"/>
    <x v="0"/>
    <x v="0"/>
    <x v="0"/>
    <s v="DL.2376.AFA.001"/>
  </r>
  <r>
    <s v="DL.2376.AFA.001.054.A"/>
    <s v="A"/>
    <s v="Penyiapan Pendidik dan Tenaga Kependidikan"/>
    <m/>
    <m/>
    <m/>
    <n v="116750000"/>
    <s v="A"/>
    <x v="42"/>
    <m/>
    <m/>
    <m/>
    <n v="131785000"/>
    <n v="-15035000"/>
    <x v="0"/>
    <x v="2"/>
    <x v="4"/>
    <x v="0"/>
    <x v="0"/>
    <s v="DL.2376.AFA.001.054"/>
  </r>
  <r>
    <s v="DL.2376.AFA.001.054.A.521211"/>
    <s v="521211"/>
    <s v="Belanja Bahan"/>
    <m/>
    <m/>
    <m/>
    <n v="50750000"/>
    <s v="521211"/>
    <x v="6"/>
    <m/>
    <m/>
    <m/>
    <n v="50750000"/>
    <n v="0"/>
    <x v="0"/>
    <x v="0"/>
    <x v="0"/>
    <x v="0"/>
    <x v="4"/>
    <s v="DL.2376.AFA.001.054.A"/>
  </r>
  <r>
    <s v="DL.2376.AFA.001.054.A.521211.1"/>
    <m/>
    <s v="01 - Konsumsi/bahan makanan"/>
    <n v="250"/>
    <s v="OK"/>
    <n v="75000"/>
    <n v="18750000"/>
    <m/>
    <x v="7"/>
    <n v="250"/>
    <s v="OK"/>
    <n v="75000"/>
    <n v="18750000"/>
    <n v="0"/>
    <x v="0"/>
    <x v="0"/>
    <x v="0"/>
    <x v="0"/>
    <x v="0"/>
    <s v="DL.2376.AFA.001.054.A.521211"/>
  </r>
  <r>
    <s v="DL.2376.AFA.001.054.A.521211.2"/>
    <m/>
    <s v="02 - Penggadaan"/>
    <n v="8"/>
    <s v="PKT"/>
    <n v="1500000"/>
    <n v="12000000"/>
    <m/>
    <x v="8"/>
    <n v="8"/>
    <s v="PKT"/>
    <n v="1500000"/>
    <n v="12000000"/>
    <n v="0"/>
    <x v="0"/>
    <x v="0"/>
    <x v="0"/>
    <x v="0"/>
    <x v="0"/>
    <s v="DL.2376.AFA.001.054.A.521211"/>
  </r>
  <r>
    <s v="DL.2376.AFA.001.054.A.521211.3"/>
    <m/>
    <s v="03 - Bahan Komputer"/>
    <n v="8"/>
    <s v="PKT"/>
    <n v="1500000"/>
    <n v="12000000"/>
    <m/>
    <x v="9"/>
    <n v="8"/>
    <s v="PKT"/>
    <n v="1500000"/>
    <n v="12000000"/>
    <n v="0"/>
    <x v="0"/>
    <x v="0"/>
    <x v="0"/>
    <x v="0"/>
    <x v="0"/>
    <s v="DL.2376.AFA.001.054.A.521211"/>
  </r>
  <r>
    <s v="DL.2376.AFA.001.054.A.521211.4"/>
    <m/>
    <s v="04 - ATK"/>
    <n v="8"/>
    <s v="PKT"/>
    <n v="1000000"/>
    <n v="8000000"/>
    <m/>
    <x v="10"/>
    <n v="8"/>
    <s v="PKT"/>
    <n v="1000000"/>
    <n v="8000000"/>
    <n v="0"/>
    <x v="0"/>
    <x v="0"/>
    <x v="0"/>
    <x v="0"/>
    <x v="0"/>
    <s v="DL.2376.AFA.001.054.A.521211"/>
  </r>
  <r>
    <s v="DL.2376.AFA.001.054.A.522151"/>
    <m/>
    <m/>
    <m/>
    <m/>
    <m/>
    <m/>
    <s v="522151"/>
    <x v="11"/>
    <m/>
    <m/>
    <m/>
    <n v="0"/>
    <n v="0"/>
    <x v="0"/>
    <x v="0"/>
    <x v="0"/>
    <x v="0"/>
    <x v="4"/>
    <s v="DL.2376.AFA.001.054.A"/>
  </r>
  <r>
    <s v="DL.2376.AFA.001.054.A.522151.1"/>
    <m/>
    <m/>
    <m/>
    <m/>
    <m/>
    <m/>
    <m/>
    <x v="12"/>
    <n v="0"/>
    <s v="OJ"/>
    <n v="900000"/>
    <n v="0"/>
    <n v="0"/>
    <x v="0"/>
    <x v="0"/>
    <x v="0"/>
    <x v="0"/>
    <x v="0"/>
    <s v="DL.2376.AFA.001.054.A.522151"/>
  </r>
  <r>
    <s v="DL.2376.AFA.001.054.A.524111"/>
    <s v="524111"/>
    <s v="Belanja Perjalanan Dinas Biasa"/>
    <m/>
    <m/>
    <m/>
    <n v="66000000"/>
    <s v="524111"/>
    <x v="13"/>
    <m/>
    <m/>
    <m/>
    <n v="81035000"/>
    <n v="-15035000"/>
    <x v="0"/>
    <x v="0"/>
    <x v="0"/>
    <x v="0"/>
    <x v="4"/>
    <s v="DL.2376.AFA.001.054.A"/>
  </r>
  <r>
    <s v="DL.2376.AFA.001.054.A.524111.1"/>
    <m/>
    <s v="01 - Perjalanan Penyiapan Pendidik dan Tenaga Kependidikan"/>
    <n v="12"/>
    <s v="OK"/>
    <n v="5500000"/>
    <n v="66000000"/>
    <m/>
    <x v="43"/>
    <n v="16"/>
    <s v="OK"/>
    <n v="5064688"/>
    <n v="81035000"/>
    <n v="-15035000"/>
    <x v="0"/>
    <x v="0"/>
    <x v="0"/>
    <x v="0"/>
    <x v="0"/>
    <s v="DL.2376.AFA.001.054.A.524111"/>
  </r>
  <r>
    <s v="DL.2376.AFA.001.054.B"/>
    <s v="B"/>
    <s v="Evaluasi Beban Kerja Guru dan Dosen"/>
    <m/>
    <m/>
    <m/>
    <n v="102920000"/>
    <s v="B"/>
    <x v="44"/>
    <m/>
    <m/>
    <m/>
    <n v="110920000"/>
    <n v="-8000000"/>
    <x v="0"/>
    <x v="2"/>
    <x v="4"/>
    <x v="0"/>
    <x v="0"/>
    <s v="DL.2376.AFA.001.054"/>
  </r>
  <r>
    <s v="DL.2376.AFA.001.054.B.521211"/>
    <s v="521211"/>
    <s v="Belanja Bahan"/>
    <m/>
    <m/>
    <m/>
    <n v="23750000"/>
    <s v="521211"/>
    <x v="6"/>
    <m/>
    <m/>
    <m/>
    <n v="23750000"/>
    <n v="0"/>
    <x v="0"/>
    <x v="0"/>
    <x v="0"/>
    <x v="0"/>
    <x v="4"/>
    <s v="DL.2376.AFA.001.054.B"/>
  </r>
  <r>
    <s v="DL.2376.AFA.001.054.B.521211.1"/>
    <m/>
    <s v="01 - Konsumsi/bahan makanan"/>
    <n v="90"/>
    <s v="OK"/>
    <n v="75000"/>
    <n v="6750000"/>
    <m/>
    <x v="7"/>
    <n v="90"/>
    <s v="OK"/>
    <n v="75000"/>
    <n v="6750000"/>
    <n v="0"/>
    <x v="0"/>
    <x v="0"/>
    <x v="0"/>
    <x v="0"/>
    <x v="0"/>
    <s v="DL.2376.AFA.001.054.B.521211"/>
  </r>
  <r>
    <s v="DL.2376.AFA.001.054.B.521211.2"/>
    <m/>
    <s v="02 - Penggadaan"/>
    <n v="2"/>
    <s v="PKT"/>
    <n v="1500000"/>
    <n v="3000000"/>
    <m/>
    <x v="8"/>
    <n v="2"/>
    <s v="PKT"/>
    <n v="1500000"/>
    <n v="3000000"/>
    <n v="0"/>
    <x v="0"/>
    <x v="0"/>
    <x v="0"/>
    <x v="0"/>
    <x v="0"/>
    <s v="DL.2376.AFA.001.054.B.521211"/>
  </r>
  <r>
    <s v="DL.2376.AFA.001.054.B.521211.3"/>
    <m/>
    <s v="03 - Bahan Komputer"/>
    <n v="2"/>
    <s v="PKT"/>
    <n v="1500000"/>
    <n v="3000000"/>
    <m/>
    <x v="9"/>
    <n v="2"/>
    <s v="PKT"/>
    <n v="1500000"/>
    <n v="3000000"/>
    <n v="0"/>
    <x v="0"/>
    <x v="0"/>
    <x v="0"/>
    <x v="0"/>
    <x v="0"/>
    <s v="DL.2376.AFA.001.054.B.521211"/>
  </r>
  <r>
    <s v="DL.2376.AFA.001.054.B.521211.4"/>
    <m/>
    <s v="04 - ATK"/>
    <n v="2"/>
    <s v="PKT"/>
    <n v="1000000"/>
    <n v="2000000"/>
    <m/>
    <x v="10"/>
    <n v="2"/>
    <s v="PKT"/>
    <n v="1000000"/>
    <n v="2000000"/>
    <n v="0"/>
    <x v="0"/>
    <x v="0"/>
    <x v="0"/>
    <x v="0"/>
    <x v="0"/>
    <s v="DL.2376.AFA.001.054.B.521211"/>
  </r>
  <r>
    <s v="DL.2376.AFA.001.054.B.521211.5"/>
    <m/>
    <s v="05 - Perlengkapan Kegiatan Beban Kerja Guru dan Dosen"/>
    <n v="36"/>
    <s v="OK"/>
    <n v="250000"/>
    <n v="9000000"/>
    <m/>
    <x v="45"/>
    <n v="36"/>
    <s v="OK"/>
    <n v="250000"/>
    <n v="9000000"/>
    <n v="0"/>
    <x v="0"/>
    <x v="0"/>
    <x v="0"/>
    <x v="0"/>
    <x v="0"/>
    <s v="DL.2376.AFA.001.054.B.521211"/>
  </r>
  <r>
    <s v="DL.2376.AFA.001.054.B.522151"/>
    <s v="522151"/>
    <s v="Belanja Jasa Profesi"/>
    <m/>
    <m/>
    <m/>
    <n v="10000000"/>
    <s v="522151"/>
    <x v="11"/>
    <m/>
    <m/>
    <m/>
    <n v="18000000"/>
    <n v="-8000000"/>
    <x v="0"/>
    <x v="0"/>
    <x v="0"/>
    <x v="0"/>
    <x v="4"/>
    <s v="DL.2376.AFA.001.054.B"/>
  </r>
  <r>
    <s v="DL.2376.AFA.001.054.B.522151.1"/>
    <m/>
    <s v="01 - Narasumber/Pembahas"/>
    <n v="10"/>
    <s v="OJ"/>
    <n v="1000000"/>
    <n v="10000000"/>
    <m/>
    <x v="12"/>
    <n v="20"/>
    <s v="OJ"/>
    <n v="900000"/>
    <n v="18000000"/>
    <n v="-8000000"/>
    <x v="0"/>
    <x v="0"/>
    <x v="0"/>
    <x v="0"/>
    <x v="0"/>
    <s v="DL.2376.AFA.001.054.B.522151"/>
  </r>
  <r>
    <s v="DL.2376.AFA.001.054.B.524111"/>
    <s v="524111"/>
    <s v="Belanja Perjalanan Dinas Biasa"/>
    <m/>
    <m/>
    <m/>
    <n v="69170000"/>
    <s v="524111"/>
    <x v="13"/>
    <m/>
    <m/>
    <m/>
    <n v="69170000"/>
    <n v="0"/>
    <x v="0"/>
    <x v="0"/>
    <x v="0"/>
    <x v="0"/>
    <x v="4"/>
    <s v="DL.2376.AFA.001.054.B"/>
  </r>
  <r>
    <s v="DL.2376.AFA.001.054.B.524111.1"/>
    <m/>
    <s v="01 - Perjalanan Evaluasi Beban Kerja Guru dan Dosen"/>
    <n v="26"/>
    <s v="OK"/>
    <n v="2660417"/>
    <n v="69170000"/>
    <m/>
    <x v="46"/>
    <n v="26"/>
    <s v="OK"/>
    <n v="2660417"/>
    <n v="69170000"/>
    <n v="0"/>
    <x v="0"/>
    <x v="0"/>
    <x v="0"/>
    <x v="0"/>
    <x v="0"/>
    <s v="DL.2376.AFA.001.054.B.524111"/>
  </r>
  <r>
    <s v="032.12.WA"/>
    <s v="032.12.WA"/>
    <s v="Program Dukungan Manajemen"/>
    <m/>
    <m/>
    <m/>
    <n v="22288180000"/>
    <s v="032.12.WA"/>
    <x v="47"/>
    <m/>
    <m/>
    <m/>
    <n v="22314424000"/>
    <n v="-26244000"/>
    <x v="0"/>
    <x v="0"/>
    <x v="0"/>
    <x v="0"/>
    <x v="0"/>
    <s v="032.12"/>
  </r>
  <r>
    <s v="WA.2378"/>
    <s v="2378"/>
    <s v="Dukungan Manajemen Internal Lingkup Badan Riset dan Sumber Daya Manusia Kelautan dan Perikanan"/>
    <m/>
    <m/>
    <m/>
    <n v="13788180000"/>
    <s v="2378"/>
    <x v="48"/>
    <m/>
    <m/>
    <m/>
    <n v="13814424000"/>
    <n v="-26244000"/>
    <x v="0"/>
    <x v="0"/>
    <x v="0"/>
    <x v="0"/>
    <x v="0"/>
    <s v="WA"/>
  </r>
  <r>
    <s v="WA.2378.CAN"/>
    <s v="2378.CAN"/>
    <s v="Sarana Bidang Teknologi Informasi dan Komunikasi[Base Line]"/>
    <n v="2"/>
    <s v="Unit"/>
    <m/>
    <n v="260000000"/>
    <s v="2378.CAN"/>
    <x v="49"/>
    <n v="2"/>
    <s v="Unit"/>
    <m/>
    <n v="260000000"/>
    <n v="0"/>
    <x v="0"/>
    <x v="0"/>
    <x v="0"/>
    <x v="0"/>
    <x v="0"/>
    <s v="WA.2378"/>
  </r>
  <r>
    <s v="WA.2378.CAN.001"/>
    <s v="2378.CAN.001"/>
    <s v="Sarana Teknologi Informasi dan Komunikasi Bidang Riset dan SDM KP"/>
    <n v="2"/>
    <s v="Unit"/>
    <m/>
    <n v="260000000"/>
    <s v="2378.CAN.001"/>
    <x v="50"/>
    <n v="2"/>
    <s v="Unit"/>
    <m/>
    <n v="260000000"/>
    <n v="0"/>
    <x v="0"/>
    <x v="0"/>
    <x v="0"/>
    <x v="0"/>
    <x v="0"/>
    <s v="WA.2378.CAN"/>
  </r>
  <r>
    <s v="WA.2378.CAN.001.301"/>
    <s v="301"/>
    <s v="Sarana Teknologi Informasi dan Komunikasi (TIK) Pendidikan Kelautan dan Perikanan"/>
    <m/>
    <s v=""/>
    <m/>
    <n v="260000000"/>
    <s v="301"/>
    <x v="51"/>
    <m/>
    <s v=""/>
    <m/>
    <n v="260000000"/>
    <n v="0"/>
    <x v="0"/>
    <x v="0"/>
    <x v="0"/>
    <x v="0"/>
    <x v="0"/>
    <s v="WA.2378.CAN.001"/>
  </r>
  <r>
    <s v="WA.2378.CAN.001.301.A"/>
    <s v="A"/>
    <s v="Sarana Teknologi Informasi dan Komunikasi"/>
    <m/>
    <m/>
    <m/>
    <n v="260000000"/>
    <s v="A"/>
    <x v="52"/>
    <m/>
    <m/>
    <m/>
    <n v="260000000"/>
    <n v="0"/>
    <x v="0"/>
    <x v="3"/>
    <x v="5"/>
    <x v="0"/>
    <x v="0"/>
    <s v="WA.2378.CAN.001.301"/>
  </r>
  <r>
    <s v="WA.2378.CAN.001.301.A.532111"/>
    <s v="532111"/>
    <s v="Belanja Modal Peralatan dan Mesin"/>
    <m/>
    <m/>
    <m/>
    <n v="260000000"/>
    <s v="532111"/>
    <x v="53"/>
    <m/>
    <m/>
    <m/>
    <n v="260000000"/>
    <n v="0"/>
    <x v="0"/>
    <x v="0"/>
    <x v="0"/>
    <x v="1"/>
    <x v="5"/>
    <s v="WA.2378.CAN.001.301.A"/>
  </r>
  <r>
    <s v="WA.2378.CAN.001.301.A.532111.1"/>
    <m/>
    <s v="01 - Peralatan Teknologi Informasi dan Komunikasi Pusdik KP"/>
    <n v="1"/>
    <s v="PKT"/>
    <n v="260000000"/>
    <n v="260000000"/>
    <m/>
    <x v="54"/>
    <n v="1"/>
    <s v="PKT"/>
    <n v="260000000"/>
    <n v="260000000"/>
    <n v="0"/>
    <x v="0"/>
    <x v="0"/>
    <x v="0"/>
    <x v="0"/>
    <x v="0"/>
    <s v="WA.2378.CAN.001.301.A.532111"/>
  </r>
  <r>
    <s v="WA.2378.EBA"/>
    <s v="2378.EBA"/>
    <s v="Layanan Dukungan Manajemen Internal[Base Line]"/>
    <n v="8"/>
    <s v="Layanan, Laporan, Dokumen, Rekomendasi, Unit"/>
    <m/>
    <n v="10694573000"/>
    <s v="2378.EBA"/>
    <x v="55"/>
    <n v="8"/>
    <s v="Layanan, Laporan, Dokumen, Rekomendasi, Unit"/>
    <m/>
    <n v="11256980000"/>
    <n v="-562407000"/>
    <x v="0"/>
    <x v="0"/>
    <x v="0"/>
    <x v="0"/>
    <x v="0"/>
    <s v="WA.2378"/>
  </r>
  <r>
    <s v="WA.2378.EBA.958"/>
    <s v="2378.EBA.958"/>
    <s v="Layanan Hubungan Masyarakat"/>
    <n v="1"/>
    <s v="Layanan"/>
    <m/>
    <n v="253780000"/>
    <s v="2378.EBA.958"/>
    <x v="56"/>
    <n v="1"/>
    <s v="Layanan"/>
    <m/>
    <n v="402477000"/>
    <n v="-148697000"/>
    <x v="0"/>
    <x v="0"/>
    <x v="0"/>
    <x v="0"/>
    <x v="0"/>
    <s v="WA.2378.EBA"/>
  </r>
  <r>
    <s v="WA.2378.EBA.958.306"/>
    <s v="306"/>
    <s v="Pelayanan Kerja Sama Pendidikan Kelautan dan Perikanan"/>
    <m/>
    <s v=""/>
    <m/>
    <n v="253780000"/>
    <s v="306"/>
    <x v="57"/>
    <m/>
    <s v=""/>
    <m/>
    <n v="402477000"/>
    <n v="-148697000"/>
    <x v="0"/>
    <x v="0"/>
    <x v="0"/>
    <x v="0"/>
    <x v="0"/>
    <s v="WA.2378.EBA.958"/>
  </r>
  <r>
    <s v="WA.2378.EBA.958.306.A"/>
    <s v="A"/>
    <s v="Kerjasama Pendidikan KP"/>
    <m/>
    <m/>
    <m/>
    <n v="253780000"/>
    <s v="A"/>
    <x v="58"/>
    <m/>
    <m/>
    <m/>
    <n v="115852000"/>
    <n v="137928000"/>
    <x v="0"/>
    <x v="4"/>
    <x v="6"/>
    <x v="0"/>
    <x v="0"/>
    <s v="WA.2378.EBA.958.306"/>
  </r>
  <r>
    <s v="WA.2378.EBA.958.306.A.521211"/>
    <s v="521211"/>
    <s v="Belanja Bahan"/>
    <m/>
    <m/>
    <m/>
    <n v="39000000"/>
    <s v="521211"/>
    <x v="6"/>
    <m/>
    <m/>
    <m/>
    <n v="19500000"/>
    <n v="19500000"/>
    <x v="0"/>
    <x v="0"/>
    <x v="0"/>
    <x v="2"/>
    <x v="6"/>
    <s v="WA.2378.EBA.958.306.A"/>
  </r>
  <r>
    <s v="WA.2378.EBA.958.306.A.521211.1"/>
    <m/>
    <s v="01 - Konsumsi/bahan makanan"/>
    <n v="200"/>
    <s v="OK"/>
    <n v="75000"/>
    <n v="15000000"/>
    <m/>
    <x v="7"/>
    <n v="100"/>
    <s v="OK"/>
    <n v="75000"/>
    <n v="7500000"/>
    <n v="7500000"/>
    <x v="0"/>
    <x v="0"/>
    <x v="0"/>
    <x v="0"/>
    <x v="0"/>
    <s v="WA.2378.EBA.958.306.A.521211"/>
  </r>
  <r>
    <s v="WA.2378.EBA.958.306.A.521211.2"/>
    <m/>
    <s v="02 - Penggadaan"/>
    <n v="6"/>
    <s v="PKT"/>
    <n v="1500000"/>
    <n v="9000000"/>
    <m/>
    <x v="8"/>
    <n v="3"/>
    <s v="PKT"/>
    <n v="1500000"/>
    <n v="4500000"/>
    <n v="4500000"/>
    <x v="0"/>
    <x v="0"/>
    <x v="0"/>
    <x v="0"/>
    <x v="0"/>
    <s v="WA.2378.EBA.958.306.A.521211"/>
  </r>
  <r>
    <s v="WA.2378.EBA.958.306.A.521211.3"/>
    <m/>
    <s v="03 - Bahan Komputer"/>
    <n v="6"/>
    <s v="PKT"/>
    <n v="1500000"/>
    <n v="9000000"/>
    <m/>
    <x v="9"/>
    <n v="3"/>
    <s v="PKT"/>
    <n v="1500000"/>
    <n v="4500000"/>
    <n v="4500000"/>
    <x v="0"/>
    <x v="0"/>
    <x v="0"/>
    <x v="0"/>
    <x v="0"/>
    <s v="WA.2378.EBA.958.306.A.521211"/>
  </r>
  <r>
    <s v="WA.2378.EBA.958.306.A.521211.4"/>
    <m/>
    <s v="04 - ATK"/>
    <n v="6"/>
    <s v="PKT"/>
    <n v="1000000"/>
    <n v="6000000"/>
    <m/>
    <x v="10"/>
    <n v="3"/>
    <s v="PKT"/>
    <n v="1000000"/>
    <n v="3000000"/>
    <n v="3000000"/>
    <x v="0"/>
    <x v="0"/>
    <x v="0"/>
    <x v="0"/>
    <x v="0"/>
    <s v="WA.2378.EBA.958.306.A.521211"/>
  </r>
  <r>
    <s v="WA.2378.EBA.958.306.A.521219"/>
    <s v="521219"/>
    <s v="Belanja Barang Non Operasional Lainnya"/>
    <m/>
    <m/>
    <m/>
    <n v="9000000"/>
    <s v="521219"/>
    <x v="26"/>
    <m/>
    <m/>
    <m/>
    <n v="8500000"/>
    <n v="500000"/>
    <x v="0"/>
    <x v="0"/>
    <x v="0"/>
    <x v="2"/>
    <x v="6"/>
    <s v="WA.2378.EBA.958.306.A"/>
  </r>
  <r>
    <s v="WA.2378.EBA.958.306.A.521219.1"/>
    <m/>
    <s v="01 - Langganan biaya video conference"/>
    <n v="4"/>
    <s v="PKT"/>
    <n v="250000"/>
    <n v="1000000"/>
    <m/>
    <x v="59"/>
    <n v="2"/>
    <s v="PKT"/>
    <n v="250000"/>
    <n v="500000"/>
    <n v="500000"/>
    <x v="0"/>
    <x v="0"/>
    <x v="0"/>
    <x v="0"/>
    <x v="0"/>
    <s v="WA.2378.EBA.958.306.A.521219"/>
  </r>
  <r>
    <s v="WA.2378.EBA.958.306.A.521219.2"/>
    <m/>
    <s v="02 - Dukungan Kerjasama Pendidikan KP"/>
    <n v="1"/>
    <s v="PKT"/>
    <n v="8000000"/>
    <n v="8000000"/>
    <m/>
    <x v="60"/>
    <n v="1"/>
    <s v="PKT"/>
    <n v="8000000"/>
    <n v="8000000"/>
    <n v="0"/>
    <x v="0"/>
    <x v="0"/>
    <x v="0"/>
    <x v="0"/>
    <x v="0"/>
    <s v="WA.2378.EBA.958.306.A.521219"/>
  </r>
  <r>
    <s v="WA.2378.EBA.958.306.A.522151"/>
    <s v="522151"/>
    <s v="Belanja Jasa Profesi"/>
    <m/>
    <m/>
    <m/>
    <n v="8000000"/>
    <s v="522151"/>
    <x v="11"/>
    <m/>
    <m/>
    <m/>
    <n v="0"/>
    <n v="8000000"/>
    <x v="0"/>
    <x v="0"/>
    <x v="0"/>
    <x v="2"/>
    <x v="6"/>
    <s v="WA.2378.EBA.958.306.A"/>
  </r>
  <r>
    <s v="WA.2378.EBA.958.306.A.522151.1"/>
    <m/>
    <s v="01 - Narasumber/Pembahas"/>
    <n v="8"/>
    <s v="OJ"/>
    <n v="1000000"/>
    <n v="8000000"/>
    <m/>
    <x v="12"/>
    <n v="0"/>
    <s v="OJ"/>
    <n v="1000000"/>
    <n v="0"/>
    <n v="8000000"/>
    <x v="0"/>
    <x v="0"/>
    <x v="0"/>
    <x v="0"/>
    <x v="0"/>
    <s v="WA.2378.EBA.958.306.A.522151"/>
  </r>
  <r>
    <s v="WA.2378.EBA.958.306.A.524111"/>
    <s v="524111"/>
    <s v="Belanja Perjalanan Dinas Biasa"/>
    <m/>
    <m/>
    <m/>
    <n v="197780000"/>
    <s v="524111"/>
    <x v="13"/>
    <m/>
    <m/>
    <m/>
    <n v="87852000"/>
    <n v="109928000"/>
    <x v="0"/>
    <x v="0"/>
    <x v="0"/>
    <x v="2"/>
    <x v="6"/>
    <s v="WA.2378.EBA.958.306.A"/>
  </r>
  <r>
    <s v="WA.2378.EBA.958.306.A.524111.1"/>
    <m/>
    <s v="01 - Perjalanan Kerjasama Pendidikan KP"/>
    <n v="30"/>
    <s v="OK"/>
    <n v="6592667"/>
    <n v="197780000"/>
    <m/>
    <x v="61"/>
    <n v="15"/>
    <s v="OK"/>
    <n v="5856800"/>
    <n v="87852000"/>
    <n v="109928000"/>
    <x v="0"/>
    <x v="0"/>
    <x v="0"/>
    <x v="0"/>
    <x v="0"/>
    <s v="WA.2378.EBA.958.306.A.524111"/>
  </r>
  <r>
    <s v="WA.2378.EBA.958.306.B"/>
    <m/>
    <m/>
    <m/>
    <m/>
    <m/>
    <m/>
    <s v="B"/>
    <x v="62"/>
    <m/>
    <m/>
    <m/>
    <n v="242700000"/>
    <n v="-242700000"/>
    <x v="0"/>
    <x v="4"/>
    <x v="6"/>
    <x v="0"/>
    <x v="0"/>
    <s v="WA.2378.EBA.958.306"/>
  </r>
  <r>
    <s v="WA.2378.EBA.958.306.B.521211"/>
    <m/>
    <m/>
    <m/>
    <m/>
    <m/>
    <m/>
    <s v="521211"/>
    <x v="6"/>
    <m/>
    <m/>
    <m/>
    <n v="5500000"/>
    <n v="-5500000"/>
    <x v="0"/>
    <x v="0"/>
    <x v="0"/>
    <x v="2"/>
    <x v="6"/>
    <s v="WA.2378.EBA.958.306.B"/>
  </r>
  <r>
    <s v="WA.2378.EBA.958.306.B.521211.1"/>
    <m/>
    <m/>
    <m/>
    <m/>
    <m/>
    <m/>
    <m/>
    <x v="7"/>
    <n v="20"/>
    <s v="OK"/>
    <n v="75000"/>
    <n v="1500000"/>
    <n v="-1500000"/>
    <x v="0"/>
    <x v="0"/>
    <x v="0"/>
    <x v="0"/>
    <x v="0"/>
    <s v="WA.2378.EBA.958.306.B.521211"/>
  </r>
  <r>
    <s v="WA.2378.EBA.958.306.B.521211.2"/>
    <m/>
    <m/>
    <m/>
    <m/>
    <m/>
    <m/>
    <m/>
    <x v="8"/>
    <n v="1"/>
    <s v="PKT"/>
    <n v="1500000"/>
    <n v="1500000"/>
    <n v="-1500000"/>
    <x v="0"/>
    <x v="0"/>
    <x v="0"/>
    <x v="0"/>
    <x v="0"/>
    <s v="WA.2378.EBA.958.306.B.521211"/>
  </r>
  <r>
    <s v="WA.2378.EBA.958.306.B.521211.3"/>
    <m/>
    <m/>
    <m/>
    <m/>
    <m/>
    <m/>
    <m/>
    <x v="9"/>
    <n v="1"/>
    <s v="PKT"/>
    <n v="1500000"/>
    <n v="1500000"/>
    <n v="-1500000"/>
    <x v="0"/>
    <x v="0"/>
    <x v="0"/>
    <x v="0"/>
    <x v="0"/>
    <s v="WA.2378.EBA.958.306.B.521211"/>
  </r>
  <r>
    <s v="WA.2378.EBA.958.306.B.521211.4"/>
    <m/>
    <m/>
    <m/>
    <m/>
    <m/>
    <m/>
    <m/>
    <x v="10"/>
    <n v="1"/>
    <s v="PKT"/>
    <n v="1000000"/>
    <n v="1000000"/>
    <n v="-1000000"/>
    <x v="0"/>
    <x v="0"/>
    <x v="0"/>
    <x v="0"/>
    <x v="0"/>
    <s v="WA.2378.EBA.958.306.B.521211"/>
  </r>
  <r>
    <s v="WA.2378.EBA.958.306.B.521211.5"/>
    <m/>
    <m/>
    <m/>
    <m/>
    <m/>
    <m/>
    <m/>
    <x v="63"/>
    <n v="0"/>
    <s v="PKT"/>
    <n v="280000"/>
    <n v="0"/>
    <n v="0"/>
    <x v="0"/>
    <x v="0"/>
    <x v="0"/>
    <x v="0"/>
    <x v="0"/>
    <s v="WA.2378.EBA.958.306.B.521211"/>
  </r>
  <r>
    <s v="WA.2378.EBA.958.306.B.521219"/>
    <m/>
    <m/>
    <m/>
    <m/>
    <m/>
    <m/>
    <s v="521219"/>
    <x v="26"/>
    <m/>
    <m/>
    <m/>
    <n v="0"/>
    <n v="0"/>
    <x v="1"/>
    <x v="0"/>
    <x v="0"/>
    <x v="2"/>
    <x v="6"/>
    <s v="WA.2378.EBA.958.306.B"/>
  </r>
  <r>
    <s v="WA.2378.EBA.958.306.B.521219.1"/>
    <m/>
    <m/>
    <m/>
    <m/>
    <m/>
    <m/>
    <m/>
    <x v="59"/>
    <n v="0"/>
    <s v="PKT"/>
    <n v="250000"/>
    <n v="0"/>
    <n v="0"/>
    <x v="1"/>
    <x v="0"/>
    <x v="0"/>
    <x v="0"/>
    <x v="0"/>
    <s v="WA.2378.EBA.958.306.B.521219"/>
  </r>
  <r>
    <s v="WA.2378.EBA.958.306.B.521219.2"/>
    <m/>
    <m/>
    <m/>
    <m/>
    <m/>
    <m/>
    <m/>
    <x v="60"/>
    <n v="0"/>
    <s v="PKT"/>
    <n v="8000000"/>
    <n v="0"/>
    <n v="0"/>
    <x v="1"/>
    <x v="0"/>
    <x v="0"/>
    <x v="0"/>
    <x v="0"/>
    <s v="WA.2378.EBA.958.306.B.521219"/>
  </r>
  <r>
    <s v="WA.2378.EBA.958.306.B.522151"/>
    <m/>
    <m/>
    <m/>
    <m/>
    <m/>
    <m/>
    <s v="522151"/>
    <x v="11"/>
    <m/>
    <m/>
    <m/>
    <n v="5000000"/>
    <n v="-5000000"/>
    <x v="0"/>
    <x v="0"/>
    <x v="0"/>
    <x v="2"/>
    <x v="6"/>
    <s v="WA.2378.EBA.958.306.B"/>
  </r>
  <r>
    <s v="WA.2378.EBA.958.306.B.522151.1"/>
    <m/>
    <m/>
    <m/>
    <m/>
    <m/>
    <m/>
    <m/>
    <x v="12"/>
    <n v="5"/>
    <s v="OJ"/>
    <n v="1000000"/>
    <n v="5000000"/>
    <n v="-5000000"/>
    <x v="0"/>
    <x v="0"/>
    <x v="0"/>
    <x v="0"/>
    <x v="0"/>
    <s v="WA.2378.EBA.958.306.B.522151"/>
  </r>
  <r>
    <s v="WA.2378.EBA.958.306.B.524111"/>
    <m/>
    <m/>
    <m/>
    <m/>
    <m/>
    <m/>
    <s v="524111"/>
    <x v="13"/>
    <m/>
    <m/>
    <m/>
    <n v="232200000"/>
    <n v="-232200000"/>
    <x v="0"/>
    <x v="0"/>
    <x v="0"/>
    <x v="2"/>
    <x v="6"/>
    <s v="WA.2378.EBA.958.306.B"/>
  </r>
  <r>
    <s v="WA.2378.EBA.958.306.B.524111.1"/>
    <m/>
    <m/>
    <m/>
    <m/>
    <m/>
    <m/>
    <m/>
    <x v="64"/>
    <n v="100"/>
    <s v="OK"/>
    <n v="822000"/>
    <n v="82200000"/>
    <n v="-82200000"/>
    <x v="0"/>
    <x v="0"/>
    <x v="0"/>
    <x v="0"/>
    <x v="0"/>
    <s v="WA.2378.EBA.958.306.B.524111"/>
  </r>
  <r>
    <s v="WA.2378.EBA.958.306.B.524111.2"/>
    <m/>
    <m/>
    <m/>
    <m/>
    <m/>
    <m/>
    <m/>
    <x v="17"/>
    <n v="50"/>
    <s v="OK"/>
    <n v="3000000"/>
    <n v="150000000"/>
    <n v="-150000000"/>
    <x v="0"/>
    <x v="0"/>
    <x v="0"/>
    <x v="0"/>
    <x v="0"/>
    <s v="WA.2378.EBA.958.306.B.524111"/>
  </r>
  <r>
    <s v="WA.2378.EBA.958.306.C"/>
    <m/>
    <m/>
    <m/>
    <m/>
    <m/>
    <m/>
    <s v="C"/>
    <x v="65"/>
    <m/>
    <m/>
    <m/>
    <n v="43925000"/>
    <n v="-43925000"/>
    <x v="0"/>
    <x v="4"/>
    <x v="6"/>
    <x v="0"/>
    <x v="0"/>
    <s v="WA.2378.EBA.958.306"/>
  </r>
  <r>
    <s v="WA.2378.EBA.958.306.C.521211"/>
    <m/>
    <m/>
    <m/>
    <m/>
    <m/>
    <m/>
    <s v="521211"/>
    <x v="6"/>
    <m/>
    <m/>
    <m/>
    <n v="13700000"/>
    <n v="-13700000"/>
    <x v="0"/>
    <x v="0"/>
    <x v="0"/>
    <x v="2"/>
    <x v="6"/>
    <s v="WA.2378.EBA.958.306.C"/>
  </r>
  <r>
    <s v="WA.2378.EBA.958.306.C.521211.1"/>
    <m/>
    <m/>
    <m/>
    <m/>
    <m/>
    <m/>
    <m/>
    <x v="7"/>
    <n v="36"/>
    <s v="OK"/>
    <n v="75000"/>
    <n v="2700000"/>
    <n v="-2700000"/>
    <x v="0"/>
    <x v="0"/>
    <x v="0"/>
    <x v="0"/>
    <x v="0"/>
    <s v="WA.2378.EBA.958.306.C.521211"/>
  </r>
  <r>
    <s v="WA.2378.EBA.958.306.C.521211.2"/>
    <m/>
    <m/>
    <m/>
    <m/>
    <m/>
    <m/>
    <m/>
    <x v="8"/>
    <n v="2"/>
    <s v="PKT"/>
    <n v="1500000"/>
    <n v="3000000"/>
    <n v="-3000000"/>
    <x v="0"/>
    <x v="0"/>
    <x v="0"/>
    <x v="0"/>
    <x v="0"/>
    <s v="WA.2378.EBA.958.306.C.521211"/>
  </r>
  <r>
    <s v="WA.2378.EBA.958.306.C.521211.3"/>
    <m/>
    <m/>
    <m/>
    <m/>
    <m/>
    <m/>
    <m/>
    <x v="9"/>
    <n v="2"/>
    <s v="PKT"/>
    <n v="1500000"/>
    <n v="3000000"/>
    <n v="-3000000"/>
    <x v="0"/>
    <x v="0"/>
    <x v="0"/>
    <x v="0"/>
    <x v="0"/>
    <s v="WA.2378.EBA.958.306.C.521211"/>
  </r>
  <r>
    <s v="WA.2378.EBA.958.306.C.521211.4"/>
    <m/>
    <m/>
    <m/>
    <m/>
    <m/>
    <m/>
    <m/>
    <x v="10"/>
    <n v="2"/>
    <s v="PKT"/>
    <n v="1000000"/>
    <n v="2000000"/>
    <n v="-2000000"/>
    <x v="0"/>
    <x v="0"/>
    <x v="0"/>
    <x v="0"/>
    <x v="0"/>
    <s v="WA.2378.EBA.958.306.C.521211"/>
  </r>
  <r>
    <s v="WA.2378.EBA.958.306.C.521211.5"/>
    <m/>
    <m/>
    <m/>
    <m/>
    <m/>
    <m/>
    <m/>
    <x v="66"/>
    <n v="15"/>
    <s v="PKT"/>
    <n v="200000"/>
    <n v="3000000"/>
    <n v="-3000000"/>
    <x v="0"/>
    <x v="0"/>
    <x v="0"/>
    <x v="0"/>
    <x v="0"/>
    <s v="WA.2378.EBA.958.306.C.521211"/>
  </r>
  <r>
    <s v="WA.2378.EBA.958.306.C.521219"/>
    <m/>
    <m/>
    <m/>
    <m/>
    <m/>
    <m/>
    <s v="521219"/>
    <x v="26"/>
    <m/>
    <m/>
    <m/>
    <n v="0"/>
    <n v="0"/>
    <x v="1"/>
    <x v="0"/>
    <x v="0"/>
    <x v="2"/>
    <x v="6"/>
    <s v="WA.2378.EBA.958.306.C"/>
  </r>
  <r>
    <s v="WA.2378.EBA.958.306.C.521219.1"/>
    <m/>
    <m/>
    <m/>
    <m/>
    <m/>
    <m/>
    <m/>
    <x v="59"/>
    <n v="0"/>
    <s v="PKT"/>
    <n v="250000"/>
    <n v="0"/>
    <n v="0"/>
    <x v="1"/>
    <x v="0"/>
    <x v="0"/>
    <x v="0"/>
    <x v="0"/>
    <s v="WA.2378.EBA.958.306.C.521219"/>
  </r>
  <r>
    <s v="WA.2378.EBA.958.306.C.521219.2"/>
    <m/>
    <m/>
    <m/>
    <m/>
    <m/>
    <m/>
    <m/>
    <x v="60"/>
    <n v="0"/>
    <s v="PKT"/>
    <n v="8000000"/>
    <n v="0"/>
    <n v="0"/>
    <x v="1"/>
    <x v="0"/>
    <x v="0"/>
    <x v="0"/>
    <x v="0"/>
    <s v="WA.2378.EBA.958.306.C.521219"/>
  </r>
  <r>
    <s v="WA.2378.EBA.958.306.C.522151"/>
    <m/>
    <m/>
    <m/>
    <m/>
    <m/>
    <m/>
    <s v="522151"/>
    <x v="11"/>
    <m/>
    <m/>
    <m/>
    <n v="0"/>
    <n v="0"/>
    <x v="1"/>
    <x v="0"/>
    <x v="0"/>
    <x v="2"/>
    <x v="6"/>
    <s v="WA.2378.EBA.958.306.C"/>
  </r>
  <r>
    <s v="WA.2378.EBA.958.306.C.522151.1"/>
    <m/>
    <m/>
    <m/>
    <m/>
    <m/>
    <m/>
    <m/>
    <x v="12"/>
    <n v="0"/>
    <s v="OJ"/>
    <n v="1000000"/>
    <n v="0"/>
    <n v="0"/>
    <x v="1"/>
    <x v="0"/>
    <x v="0"/>
    <x v="0"/>
    <x v="0"/>
    <s v="WA.2378.EBA.958.306.C.522151"/>
  </r>
  <r>
    <s v="WA.2378.EBA.958.306.C.524111"/>
    <m/>
    <m/>
    <m/>
    <m/>
    <m/>
    <m/>
    <s v="524111"/>
    <x v="13"/>
    <m/>
    <m/>
    <m/>
    <n v="30225000"/>
    <n v="-30225000"/>
    <x v="0"/>
    <x v="0"/>
    <x v="0"/>
    <x v="2"/>
    <x v="6"/>
    <s v="WA.2378.EBA.958.306.C"/>
  </r>
  <r>
    <s v="WA.2378.EBA.958.306.C.524111.1"/>
    <m/>
    <m/>
    <m/>
    <m/>
    <m/>
    <m/>
    <m/>
    <x v="67"/>
    <n v="15"/>
    <s v="OK"/>
    <n v="2015000"/>
    <n v="30225000"/>
    <n v="-30225000"/>
    <x v="0"/>
    <x v="0"/>
    <x v="0"/>
    <x v="0"/>
    <x v="0"/>
    <s v="WA.2378.EBA.958.306.C.524111"/>
  </r>
  <r>
    <s v="WA.2378.EBA.962"/>
    <s v="2378.EBA.962"/>
    <s v="Layanan Umum"/>
    <n v="1"/>
    <s v="Layanan"/>
    <m/>
    <n v="1209115000"/>
    <s v="2378.EBA.962"/>
    <x v="68"/>
    <n v="1"/>
    <s v="Layanan"/>
    <m/>
    <n v="1622825000"/>
    <n v="-413710000"/>
    <x v="0"/>
    <x v="0"/>
    <x v="0"/>
    <x v="0"/>
    <x v="0"/>
    <s v="WA.2378.EBA"/>
  </r>
  <r>
    <s v="WA.2378.EBA.962.301"/>
    <s v="301"/>
    <s v="Pelayanan Tata Usaha dan Kerumahtanggaan Pendidikan Kelautan dan Perikanan"/>
    <m/>
    <s v=""/>
    <m/>
    <n v="1209115000"/>
    <s v="301"/>
    <x v="69"/>
    <m/>
    <s v=""/>
    <m/>
    <n v="1622825000"/>
    <n v="-413710000"/>
    <x v="0"/>
    <x v="0"/>
    <x v="0"/>
    <x v="0"/>
    <x v="0"/>
    <s v="WA.2378.EBA.962"/>
  </r>
  <r>
    <s v="WA.2378.EBA.962.301.A"/>
    <s v="A"/>
    <s v="Pengelolaan dan Implementasi BMN"/>
    <m/>
    <m/>
    <m/>
    <n v="72100000"/>
    <s v="A"/>
    <x v="70"/>
    <m/>
    <m/>
    <m/>
    <n v="61900000"/>
    <n v="10200000"/>
    <x v="0"/>
    <x v="3"/>
    <x v="5"/>
    <x v="0"/>
    <x v="0"/>
    <s v="WA.2378.EBA.962.301"/>
  </r>
  <r>
    <s v="WA.2378.EBA.962.301.A.521211"/>
    <s v="521211"/>
    <s v="Belanja Bahan"/>
    <m/>
    <m/>
    <m/>
    <n v="22000000"/>
    <s v="521211"/>
    <x v="6"/>
    <m/>
    <m/>
    <m/>
    <n v="15000000"/>
    <n v="7000000"/>
    <x v="0"/>
    <x v="0"/>
    <x v="0"/>
    <x v="3"/>
    <x v="5"/>
    <s v="WA.2378.EBA.962.301.A"/>
  </r>
  <r>
    <s v="WA.2378.EBA.962.301.A.521211.1"/>
    <m/>
    <s v="01 - Penggadaan"/>
    <n v="4"/>
    <s v="PKT"/>
    <n v="1500000"/>
    <n v="6000000"/>
    <m/>
    <x v="71"/>
    <n v="3"/>
    <s v="PKT"/>
    <n v="1500000"/>
    <n v="4500000"/>
    <n v="1500000"/>
    <x v="0"/>
    <x v="0"/>
    <x v="0"/>
    <x v="0"/>
    <x v="0"/>
    <s v="WA.2378.EBA.962.301.A.521211"/>
  </r>
  <r>
    <s v="WA.2378.EBA.962.301.A.521211.2"/>
    <m/>
    <s v="02 - Bahan Komputer"/>
    <n v="4"/>
    <s v="PKT"/>
    <n v="1500000"/>
    <n v="6000000"/>
    <m/>
    <x v="23"/>
    <n v="3"/>
    <s v="PKT"/>
    <n v="1500000"/>
    <n v="4500000"/>
    <n v="1500000"/>
    <x v="0"/>
    <x v="0"/>
    <x v="0"/>
    <x v="0"/>
    <x v="0"/>
    <s v="WA.2378.EBA.962.301.A.521211"/>
  </r>
  <r>
    <s v="WA.2378.EBA.962.301.A.521211.3"/>
    <m/>
    <s v="03 - ATK"/>
    <n v="4"/>
    <s v="PKT"/>
    <n v="1000000"/>
    <n v="4000000"/>
    <m/>
    <x v="24"/>
    <n v="3"/>
    <s v="PKT"/>
    <n v="1000000"/>
    <n v="3000000"/>
    <n v="1000000"/>
    <x v="0"/>
    <x v="0"/>
    <x v="0"/>
    <x v="0"/>
    <x v="0"/>
    <s v="WA.2378.EBA.962.301.A.521211"/>
  </r>
  <r>
    <s v="WA.2378.EBA.962.301.A.521211.4"/>
    <m/>
    <s v="04 - Cetakan Kegiatan Administrasi SIMAK BMN"/>
    <n v="12"/>
    <s v="Ekplr"/>
    <n v="500000"/>
    <n v="6000000"/>
    <m/>
    <x v="72"/>
    <n v="6"/>
    <s v="Ekplr"/>
    <n v="500000"/>
    <n v="3000000"/>
    <n v="3000000"/>
    <x v="0"/>
    <x v="0"/>
    <x v="0"/>
    <x v="0"/>
    <x v="0"/>
    <s v="WA.2378.EBA.962.301.A.521211"/>
  </r>
  <r>
    <s v="WA.2378.EBA.962.301.A.524111"/>
    <s v="524111"/>
    <s v="Belanja Perjalanan Dinas Biasa"/>
    <m/>
    <m/>
    <m/>
    <n v="48000000"/>
    <s v="524111"/>
    <x v="13"/>
    <m/>
    <m/>
    <m/>
    <n v="44800000"/>
    <n v="3200000"/>
    <x v="0"/>
    <x v="0"/>
    <x v="0"/>
    <x v="3"/>
    <x v="5"/>
    <s v="WA.2378.EBA.962.301.A"/>
  </r>
  <r>
    <s v="WA.2378.EBA.962.301.A.524111.1"/>
    <m/>
    <s v="01 - Perjalanan Implementasi SIMAK - BMN"/>
    <n v="12"/>
    <s v="OK"/>
    <n v="4000000"/>
    <n v="48000000"/>
    <m/>
    <x v="73"/>
    <n v="8"/>
    <s v="OK"/>
    <n v="5600000"/>
    <n v="44800000"/>
    <n v="3200000"/>
    <x v="0"/>
    <x v="0"/>
    <x v="0"/>
    <x v="0"/>
    <x v="0"/>
    <s v="WA.2378.EBA.962.301.A.524111"/>
  </r>
  <r>
    <s v="WA.2378.EBA.962.301.A.524113"/>
    <s v="524113"/>
    <s v="Belanja Perjalanan Dinas Dalam Kota"/>
    <m/>
    <m/>
    <m/>
    <n v="2100000"/>
    <s v="524113"/>
    <x v="37"/>
    <m/>
    <m/>
    <m/>
    <n v="2100000"/>
    <n v="0"/>
    <x v="0"/>
    <x v="0"/>
    <x v="0"/>
    <x v="3"/>
    <x v="5"/>
    <s v="WA.2378.EBA.962.301.A"/>
  </r>
  <r>
    <s v="WA.2378.EBA.962.301.A.524113.1"/>
    <m/>
    <s v="01 - Koordinasi Implementasi SIMAK - BMN"/>
    <n v="14"/>
    <s v="OK"/>
    <n v="150000"/>
    <n v="2100000"/>
    <m/>
    <x v="74"/>
    <n v="14"/>
    <s v="OK"/>
    <n v="150000"/>
    <n v="2100000"/>
    <n v="0"/>
    <x v="0"/>
    <x v="0"/>
    <x v="0"/>
    <x v="0"/>
    <x v="0"/>
    <s v="WA.2378.EBA.962.301.A.524113"/>
  </r>
  <r>
    <s v="WA.2378.EBA.962.301.B"/>
    <s v="B"/>
    <s v="Pembinaan dan Koordinasi Kepala Pusdik KP"/>
    <m/>
    <m/>
    <m/>
    <n v="572300000"/>
    <s v="B"/>
    <x v="75"/>
    <m/>
    <m/>
    <m/>
    <n v="498618000"/>
    <n v="73682000"/>
    <x v="0"/>
    <x v="3"/>
    <x v="5"/>
    <x v="0"/>
    <x v="0"/>
    <s v="WA.2378.EBA.962.301"/>
  </r>
  <r>
    <s v="WA.2378.EBA.962.301.B.521211"/>
    <s v="521211"/>
    <s v="Belanja Bahan"/>
    <m/>
    <m/>
    <m/>
    <n v="10000000"/>
    <s v="521211"/>
    <x v="6"/>
    <m/>
    <m/>
    <m/>
    <n v="5000000"/>
    <n v="5000000"/>
    <x v="0"/>
    <x v="0"/>
    <x v="0"/>
    <x v="3"/>
    <x v="5"/>
    <s v="WA.2378.EBA.962.301.B"/>
  </r>
  <r>
    <s v="WA.2378.EBA.962.301.B.521211.1"/>
    <m/>
    <s v="01 - Bahan Komputer"/>
    <n v="4"/>
    <s v="PKT"/>
    <n v="1500000"/>
    <n v="6000000"/>
    <m/>
    <x v="76"/>
    <n v="2"/>
    <s v="PKT"/>
    <n v="1500000"/>
    <n v="3000000"/>
    <n v="3000000"/>
    <x v="0"/>
    <x v="0"/>
    <x v="0"/>
    <x v="0"/>
    <x v="0"/>
    <s v="WA.2378.EBA.962.301.B.521211"/>
  </r>
  <r>
    <s v="WA.2378.EBA.962.301.B.521211.2"/>
    <m/>
    <s v="02 - ATK"/>
    <n v="4"/>
    <s v="PKT"/>
    <n v="1000000"/>
    <n v="4000000"/>
    <m/>
    <x v="77"/>
    <n v="2"/>
    <s v="PKT"/>
    <n v="1000000"/>
    <n v="2000000"/>
    <n v="2000000"/>
    <x v="0"/>
    <x v="0"/>
    <x v="0"/>
    <x v="0"/>
    <x v="0"/>
    <s v="WA.2378.EBA.962.301.B.521211"/>
  </r>
  <r>
    <s v="WA.2378.EBA.962.301.B.521219"/>
    <s v="521219"/>
    <s v="Belanja Barang Non Operasional Lainnya"/>
    <m/>
    <m/>
    <m/>
    <n v="7800000"/>
    <s v="521219"/>
    <x v="26"/>
    <m/>
    <m/>
    <m/>
    <n v="7800000"/>
    <n v="0"/>
    <x v="0"/>
    <x v="0"/>
    <x v="0"/>
    <x v="3"/>
    <x v="5"/>
    <s v="WA.2378.EBA.962.301.B"/>
  </r>
  <r>
    <s v="WA.2378.EBA.962.301.B.521219.1"/>
    <m/>
    <s v="01 - Langganan biaya video conference"/>
    <n v="12"/>
    <s v="PKT"/>
    <n v="650000"/>
    <n v="7800000"/>
    <m/>
    <x v="78"/>
    <n v="2"/>
    <s v="PKT"/>
    <n v="3900000"/>
    <n v="7800000"/>
    <n v="0"/>
    <x v="0"/>
    <x v="0"/>
    <x v="0"/>
    <x v="0"/>
    <x v="0"/>
    <s v="WA.2378.EBA.962.301.B.521219"/>
  </r>
  <r>
    <s v="WA.2378.EBA.962.301.B.524111"/>
    <s v="524111"/>
    <s v="Belanja Perjalanan Dinas Biasa"/>
    <m/>
    <m/>
    <m/>
    <n v="554500000"/>
    <s v="524111"/>
    <x v="13"/>
    <m/>
    <m/>
    <m/>
    <n v="485818000"/>
    <n v="68682000"/>
    <x v="0"/>
    <x v="0"/>
    <x v="0"/>
    <x v="3"/>
    <x v="5"/>
    <s v="WA.2378.EBA.962.301.B"/>
  </r>
  <r>
    <s v="WA.2378.EBA.962.301.B.524111.1"/>
    <m/>
    <s v="01 - Perjalanan Pembinaan dan Wisuda Kepala Pusdik KP"/>
    <n v="55"/>
    <s v="OK"/>
    <n v="6075000"/>
    <n v="334125000"/>
    <m/>
    <x v="79"/>
    <n v="68"/>
    <s v="OK"/>
    <n v="7144383"/>
    <n v="485818000"/>
    <n v="-151693000"/>
    <x v="0"/>
    <x v="0"/>
    <x v="0"/>
    <x v="0"/>
    <x v="0"/>
    <s v="WA.2378.EBA.962.301.B.524111"/>
  </r>
  <r>
    <s v="WA.2378.EBA.962.301.B.524111.2"/>
    <m/>
    <s v="02 - Perjalanan Koordinasi, Sinkronisasi, Wisuda dan Pendampingan Kepala Pusdik KP"/>
    <n v="36"/>
    <s v="OK"/>
    <n v="6121528"/>
    <n v="220375000"/>
    <m/>
    <x v="34"/>
    <m/>
    <m/>
    <m/>
    <n v="0"/>
    <n v="220375000"/>
    <x v="0"/>
    <x v="0"/>
    <x v="0"/>
    <x v="0"/>
    <x v="0"/>
    <s v="WA.2378.EBA.962.301.B.524111"/>
  </r>
  <r>
    <s v="WA.2378.EBA.962.301.C"/>
    <s v="C"/>
    <s v="Pengelolaan Kearsipan, Tata Naskah Dinas dan Persuratan Pusat Pendidikan KP"/>
    <m/>
    <m/>
    <m/>
    <n v="78000000"/>
    <s v="C"/>
    <x v="80"/>
    <m/>
    <m/>
    <m/>
    <n v="60500000"/>
    <n v="17500000"/>
    <x v="0"/>
    <x v="3"/>
    <x v="5"/>
    <x v="0"/>
    <x v="0"/>
    <s v="WA.2378.EBA.962.301"/>
  </r>
  <r>
    <s v="WA.2378.EBA.962.301.C.521211"/>
    <s v="521211"/>
    <s v="Belanja Bahan"/>
    <m/>
    <m/>
    <m/>
    <n v="34000000"/>
    <s v="521211"/>
    <x v="6"/>
    <m/>
    <m/>
    <m/>
    <n v="18000000"/>
    <n v="16000000"/>
    <x v="0"/>
    <x v="0"/>
    <x v="0"/>
    <x v="3"/>
    <x v="5"/>
    <s v="WA.2378.EBA.962.301.C"/>
  </r>
  <r>
    <s v="WA.2378.EBA.962.301.C.521211.1"/>
    <m/>
    <s v="01 - Penggadaan"/>
    <n v="8"/>
    <s v="PKT"/>
    <n v="1000000"/>
    <n v="8000000"/>
    <m/>
    <x v="81"/>
    <n v="4"/>
    <s v="PKT"/>
    <n v="1000000"/>
    <n v="4000000"/>
    <n v="4000000"/>
    <x v="0"/>
    <x v="0"/>
    <x v="0"/>
    <x v="0"/>
    <x v="0"/>
    <s v="WA.2378.EBA.962.301.C.521211"/>
  </r>
  <r>
    <s v="WA.2378.EBA.962.301.C.521211.2"/>
    <m/>
    <s v="02 - Bahan Komputer"/>
    <n v="8"/>
    <s v="PKT"/>
    <n v="1500000"/>
    <n v="12000000"/>
    <m/>
    <x v="23"/>
    <n v="4"/>
    <s v="PKT"/>
    <n v="1500000"/>
    <n v="6000000"/>
    <n v="6000000"/>
    <x v="0"/>
    <x v="0"/>
    <x v="0"/>
    <x v="0"/>
    <x v="0"/>
    <s v="WA.2378.EBA.962.301.C.521211"/>
  </r>
  <r>
    <s v="WA.2378.EBA.962.301.C.521211.3"/>
    <m/>
    <s v="03 - ATK"/>
    <n v="8"/>
    <s v="PKT"/>
    <n v="1000000"/>
    <n v="8000000"/>
    <m/>
    <x v="24"/>
    <n v="4"/>
    <s v="PKT"/>
    <n v="1000000"/>
    <n v="4000000"/>
    <n v="4000000"/>
    <x v="0"/>
    <x v="0"/>
    <x v="0"/>
    <x v="0"/>
    <x v="0"/>
    <s v="WA.2378.EBA.962.301.C.521211"/>
  </r>
  <r>
    <s v="WA.2378.EBA.962.301.C.521211.4"/>
    <m/>
    <s v="04 - Cetakan Kegiatan dan Laporan"/>
    <n v="12"/>
    <s v="Ekplr"/>
    <n v="500000"/>
    <n v="6000000"/>
    <m/>
    <x v="82"/>
    <n v="8"/>
    <s v="Ekplr"/>
    <n v="500000"/>
    <n v="4000000"/>
    <n v="2000000"/>
    <x v="0"/>
    <x v="0"/>
    <x v="0"/>
    <x v="0"/>
    <x v="0"/>
    <s v="WA.2378.EBA.962.301.C.521211"/>
  </r>
  <r>
    <s v="WA.2378.EBA.962.301.C.522141"/>
    <s v="522141"/>
    <s v="Belanja Sewa"/>
    <m/>
    <m/>
    <m/>
    <n v="3000000"/>
    <s v="522141"/>
    <x v="83"/>
    <m/>
    <m/>
    <m/>
    <n v="3000000"/>
    <n v="0"/>
    <x v="0"/>
    <x v="0"/>
    <x v="0"/>
    <x v="3"/>
    <x v="5"/>
    <s v="WA.2378.EBA.962.301.C"/>
  </r>
  <r>
    <s v="WA.2378.EBA.962.301.C.522141.1"/>
    <m/>
    <s v="01 - Sewa Kendaraan / Mobil (2 kali)"/>
    <n v="2"/>
    <s v="UH"/>
    <n v="1500000"/>
    <n v="3000000"/>
    <m/>
    <x v="84"/>
    <n v="2"/>
    <s v="UH"/>
    <n v="1500000"/>
    <n v="3000000"/>
    <n v="0"/>
    <x v="0"/>
    <x v="0"/>
    <x v="0"/>
    <x v="0"/>
    <x v="0"/>
    <s v="WA.2378.EBA.962.301.C.522141"/>
  </r>
  <r>
    <s v="WA.2378.EBA.962.301.C.524111"/>
    <s v="524111"/>
    <s v="Belanja Perjalanan Dinas Biasa"/>
    <m/>
    <m/>
    <m/>
    <n v="38000000"/>
    <s v="524111"/>
    <x v="13"/>
    <m/>
    <m/>
    <m/>
    <n v="38000000"/>
    <n v="0"/>
    <x v="0"/>
    <x v="0"/>
    <x v="0"/>
    <x v="3"/>
    <x v="5"/>
    <s v="WA.2378.EBA.962.301.C"/>
  </r>
  <r>
    <s v="WA.2378.EBA.962.301.C.524111.1"/>
    <m/>
    <s v="01 - Perjalanan Pengelolaan Penatausahaan Arsip dan Sinkronisasi Tata Naskah dan Persuratan"/>
    <n v="8"/>
    <s v="OK"/>
    <n v="4750000"/>
    <n v="38000000"/>
    <m/>
    <x v="85"/>
    <n v="8"/>
    <s v="OK"/>
    <n v="4750000"/>
    <n v="38000000"/>
    <n v="0"/>
    <x v="0"/>
    <x v="0"/>
    <x v="0"/>
    <x v="0"/>
    <x v="0"/>
    <s v="WA.2378.EBA.962.301.C.524111"/>
  </r>
  <r>
    <s v="WA.2378.EBA.962.301.C.524113"/>
    <s v="524113"/>
    <s v="Belanja Perjalanan Dinas Dalam Kota"/>
    <m/>
    <m/>
    <m/>
    <n v="3000000"/>
    <s v="524113"/>
    <x v="37"/>
    <m/>
    <m/>
    <m/>
    <n v="1500000"/>
    <n v="1500000"/>
    <x v="0"/>
    <x v="0"/>
    <x v="0"/>
    <x v="3"/>
    <x v="5"/>
    <s v="WA.2378.EBA.962.301.C"/>
  </r>
  <r>
    <s v="WA.2378.EBA.962.301.C.524113.1"/>
    <m/>
    <s v="01 - Perjalanan Koordinasi"/>
    <n v="20"/>
    <s v="OK"/>
    <n v="150000"/>
    <n v="3000000"/>
    <m/>
    <x v="86"/>
    <n v="10"/>
    <s v="OK"/>
    <n v="150000"/>
    <n v="1500000"/>
    <n v="1500000"/>
    <x v="0"/>
    <x v="0"/>
    <x v="0"/>
    <x v="0"/>
    <x v="0"/>
    <s v="WA.2378.EBA.962.301.C.524113"/>
  </r>
  <r>
    <s v="WA.2378.EBA.962.301.D"/>
    <s v="D"/>
    <s v="Penyusunan Bahan Tindak Lanjut dan Pemutakhiran Data"/>
    <m/>
    <m/>
    <m/>
    <n v="65000000"/>
    <s v="D"/>
    <x v="87"/>
    <m/>
    <m/>
    <m/>
    <n v="63300000"/>
    <n v="1700000"/>
    <x v="0"/>
    <x v="3"/>
    <x v="5"/>
    <x v="0"/>
    <x v="0"/>
    <s v="WA.2378.EBA.962.301"/>
  </r>
  <r>
    <s v="WA.2378.EBA.962.301.D.521211"/>
    <s v="521211"/>
    <s v="Belanja Bahan"/>
    <m/>
    <m/>
    <m/>
    <n v="22000000"/>
    <s v="521211"/>
    <x v="6"/>
    <m/>
    <m/>
    <m/>
    <n v="21500000"/>
    <n v="500000"/>
    <x v="0"/>
    <x v="0"/>
    <x v="0"/>
    <x v="3"/>
    <x v="5"/>
    <s v="WA.2378.EBA.962.301.D"/>
  </r>
  <r>
    <s v="WA.2378.EBA.962.301.D.521211.1"/>
    <m/>
    <s v="01 - Penggadaan"/>
    <n v="4"/>
    <s v="PKT"/>
    <n v="1500000"/>
    <n v="6000000"/>
    <m/>
    <x v="81"/>
    <n v="4"/>
    <s v="PKT"/>
    <n v="1500000"/>
    <n v="6000000"/>
    <n v="0"/>
    <x v="0"/>
    <x v="0"/>
    <x v="0"/>
    <x v="0"/>
    <x v="0"/>
    <s v="WA.2378.EBA.962.301.D.521211"/>
  </r>
  <r>
    <s v="WA.2378.EBA.962.301.D.521211.2"/>
    <m/>
    <s v="02 - Bahan Komputer"/>
    <n v="4"/>
    <s v="PKT"/>
    <n v="1500000"/>
    <n v="6000000"/>
    <m/>
    <x v="23"/>
    <n v="4"/>
    <s v="PKT"/>
    <n v="1500000"/>
    <n v="6000000"/>
    <n v="0"/>
    <x v="0"/>
    <x v="0"/>
    <x v="0"/>
    <x v="0"/>
    <x v="0"/>
    <s v="WA.2378.EBA.962.301.D.521211"/>
  </r>
  <r>
    <s v="WA.2378.EBA.962.301.D.521211.3"/>
    <m/>
    <s v="03 - ATK"/>
    <n v="4"/>
    <s v="PKT"/>
    <n v="1000000"/>
    <n v="4000000"/>
    <m/>
    <x v="24"/>
    <n v="4"/>
    <s v="PKT"/>
    <n v="1000000"/>
    <n v="4000000"/>
    <n v="0"/>
    <x v="0"/>
    <x v="0"/>
    <x v="0"/>
    <x v="0"/>
    <x v="0"/>
    <s v="WA.2378.EBA.962.301.D.521211"/>
  </r>
  <r>
    <s v="WA.2378.EBA.962.301.D.521211.4"/>
    <m/>
    <s v="04 - Cetakan Kegiatan dan Laporan"/>
    <n v="12"/>
    <s v="Ekplr"/>
    <n v="500000"/>
    <n v="6000000"/>
    <m/>
    <x v="82"/>
    <n v="8"/>
    <s v="Ekplr"/>
    <n v="500000"/>
    <n v="4000000"/>
    <n v="2000000"/>
    <x v="0"/>
    <x v="0"/>
    <x v="0"/>
    <x v="0"/>
    <x v="0"/>
    <s v="WA.2378.EBA.962.301.D.521211"/>
  </r>
  <r>
    <s v="WA.2378.EBA.962.301.D.521211.5"/>
    <m/>
    <m/>
    <m/>
    <m/>
    <m/>
    <m/>
    <m/>
    <x v="88"/>
    <n v="20"/>
    <s v="OK"/>
    <n v="75000"/>
    <n v="1500000"/>
    <n v="-1500000"/>
    <x v="0"/>
    <x v="0"/>
    <x v="0"/>
    <x v="0"/>
    <x v="0"/>
    <s v="WA.2378.EBA.962.301.D.521211"/>
  </r>
  <r>
    <s v="WA.2378.EBA.962.301.D.524111"/>
    <s v="524111"/>
    <s v="Belanja Perjalanan Dinas Biasa"/>
    <m/>
    <m/>
    <m/>
    <n v="40000000"/>
    <s v="524111"/>
    <x v="13"/>
    <m/>
    <m/>
    <m/>
    <n v="40000000"/>
    <n v="0"/>
    <x v="0"/>
    <x v="0"/>
    <x v="0"/>
    <x v="3"/>
    <x v="5"/>
    <s v="WA.2378.EBA.962.301.D"/>
  </r>
  <r>
    <s v="WA.2378.EBA.962.301.D.524111.1"/>
    <m/>
    <s v="01 - Perjalanan Penyusunan Bahan Tindak Lanjut dan Pemutakhiran Data"/>
    <n v="10"/>
    <s v="OK"/>
    <n v="4000000"/>
    <n v="40000000"/>
    <m/>
    <x v="89"/>
    <n v="10"/>
    <s v="OK"/>
    <n v="4000000"/>
    <n v="40000000"/>
    <n v="0"/>
    <x v="0"/>
    <x v="0"/>
    <x v="0"/>
    <x v="0"/>
    <x v="0"/>
    <s v="WA.2378.EBA.962.301.D.524111"/>
  </r>
  <r>
    <s v="WA.2378.EBA.962.301.D.524113"/>
    <s v="524113"/>
    <s v="Belanja Perjalanan Dinas Dalam Kota"/>
    <m/>
    <m/>
    <m/>
    <n v="3000000"/>
    <s v="524113"/>
    <x v="37"/>
    <m/>
    <m/>
    <m/>
    <n v="1800000"/>
    <n v="1200000"/>
    <x v="0"/>
    <x v="0"/>
    <x v="0"/>
    <x v="3"/>
    <x v="5"/>
    <s v="WA.2378.EBA.962.301.D"/>
  </r>
  <r>
    <s v="WA.2378.EBA.962.301.D.524113.1"/>
    <m/>
    <s v="01 - Perjalanan Koordinasi"/>
    <n v="20"/>
    <s v="OK"/>
    <n v="150000"/>
    <n v="3000000"/>
    <m/>
    <x v="86"/>
    <n v="12"/>
    <s v="OK"/>
    <n v="150000"/>
    <n v="1800000"/>
    <n v="1200000"/>
    <x v="0"/>
    <x v="0"/>
    <x v="0"/>
    <x v="0"/>
    <x v="0"/>
    <s v="WA.2378.EBA.962.301.D.524113"/>
  </r>
  <r>
    <s v="WA.2378.EBA.962.301.E"/>
    <s v="E"/>
    <s v="Pengelolaan Administrasi Kepegawaian Pusdik KP"/>
    <m/>
    <m/>
    <m/>
    <n v="82785000"/>
    <s v="E"/>
    <x v="90"/>
    <m/>
    <m/>
    <m/>
    <n v="150350000"/>
    <n v="-67565000"/>
    <x v="0"/>
    <x v="3"/>
    <x v="5"/>
    <x v="0"/>
    <x v="0"/>
    <s v="WA.2378.EBA.962.301"/>
  </r>
  <r>
    <s v="WA.2378.EBA.962.301.E.521211"/>
    <s v="521211"/>
    <s v="Belanja Bahan"/>
    <m/>
    <m/>
    <m/>
    <n v="22000000"/>
    <s v="521211"/>
    <x v="6"/>
    <m/>
    <m/>
    <m/>
    <n v="20500000"/>
    <n v="1500000"/>
    <x v="0"/>
    <x v="0"/>
    <x v="0"/>
    <x v="3"/>
    <x v="5"/>
    <s v="WA.2378.EBA.962.301.E"/>
  </r>
  <r>
    <s v="WA.2378.EBA.962.301.E.521211.1"/>
    <m/>
    <s v="01 - Penggadaan"/>
    <n v="4"/>
    <s v="PKT"/>
    <n v="1500000"/>
    <n v="6000000"/>
    <m/>
    <x v="81"/>
    <n v="4"/>
    <s v="PKT"/>
    <n v="1500000"/>
    <n v="6000000"/>
    <n v="0"/>
    <x v="0"/>
    <x v="0"/>
    <x v="0"/>
    <x v="0"/>
    <x v="0"/>
    <s v="WA.2378.EBA.962.301.E.521211"/>
  </r>
  <r>
    <s v="WA.2378.EBA.962.301.E.521211.2"/>
    <m/>
    <s v="02 - Bahan Komputer"/>
    <n v="4"/>
    <s v="PKT"/>
    <n v="1500000"/>
    <n v="6000000"/>
    <m/>
    <x v="23"/>
    <n v="4"/>
    <s v="PKT"/>
    <n v="1500000"/>
    <n v="6000000"/>
    <n v="0"/>
    <x v="0"/>
    <x v="0"/>
    <x v="0"/>
    <x v="0"/>
    <x v="0"/>
    <s v="WA.2378.EBA.962.301.E.521211"/>
  </r>
  <r>
    <s v="WA.2378.EBA.962.301.E.521211.3"/>
    <m/>
    <s v="03 - ATK"/>
    <n v="4"/>
    <s v="PKT"/>
    <n v="1000000"/>
    <n v="4000000"/>
    <m/>
    <x v="24"/>
    <n v="4"/>
    <s v="PKT"/>
    <n v="1000000"/>
    <n v="4000000"/>
    <n v="0"/>
    <x v="0"/>
    <x v="0"/>
    <x v="0"/>
    <x v="0"/>
    <x v="0"/>
    <s v="WA.2378.EBA.962.301.E.521211"/>
  </r>
  <r>
    <s v="WA.2378.EBA.962.301.E.521211.4"/>
    <m/>
    <s v="04 - Cetakan Kegiatan dan Laporan"/>
    <n v="24"/>
    <s v="Ekplr"/>
    <n v="250000"/>
    <n v="6000000"/>
    <m/>
    <x v="82"/>
    <n v="12"/>
    <s v="Ekplr"/>
    <n v="250000"/>
    <n v="3000000"/>
    <n v="3000000"/>
    <x v="0"/>
    <x v="0"/>
    <x v="0"/>
    <x v="0"/>
    <x v="0"/>
    <s v="WA.2378.EBA.962.301.E.521211"/>
  </r>
  <r>
    <s v="WA.2378.EBA.962.301.E.521211.5"/>
    <m/>
    <m/>
    <m/>
    <m/>
    <m/>
    <m/>
    <m/>
    <x v="88"/>
    <n v="20"/>
    <s v="OK"/>
    <n v="75000"/>
    <n v="1500000"/>
    <n v="-1500000"/>
    <x v="0"/>
    <x v="0"/>
    <x v="0"/>
    <x v="0"/>
    <x v="0"/>
    <s v="WA.2378.EBA.962.301.E.521211"/>
  </r>
  <r>
    <s v="WA.2378.EBA.962.301.E.521219"/>
    <s v="521219"/>
    <s v="Belanja Barang Non Operasional Lainnya"/>
    <m/>
    <m/>
    <m/>
    <n v="26250000"/>
    <s v="521219"/>
    <x v="26"/>
    <m/>
    <m/>
    <m/>
    <n v="26250000"/>
    <n v="0"/>
    <x v="0"/>
    <x v="0"/>
    <x v="0"/>
    <x v="3"/>
    <x v="5"/>
    <s v="WA.2378.EBA.962.301.E"/>
  </r>
  <r>
    <s v="WA.2378.EBA.962.301.E.521219.1"/>
    <m/>
    <s v="01 - Peningkatan Kapasitas Pegawai"/>
    <n v="15"/>
    <s v="OK"/>
    <n v="1750000"/>
    <n v="26250000"/>
    <m/>
    <x v="91"/>
    <n v="15"/>
    <s v="OK"/>
    <n v="1750000"/>
    <n v="26250000"/>
    <n v="0"/>
    <x v="0"/>
    <x v="0"/>
    <x v="0"/>
    <x v="0"/>
    <x v="0"/>
    <s v="WA.2378.EBA.962.301.E.521219"/>
  </r>
  <r>
    <s v="WA.2378.EBA.962.301.E.524111"/>
    <s v="524111"/>
    <s v="Belanja Perjalanan Dinas Biasa"/>
    <m/>
    <m/>
    <m/>
    <n v="32435000"/>
    <s v="524111"/>
    <x v="13"/>
    <m/>
    <m/>
    <m/>
    <n v="101500000"/>
    <n v="-69065000"/>
    <x v="0"/>
    <x v="0"/>
    <x v="0"/>
    <x v="3"/>
    <x v="5"/>
    <s v="WA.2378.EBA.962.301.E"/>
  </r>
  <r>
    <s v="WA.2378.EBA.962.301.E.524111.1"/>
    <m/>
    <s v="01 - Perjalanan Pengelolaan SDM Aparatur"/>
    <n v="12"/>
    <s v="OK"/>
    <n v="2702917"/>
    <n v="32435000"/>
    <m/>
    <x v="92"/>
    <n v="8"/>
    <s v="OK"/>
    <n v="4250000"/>
    <n v="34000000"/>
    <n v="-1565000"/>
    <x v="0"/>
    <x v="0"/>
    <x v="0"/>
    <x v="0"/>
    <x v="0"/>
    <s v="WA.2378.EBA.962.301.E.524111"/>
  </r>
  <r>
    <s v="WA.2378.EBA.962.301.E.524111.2"/>
    <m/>
    <m/>
    <m/>
    <m/>
    <m/>
    <m/>
    <m/>
    <x v="93"/>
    <n v="15"/>
    <s v="OK"/>
    <n v="4500000"/>
    <n v="67500000"/>
    <n v="-67500000"/>
    <x v="0"/>
    <x v="0"/>
    <x v="0"/>
    <x v="0"/>
    <x v="0"/>
    <s v="WA.2378.EBA.962.301.E.524111"/>
  </r>
  <r>
    <s v="WA.2378.EBA.962.301.E.524113"/>
    <s v="524113"/>
    <s v="Belanja Perjalanan Dinas Dalam Kota"/>
    <m/>
    <m/>
    <m/>
    <n v="2100000"/>
    <s v="524113"/>
    <x v="37"/>
    <m/>
    <m/>
    <m/>
    <n v="2100000"/>
    <n v="0"/>
    <x v="0"/>
    <x v="0"/>
    <x v="0"/>
    <x v="3"/>
    <x v="5"/>
    <s v="WA.2378.EBA.962.301.E"/>
  </r>
  <r>
    <s v="WA.2378.EBA.962.301.E.524113.1"/>
    <m/>
    <s v="01 - Perjalanan Koordinasi"/>
    <n v="14"/>
    <s v="OK"/>
    <n v="150000"/>
    <n v="2100000"/>
    <m/>
    <x v="86"/>
    <n v="14"/>
    <s v="OK"/>
    <n v="150000"/>
    <n v="2100000"/>
    <n v="0"/>
    <x v="0"/>
    <x v="0"/>
    <x v="0"/>
    <x v="0"/>
    <x v="0"/>
    <s v="WA.2378.EBA.962.301.E.524113"/>
  </r>
  <r>
    <s v="WA.2378.EBA.962.301.F"/>
    <s v="F"/>
    <s v="Penjaminan Mutu Kelembagaan"/>
    <m/>
    <m/>
    <m/>
    <n v="50042000"/>
    <s v="F"/>
    <x v="94"/>
    <m/>
    <m/>
    <m/>
    <n v="43742000"/>
    <n v="6300000"/>
    <x v="0"/>
    <x v="2"/>
    <x v="3"/>
    <x v="0"/>
    <x v="0"/>
    <s v="WA.2378.EBA.962.301"/>
  </r>
  <r>
    <s v="WA.2378.EBA.962.301.F.521211"/>
    <s v="521211"/>
    <s v="Belanja Bahan"/>
    <m/>
    <m/>
    <m/>
    <n v="20000000"/>
    <s v="521211"/>
    <x v="6"/>
    <m/>
    <m/>
    <m/>
    <n v="15500000"/>
    <n v="4500000"/>
    <x v="0"/>
    <x v="0"/>
    <x v="0"/>
    <x v="0"/>
    <x v="3"/>
    <s v="WA.2378.EBA.962.301.F"/>
  </r>
  <r>
    <s v="WA.2378.EBA.962.301.F.521211.1"/>
    <m/>
    <s v="01 - Konsumsi/bahan makanan"/>
    <n v="160"/>
    <s v="OK"/>
    <n v="75000"/>
    <n v="12000000"/>
    <m/>
    <x v="7"/>
    <n v="100"/>
    <s v="OK"/>
    <n v="75000"/>
    <n v="7500000"/>
    <n v="4500000"/>
    <x v="0"/>
    <x v="0"/>
    <x v="0"/>
    <x v="0"/>
    <x v="0"/>
    <s v="WA.2378.EBA.962.301.F.521211"/>
  </r>
  <r>
    <s v="WA.2378.EBA.962.301.F.521211.2"/>
    <m/>
    <s v="02 - Penggadaan"/>
    <n v="2"/>
    <s v="PKT"/>
    <n v="1500000"/>
    <n v="3000000"/>
    <m/>
    <x v="8"/>
    <n v="2"/>
    <s v="PKT"/>
    <n v="1500000"/>
    <n v="3000000"/>
    <n v="0"/>
    <x v="0"/>
    <x v="0"/>
    <x v="0"/>
    <x v="0"/>
    <x v="0"/>
    <s v="WA.2378.EBA.962.301.F.521211"/>
  </r>
  <r>
    <s v="WA.2378.EBA.962.301.F.521211.3"/>
    <m/>
    <s v="03 - Bahan Komputer"/>
    <n v="2"/>
    <s v="PKT"/>
    <n v="1500000"/>
    <n v="3000000"/>
    <m/>
    <x v="9"/>
    <n v="2"/>
    <s v="PKT"/>
    <n v="1500000"/>
    <n v="3000000"/>
    <n v="0"/>
    <x v="0"/>
    <x v="0"/>
    <x v="0"/>
    <x v="0"/>
    <x v="0"/>
    <s v="WA.2378.EBA.962.301.F.521211"/>
  </r>
  <r>
    <s v="WA.2378.EBA.962.301.F.521211.4"/>
    <m/>
    <s v="04 - ATK"/>
    <n v="2"/>
    <s v="PKT"/>
    <n v="1000000"/>
    <n v="2000000"/>
    <m/>
    <x v="10"/>
    <n v="2"/>
    <s v="PKT"/>
    <n v="1000000"/>
    <n v="2000000"/>
    <n v="0"/>
    <x v="0"/>
    <x v="0"/>
    <x v="0"/>
    <x v="0"/>
    <x v="0"/>
    <s v="WA.2378.EBA.962.301.F.521211"/>
  </r>
  <r>
    <s v="WA.2378.EBA.962.301.F.521219"/>
    <s v="521219"/>
    <s v="Belanja Barang Non Operasional Lainnya"/>
    <m/>
    <m/>
    <m/>
    <n v="3000000"/>
    <s v="521219"/>
    <x v="26"/>
    <m/>
    <m/>
    <m/>
    <n v="3000000"/>
    <n v="0"/>
    <x v="0"/>
    <x v="0"/>
    <x v="0"/>
    <x v="0"/>
    <x v="3"/>
    <s v="WA.2378.EBA.962.301.F"/>
  </r>
  <r>
    <s v="WA.2378.EBA.962.301.F.521219.1"/>
    <m/>
    <s v="01 - Langganan biaya video conference"/>
    <n v="12"/>
    <s v="PKT"/>
    <n v="250000"/>
    <n v="3000000"/>
    <m/>
    <x v="59"/>
    <n v="12"/>
    <s v="PKT"/>
    <n v="250000"/>
    <n v="3000000"/>
    <n v="0"/>
    <x v="0"/>
    <x v="0"/>
    <x v="0"/>
    <x v="0"/>
    <x v="0"/>
    <s v="WA.2378.EBA.962.301.F.521219"/>
  </r>
  <r>
    <s v="WA.2378.EBA.962.301.F.522151"/>
    <s v="522151"/>
    <s v="Belanja Jasa Profesi"/>
    <m/>
    <m/>
    <m/>
    <n v="9000000"/>
    <s v="522151"/>
    <x v="11"/>
    <m/>
    <m/>
    <m/>
    <n v="7200000"/>
    <n v="1800000"/>
    <x v="0"/>
    <x v="0"/>
    <x v="0"/>
    <x v="0"/>
    <x v="3"/>
    <s v="WA.2378.EBA.962.301.F"/>
  </r>
  <r>
    <s v="WA.2378.EBA.962.301.F.522151.1"/>
    <m/>
    <s v="01 - Narasumber/Pembahas"/>
    <n v="10"/>
    <s v="OJ"/>
    <n v="900000"/>
    <n v="9000000"/>
    <m/>
    <x v="12"/>
    <n v="8"/>
    <s v="OJ"/>
    <n v="900000"/>
    <n v="7200000"/>
    <n v="1800000"/>
    <x v="0"/>
    <x v="0"/>
    <x v="0"/>
    <x v="0"/>
    <x v="0"/>
    <s v="WA.2378.EBA.962.301.F.522151"/>
  </r>
  <r>
    <s v="WA.2378.EBA.962.301.F.524111"/>
    <s v="524111"/>
    <s v="Belanja Perjalanan Dinas Biasa"/>
    <m/>
    <m/>
    <m/>
    <n v="18042000"/>
    <s v="524111"/>
    <x v="13"/>
    <m/>
    <m/>
    <m/>
    <n v="18042000"/>
    <n v="0"/>
    <x v="0"/>
    <x v="0"/>
    <x v="0"/>
    <x v="0"/>
    <x v="3"/>
    <s v="WA.2378.EBA.962.301.F"/>
  </r>
  <r>
    <s v="WA.2378.EBA.962.301.F.524111.1"/>
    <m/>
    <s v="01 - Perjalanan Penjaminan mutu pendidikan KP"/>
    <n v="6"/>
    <s v="OK"/>
    <n v="3007000"/>
    <n v="18042000"/>
    <m/>
    <x v="95"/>
    <n v="6"/>
    <s v="OK"/>
    <n v="3007000"/>
    <n v="18042000"/>
    <n v="0"/>
    <x v="0"/>
    <x v="0"/>
    <x v="0"/>
    <x v="0"/>
    <x v="0"/>
    <s v="WA.2378.EBA.962.301.F.524111"/>
  </r>
  <r>
    <s v="WA.2378.EBA.962.301.G"/>
    <s v="G"/>
    <s v="Bimbingan Penelitian Dan Pengabdian Kepada Masyarakat"/>
    <m/>
    <m/>
    <m/>
    <n v="99334000"/>
    <s v="G"/>
    <x v="96"/>
    <m/>
    <m/>
    <m/>
    <n v="56274000"/>
    <n v="43060000"/>
    <x v="0"/>
    <x v="1"/>
    <x v="1"/>
    <x v="0"/>
    <x v="0"/>
    <s v="WA.2378.EBA.962.301"/>
  </r>
  <r>
    <s v="WA.2378.EBA.962.301.G.521211"/>
    <s v="521211"/>
    <s v="Belanja Bahan"/>
    <m/>
    <m/>
    <m/>
    <n v="24800000"/>
    <s v="521211"/>
    <x v="6"/>
    <m/>
    <m/>
    <m/>
    <n v="13250000"/>
    <n v="11550000"/>
    <x v="0"/>
    <x v="0"/>
    <x v="0"/>
    <x v="0"/>
    <x v="1"/>
    <s v="WA.2378.EBA.962.301.G"/>
  </r>
  <r>
    <s v="WA.2378.EBA.962.301.G.521211.1"/>
    <m/>
    <s v="01 - Konsumsi/bahan makanan"/>
    <n v="224"/>
    <s v="OK"/>
    <n v="75000"/>
    <n v="16800000"/>
    <m/>
    <x v="7"/>
    <n v="100"/>
    <s v="OK"/>
    <n v="75000"/>
    <n v="7500000"/>
    <n v="9300000"/>
    <x v="0"/>
    <x v="0"/>
    <x v="0"/>
    <x v="0"/>
    <x v="0"/>
    <s v="WA.2378.EBA.962.301.G.521211"/>
  </r>
  <r>
    <s v="WA.2378.EBA.962.301.G.521211.2"/>
    <m/>
    <s v="02 - Penggadaan"/>
    <n v="2"/>
    <s v="PKT"/>
    <n v="1500000"/>
    <n v="3000000"/>
    <m/>
    <x v="8"/>
    <n v="1"/>
    <s v="PKT"/>
    <n v="750000"/>
    <n v="750000"/>
    <n v="2250000"/>
    <x v="0"/>
    <x v="0"/>
    <x v="0"/>
    <x v="0"/>
    <x v="0"/>
    <s v="WA.2378.EBA.962.301.G.521211"/>
  </r>
  <r>
    <s v="WA.2378.EBA.962.301.G.521211.3"/>
    <m/>
    <s v="03 - Bahan Komputer"/>
    <n v="2"/>
    <s v="PKT"/>
    <n v="1500000"/>
    <n v="3000000"/>
    <m/>
    <x v="9"/>
    <n v="2"/>
    <s v="PKT"/>
    <n v="1500000"/>
    <n v="3000000"/>
    <n v="0"/>
    <x v="0"/>
    <x v="0"/>
    <x v="0"/>
    <x v="0"/>
    <x v="0"/>
    <s v="WA.2378.EBA.962.301.G.521211"/>
  </r>
  <r>
    <s v="WA.2378.EBA.962.301.G.521211.4"/>
    <m/>
    <s v="04 - ATK"/>
    <n v="2"/>
    <s v="PKT"/>
    <n v="1000000"/>
    <n v="2000000"/>
    <m/>
    <x v="10"/>
    <n v="2"/>
    <s v="PKT"/>
    <n v="1000000"/>
    <n v="2000000"/>
    <n v="0"/>
    <x v="0"/>
    <x v="0"/>
    <x v="0"/>
    <x v="0"/>
    <x v="0"/>
    <s v="WA.2378.EBA.962.301.G.521211"/>
  </r>
  <r>
    <s v="WA.2378.EBA.962.301.G.521219"/>
    <s v="521219"/>
    <s v="Belanja Barang Non Operasional Lainnya"/>
    <m/>
    <m/>
    <m/>
    <n v="3000000"/>
    <s v="521219"/>
    <x v="26"/>
    <m/>
    <m/>
    <m/>
    <n v="3000000"/>
    <n v="0"/>
    <x v="0"/>
    <x v="0"/>
    <x v="0"/>
    <x v="0"/>
    <x v="1"/>
    <s v="WA.2378.EBA.962.301.G"/>
  </r>
  <r>
    <s v="WA.2378.EBA.962.301.G.521219.1"/>
    <m/>
    <s v="01 - Langganan biaya video conference"/>
    <n v="12"/>
    <s v="PKT"/>
    <n v="250000"/>
    <n v="3000000"/>
    <m/>
    <x v="59"/>
    <n v="12"/>
    <s v="PKT"/>
    <n v="250000"/>
    <n v="3000000"/>
    <n v="0"/>
    <x v="0"/>
    <x v="0"/>
    <x v="0"/>
    <x v="0"/>
    <x v="0"/>
    <s v="WA.2378.EBA.962.301.G.521219"/>
  </r>
  <r>
    <s v="WA.2378.EBA.962.301.G.521219.2"/>
    <m/>
    <m/>
    <m/>
    <m/>
    <m/>
    <m/>
    <m/>
    <x v="97"/>
    <n v="0"/>
    <s v="PKT"/>
    <n v="10000000"/>
    <n v="0"/>
    <n v="0"/>
    <x v="1"/>
    <x v="0"/>
    <x v="0"/>
    <x v="0"/>
    <x v="0"/>
    <s v="WA.2378.EBA.962.301.G.521219"/>
  </r>
  <r>
    <s v="WA.2378.EBA.962.301.G.524111"/>
    <s v="524111"/>
    <s v="Belanja Perjalanan Dinas Biasa"/>
    <m/>
    <m/>
    <m/>
    <n v="71534000"/>
    <s v="524111"/>
    <x v="13"/>
    <m/>
    <m/>
    <m/>
    <n v="40024000"/>
    <n v="31510000"/>
    <x v="0"/>
    <x v="0"/>
    <x v="0"/>
    <x v="0"/>
    <x v="1"/>
    <s v="WA.2378.EBA.962.301.G"/>
  </r>
  <r>
    <s v="WA.2378.EBA.962.301.G.524111.1"/>
    <m/>
    <s v="01 - Perjalanan Bimbingan Penelitian dan Pengabdian Kepada Masyarakat"/>
    <n v="14"/>
    <s v="OK"/>
    <n v="5109636"/>
    <n v="71534000"/>
    <m/>
    <x v="98"/>
    <n v="8"/>
    <s v="OK"/>
    <n v="5003091"/>
    <n v="40024000"/>
    <n v="31510000"/>
    <x v="0"/>
    <x v="0"/>
    <x v="0"/>
    <x v="0"/>
    <x v="0"/>
    <s v="WA.2378.EBA.962.301.G.524111"/>
  </r>
  <r>
    <s v="WA.2378.EBA.962.301.H"/>
    <s v="H"/>
    <s v="Serapan  Lulusan Pendidikan KP"/>
    <m/>
    <m/>
    <m/>
    <n v="139554000"/>
    <s v="H"/>
    <x v="99"/>
    <m/>
    <m/>
    <m/>
    <n v="113349000"/>
    <n v="26205000"/>
    <x v="0"/>
    <x v="1"/>
    <x v="2"/>
    <x v="0"/>
    <x v="0"/>
    <s v="WA.2378.EBA.962.301"/>
  </r>
  <r>
    <s v="WA.2378.EBA.962.301.H.521211"/>
    <s v="521211"/>
    <s v="Belanja Bahan"/>
    <m/>
    <m/>
    <m/>
    <n v="23500000"/>
    <s v="521211"/>
    <x v="6"/>
    <m/>
    <m/>
    <m/>
    <n v="15750000"/>
    <n v="7750000"/>
    <x v="0"/>
    <x v="0"/>
    <x v="0"/>
    <x v="0"/>
    <x v="2"/>
    <s v="WA.2378.EBA.962.301.H"/>
  </r>
  <r>
    <s v="WA.2378.EBA.962.301.H.521211.1"/>
    <m/>
    <s v="01 - Konsumsi/bahan makanan"/>
    <n v="100"/>
    <s v="OK"/>
    <n v="75000"/>
    <n v="7500000"/>
    <m/>
    <x v="7"/>
    <n v="50"/>
    <s v="OK"/>
    <n v="75000"/>
    <n v="3750000"/>
    <n v="3750000"/>
    <x v="0"/>
    <x v="0"/>
    <x v="0"/>
    <x v="0"/>
    <x v="0"/>
    <s v="WA.2378.EBA.962.301.H.521211"/>
  </r>
  <r>
    <s v="WA.2378.EBA.962.301.H.521211.2"/>
    <m/>
    <s v="02 - Penggadaan"/>
    <n v="4"/>
    <s v="PKT"/>
    <n v="1500000"/>
    <n v="6000000"/>
    <m/>
    <x v="8"/>
    <n v="3"/>
    <s v="PKT"/>
    <n v="1500000"/>
    <n v="4500000"/>
    <n v="1500000"/>
    <x v="0"/>
    <x v="0"/>
    <x v="0"/>
    <x v="0"/>
    <x v="0"/>
    <s v="WA.2378.EBA.962.301.H.521211"/>
  </r>
  <r>
    <s v="WA.2378.EBA.962.301.H.521211.3"/>
    <m/>
    <s v="03 - Bahan Komputer"/>
    <n v="4"/>
    <s v="PKT"/>
    <n v="1500000"/>
    <n v="6000000"/>
    <m/>
    <x v="9"/>
    <n v="3"/>
    <s v="PKT"/>
    <n v="1500000"/>
    <n v="4500000"/>
    <n v="1500000"/>
    <x v="0"/>
    <x v="0"/>
    <x v="0"/>
    <x v="0"/>
    <x v="0"/>
    <s v="WA.2378.EBA.962.301.H.521211"/>
  </r>
  <r>
    <s v="WA.2378.EBA.962.301.H.521211.4"/>
    <m/>
    <s v="04 - ATK"/>
    <n v="4"/>
    <s v="PKT"/>
    <n v="1000000"/>
    <n v="4000000"/>
    <m/>
    <x v="10"/>
    <n v="3"/>
    <s v="PKT"/>
    <n v="1000000"/>
    <n v="3000000"/>
    <n v="1000000"/>
    <x v="0"/>
    <x v="0"/>
    <x v="0"/>
    <x v="0"/>
    <x v="0"/>
    <s v="WA.2378.EBA.962.301.H.521211"/>
  </r>
  <r>
    <s v="WA.2378.EBA.962.301.H.521219"/>
    <m/>
    <m/>
    <m/>
    <m/>
    <m/>
    <m/>
    <s v="521219"/>
    <x v="26"/>
    <m/>
    <m/>
    <m/>
    <n v="48517000"/>
    <n v="-48517000"/>
    <x v="0"/>
    <x v="0"/>
    <x v="0"/>
    <x v="0"/>
    <x v="2"/>
    <s v="WA.2378.EBA.962.301.H"/>
  </r>
  <r>
    <s v="WA.2378.EBA.962.301.H.521219.1"/>
    <m/>
    <m/>
    <m/>
    <m/>
    <m/>
    <m/>
    <m/>
    <x v="100"/>
    <n v="1"/>
    <s v="PKT"/>
    <n v="48517000"/>
    <n v="48517000"/>
    <n v="-48517000"/>
    <x v="0"/>
    <x v="0"/>
    <x v="0"/>
    <x v="0"/>
    <x v="0"/>
    <s v="WA.2378.EBA.962.301.H.521219"/>
  </r>
  <r>
    <s v="WA.2378.EBA.962.301.H.522151"/>
    <m/>
    <m/>
    <m/>
    <m/>
    <m/>
    <m/>
    <s v="522151"/>
    <x v="11"/>
    <m/>
    <m/>
    <m/>
    <n v="5000000"/>
    <n v="-5000000"/>
    <x v="0"/>
    <x v="0"/>
    <x v="0"/>
    <x v="0"/>
    <x v="2"/>
    <s v="WA.2378.EBA.962.301.H"/>
  </r>
  <r>
    <s v="WA.2378.EBA.962.301.H.522151.1"/>
    <m/>
    <m/>
    <m/>
    <m/>
    <m/>
    <m/>
    <m/>
    <x v="101"/>
    <n v="5"/>
    <s v="OJ"/>
    <n v="1000000"/>
    <n v="5000000"/>
    <n v="-5000000"/>
    <x v="0"/>
    <x v="0"/>
    <x v="0"/>
    <x v="0"/>
    <x v="0"/>
    <s v="WA.2378.EBA.962.301.H.522151"/>
  </r>
  <r>
    <s v="WA.2378.EBA.962.301.H.524111"/>
    <s v="524111"/>
    <s v="Belanja Perjalanan Dinas Biasa"/>
    <m/>
    <m/>
    <m/>
    <n v="116054000"/>
    <s v="524111"/>
    <x v="13"/>
    <m/>
    <m/>
    <m/>
    <n v="44082000"/>
    <n v="71972000"/>
    <x v="0"/>
    <x v="0"/>
    <x v="0"/>
    <x v="0"/>
    <x v="2"/>
    <s v="WA.2378.EBA.962.301.H"/>
  </r>
  <r>
    <s v="WA.2378.EBA.962.301.H.524111.1"/>
    <m/>
    <s v="01 - Perjalanan Serapan Lulusan Pendidikan KP"/>
    <n v="21"/>
    <s v="OK"/>
    <n v="5526381"/>
    <n v="116054000"/>
    <m/>
    <x v="102"/>
    <n v="8"/>
    <s v="OK"/>
    <n v="5510250"/>
    <n v="44082000"/>
    <n v="71972000"/>
    <x v="0"/>
    <x v="0"/>
    <x v="0"/>
    <x v="0"/>
    <x v="0"/>
    <s v="WA.2378.EBA.962.301.H.524111"/>
  </r>
  <r>
    <s v="WA.2378.EBA.962.301.I"/>
    <s v="I"/>
    <s v="Publikasi dan Kehumasan Pusat Pendidikan KP  (OII)"/>
    <m/>
    <m/>
    <m/>
    <n v="50000000"/>
    <s v="I"/>
    <x v="103"/>
    <m/>
    <m/>
    <m/>
    <n v="47000000"/>
    <n v="3000000"/>
    <x v="0"/>
    <x v="4"/>
    <x v="7"/>
    <x v="0"/>
    <x v="0"/>
    <s v="WA.2378.EBA.962.301"/>
  </r>
  <r>
    <s v="WA.2378.EBA.962.301.I.521211"/>
    <s v="521211"/>
    <s v="Belanja Bahan"/>
    <m/>
    <m/>
    <m/>
    <n v="15500000"/>
    <s v="521211"/>
    <x v="6"/>
    <m/>
    <m/>
    <m/>
    <n v="12500000"/>
    <n v="3000000"/>
    <x v="0"/>
    <x v="0"/>
    <x v="0"/>
    <x v="0"/>
    <x v="7"/>
    <s v="WA.2378.EBA.962.301.I"/>
  </r>
  <r>
    <s v="WA.2378.EBA.962.301.I.521211.1"/>
    <m/>
    <s v="01 - Konsumsi/bahan makanan"/>
    <n v="100"/>
    <s v="OK"/>
    <n v="75000"/>
    <n v="7500000"/>
    <m/>
    <x v="7"/>
    <n v="60"/>
    <s v="OK"/>
    <n v="75000"/>
    <n v="4500000"/>
    <n v="3000000"/>
    <x v="0"/>
    <x v="0"/>
    <x v="0"/>
    <x v="0"/>
    <x v="0"/>
    <s v="WA.2378.EBA.962.301.I.521211"/>
  </r>
  <r>
    <s v="WA.2378.EBA.962.301.I.521211.2"/>
    <m/>
    <s v="02 - Penggadaan"/>
    <n v="2"/>
    <s v="PKT"/>
    <n v="1500000"/>
    <n v="3000000"/>
    <m/>
    <x v="8"/>
    <n v="2"/>
    <s v="PKT"/>
    <n v="1500000"/>
    <n v="3000000"/>
    <n v="0"/>
    <x v="0"/>
    <x v="0"/>
    <x v="0"/>
    <x v="0"/>
    <x v="0"/>
    <s v="WA.2378.EBA.962.301.I.521211"/>
  </r>
  <r>
    <s v="WA.2378.EBA.962.301.I.521211.3"/>
    <m/>
    <s v="03 - Bahan Komputer"/>
    <n v="2"/>
    <s v="PKT"/>
    <n v="1500000"/>
    <n v="3000000"/>
    <m/>
    <x v="9"/>
    <n v="2"/>
    <s v="PKT"/>
    <n v="1500000"/>
    <n v="3000000"/>
    <n v="0"/>
    <x v="0"/>
    <x v="0"/>
    <x v="0"/>
    <x v="0"/>
    <x v="0"/>
    <s v="WA.2378.EBA.962.301.I.521211"/>
  </r>
  <r>
    <s v="WA.2378.EBA.962.301.I.521211.4"/>
    <m/>
    <s v="04 - ATK"/>
    <n v="2"/>
    <s v="PKT"/>
    <n v="1000000"/>
    <n v="2000000"/>
    <m/>
    <x v="10"/>
    <n v="2"/>
    <s v="PKT"/>
    <n v="1000000"/>
    <n v="2000000"/>
    <n v="0"/>
    <x v="0"/>
    <x v="0"/>
    <x v="0"/>
    <x v="0"/>
    <x v="0"/>
    <s v="WA.2378.EBA.962.301.I.521211"/>
  </r>
  <r>
    <s v="WA.2378.EBA.962.301.I.524111"/>
    <s v="524111"/>
    <s v="Belanja Perjalanan Dinas Biasa"/>
    <m/>
    <m/>
    <m/>
    <n v="34500000"/>
    <s v="524111"/>
    <x v="13"/>
    <m/>
    <m/>
    <m/>
    <n v="34500000"/>
    <n v="0"/>
    <x v="0"/>
    <x v="0"/>
    <x v="0"/>
    <x v="0"/>
    <x v="7"/>
    <s v="WA.2378.EBA.962.301.I"/>
  </r>
  <r>
    <s v="WA.2378.EBA.962.301.I.524111.1"/>
    <m/>
    <s v="01 - Perjalanan Kehumasan Pusat Pendidikan KP"/>
    <n v="6"/>
    <s v="OK"/>
    <n v="5750000"/>
    <n v="34500000"/>
    <m/>
    <x v="104"/>
    <n v="6"/>
    <s v="OK"/>
    <n v="5750000"/>
    <n v="34500000"/>
    <n v="0"/>
    <x v="0"/>
    <x v="0"/>
    <x v="0"/>
    <x v="0"/>
    <x v="0"/>
    <s v="WA.2378.EBA.962.301.I.524111"/>
  </r>
  <r>
    <s v="WA.2378.EBA.962.301.J"/>
    <m/>
    <m/>
    <m/>
    <m/>
    <m/>
    <m/>
    <s v="J"/>
    <x v="105"/>
    <m/>
    <m/>
    <m/>
    <n v="274569000"/>
    <n v="-274569000"/>
    <x v="0"/>
    <x v="3"/>
    <x v="5"/>
    <x v="0"/>
    <x v="0"/>
    <s v="WA.2378.EBA.962.301"/>
  </r>
  <r>
    <s v="WA.2378.EBA.962.301.J.521211"/>
    <m/>
    <m/>
    <m/>
    <m/>
    <m/>
    <m/>
    <s v="521211"/>
    <x v="6"/>
    <m/>
    <m/>
    <m/>
    <n v="76000000"/>
    <n v="-76000000"/>
    <x v="0"/>
    <x v="0"/>
    <x v="0"/>
    <x v="3"/>
    <x v="5"/>
    <s v="WA.2378.EBA.962.301.J"/>
  </r>
  <r>
    <s v="WA.2378.EBA.962.301.J.521211.1"/>
    <m/>
    <m/>
    <m/>
    <m/>
    <m/>
    <m/>
    <m/>
    <x v="106"/>
    <n v="2"/>
    <s v="PKT"/>
    <n v="32250000"/>
    <n v="64500000"/>
    <n v="-64500000"/>
    <x v="0"/>
    <x v="0"/>
    <x v="0"/>
    <x v="0"/>
    <x v="0"/>
    <s v="WA.2378.EBA.962.301.J.521211"/>
  </r>
  <r>
    <s v="WA.2378.EBA.962.301.J.521211.2"/>
    <m/>
    <m/>
    <m/>
    <m/>
    <m/>
    <m/>
    <m/>
    <x v="23"/>
    <n v="0"/>
    <s v="PKT"/>
    <n v="1500000"/>
    <n v="0"/>
    <n v="0"/>
    <x v="0"/>
    <x v="0"/>
    <x v="0"/>
    <x v="0"/>
    <x v="0"/>
    <s v="WA.2378.EBA.962.301.J.521211"/>
  </r>
  <r>
    <s v="WA.2378.EBA.962.301.J.521211.3"/>
    <m/>
    <m/>
    <m/>
    <m/>
    <m/>
    <m/>
    <m/>
    <x v="24"/>
    <n v="1"/>
    <s v="PKT"/>
    <n v="1000000"/>
    <n v="1000000"/>
    <n v="-1000000"/>
    <x v="0"/>
    <x v="0"/>
    <x v="0"/>
    <x v="0"/>
    <x v="0"/>
    <s v="WA.2378.EBA.962.301.J.521211"/>
  </r>
  <r>
    <s v="WA.2378.EBA.962.301.J.521211.4"/>
    <m/>
    <m/>
    <m/>
    <m/>
    <m/>
    <m/>
    <m/>
    <x v="82"/>
    <n v="1"/>
    <s v="PKT"/>
    <n v="1500000"/>
    <n v="1500000"/>
    <n v="-1500000"/>
    <x v="0"/>
    <x v="0"/>
    <x v="0"/>
    <x v="0"/>
    <x v="0"/>
    <s v="WA.2378.EBA.962.301.J.521211"/>
  </r>
  <r>
    <s v="WA.2378.EBA.962.301.J.521211.5"/>
    <m/>
    <m/>
    <m/>
    <m/>
    <m/>
    <m/>
    <m/>
    <x v="107"/>
    <n v="120"/>
    <s v="PKT"/>
    <n v="75000"/>
    <n v="9000000"/>
    <n v="-9000000"/>
    <x v="0"/>
    <x v="0"/>
    <x v="0"/>
    <x v="0"/>
    <x v="0"/>
    <s v="WA.2378.EBA.962.301.J.521211"/>
  </r>
  <r>
    <s v="WA.2378.EBA.962.301.J.522141"/>
    <m/>
    <m/>
    <m/>
    <m/>
    <m/>
    <m/>
    <s v="522141"/>
    <x v="83"/>
    <m/>
    <m/>
    <m/>
    <n v="53038000"/>
    <n v="-53038000"/>
    <x v="0"/>
    <x v="0"/>
    <x v="0"/>
    <x v="3"/>
    <x v="5"/>
    <s v="WA.2378.EBA.962.301.J"/>
  </r>
  <r>
    <s v="WA.2378.EBA.962.301.J.522141.1"/>
    <m/>
    <m/>
    <m/>
    <m/>
    <m/>
    <m/>
    <m/>
    <x v="108"/>
    <n v="4"/>
    <s v="Hari"/>
    <n v="11500000"/>
    <n v="46000000"/>
    <n v="-46000000"/>
    <x v="0"/>
    <x v="0"/>
    <x v="0"/>
    <x v="0"/>
    <x v="0"/>
    <s v="WA.2378.EBA.962.301.J.522141"/>
  </r>
  <r>
    <s v="WA.2378.EBA.962.301.J.522141.2"/>
    <m/>
    <m/>
    <m/>
    <m/>
    <m/>
    <m/>
    <m/>
    <x v="109"/>
    <n v="2"/>
    <s v="Hari"/>
    <n v="3519000"/>
    <n v="7038000"/>
    <n v="-7038000"/>
    <x v="0"/>
    <x v="0"/>
    <x v="0"/>
    <x v="0"/>
    <x v="0"/>
    <s v="WA.2378.EBA.962.301.J.522141"/>
  </r>
  <r>
    <s v="WA.2378.EBA.962.301.J.522191"/>
    <m/>
    <m/>
    <m/>
    <m/>
    <m/>
    <m/>
    <s v="522191"/>
    <x v="110"/>
    <m/>
    <m/>
    <m/>
    <n v="60000000"/>
    <n v="-60000000"/>
    <x v="0"/>
    <x v="0"/>
    <x v="0"/>
    <x v="3"/>
    <x v="5"/>
    <s v="WA.2378.EBA.962.301.J"/>
  </r>
  <r>
    <s v="WA.2378.EBA.962.301.J.522191.1"/>
    <m/>
    <m/>
    <m/>
    <m/>
    <m/>
    <m/>
    <m/>
    <x v="111"/>
    <n v="2"/>
    <s v="PKT"/>
    <n v="30000000"/>
    <n v="60000000"/>
    <n v="-60000000"/>
    <x v="0"/>
    <x v="0"/>
    <x v="0"/>
    <x v="0"/>
    <x v="0"/>
    <s v="WA.2378.EBA.962.301.J.522191"/>
  </r>
  <r>
    <s v="WA.2378.EBA.962.301.J.524111"/>
    <m/>
    <m/>
    <m/>
    <m/>
    <m/>
    <m/>
    <s v="524111"/>
    <x v="13"/>
    <m/>
    <m/>
    <m/>
    <n v="7756000"/>
    <n v="-7756000"/>
    <x v="0"/>
    <x v="0"/>
    <x v="0"/>
    <x v="3"/>
    <x v="5"/>
    <s v="WA.2378.EBA.962.301.J"/>
  </r>
  <r>
    <s v="WA.2378.EBA.962.301.J.524111.1"/>
    <m/>
    <m/>
    <m/>
    <m/>
    <m/>
    <m/>
    <m/>
    <x v="112"/>
    <n v="4"/>
    <s v="OK"/>
    <n v="1939000"/>
    <n v="7756000"/>
    <n v="-7756000"/>
    <x v="0"/>
    <x v="0"/>
    <x v="0"/>
    <x v="0"/>
    <x v="0"/>
    <s v="WA.2378.EBA.962.301.J.524111"/>
  </r>
  <r>
    <s v="WA.2378.EBA.962.301.J.524119"/>
    <m/>
    <m/>
    <m/>
    <m/>
    <m/>
    <m/>
    <s v="524119"/>
    <x v="113"/>
    <m/>
    <m/>
    <m/>
    <n v="77775000"/>
    <n v="-77775000"/>
    <x v="0"/>
    <x v="0"/>
    <x v="0"/>
    <x v="3"/>
    <x v="5"/>
    <s v="WA.2378.EBA.962.301.J"/>
  </r>
  <r>
    <s v="WA.2378.EBA.962.301.J.524119.1"/>
    <m/>
    <m/>
    <m/>
    <m/>
    <m/>
    <m/>
    <m/>
    <x v="114"/>
    <n v="75"/>
    <s v="OH"/>
    <n v="693000"/>
    <n v="51975000"/>
    <n v="-51975000"/>
    <x v="0"/>
    <x v="0"/>
    <x v="0"/>
    <x v="0"/>
    <x v="0"/>
    <s v="WA.2378.EBA.962.301.J.524119"/>
  </r>
  <r>
    <s v="WA.2378.EBA.962.301.J.524119.2"/>
    <m/>
    <m/>
    <m/>
    <m/>
    <m/>
    <m/>
    <m/>
    <x v="115"/>
    <n v="150"/>
    <s v="OH"/>
    <n v="130000"/>
    <n v="19500000"/>
    <n v="-19500000"/>
    <x v="0"/>
    <x v="0"/>
    <x v="0"/>
    <x v="0"/>
    <x v="0"/>
    <s v="WA.2378.EBA.962.301.J.524119"/>
  </r>
  <r>
    <s v="WA.2378.EBA.962.301.J.524119.3"/>
    <m/>
    <m/>
    <m/>
    <m/>
    <m/>
    <m/>
    <m/>
    <x v="116"/>
    <n v="60"/>
    <s v="OH"/>
    <n v="105000"/>
    <n v="6300000"/>
    <n v="-6300000"/>
    <x v="0"/>
    <x v="0"/>
    <x v="0"/>
    <x v="0"/>
    <x v="0"/>
    <s v="WA.2378.EBA.962.301.J.524119"/>
  </r>
  <r>
    <s v="WA.2378.EBA.962.301.K"/>
    <m/>
    <m/>
    <m/>
    <m/>
    <m/>
    <m/>
    <s v="K"/>
    <x v="117"/>
    <m/>
    <m/>
    <m/>
    <n v="72800000"/>
    <n v="-72800000"/>
    <x v="0"/>
    <x v="1"/>
    <x v="1"/>
    <x v="0"/>
    <x v="0"/>
    <s v="WA.2378.EBA.962.301"/>
  </r>
  <r>
    <s v="WA.2378.EBA.962.301.K.521211"/>
    <m/>
    <m/>
    <m/>
    <m/>
    <m/>
    <m/>
    <s v="521211"/>
    <x v="6"/>
    <m/>
    <m/>
    <m/>
    <n v="8500000"/>
    <n v="-8500000"/>
    <x v="0"/>
    <x v="0"/>
    <x v="0"/>
    <x v="0"/>
    <x v="1"/>
    <s v="WA.2378.EBA.962.301.K"/>
  </r>
  <r>
    <s v="WA.2378.EBA.962.301.K.521211.1"/>
    <m/>
    <m/>
    <m/>
    <m/>
    <m/>
    <m/>
    <m/>
    <x v="7"/>
    <n v="40"/>
    <s v="OK"/>
    <n v="75000"/>
    <n v="3000000"/>
    <n v="-3000000"/>
    <x v="0"/>
    <x v="0"/>
    <x v="0"/>
    <x v="0"/>
    <x v="0"/>
    <s v="WA.2378.EBA.962.301.K.521211"/>
  </r>
  <r>
    <s v="WA.2378.EBA.962.301.K.521211.2"/>
    <m/>
    <m/>
    <m/>
    <m/>
    <m/>
    <m/>
    <m/>
    <x v="118"/>
    <n v="2"/>
    <s v="PKT"/>
    <n v="1000000"/>
    <n v="2000000"/>
    <n v="-2000000"/>
    <x v="0"/>
    <x v="0"/>
    <x v="0"/>
    <x v="0"/>
    <x v="0"/>
    <s v="WA.2378.EBA.962.301.K.521211"/>
  </r>
  <r>
    <s v="WA.2378.EBA.962.301.K.521211.3"/>
    <m/>
    <m/>
    <m/>
    <m/>
    <m/>
    <m/>
    <m/>
    <x v="9"/>
    <n v="1"/>
    <s v="PKT"/>
    <n v="1500000"/>
    <n v="1500000"/>
    <n v="-1500000"/>
    <x v="0"/>
    <x v="0"/>
    <x v="0"/>
    <x v="0"/>
    <x v="0"/>
    <s v="WA.2378.EBA.962.301.K.521211"/>
  </r>
  <r>
    <s v="WA.2378.EBA.962.301.K.521211.4"/>
    <m/>
    <m/>
    <m/>
    <m/>
    <m/>
    <m/>
    <m/>
    <x v="10"/>
    <n v="2"/>
    <s v="PKT"/>
    <n v="1000000"/>
    <n v="2000000"/>
    <n v="-2000000"/>
    <x v="0"/>
    <x v="0"/>
    <x v="0"/>
    <x v="0"/>
    <x v="0"/>
    <s v="WA.2378.EBA.962.301.K.521211"/>
  </r>
  <r>
    <s v="WA.2378.EBA.962.301.K.521211.5"/>
    <m/>
    <m/>
    <m/>
    <m/>
    <m/>
    <m/>
    <m/>
    <x v="119"/>
    <n v="0"/>
    <s v="PKT"/>
    <n v="150000"/>
    <n v="0"/>
    <n v="0"/>
    <x v="0"/>
    <x v="0"/>
    <x v="0"/>
    <x v="0"/>
    <x v="0"/>
    <s v="WA.2378.EBA.962.301.K.521211"/>
  </r>
  <r>
    <s v="WA.2378.EBA.962.301.K.521213"/>
    <m/>
    <m/>
    <m/>
    <m/>
    <m/>
    <m/>
    <s v="521213"/>
    <x v="120"/>
    <m/>
    <m/>
    <m/>
    <n v="0"/>
    <n v="0"/>
    <x v="0"/>
    <x v="0"/>
    <x v="0"/>
    <x v="0"/>
    <x v="1"/>
    <s v="WA.2378.EBA.962.301.K"/>
  </r>
  <r>
    <s v="WA.2378.EBA.962.301.K.521213.1"/>
    <m/>
    <m/>
    <m/>
    <m/>
    <m/>
    <m/>
    <m/>
    <x v="121"/>
    <n v="0"/>
    <s v="OH"/>
    <n v="80000"/>
    <n v="0"/>
    <n v="0"/>
    <x v="0"/>
    <x v="0"/>
    <x v="0"/>
    <x v="0"/>
    <x v="0"/>
    <s v="WA.2378.EBA.962.301.K.521213"/>
  </r>
  <r>
    <s v="WA.2378.EBA.962.301.K.522151"/>
    <m/>
    <m/>
    <m/>
    <m/>
    <m/>
    <m/>
    <s v="522151"/>
    <x v="11"/>
    <m/>
    <m/>
    <m/>
    <n v="5000000"/>
    <n v="-5000000"/>
    <x v="0"/>
    <x v="0"/>
    <x v="0"/>
    <x v="0"/>
    <x v="1"/>
    <s v="WA.2378.EBA.962.301.K"/>
  </r>
  <r>
    <s v="WA.2378.EBA.962.301.K.522151.1"/>
    <m/>
    <m/>
    <m/>
    <m/>
    <m/>
    <m/>
    <m/>
    <x v="12"/>
    <n v="5"/>
    <s v="OJ"/>
    <n v="1000000"/>
    <n v="5000000"/>
    <n v="-5000000"/>
    <x v="0"/>
    <x v="0"/>
    <x v="0"/>
    <x v="0"/>
    <x v="0"/>
    <s v="WA.2378.EBA.962.301.K.522151"/>
  </r>
  <r>
    <s v="WA.2378.EBA.962.301.K.524111"/>
    <m/>
    <m/>
    <m/>
    <m/>
    <m/>
    <m/>
    <s v="524111"/>
    <x v="13"/>
    <m/>
    <m/>
    <m/>
    <n v="59300000"/>
    <n v="-59300000"/>
    <x v="0"/>
    <x v="0"/>
    <x v="0"/>
    <x v="0"/>
    <x v="1"/>
    <s v="WA.2378.EBA.962.301.K"/>
  </r>
  <r>
    <s v="WA.2378.EBA.962.301.K.524111.1"/>
    <m/>
    <m/>
    <m/>
    <m/>
    <m/>
    <m/>
    <m/>
    <x v="122"/>
    <n v="10"/>
    <s v="OK"/>
    <n v="5930000"/>
    <n v="59300000"/>
    <n v="-59300000"/>
    <x v="0"/>
    <x v="0"/>
    <x v="0"/>
    <x v="0"/>
    <x v="0"/>
    <s v="WA.2378.EBA.962.301.K.524111"/>
  </r>
  <r>
    <s v="WA.2378.EBA.962.301.K.524113"/>
    <m/>
    <m/>
    <m/>
    <m/>
    <m/>
    <m/>
    <s v="524113"/>
    <x v="37"/>
    <m/>
    <m/>
    <m/>
    <n v="0"/>
    <n v="0"/>
    <x v="0"/>
    <x v="0"/>
    <x v="0"/>
    <x v="0"/>
    <x v="1"/>
    <s v="WA.2378.EBA.962.301.K"/>
  </r>
  <r>
    <s v="WA.2378.EBA.962.301.K.524113.1"/>
    <m/>
    <m/>
    <m/>
    <m/>
    <m/>
    <m/>
    <m/>
    <x v="122"/>
    <n v="0"/>
    <s v="OK"/>
    <n v="150000"/>
    <n v="0"/>
    <n v="0"/>
    <x v="0"/>
    <x v="0"/>
    <x v="0"/>
    <x v="0"/>
    <x v="0"/>
    <s v="WA.2378.EBA.962.301.K.524113"/>
  </r>
  <r>
    <s v="WA.2378.EBA.962.301.L"/>
    <m/>
    <m/>
    <m/>
    <m/>
    <m/>
    <m/>
    <s v="L"/>
    <x v="123"/>
    <m/>
    <m/>
    <m/>
    <n v="42762000"/>
    <n v="-42762000"/>
    <x v="0"/>
    <x v="1"/>
    <x v="2"/>
    <x v="0"/>
    <x v="0"/>
    <s v="WA.2378.EBA.962.301"/>
  </r>
  <r>
    <s v="WA.2378.EBA.962.301.L.521211"/>
    <m/>
    <m/>
    <m/>
    <m/>
    <m/>
    <m/>
    <s v="521211"/>
    <x v="6"/>
    <m/>
    <m/>
    <m/>
    <n v="0"/>
    <n v="0"/>
    <x v="0"/>
    <x v="0"/>
    <x v="0"/>
    <x v="0"/>
    <x v="2"/>
    <s v="WA.2378.EBA.962.301.L"/>
  </r>
  <r>
    <s v="WA.2378.EBA.962.301.L.521211.1"/>
    <m/>
    <m/>
    <m/>
    <m/>
    <m/>
    <m/>
    <m/>
    <x v="7"/>
    <n v="0"/>
    <s v="OK"/>
    <n v="75000"/>
    <n v="0"/>
    <n v="0"/>
    <x v="0"/>
    <x v="0"/>
    <x v="0"/>
    <x v="0"/>
    <x v="0"/>
    <s v="WA.2378.EBA.962.301.L.521211"/>
  </r>
  <r>
    <s v="WA.2378.EBA.962.301.L.524111"/>
    <m/>
    <m/>
    <m/>
    <m/>
    <m/>
    <m/>
    <s v="524111"/>
    <x v="13"/>
    <m/>
    <m/>
    <m/>
    <n v="42762000"/>
    <n v="-42762000"/>
    <x v="0"/>
    <x v="0"/>
    <x v="0"/>
    <x v="0"/>
    <x v="2"/>
    <s v="WA.2378.EBA.962.301.L"/>
  </r>
  <r>
    <s v="WA.2378.EBA.962.301.L.524111.1"/>
    <m/>
    <m/>
    <m/>
    <m/>
    <m/>
    <m/>
    <m/>
    <x v="124"/>
    <n v="5"/>
    <s v="OK"/>
    <n v="8552528"/>
    <n v="42762000"/>
    <n v="-42762000"/>
    <x v="0"/>
    <x v="0"/>
    <x v="0"/>
    <x v="0"/>
    <x v="0"/>
    <s v="WA.2378.EBA.962.301.L.524111"/>
  </r>
  <r>
    <s v="WA.2378.EBA.962.301.M"/>
    <m/>
    <m/>
    <m/>
    <m/>
    <m/>
    <m/>
    <s v="M"/>
    <x v="125"/>
    <m/>
    <m/>
    <m/>
    <n v="72788000"/>
    <n v="-72788000"/>
    <x v="0"/>
    <x v="3"/>
    <x v="5"/>
    <x v="0"/>
    <x v="0"/>
    <s v="WA.2378.EBA.962.301"/>
  </r>
  <r>
    <s v="WA.2378.EBA.962.301.M.521211"/>
    <m/>
    <m/>
    <m/>
    <m/>
    <m/>
    <m/>
    <s v="521211"/>
    <x v="6"/>
    <m/>
    <m/>
    <m/>
    <n v="7750000"/>
    <n v="-7750000"/>
    <x v="0"/>
    <x v="0"/>
    <x v="0"/>
    <x v="3"/>
    <x v="5"/>
    <s v="WA.2378.EBA.962.301.M"/>
  </r>
  <r>
    <s v="WA.2378.EBA.962.301.M.521211.1"/>
    <m/>
    <m/>
    <m/>
    <m/>
    <m/>
    <m/>
    <m/>
    <x v="7"/>
    <n v="50"/>
    <s v="OK"/>
    <n v="75000"/>
    <n v="3750000"/>
    <n v="-3750000"/>
    <x v="0"/>
    <x v="0"/>
    <x v="0"/>
    <x v="0"/>
    <x v="0"/>
    <s v="WA.2378.EBA.962.301.M.521211"/>
  </r>
  <r>
    <s v="WA.2378.EBA.962.301.M.521211.2"/>
    <m/>
    <m/>
    <m/>
    <m/>
    <m/>
    <m/>
    <m/>
    <x v="118"/>
    <n v="1"/>
    <s v="PKT"/>
    <n v="1500000"/>
    <n v="1500000"/>
    <n v="-1500000"/>
    <x v="0"/>
    <x v="0"/>
    <x v="0"/>
    <x v="0"/>
    <x v="0"/>
    <s v="WA.2378.EBA.962.301.M.521211"/>
  </r>
  <r>
    <s v="WA.2378.EBA.962.301.M.521211.3"/>
    <m/>
    <m/>
    <m/>
    <m/>
    <m/>
    <m/>
    <m/>
    <x v="9"/>
    <n v="1"/>
    <s v="PKT"/>
    <n v="1500000"/>
    <n v="1500000"/>
    <n v="-1500000"/>
    <x v="0"/>
    <x v="0"/>
    <x v="0"/>
    <x v="0"/>
    <x v="0"/>
    <s v="WA.2378.EBA.962.301.M.521211"/>
  </r>
  <r>
    <s v="WA.2378.EBA.962.301.M.521211.4"/>
    <m/>
    <m/>
    <m/>
    <m/>
    <m/>
    <m/>
    <m/>
    <x v="10"/>
    <n v="1"/>
    <s v="PKT"/>
    <n v="1000000"/>
    <n v="1000000"/>
    <n v="-1000000"/>
    <x v="0"/>
    <x v="0"/>
    <x v="0"/>
    <x v="0"/>
    <x v="0"/>
    <s v="WA.2378.EBA.962.301.M.521211"/>
  </r>
  <r>
    <s v="WA.2378.EBA.962.301.M.524111"/>
    <m/>
    <m/>
    <m/>
    <m/>
    <m/>
    <m/>
    <s v="524111"/>
    <x v="13"/>
    <m/>
    <m/>
    <m/>
    <n v="5000000"/>
    <n v="-5000000"/>
    <x v="0"/>
    <x v="0"/>
    <x v="0"/>
    <x v="3"/>
    <x v="5"/>
    <s v="WA.2378.EBA.962.301.M"/>
  </r>
  <r>
    <s v="WA.2378.EBA.962.301.M.524111.1"/>
    <m/>
    <m/>
    <m/>
    <m/>
    <m/>
    <m/>
    <m/>
    <x v="122"/>
    <n v="10"/>
    <s v="OK"/>
    <n v="500000"/>
    <n v="5000000"/>
    <n v="-5000000"/>
    <x v="0"/>
    <x v="0"/>
    <x v="0"/>
    <x v="0"/>
    <x v="0"/>
    <s v="WA.2378.EBA.962.301.M.524111"/>
  </r>
  <r>
    <s v="WA.2378.EBA.962.301.M.524119"/>
    <m/>
    <m/>
    <m/>
    <m/>
    <m/>
    <m/>
    <s v="524119"/>
    <x v="113"/>
    <m/>
    <m/>
    <m/>
    <n v="60038000"/>
    <n v="-60038000"/>
    <x v="0"/>
    <x v="0"/>
    <x v="0"/>
    <x v="3"/>
    <x v="5"/>
    <s v="WA.2378.EBA.962.301.M"/>
  </r>
  <r>
    <s v="WA.2378.EBA.962.301.M.524119.1"/>
    <m/>
    <m/>
    <m/>
    <m/>
    <m/>
    <m/>
    <m/>
    <x v="126"/>
    <n v="54"/>
    <s v="OH"/>
    <n v="822000"/>
    <n v="44388000"/>
    <n v="-44388000"/>
    <x v="0"/>
    <x v="0"/>
    <x v="0"/>
    <x v="0"/>
    <x v="0"/>
    <s v="WA.2378.EBA.962.301.M.524119"/>
  </r>
  <r>
    <s v="WA.2378.EBA.962.301.M.524119.2"/>
    <m/>
    <m/>
    <m/>
    <m/>
    <m/>
    <m/>
    <m/>
    <x v="127"/>
    <n v="81"/>
    <s v="OH"/>
    <n v="150000"/>
    <n v="12150000"/>
    <n v="-12150000"/>
    <x v="0"/>
    <x v="0"/>
    <x v="0"/>
    <x v="0"/>
    <x v="0"/>
    <s v="WA.2378.EBA.962.301.M.524119"/>
  </r>
  <r>
    <s v="WA.2378.EBA.962.301.M.524119.3"/>
    <m/>
    <m/>
    <m/>
    <m/>
    <m/>
    <m/>
    <m/>
    <x v="128"/>
    <n v="10"/>
    <s v="OH"/>
    <n v="350000"/>
    <n v="3500000"/>
    <n v="-3500000"/>
    <x v="0"/>
    <x v="0"/>
    <x v="0"/>
    <x v="0"/>
    <x v="0"/>
    <s v="WA.2378.EBA.962.301.M.524119"/>
  </r>
  <r>
    <s v="WA.2378.EBA.962.301.N"/>
    <m/>
    <m/>
    <m/>
    <m/>
    <m/>
    <m/>
    <s v="N"/>
    <x v="129"/>
    <m/>
    <m/>
    <m/>
    <n v="0"/>
    <n v="0"/>
    <x v="1"/>
    <x v="1"/>
    <x v="2"/>
    <x v="0"/>
    <x v="0"/>
    <s v="WA.2378.EBA.962.301"/>
  </r>
  <r>
    <s v="WA.2378.EBA.962.301.N.521219"/>
    <m/>
    <m/>
    <m/>
    <m/>
    <m/>
    <m/>
    <s v="521219"/>
    <x v="26"/>
    <m/>
    <m/>
    <m/>
    <n v="0"/>
    <n v="0"/>
    <x v="1"/>
    <x v="0"/>
    <x v="0"/>
    <x v="0"/>
    <x v="2"/>
    <s v="WA.2378.EBA.962.301.N"/>
  </r>
  <r>
    <s v="WA.2378.EBA.962.301.N.521219.1"/>
    <m/>
    <m/>
    <m/>
    <m/>
    <m/>
    <m/>
    <m/>
    <x v="130"/>
    <n v="0"/>
    <s v="PKT"/>
    <n v="25000000"/>
    <n v="0"/>
    <n v="0"/>
    <x v="1"/>
    <x v="0"/>
    <x v="0"/>
    <x v="0"/>
    <x v="0"/>
    <s v="WA.2378.EBA.962.301.N.521219"/>
  </r>
  <r>
    <s v="WA.2378.EBA.962.301.N.522151"/>
    <m/>
    <m/>
    <m/>
    <m/>
    <m/>
    <m/>
    <s v="522151"/>
    <x v="11"/>
    <m/>
    <m/>
    <m/>
    <n v="0"/>
    <n v="0"/>
    <x v="0"/>
    <x v="0"/>
    <x v="0"/>
    <x v="0"/>
    <x v="2"/>
    <s v="WA.2378.EBA.962.301.N"/>
  </r>
  <r>
    <s v="WA.2378.EBA.962.301.N.522151.1"/>
    <m/>
    <m/>
    <m/>
    <m/>
    <m/>
    <m/>
    <m/>
    <x v="12"/>
    <n v="0"/>
    <s v="OJ"/>
    <n v="900000"/>
    <n v="0"/>
    <n v="0"/>
    <x v="1"/>
    <x v="0"/>
    <x v="0"/>
    <x v="0"/>
    <x v="0"/>
    <s v="WA.2378.EBA.962.301.N.522151"/>
  </r>
  <r>
    <s v="WA.2378.EBA.962.301.O"/>
    <m/>
    <m/>
    <m/>
    <m/>
    <m/>
    <m/>
    <s v="O"/>
    <x v="131"/>
    <m/>
    <m/>
    <m/>
    <n v="64873000"/>
    <n v="-64873000"/>
    <x v="0"/>
    <x v="2"/>
    <x v="4"/>
    <x v="0"/>
    <x v="0"/>
    <s v="WA.2378.EBA.962.301"/>
  </r>
  <r>
    <s v="WA.2378.EBA.962.301.O.522151"/>
    <m/>
    <m/>
    <m/>
    <m/>
    <m/>
    <m/>
    <s v="522151"/>
    <x v="11"/>
    <m/>
    <m/>
    <m/>
    <n v="18000000"/>
    <n v="-18000000"/>
    <x v="0"/>
    <x v="0"/>
    <x v="0"/>
    <x v="0"/>
    <x v="4"/>
    <s v="WA.2378.EBA.962.301.O"/>
  </r>
  <r>
    <s v="WA.2378.EBA.962.301.O.522151.1"/>
    <m/>
    <m/>
    <m/>
    <m/>
    <m/>
    <m/>
    <m/>
    <x v="12"/>
    <n v="20"/>
    <s v="OJ"/>
    <n v="900000"/>
    <n v="18000000"/>
    <n v="-18000000"/>
    <x v="0"/>
    <x v="0"/>
    <x v="0"/>
    <x v="0"/>
    <x v="0"/>
    <s v="WA.2378.EBA.962.301.O.522151"/>
  </r>
  <r>
    <s v="WA.2378.EBA.962.301.O.524111"/>
    <m/>
    <m/>
    <m/>
    <m/>
    <m/>
    <m/>
    <s v="524111"/>
    <x v="13"/>
    <m/>
    <m/>
    <m/>
    <n v="46873000"/>
    <n v="-46873000"/>
    <x v="0"/>
    <x v="0"/>
    <x v="0"/>
    <x v="0"/>
    <x v="4"/>
    <s v="WA.2378.EBA.962.301.O"/>
  </r>
  <r>
    <s v="WA.2378.EBA.962.301.O.524111.1"/>
    <m/>
    <m/>
    <m/>
    <m/>
    <m/>
    <m/>
    <m/>
    <x v="43"/>
    <n v="8"/>
    <s v="OK"/>
    <n v="5859125"/>
    <n v="46873000"/>
    <n v="-46873000"/>
    <x v="0"/>
    <x v="0"/>
    <x v="0"/>
    <x v="0"/>
    <x v="0"/>
    <s v="WA.2378.EBA.962.301.O.524111"/>
  </r>
  <r>
    <s v="WA.2378.EBA.994"/>
    <s v="2378.EBA.994"/>
    <s v="Layanan Perkantoran"/>
    <n v="1"/>
    <s v="Layanan"/>
    <m/>
    <n v="9231678000"/>
    <s v="2378.EBA.994"/>
    <x v="132"/>
    <n v="1"/>
    <s v="Layanan"/>
    <m/>
    <n v="9231678000"/>
    <n v="0"/>
    <x v="0"/>
    <x v="0"/>
    <x v="0"/>
    <x v="0"/>
    <x v="0"/>
    <s v="WA.2378.EBA"/>
  </r>
  <r>
    <s v="WA.2378.EBA.994.001"/>
    <s v="001"/>
    <s v="Gaji dan Tunjangan"/>
    <m/>
    <s v=""/>
    <m/>
    <n v="7036020000"/>
    <s v="001"/>
    <x v="133"/>
    <m/>
    <s v=""/>
    <m/>
    <n v="7036020000"/>
    <n v="0"/>
    <x v="0"/>
    <x v="0"/>
    <x v="0"/>
    <x v="0"/>
    <x v="0"/>
    <s v="WA.2378.EBA.994"/>
  </r>
  <r>
    <s v="WA.2378.EBA.994.001.DB"/>
    <s v="DB"/>
    <s v="Gaji dan Tunjangan Pusat Pendidikan KP"/>
    <m/>
    <m/>
    <m/>
    <n v="7036020000"/>
    <s v="DB"/>
    <x v="134"/>
    <m/>
    <m/>
    <m/>
    <n v="7036020000"/>
    <n v="0"/>
    <x v="0"/>
    <x v="3"/>
    <x v="8"/>
    <x v="0"/>
    <x v="0"/>
    <s v="WA.2378.EBA.994.001"/>
  </r>
  <r>
    <s v="WA.2378.EBA.994.001.DB.511111"/>
    <s v="511111"/>
    <s v="Belanja Gaji Pokok PNS"/>
    <m/>
    <m/>
    <m/>
    <n v="2390272000"/>
    <s v="511111"/>
    <x v="135"/>
    <m/>
    <m/>
    <m/>
    <n v="2390272000"/>
    <n v="0"/>
    <x v="0"/>
    <x v="0"/>
    <x v="0"/>
    <x v="4"/>
    <x v="8"/>
    <s v="WA.2378.EBA.994.001.DB"/>
  </r>
  <r>
    <s v="WA.2378.EBA.994.001.DB.511111.1"/>
    <m/>
    <s v="01 - Belanja Gaji Pokok PNS"/>
    <n v="14"/>
    <s v="bln"/>
    <n v="170733715"/>
    <n v="2390272000"/>
    <m/>
    <x v="136"/>
    <n v="14"/>
    <s v="bln"/>
    <n v="170733715"/>
    <n v="2390272000"/>
    <n v="0"/>
    <x v="0"/>
    <x v="0"/>
    <x v="0"/>
    <x v="0"/>
    <x v="0"/>
    <s v="WA.2378.EBA.994.001.DB.511111"/>
  </r>
  <r>
    <s v="WA.2378.EBA.994.001.DB.511119"/>
    <s v="511119"/>
    <s v="Belanja Pembulatan Gaji PNS"/>
    <m/>
    <m/>
    <m/>
    <n v="109000"/>
    <s v="511119"/>
    <x v="137"/>
    <m/>
    <m/>
    <m/>
    <n v="109000"/>
    <n v="0"/>
    <x v="0"/>
    <x v="0"/>
    <x v="0"/>
    <x v="4"/>
    <x v="8"/>
    <s v="WA.2378.EBA.994.001.DB"/>
  </r>
  <r>
    <s v="WA.2378.EBA.994.001.DB.511119.1"/>
    <m/>
    <s v="01 - Belanja Pembulatan Gaji PNS"/>
    <n v="14"/>
    <s v="bln"/>
    <n v="7786"/>
    <n v="109000"/>
    <m/>
    <x v="138"/>
    <n v="14"/>
    <s v="bln"/>
    <n v="7786"/>
    <n v="109000"/>
    <n v="0"/>
    <x v="0"/>
    <x v="0"/>
    <x v="0"/>
    <x v="0"/>
    <x v="0"/>
    <s v="WA.2378.EBA.994.001.DB.511119"/>
  </r>
  <r>
    <s v="WA.2378.EBA.994.001.DB.511121"/>
    <s v="511121"/>
    <s v="Belanja Tunj. Suami/Istri PNS"/>
    <m/>
    <m/>
    <m/>
    <n v="163168000"/>
    <s v="511121"/>
    <x v="139"/>
    <m/>
    <m/>
    <m/>
    <n v="163168000"/>
    <n v="0"/>
    <x v="0"/>
    <x v="0"/>
    <x v="0"/>
    <x v="4"/>
    <x v="8"/>
    <s v="WA.2378.EBA.994.001.DB"/>
  </r>
  <r>
    <s v="WA.2378.EBA.994.001.DB.511121.1"/>
    <m/>
    <s v="01 - Belanja Tunj. Suami/Istri PNS"/>
    <n v="14"/>
    <s v="bln"/>
    <n v="11654858"/>
    <n v="163168000"/>
    <m/>
    <x v="140"/>
    <n v="14"/>
    <s v="bln"/>
    <n v="11654858"/>
    <n v="163168000"/>
    <n v="0"/>
    <x v="0"/>
    <x v="0"/>
    <x v="0"/>
    <x v="0"/>
    <x v="0"/>
    <s v="WA.2378.EBA.994.001.DB.511121"/>
  </r>
  <r>
    <s v="WA.2378.EBA.994.001.DB.511122"/>
    <s v="511122"/>
    <s v="Belanja Tunj. Anak PNS"/>
    <m/>
    <m/>
    <m/>
    <n v="57444000"/>
    <s v="511122"/>
    <x v="141"/>
    <m/>
    <m/>
    <m/>
    <n v="57444000"/>
    <n v="0"/>
    <x v="0"/>
    <x v="0"/>
    <x v="0"/>
    <x v="4"/>
    <x v="8"/>
    <s v="WA.2378.EBA.994.001.DB"/>
  </r>
  <r>
    <s v="WA.2378.EBA.994.001.DB.511122.1"/>
    <m/>
    <s v="01 - Belanja Tunj. Anak PNS"/>
    <n v="14"/>
    <s v="bln"/>
    <n v="4103143"/>
    <n v="57444000"/>
    <m/>
    <x v="142"/>
    <n v="14"/>
    <s v="bln"/>
    <n v="4103143"/>
    <n v="57444000"/>
    <n v="0"/>
    <x v="0"/>
    <x v="0"/>
    <x v="0"/>
    <x v="0"/>
    <x v="0"/>
    <s v="WA.2378.EBA.994.001.DB.511122"/>
  </r>
  <r>
    <s v="WA.2378.EBA.994.001.DB.511123"/>
    <s v="511123"/>
    <s v="Belanja Tunj. Struktural PNS"/>
    <m/>
    <m/>
    <m/>
    <n v="136220000"/>
    <s v="511123"/>
    <x v="143"/>
    <m/>
    <m/>
    <m/>
    <n v="136220000"/>
    <n v="0"/>
    <x v="0"/>
    <x v="0"/>
    <x v="0"/>
    <x v="4"/>
    <x v="8"/>
    <s v="WA.2378.EBA.994.001.DB"/>
  </r>
  <r>
    <s v="WA.2378.EBA.994.001.DB.511123.1"/>
    <m/>
    <s v="01 - Belanja Tunj. Struktural PNS"/>
    <n v="14"/>
    <s v="bln"/>
    <n v="9730000"/>
    <n v="136220000"/>
    <m/>
    <x v="144"/>
    <n v="14"/>
    <s v="bln"/>
    <n v="9730000"/>
    <n v="136220000"/>
    <n v="0"/>
    <x v="0"/>
    <x v="0"/>
    <x v="0"/>
    <x v="0"/>
    <x v="0"/>
    <s v="WA.2378.EBA.994.001.DB.511123"/>
  </r>
  <r>
    <s v="WA.2378.EBA.994.001.DB.511124"/>
    <s v="511124"/>
    <s v="Belanja Tunj. Fungsional PNS"/>
    <m/>
    <m/>
    <m/>
    <n v="198366000"/>
    <s v="511124"/>
    <x v="145"/>
    <m/>
    <m/>
    <m/>
    <n v="198366000"/>
    <n v="0"/>
    <x v="0"/>
    <x v="0"/>
    <x v="0"/>
    <x v="4"/>
    <x v="8"/>
    <s v="WA.2378.EBA.994.001.DB"/>
  </r>
  <r>
    <s v="WA.2378.EBA.994.001.DB.511124.1"/>
    <m/>
    <s v="01 - Belanja Tunj. Fungsional PNS"/>
    <n v="14"/>
    <s v="bln"/>
    <n v="14169000"/>
    <n v="198366000"/>
    <m/>
    <x v="146"/>
    <n v="14"/>
    <s v="bln"/>
    <n v="14169000"/>
    <n v="198366000"/>
    <n v="0"/>
    <x v="0"/>
    <x v="0"/>
    <x v="0"/>
    <x v="0"/>
    <x v="0"/>
    <s v="WA.2378.EBA.994.001.DB.511124"/>
  </r>
  <r>
    <s v="WA.2378.EBA.994.001.DB.511125"/>
    <s v="511125"/>
    <s v="Belanja Tunj. PPh PNS"/>
    <m/>
    <m/>
    <m/>
    <n v="13346000"/>
    <s v="511125"/>
    <x v="147"/>
    <m/>
    <m/>
    <m/>
    <n v="13346000"/>
    <n v="0"/>
    <x v="0"/>
    <x v="0"/>
    <x v="0"/>
    <x v="4"/>
    <x v="8"/>
    <s v="WA.2378.EBA.994.001.DB"/>
  </r>
  <r>
    <s v="WA.2378.EBA.994.001.DB.511125.1"/>
    <m/>
    <s v="01 - Belanja Tunj. PPh PNS"/>
    <n v="14"/>
    <s v="bln"/>
    <n v="953357"/>
    <n v="13346000"/>
    <m/>
    <x v="148"/>
    <n v="14"/>
    <s v="bln"/>
    <n v="953357"/>
    <n v="13346000"/>
    <n v="0"/>
    <x v="0"/>
    <x v="0"/>
    <x v="0"/>
    <x v="0"/>
    <x v="0"/>
    <s v="WA.2378.EBA.994.001.DB.511125"/>
  </r>
  <r>
    <s v="WA.2378.EBA.994.001.DB.511126"/>
    <s v="511126"/>
    <s v="Belanja Tunj. Beras PNS"/>
    <m/>
    <m/>
    <m/>
    <n v="113636000"/>
    <s v="511126"/>
    <x v="149"/>
    <m/>
    <m/>
    <m/>
    <n v="113636000"/>
    <n v="0"/>
    <x v="0"/>
    <x v="0"/>
    <x v="0"/>
    <x v="4"/>
    <x v="8"/>
    <s v="WA.2378.EBA.994.001.DB"/>
  </r>
  <r>
    <s v="WA.2378.EBA.994.001.DB.511126.1"/>
    <m/>
    <s v="01 - Belanja Tunj. Beras PNS"/>
    <n v="1"/>
    <s v="thn"/>
    <n v="113636000"/>
    <n v="113636000"/>
    <m/>
    <x v="150"/>
    <n v="1"/>
    <s v="thn"/>
    <n v="113636000"/>
    <n v="113636000"/>
    <n v="0"/>
    <x v="0"/>
    <x v="0"/>
    <x v="0"/>
    <x v="0"/>
    <x v="0"/>
    <s v="WA.2378.EBA.994.001.DB.511126"/>
  </r>
  <r>
    <s v="WA.2378.EBA.994.001.DB.511129"/>
    <s v="511129"/>
    <s v="Belanja Uang Makan PNS"/>
    <m/>
    <m/>
    <m/>
    <n v="451220000"/>
    <s v="511129"/>
    <x v="151"/>
    <m/>
    <m/>
    <m/>
    <n v="451220000"/>
    <n v="0"/>
    <x v="0"/>
    <x v="0"/>
    <x v="0"/>
    <x v="4"/>
    <x v="8"/>
    <s v="WA.2378.EBA.994.001.DB"/>
  </r>
  <r>
    <s v="WA.2378.EBA.994.001.DB.511129.1"/>
    <m/>
    <s v="01 - Belanja Uang Makan PNS"/>
    <n v="1"/>
    <s v="thn"/>
    <n v="451220000"/>
    <n v="451220000"/>
    <m/>
    <x v="152"/>
    <n v="1"/>
    <s v="thn"/>
    <n v="451220000"/>
    <n v="451220000"/>
    <n v="0"/>
    <x v="0"/>
    <x v="0"/>
    <x v="0"/>
    <x v="0"/>
    <x v="0"/>
    <s v="WA.2378.EBA.994.001.DB.511129"/>
  </r>
  <r>
    <s v="WA.2378.EBA.994.001.DB.511151"/>
    <s v="511151"/>
    <s v="Belanja Tunjangan Umum PNS"/>
    <m/>
    <m/>
    <m/>
    <n v="81480000"/>
    <s v="511151"/>
    <x v="153"/>
    <m/>
    <m/>
    <m/>
    <n v="81480000"/>
    <n v="0"/>
    <x v="0"/>
    <x v="0"/>
    <x v="0"/>
    <x v="4"/>
    <x v="8"/>
    <s v="WA.2378.EBA.994.001.DB"/>
  </r>
  <r>
    <s v="WA.2378.EBA.994.001.DB.511151.1"/>
    <m/>
    <s v="01 - Belanja Tunjangan Umum PNS"/>
    <n v="14"/>
    <s v="bln"/>
    <n v="5820000"/>
    <n v="81480000"/>
    <m/>
    <x v="154"/>
    <n v="14"/>
    <s v="bln"/>
    <n v="5820000"/>
    <n v="81480000"/>
    <n v="0"/>
    <x v="0"/>
    <x v="0"/>
    <x v="0"/>
    <x v="0"/>
    <x v="0"/>
    <s v="WA.2378.EBA.994.001.DB.511151"/>
  </r>
  <r>
    <s v="WA.2378.EBA.994.001.DB.512211"/>
    <s v="512211"/>
    <s v="Belanja Uang Lembur"/>
    <m/>
    <m/>
    <m/>
    <n v="173032000"/>
    <s v="512211"/>
    <x v="155"/>
    <m/>
    <m/>
    <m/>
    <n v="173032000"/>
    <n v="0"/>
    <x v="0"/>
    <x v="0"/>
    <x v="0"/>
    <x v="4"/>
    <x v="8"/>
    <s v="WA.2378.EBA.994.001.DB"/>
  </r>
  <r>
    <s v="WA.2378.EBA.994.001.DB.512211.1"/>
    <m/>
    <s v="01 - Uang Lembur dan Uang Makan Lembur"/>
    <n v="1"/>
    <s v="thn"/>
    <n v="173032000"/>
    <n v="173032000"/>
    <m/>
    <x v="156"/>
    <n v="1"/>
    <s v="thn"/>
    <n v="173032000"/>
    <n v="173032000"/>
    <n v="0"/>
    <x v="0"/>
    <x v="0"/>
    <x v="0"/>
    <x v="0"/>
    <x v="0"/>
    <s v="WA.2378.EBA.994.001.DB.512211"/>
  </r>
  <r>
    <s v="WA.2378.EBA.994.001.DB.512411"/>
    <s v="512411"/>
    <s v="Belanja Pegawai (Tunjangan Khusus/Kegiatan/Kinerja)"/>
    <m/>
    <m/>
    <m/>
    <n v="3257727000"/>
    <s v="512411"/>
    <x v="157"/>
    <m/>
    <m/>
    <m/>
    <n v="3257727000"/>
    <n v="0"/>
    <x v="0"/>
    <x v="0"/>
    <x v="0"/>
    <x v="4"/>
    <x v="8"/>
    <s v="WA.2378.EBA.994.001.DB"/>
  </r>
  <r>
    <s v="WA.2378.EBA.994.001.DB.512411.1"/>
    <m/>
    <s v="01 - Belanja Pegawai (Tunjangan Khusus/Kegiatan/Kinerja)"/>
    <n v="14"/>
    <s v="bln"/>
    <n v="232694790"/>
    <n v="3257727000"/>
    <m/>
    <x v="158"/>
    <n v="14"/>
    <s v="bln"/>
    <n v="232694790"/>
    <n v="3257727000"/>
    <n v="0"/>
    <x v="0"/>
    <x v="0"/>
    <x v="0"/>
    <x v="0"/>
    <x v="0"/>
    <s v="WA.2378.EBA.994.001.DB.512411"/>
  </r>
  <r>
    <s v="WA.2378.EBA.994.002"/>
    <s v="002"/>
    <s v="Operasional dan Pemeliharaan Kantor"/>
    <m/>
    <s v=""/>
    <m/>
    <n v="2195658000"/>
    <s v="002"/>
    <x v="159"/>
    <m/>
    <s v=""/>
    <m/>
    <n v="2195658000"/>
    <n v="0"/>
    <x v="0"/>
    <x v="0"/>
    <x v="0"/>
    <x v="0"/>
    <x v="0"/>
    <s v="WA.2378.EBA.994"/>
  </r>
  <r>
    <s v="WA.2378.EBA.994.002.GA"/>
    <s v="GA"/>
    <s v="Operasional dan Pemeliharaan Kantor Pusat Pendidikan KP"/>
    <m/>
    <m/>
    <m/>
    <n v="1410100000"/>
    <s v="GA"/>
    <x v="160"/>
    <m/>
    <m/>
    <m/>
    <n v="1552900000"/>
    <n v="-142800000"/>
    <x v="0"/>
    <x v="3"/>
    <x v="5"/>
    <x v="0"/>
    <x v="0"/>
    <s v="WA.2378.EBA.994.002"/>
  </r>
  <r>
    <s v="WA.2378.EBA.994.002.GA.521111"/>
    <s v="521111"/>
    <s v="Belanja Keperluan Perkantoran"/>
    <m/>
    <m/>
    <m/>
    <n v="1099590000"/>
    <s v="521111"/>
    <x v="161"/>
    <m/>
    <m/>
    <m/>
    <n v="1276040000"/>
    <n v="-176450000"/>
    <x v="0"/>
    <x v="0"/>
    <x v="0"/>
    <x v="5"/>
    <x v="5"/>
    <s v="WA.2378.EBA.994.002.GA"/>
  </r>
  <r>
    <s v="WA.2378.EBA.994.002.GA.521111.1"/>
    <m/>
    <s v="01 - Keperluan sehari hari perkantoran"/>
    <n v="60"/>
    <s v="OT"/>
    <n v="1500000"/>
    <n v="90000000"/>
    <m/>
    <x v="162"/>
    <n v="60"/>
    <s v="OT"/>
    <n v="1487500"/>
    <n v="89250000"/>
    <n v="750000"/>
    <x v="0"/>
    <x v="0"/>
    <x v="0"/>
    <x v="0"/>
    <x v="0"/>
    <s v="WA.2378.EBA.994.002.GA.521111"/>
  </r>
  <r>
    <s v="WA.2378.EBA.994.002.GA.521111.2"/>
    <m/>
    <s v="02 - Jamuan"/>
    <n v="1"/>
    <s v="thn"/>
    <n v="63386000"/>
    <n v="63386000"/>
    <m/>
    <x v="163"/>
    <n v="1"/>
    <s v="thn"/>
    <n v="63386000"/>
    <n v="63386000"/>
    <n v="0"/>
    <x v="0"/>
    <x v="0"/>
    <x v="0"/>
    <x v="0"/>
    <x v="0"/>
    <s v="WA.2378.EBA.994.002.GA.521111"/>
  </r>
  <r>
    <s v="WA.2378.EBA.994.002.GA.521111.3"/>
    <m/>
    <s v="03 - Pramubakti (12 org x 12 bulan)"/>
    <n v="144"/>
    <s v="OB"/>
    <n v="5100000"/>
    <n v="734400000"/>
    <m/>
    <x v="164"/>
    <n v="156"/>
    <s v="OB"/>
    <n v="5100000"/>
    <n v="795600000"/>
    <n v="-61200000"/>
    <x v="0"/>
    <x v="0"/>
    <x v="0"/>
    <x v="0"/>
    <x v="0"/>
    <s v="WA.2378.EBA.994.002.GA.521111"/>
  </r>
  <r>
    <s v="WA.2378.EBA.994.002.GA.521111.4"/>
    <m/>
    <s v="04 - Pengemudi (1 org x 12 bulan)"/>
    <n v="12"/>
    <s v="OB"/>
    <n v="5600000"/>
    <n v="67200000"/>
    <m/>
    <x v="165"/>
    <n v="13"/>
    <s v="OB"/>
    <n v="5600000"/>
    <n v="72800000"/>
    <n v="-5600000"/>
    <x v="0"/>
    <x v="0"/>
    <x v="0"/>
    <x v="0"/>
    <x v="0"/>
    <s v="WA.2378.EBA.994.002.GA.521111"/>
  </r>
  <r>
    <s v="WA.2378.EBA.994.002.GA.521111.5"/>
    <m/>
    <s v="05 - BPJS Ketenagakerjaan Pengemudi dan Pramubhakti"/>
    <n v="11"/>
    <s v="Bulan"/>
    <n v="400000"/>
    <n v="4400000"/>
    <m/>
    <x v="166"/>
    <n v="12"/>
    <s v="Bulan"/>
    <n v="400000"/>
    <n v="4800000"/>
    <n v="-400000"/>
    <x v="0"/>
    <x v="0"/>
    <x v="0"/>
    <x v="0"/>
    <x v="0"/>
    <s v="WA.2378.EBA.994.002.GA.521111"/>
  </r>
  <r>
    <s v="WA.2378.EBA.994.002.GA.521111.6"/>
    <m/>
    <s v="06 - Pencetakan/Publikasi"/>
    <n v="70"/>
    <s v="Ekspl"/>
    <n v="500000"/>
    <n v="35000000"/>
    <m/>
    <x v="167"/>
    <n v="1"/>
    <s v="thn"/>
    <n v="130000000"/>
    <n v="130000000"/>
    <n v="-95000000"/>
    <x v="0"/>
    <x v="0"/>
    <x v="0"/>
    <x v="0"/>
    <x v="0"/>
    <s v="WA.2378.EBA.994.002.GA.521111"/>
  </r>
  <r>
    <s v="WA.2378.EBA.994.002.GA.521111.7"/>
    <m/>
    <s v="07 - Langganan Majalah dan Surat Kabar"/>
    <n v="12"/>
    <s v="Bulan"/>
    <n v="750000"/>
    <n v="9000000"/>
    <m/>
    <x v="34"/>
    <m/>
    <m/>
    <m/>
    <m/>
    <n v="9000000"/>
    <x v="0"/>
    <x v="0"/>
    <x v="0"/>
    <x v="0"/>
    <x v="0"/>
    <s v="WA.2378.EBA.994.002.GA.521111"/>
  </r>
  <r>
    <s v="WA.2378.EBA.994.002.GA.521111.8"/>
    <m/>
    <s v="08 - Langganan biaya video conference dan Zoho"/>
    <n v="12"/>
    <s v="Bulan"/>
    <n v="1325000"/>
    <n v="15900000"/>
    <m/>
    <x v="168"/>
    <n v="12"/>
    <s v="Bulan"/>
    <n v="1325000"/>
    <n v="15900000"/>
    <n v="0"/>
    <x v="0"/>
    <x v="0"/>
    <x v="0"/>
    <x v="0"/>
    <x v="0"/>
    <s v="WA.2378.EBA.994.002.GA.521111"/>
  </r>
  <r>
    <s v="WA.2378.EBA.994.002.GA.521111.9"/>
    <m/>
    <s v="09 - Estetika Kantor dan Pengharum Ruangan"/>
    <n v="12"/>
    <s v="Bulan"/>
    <n v="3000000"/>
    <n v="36000000"/>
    <m/>
    <x v="169"/>
    <n v="12"/>
    <s v="Bulan"/>
    <n v="5000000"/>
    <n v="60000000"/>
    <n v="-24000000"/>
    <x v="0"/>
    <x v="0"/>
    <x v="0"/>
    <x v="0"/>
    <x v="0"/>
    <s v="WA.2378.EBA.994.002.GA.521111"/>
  </r>
  <r>
    <s v="WA.2378.EBA.994.002.GA.521111.10"/>
    <m/>
    <s v="10 - Uang Lembur PPNPN"/>
    <n v="1"/>
    <s v="thn"/>
    <n v="44304000"/>
    <n v="44304000"/>
    <m/>
    <x v="170"/>
    <n v="1"/>
    <s v="thn"/>
    <n v="44304000"/>
    <n v="44304000"/>
    <n v="0"/>
    <x v="0"/>
    <x v="0"/>
    <x v="0"/>
    <x v="0"/>
    <x v="0"/>
    <s v="WA.2378.EBA.994.002.GA.521111"/>
  </r>
  <r>
    <s v="WA.2378.EBA.994.002.GA.521131"/>
    <s v="521131"/>
    <s v="Belanja Barang Operasional - Penanganan Pandemi COVID-19"/>
    <m/>
    <m/>
    <m/>
    <n v="103250000"/>
    <s v="521131"/>
    <x v="171"/>
    <m/>
    <m/>
    <m/>
    <n v="69600000"/>
    <n v="33650000"/>
    <x v="0"/>
    <x v="0"/>
    <x v="0"/>
    <x v="5"/>
    <x v="5"/>
    <s v="WA.2378.EBA.994.002.GA"/>
  </r>
  <r>
    <s v="WA.2378.EBA.994.002.GA.521131.1"/>
    <m/>
    <s v="01 - Masker, hand sanitizer, desinfektan, multivitami/suplemen (59 peg x 7 kali)"/>
    <n v="413"/>
    <s v="OK"/>
    <n v="250000"/>
    <n v="103250000"/>
    <m/>
    <x v="172"/>
    <n v="696"/>
    <s v="OB"/>
    <n v="100000"/>
    <n v="69600000"/>
    <n v="33650000"/>
    <x v="0"/>
    <x v="0"/>
    <x v="0"/>
    <x v="0"/>
    <x v="0"/>
    <s v="WA.2378.EBA.994.002.GA.521131"/>
  </r>
  <r>
    <s v="WA.2378.EBA.994.002.GA.521811"/>
    <s v="521811"/>
    <s v="Belanja Barang Persediaan Barang Konsumsi"/>
    <m/>
    <m/>
    <m/>
    <n v="207260000"/>
    <s v="521811"/>
    <x v="173"/>
    <m/>
    <m/>
    <m/>
    <n v="207260000"/>
    <n v="0"/>
    <x v="0"/>
    <x v="0"/>
    <x v="0"/>
    <x v="0"/>
    <x v="5"/>
    <s v="WA.2378.EBA.994.002.GA"/>
  </r>
  <r>
    <s v="WA.2378.EBA.994.002.GA.521811.1"/>
    <m/>
    <s v="01 - ATK"/>
    <n v="48"/>
    <s v="PKT"/>
    <n v="1000000"/>
    <n v="48000000"/>
    <m/>
    <x v="174"/>
    <n v="48"/>
    <s v="PKT"/>
    <n v="1000000"/>
    <n v="48000000"/>
    <n v="0"/>
    <x v="0"/>
    <x v="0"/>
    <x v="0"/>
    <x v="0"/>
    <x v="0"/>
    <s v="WA.2378.EBA.994.002.GA.521811"/>
  </r>
  <r>
    <s v="WA.2378.EBA.994.002.GA.521811.2"/>
    <m/>
    <s v="02 - Bahan Komputer"/>
    <n v="48"/>
    <s v="PKT"/>
    <n v="1500000"/>
    <n v="72000000"/>
    <m/>
    <x v="23"/>
    <n v="48"/>
    <s v="PKT"/>
    <n v="1500000"/>
    <n v="72000000"/>
    <n v="0"/>
    <x v="0"/>
    <x v="0"/>
    <x v="0"/>
    <x v="0"/>
    <x v="0"/>
    <s v="WA.2378.EBA.994.002.GA.521811"/>
  </r>
  <r>
    <s v="WA.2378.EBA.994.002.GA.521811.3"/>
    <m/>
    <s v="03 - Kertas Fotocopy A4"/>
    <n v="192"/>
    <s v="PKT"/>
    <n v="50000"/>
    <n v="9600000"/>
    <m/>
    <x v="175"/>
    <n v="192"/>
    <s v="PKT"/>
    <n v="50000"/>
    <n v="9600000"/>
    <n v="0"/>
    <x v="0"/>
    <x v="0"/>
    <x v="0"/>
    <x v="0"/>
    <x v="0"/>
    <s v="WA.2378.EBA.994.002.GA.521811"/>
  </r>
  <r>
    <s v="WA.2378.EBA.994.002.GA.521811.4"/>
    <m/>
    <s v="04 - Kertas Fotocopy F4"/>
    <n v="192"/>
    <s v="PKT"/>
    <n v="55000"/>
    <n v="10560000"/>
    <m/>
    <x v="176"/>
    <n v="192"/>
    <s v="PKT"/>
    <n v="55000"/>
    <n v="10560000"/>
    <n v="0"/>
    <x v="0"/>
    <x v="0"/>
    <x v="0"/>
    <x v="0"/>
    <x v="0"/>
    <s v="WA.2378.EBA.994.002.GA.521811"/>
  </r>
  <r>
    <s v="WA.2378.EBA.994.002.GA.521811.5"/>
    <m/>
    <s v="05 - Kertas Kop A4 (4 warna)"/>
    <n v="60"/>
    <s v="rim"/>
    <n v="220000"/>
    <n v="13200000"/>
    <m/>
    <x v="177"/>
    <n v="60"/>
    <s v="rim"/>
    <n v="220000"/>
    <n v="13200000"/>
    <n v="0"/>
    <x v="0"/>
    <x v="0"/>
    <x v="0"/>
    <x v="0"/>
    <x v="0"/>
    <s v="WA.2378.EBA.994.002.GA.521811"/>
  </r>
  <r>
    <s v="WA.2378.EBA.994.002.GA.521811.6"/>
    <m/>
    <s v="06 - Kertas Kop F4 (4 warna)"/>
    <n v="60"/>
    <s v="rim"/>
    <n v="240000"/>
    <n v="14400000"/>
    <m/>
    <x v="178"/>
    <n v="60"/>
    <s v="rim"/>
    <n v="240000"/>
    <n v="14400000"/>
    <n v="0"/>
    <x v="0"/>
    <x v="0"/>
    <x v="0"/>
    <x v="0"/>
    <x v="0"/>
    <s v="WA.2378.EBA.994.002.GA.521811"/>
  </r>
  <r>
    <s v="WA.2378.EBA.994.002.GA.521811.7"/>
    <m/>
    <s v="07 - Amplop Kop Besar"/>
    <n v="950"/>
    <s v="LBR"/>
    <n v="5000"/>
    <n v="4750000"/>
    <m/>
    <x v="179"/>
    <n v="950"/>
    <s v="LBR"/>
    <n v="5000"/>
    <n v="4750000"/>
    <n v="0"/>
    <x v="0"/>
    <x v="0"/>
    <x v="0"/>
    <x v="0"/>
    <x v="0"/>
    <s v="WA.2378.EBA.994.002.GA.521811"/>
  </r>
  <r>
    <s v="WA.2378.EBA.994.002.GA.521811.8"/>
    <m/>
    <s v="08 - Amplop Kop Kecil"/>
    <n v="50"/>
    <s v="box"/>
    <n v="220000"/>
    <n v="11000000"/>
    <m/>
    <x v="180"/>
    <n v="50"/>
    <s v="box"/>
    <n v="220000"/>
    <n v="11000000"/>
    <n v="0"/>
    <x v="0"/>
    <x v="0"/>
    <x v="0"/>
    <x v="0"/>
    <x v="0"/>
    <s v="WA.2378.EBA.994.002.GA.521811"/>
  </r>
  <r>
    <s v="WA.2378.EBA.994.002.GA.521811.9"/>
    <m/>
    <s v="09 - Map Pusdik KP"/>
    <n v="950"/>
    <s v="LBR"/>
    <n v="25000"/>
    <n v="23750000"/>
    <m/>
    <x v="181"/>
    <n v="950"/>
    <s v="LBR"/>
    <n v="25000"/>
    <n v="23750000"/>
    <n v="0"/>
    <x v="0"/>
    <x v="0"/>
    <x v="0"/>
    <x v="0"/>
    <x v="0"/>
    <s v="WA.2378.EBA.994.002.GA.521811"/>
  </r>
  <r>
    <s v="WA.2378.EBA.994.002.GB"/>
    <s v="GB"/>
    <s v="Langganan Daya dan Jasa Pusat Pendidikan KP"/>
    <m/>
    <m/>
    <m/>
    <n v="150000000"/>
    <s v="GB"/>
    <x v="182"/>
    <m/>
    <m/>
    <m/>
    <n v="119000000"/>
    <n v="31000000"/>
    <x v="0"/>
    <x v="3"/>
    <x v="5"/>
    <x v="0"/>
    <x v="0"/>
    <s v="WA.2378.EBA.994.002"/>
  </r>
  <r>
    <s v="WA.2378.EBA.994.002.GB.521114"/>
    <s v="521114"/>
    <s v="Belanja Pengiriman Surat Dinas Pos Pusat"/>
    <m/>
    <m/>
    <m/>
    <n v="30000000"/>
    <s v="521114"/>
    <x v="183"/>
    <m/>
    <m/>
    <m/>
    <n v="9000000"/>
    <n v="21000000"/>
    <x v="0"/>
    <x v="0"/>
    <x v="0"/>
    <x v="5"/>
    <x v="5"/>
    <s v="WA.2378.EBA.994.002.GB"/>
  </r>
  <r>
    <s v="WA.2378.EBA.994.002.GB.521114.1"/>
    <m/>
    <s v="01 - Pengiriman surat dan dokumen/barang lainnya"/>
    <n v="12"/>
    <s v="Bulan"/>
    <n v="2500000"/>
    <n v="30000000"/>
    <m/>
    <x v="184"/>
    <n v="12"/>
    <s v="Bulan"/>
    <n v="750000"/>
    <n v="9000000"/>
    <n v="21000000"/>
    <x v="0"/>
    <x v="0"/>
    <x v="0"/>
    <x v="0"/>
    <x v="0"/>
    <s v="WA.2378.EBA.994.002.GB.521114"/>
  </r>
  <r>
    <s v="WA.2378.EBA.994.002.GB.522141"/>
    <s v="522141"/>
    <s v="Belanja Sewa"/>
    <m/>
    <m/>
    <m/>
    <n v="120000000"/>
    <s v="522141"/>
    <x v="83"/>
    <m/>
    <m/>
    <m/>
    <n v="110000000"/>
    <n v="10000000"/>
    <x v="0"/>
    <x v="0"/>
    <x v="0"/>
    <x v="5"/>
    <x v="5"/>
    <s v="WA.2378.EBA.994.002.GB"/>
  </r>
  <r>
    <s v="WA.2378.EBA.994.002.GB.522141.1"/>
    <m/>
    <s v="01 - Sewa Mesin Photocopy"/>
    <n v="12"/>
    <s v="Bulan"/>
    <n v="5000000"/>
    <n v="60000000"/>
    <m/>
    <x v="185"/>
    <n v="12"/>
    <s v="Bulan"/>
    <n v="5000000"/>
    <n v="60000000"/>
    <n v="0"/>
    <x v="0"/>
    <x v="0"/>
    <x v="0"/>
    <x v="0"/>
    <x v="0"/>
    <s v="WA.2378.EBA.994.002.GB.522141"/>
  </r>
  <r>
    <s v="WA.2378.EBA.994.002.GB.522141.2"/>
    <m/>
    <s v="02 - Sewa Ruang Arsip dan Penyimpanan BMN"/>
    <n v="1"/>
    <s v="thn"/>
    <n v="60000000"/>
    <n v="60000000"/>
    <m/>
    <x v="186"/>
    <n v="1"/>
    <s v="thn"/>
    <n v="50000000"/>
    <n v="50000000"/>
    <n v="10000000"/>
    <x v="0"/>
    <x v="0"/>
    <x v="0"/>
    <x v="0"/>
    <x v="0"/>
    <s v="WA.2378.EBA.994.002.GB.522141"/>
  </r>
  <r>
    <s v="WA.2378.EBA.994.002.GC"/>
    <s v="GC"/>
    <s v="Pemeliharaan Kantor Pusat Pendidikan KP"/>
    <m/>
    <m/>
    <m/>
    <n v="498162000"/>
    <s v="GC"/>
    <x v="187"/>
    <m/>
    <m/>
    <m/>
    <n v="386362000"/>
    <n v="111800000"/>
    <x v="0"/>
    <x v="3"/>
    <x v="5"/>
    <x v="0"/>
    <x v="0"/>
    <s v="WA.2378.EBA.994.002"/>
  </r>
  <r>
    <s v="WA.2378.EBA.994.002.GC.523121"/>
    <s v="523121"/>
    <s v="Belanja Pemeliharaan Peralatan dan Mesin"/>
    <m/>
    <m/>
    <m/>
    <n v="462162000"/>
    <s v="523121"/>
    <x v="188"/>
    <m/>
    <m/>
    <m/>
    <n v="350362000"/>
    <n v="111800000"/>
    <x v="0"/>
    <x v="0"/>
    <x v="0"/>
    <x v="5"/>
    <x v="5"/>
    <s v="WA.2378.EBA.994.002.GC"/>
  </r>
  <r>
    <s v="WA.2378.EBA.994.002.GC.523121.1"/>
    <m/>
    <s v="01 - Pemeliharaan dan Operasional Kendaraan Pejabat Eselon II"/>
    <n v="1"/>
    <s v="Unit"/>
    <n v="38730000"/>
    <n v="38730000"/>
    <m/>
    <x v="189"/>
    <n v="1"/>
    <s v="Unit"/>
    <n v="38730000"/>
    <n v="38730000"/>
    <n v="0"/>
    <x v="0"/>
    <x v="0"/>
    <x v="0"/>
    <x v="0"/>
    <x v="0"/>
    <s v="WA.2378.EBA.994.002.GC.523121"/>
  </r>
  <r>
    <s v="WA.2378.EBA.994.002.GC.523121.2"/>
    <m/>
    <s v="02 - Pemeliharaan dan Operasional Kendaraan Roda 4"/>
    <n v="8"/>
    <s v=" Unit"/>
    <n v="32850000"/>
    <n v="262800000"/>
    <m/>
    <x v="190"/>
    <n v="6"/>
    <s v="Unit"/>
    <n v="25000000"/>
    <n v="150000000"/>
    <n v="112800000"/>
    <x v="0"/>
    <x v="0"/>
    <x v="0"/>
    <x v="0"/>
    <x v="0"/>
    <s v="WA.2378.EBA.994.002.GC.523121"/>
  </r>
  <r>
    <s v="WA.2378.EBA.994.002.GC.523121.3"/>
    <m/>
    <s v="03 - Pemeliharaan dan Operasional Kendaraan Roda Dua"/>
    <n v="5"/>
    <s v="Unit"/>
    <n v="3640000"/>
    <n v="18200000"/>
    <m/>
    <x v="191"/>
    <n v="5"/>
    <s v="Unit"/>
    <n v="3640000"/>
    <n v="18200000"/>
    <n v="0"/>
    <x v="0"/>
    <x v="0"/>
    <x v="0"/>
    <x v="0"/>
    <x v="0"/>
    <s v="WA.2378.EBA.994.002.GC.523121"/>
  </r>
  <r>
    <s v="WA.2378.EBA.994.002.GC.523121.4"/>
    <m/>
    <s v="04 - Laptop/Notebook"/>
    <n v="30"/>
    <s v="Unit"/>
    <n v="730000"/>
    <n v="21900000"/>
    <m/>
    <x v="192"/>
    <n v="30"/>
    <s v="Unit"/>
    <n v="730000"/>
    <n v="21900000"/>
    <n v="0"/>
    <x v="0"/>
    <x v="0"/>
    <x v="0"/>
    <x v="0"/>
    <x v="0"/>
    <s v="WA.2378.EBA.994.002.GC.523121"/>
  </r>
  <r>
    <s v="WA.2378.EBA.994.002.GC.523121.5"/>
    <m/>
    <s v="05 - Komputer PC"/>
    <n v="35"/>
    <s v="Unit"/>
    <n v="730000"/>
    <n v="25550000"/>
    <m/>
    <x v="193"/>
    <n v="35"/>
    <s v="Unit"/>
    <n v="730000"/>
    <n v="25550000"/>
    <n v="0"/>
    <x v="0"/>
    <x v="0"/>
    <x v="0"/>
    <x v="0"/>
    <x v="0"/>
    <s v="WA.2378.EBA.994.002.GC.523121"/>
  </r>
  <r>
    <s v="WA.2378.EBA.994.002.GC.523121.6"/>
    <m/>
    <s v="06 - Printer"/>
    <n v="40"/>
    <s v="Unit"/>
    <n v="690000"/>
    <n v="27600000"/>
    <m/>
    <x v="194"/>
    <n v="40"/>
    <s v="Unit"/>
    <n v="690000"/>
    <n v="27600000"/>
    <n v="0"/>
    <x v="0"/>
    <x v="0"/>
    <x v="0"/>
    <x v="0"/>
    <x v="0"/>
    <s v="WA.2378.EBA.994.002.GC.523121"/>
  </r>
  <r>
    <s v="WA.2378.EBA.994.002.GC.523121.7"/>
    <m/>
    <s v="07 - LCD"/>
    <n v="3"/>
    <s v="Unit"/>
    <n v="3500000"/>
    <n v="10500000"/>
    <m/>
    <x v="195"/>
    <n v="3"/>
    <s v="Unit"/>
    <n v="3500000"/>
    <n v="10500000"/>
    <n v="0"/>
    <x v="0"/>
    <x v="0"/>
    <x v="0"/>
    <x v="0"/>
    <x v="0"/>
    <s v="WA.2378.EBA.994.002.GC.523121"/>
  </r>
  <r>
    <s v="WA.2378.EBA.994.002.GC.523121.8"/>
    <m/>
    <s v="08 - Kamera"/>
    <n v="6"/>
    <s v="Unit"/>
    <n v="470000"/>
    <n v="2820000"/>
    <m/>
    <x v="196"/>
    <n v="6"/>
    <s v="Unit"/>
    <n v="470000"/>
    <n v="2820000"/>
    <n v="0"/>
    <x v="0"/>
    <x v="0"/>
    <x v="0"/>
    <x v="0"/>
    <x v="0"/>
    <s v="WA.2378.EBA.994.002.GC.523121"/>
  </r>
  <r>
    <s v="WA.2378.EBA.994.002.GC.523121.9"/>
    <m/>
    <s v="09 - Perawatan Barang Inventaris Kantor"/>
    <n v="1"/>
    <s v="thn"/>
    <n v="54062000"/>
    <n v="54062000"/>
    <m/>
    <x v="197"/>
    <n v="1"/>
    <s v="thn"/>
    <n v="55062000"/>
    <n v="55062000"/>
    <n v="-1000000"/>
    <x v="0"/>
    <x v="0"/>
    <x v="0"/>
    <x v="0"/>
    <x v="0"/>
    <s v="WA.2378.EBA.994.002.GC.523121"/>
  </r>
  <r>
    <s v="WA.2378.EBA.994.002.GC.523199"/>
    <s v="523199"/>
    <s v="Belanja Pemeliharaan Lainnya"/>
    <m/>
    <m/>
    <m/>
    <n v="36000000"/>
    <s v="523199"/>
    <x v="198"/>
    <m/>
    <m/>
    <m/>
    <n v="36000000"/>
    <n v="0"/>
    <x v="0"/>
    <x v="0"/>
    <x v="0"/>
    <x v="5"/>
    <x v="5"/>
    <s v="WA.2378.EBA.994.002.GC"/>
  </r>
  <r>
    <s v="WA.2378.EBA.994.002.GC.523199.1"/>
    <m/>
    <s v="01 - Pemeliharaan Aquarium (2 unit)"/>
    <n v="24"/>
    <s v="UB"/>
    <n v="1500000"/>
    <n v="36000000"/>
    <m/>
    <x v="199"/>
    <n v="24"/>
    <s v="UB"/>
    <n v="1500000"/>
    <n v="36000000"/>
    <n v="0"/>
    <x v="0"/>
    <x v="0"/>
    <x v="0"/>
    <x v="0"/>
    <x v="0"/>
    <s v="WA.2378.EBA.994.002.GC.523199"/>
  </r>
  <r>
    <s v="WA.2378.EBA.994.002.GD"/>
    <s v="GD"/>
    <s v="Pembayaran Pelaksanaan Operasional Kantor Pusat Pendidikan KP"/>
    <m/>
    <m/>
    <m/>
    <n v="137396000"/>
    <s v="GD"/>
    <x v="200"/>
    <m/>
    <m/>
    <m/>
    <n v="137396000"/>
    <n v="0"/>
    <x v="0"/>
    <x v="3"/>
    <x v="5"/>
    <x v="0"/>
    <x v="0"/>
    <s v="WA.2378.EBA.994.002"/>
  </r>
  <r>
    <s v="WA.2378.EBA.994.002.GD.521111"/>
    <s v="521111"/>
    <s v="Belanja Keperluan Perkantoran"/>
    <m/>
    <m/>
    <m/>
    <n v="79060000"/>
    <s v="521111"/>
    <x v="161"/>
    <m/>
    <m/>
    <m/>
    <n v="79060000"/>
    <n v="0"/>
    <x v="0"/>
    <x v="0"/>
    <x v="0"/>
    <x v="5"/>
    <x v="5"/>
    <s v="WA.2378.EBA.994.002.GD"/>
  </r>
  <r>
    <s v="WA.2378.EBA.994.002.GD.521111.1"/>
    <m/>
    <s v="01 - Pakaian Dinas Pegawai (59 orang x 2 stell)"/>
    <n v="118"/>
    <s v="Stel"/>
    <n v="670000"/>
    <n v="79060000"/>
    <m/>
    <x v="201"/>
    <n v="118"/>
    <s v="Stel"/>
    <n v="670000"/>
    <n v="79060000"/>
    <n v="0"/>
    <x v="0"/>
    <x v="0"/>
    <x v="0"/>
    <x v="0"/>
    <x v="0"/>
    <s v="WA.2378.EBA.994.002.GD.521111"/>
  </r>
  <r>
    <s v="WA.2378.EBA.994.002.GD.521115"/>
    <s v="521115"/>
    <s v="Belanja Honor Operasional Satuan Kerja"/>
    <m/>
    <m/>
    <m/>
    <n v="58336000"/>
    <s v="521115"/>
    <x v="202"/>
    <m/>
    <m/>
    <m/>
    <n v="58336000"/>
    <n v="0"/>
    <x v="0"/>
    <x v="0"/>
    <x v="0"/>
    <x v="5"/>
    <x v="5"/>
    <s v="WA.2378.EBA.994.002.GD"/>
  </r>
  <r>
    <s v="WA.2378.EBA.994.002.GD.521115.1"/>
    <m/>
    <s v="01 - PPK Pusat Pendiidikan"/>
    <n v="12"/>
    <s v="OB"/>
    <n v="2920000"/>
    <n v="35040000"/>
    <m/>
    <x v="203"/>
    <n v="12"/>
    <s v="OB"/>
    <n v="2920000"/>
    <n v="35040000"/>
    <n v="0"/>
    <x v="0"/>
    <x v="0"/>
    <x v="0"/>
    <x v="0"/>
    <x v="0"/>
    <s v="WA.2378.EBA.994.002.GD.521115"/>
  </r>
  <r>
    <s v="WA.2378.EBA.994.002.GD.521115.2"/>
    <m/>
    <s v="02 - Bendahara Pengeluaran Pembantu (1 ORG x 12 BLN)"/>
    <n v="12"/>
    <s v="OB"/>
    <n v="324000"/>
    <n v="3888000"/>
    <m/>
    <x v="204"/>
    <n v="12"/>
    <s v="OB"/>
    <n v="324000"/>
    <n v="3888000"/>
    <n v="0"/>
    <x v="0"/>
    <x v="0"/>
    <x v="0"/>
    <x v="0"/>
    <x v="0"/>
    <s v="WA.2378.EBA.994.002.GD.521115"/>
  </r>
  <r>
    <s v="WA.2378.EBA.994.002.GD.521115.3"/>
    <m/>
    <s v="03 - Staf Pengelola Keuangan KPA ( 1 ORG x 12 BLN)"/>
    <n v="12"/>
    <s v="OB"/>
    <n v="324000"/>
    <n v="3888000"/>
    <m/>
    <x v="205"/>
    <n v="12"/>
    <s v="OB"/>
    <n v="324000"/>
    <n v="3888000"/>
    <n v="0"/>
    <x v="0"/>
    <x v="0"/>
    <x v="0"/>
    <x v="0"/>
    <x v="0"/>
    <s v="WA.2378.EBA.994.002.GD.521115"/>
  </r>
  <r>
    <s v="WA.2378.EBA.994.002.GD.521115.4"/>
    <m/>
    <s v="04 - Pejabat Pengadaan Barang dan Jasa (1 ORG x 12 BLN)"/>
    <n v="12"/>
    <s v="OB"/>
    <n v="680000"/>
    <n v="8160000"/>
    <m/>
    <x v="206"/>
    <n v="12"/>
    <s v="OB"/>
    <n v="680000"/>
    <n v="8160000"/>
    <n v="0"/>
    <x v="0"/>
    <x v="0"/>
    <x v="0"/>
    <x v="0"/>
    <x v="0"/>
    <s v="WA.2378.EBA.994.002.GD.521115"/>
  </r>
  <r>
    <s v="WA.2378.EBA.994.002.GD.521115.5"/>
    <m/>
    <s v="05 - Penyimpan BMN Pembantu (1 ORG x 12 BLN)"/>
    <n v="12"/>
    <s v="OB"/>
    <n v="200000"/>
    <n v="2400000"/>
    <m/>
    <x v="207"/>
    <n v="12"/>
    <s v="OB"/>
    <n v="200000"/>
    <n v="2400000"/>
    <n v="0"/>
    <x v="0"/>
    <x v="0"/>
    <x v="0"/>
    <x v="0"/>
    <x v="0"/>
    <s v="WA.2378.EBA.994.002.GD.521115"/>
  </r>
  <r>
    <s v="WA.2378.EBA.994.002.GD.521115.6"/>
    <m/>
    <s v="06 - Pengelola SAK Pembantu (1 ORG x 12 BLN)"/>
    <n v="12"/>
    <s v="OB"/>
    <n v="80000"/>
    <n v="960000"/>
    <m/>
    <x v="208"/>
    <n v="12"/>
    <s v="OB"/>
    <n v="80000"/>
    <n v="960000"/>
    <n v="0"/>
    <x v="0"/>
    <x v="0"/>
    <x v="0"/>
    <x v="0"/>
    <x v="0"/>
    <s v="WA.2378.EBA.994.002.GD.521115"/>
  </r>
  <r>
    <s v="WA.2378.EBA.994.002.GD.521115.7"/>
    <m/>
    <s v="07 - Pengelola BMN Pembantu (1 ORG x 12 BLN)"/>
    <n v="12"/>
    <s v="OB"/>
    <n v="200000"/>
    <n v="2400000"/>
    <m/>
    <x v="209"/>
    <n v="12"/>
    <s v="OB"/>
    <n v="200000"/>
    <n v="2400000"/>
    <n v="0"/>
    <x v="0"/>
    <x v="0"/>
    <x v="0"/>
    <x v="0"/>
    <x v="0"/>
    <s v="WA.2378.EBA.994.002.GD.521115"/>
  </r>
  <r>
    <s v="WA.2378.EBA.994.002.GD.521115.8"/>
    <m/>
    <s v="08 - Ketua Tim Penghapusan BMN"/>
    <n v="1"/>
    <s v="OK"/>
    <n v="400000"/>
    <n v="400000"/>
    <m/>
    <x v="210"/>
    <n v="1"/>
    <s v="OK"/>
    <n v="400000"/>
    <n v="400000"/>
    <n v="0"/>
    <x v="0"/>
    <x v="0"/>
    <x v="0"/>
    <x v="0"/>
    <x v="0"/>
    <s v="WA.2378.EBA.994.002.GD.521115"/>
  </r>
  <r>
    <s v="WA.2378.EBA.994.002.GD.521115.9"/>
    <m/>
    <s v="09 - Sekretaris Tim Penghapusan BMN"/>
    <n v="1"/>
    <s v="OK"/>
    <n v="300000"/>
    <n v="300000"/>
    <m/>
    <x v="211"/>
    <n v="1"/>
    <s v="OK"/>
    <n v="300000"/>
    <n v="300000"/>
    <n v="0"/>
    <x v="0"/>
    <x v="0"/>
    <x v="0"/>
    <x v="0"/>
    <x v="0"/>
    <s v="WA.2378.EBA.994.002.GD.521115"/>
  </r>
  <r>
    <s v="WA.2378.EBA.994.002.GD.521115.10"/>
    <m/>
    <s v="10 - Anggota Tim Penghapusan BMN (3 ORANG x 1 KEG)"/>
    <n v="3"/>
    <s v="OK"/>
    <n v="300000"/>
    <n v="900000"/>
    <m/>
    <x v="212"/>
    <n v="3"/>
    <s v="OK"/>
    <n v="300000"/>
    <n v="900000"/>
    <n v="0"/>
    <x v="0"/>
    <x v="0"/>
    <x v="0"/>
    <x v="0"/>
    <x v="0"/>
    <s v="WA.2378.EBA.994.002.GD.521115"/>
  </r>
  <r>
    <s v="WA.2378.EBB"/>
    <s v="2378.EBB"/>
    <s v="Layanan Sarana dan Prasarana Internal[Base Line]"/>
    <n v="3"/>
    <s v="Unit, m2, Paket"/>
    <m/>
    <n v="200000000"/>
    <s v="2378.EBB"/>
    <x v="213"/>
    <n v="3"/>
    <s v="Unit, m2, Paket"/>
    <m/>
    <n v="200000000"/>
    <n v="0"/>
    <x v="0"/>
    <x v="0"/>
    <x v="0"/>
    <x v="0"/>
    <x v="0"/>
    <s v="WA.2378"/>
  </r>
  <r>
    <s v="WA.2378.EBB.951"/>
    <s v="2378.EBB.951"/>
    <s v="Layanan Sarana Internal"/>
    <n v="2"/>
    <s v="Unit"/>
    <m/>
    <n v="200000000"/>
    <s v="2378.EBB.951"/>
    <x v="214"/>
    <n v="2"/>
    <s v="Unit"/>
    <m/>
    <n v="200000000"/>
    <n v="0"/>
    <x v="0"/>
    <x v="0"/>
    <x v="0"/>
    <x v="0"/>
    <x v="0"/>
    <s v="WA.2378.EBB"/>
  </r>
  <r>
    <s v="WA.2378.EBB.951.303"/>
    <s v="303"/>
    <s v="Peralatan Fasilitas Perkantoran Pendidikan Kelautan dan Perikanan"/>
    <m/>
    <s v=""/>
    <m/>
    <n v="200000000"/>
    <s v="303"/>
    <x v="215"/>
    <m/>
    <s v=""/>
    <m/>
    <n v="200000000"/>
    <n v="0"/>
    <x v="0"/>
    <x v="0"/>
    <x v="0"/>
    <x v="0"/>
    <x v="0"/>
    <s v="WA.2378.EBB.951"/>
  </r>
  <r>
    <s v="WA.2378.EBB.951.303.A"/>
    <s v="A"/>
    <s v="Peralatan Fasilitas Perkantoran Pendidikan Kelautan dan Perikanan"/>
    <m/>
    <m/>
    <m/>
    <n v="200000000"/>
    <s v="A"/>
    <x v="215"/>
    <m/>
    <m/>
    <m/>
    <n v="200000000"/>
    <n v="0"/>
    <x v="0"/>
    <x v="3"/>
    <x v="5"/>
    <x v="0"/>
    <x v="0"/>
    <s v="WA.2378.EBB.951.303"/>
  </r>
  <r>
    <s v="WA.2378.EBB.951.303.A.532111"/>
    <s v="532111"/>
    <s v="Belanja Modal Peralatan dan Mesin"/>
    <m/>
    <m/>
    <m/>
    <n v="200000000"/>
    <s v="532111"/>
    <x v="53"/>
    <m/>
    <m/>
    <m/>
    <n v="200000000"/>
    <n v="0"/>
    <x v="0"/>
    <x v="0"/>
    <x v="0"/>
    <x v="1"/>
    <x v="5"/>
    <s v="WA.2378.EBB.951.303.A"/>
  </r>
  <r>
    <s v="WA.2378.EBB.951.303.A.532111.1"/>
    <m/>
    <s v="01 - Peralatan dan Meubelair Pusdik"/>
    <n v="1"/>
    <s v="PKT"/>
    <n v="200000000"/>
    <n v="200000000"/>
    <m/>
    <x v="216"/>
    <n v="1"/>
    <s v="PKT"/>
    <n v="200000000"/>
    <n v="200000000"/>
    <n v="0"/>
    <x v="0"/>
    <x v="0"/>
    <x v="0"/>
    <x v="0"/>
    <x v="0"/>
    <s v="WA.2378.EBB.951.303.A.532111"/>
  </r>
  <r>
    <s v="WA.2378.EBD"/>
    <s v="2378.EBD"/>
    <s v="Layanan Manajemen Kinerja Internal[Base Line]"/>
    <n v="7"/>
    <s v="Dokumen, Layanan, Laporan, Rekomendasi"/>
    <m/>
    <n v="2633607000"/>
    <s v="2378.EBD"/>
    <x v="217"/>
    <n v="7"/>
    <s v="Dokumen, Layanan, Laporan, Rekomendasi"/>
    <m/>
    <n v="2097444000"/>
    <n v="536163000"/>
    <x v="0"/>
    <x v="0"/>
    <x v="0"/>
    <x v="0"/>
    <x v="0"/>
    <s v="WA.2378"/>
  </r>
  <r>
    <s v="WA.2378.EBD.952"/>
    <s v="2378.EBD.952"/>
    <s v="Layanan Perencanaan dan Penganggaran"/>
    <n v="2"/>
    <s v="Dokumen"/>
    <m/>
    <n v="1331072000"/>
    <s v="2378.EBD.952"/>
    <x v="218"/>
    <n v="2"/>
    <s v="Dokumen"/>
    <m/>
    <n v="1043234000"/>
    <n v="287838000"/>
    <x v="0"/>
    <x v="0"/>
    <x v="0"/>
    <x v="0"/>
    <x v="0"/>
    <s v="WA.2378.EBD"/>
  </r>
  <r>
    <s v="WA.2378.EBD.952.301"/>
    <s v="301"/>
    <s v="Pelayanan Perencanaan dan Penganggaran Internal Pendidikan Kelautan"/>
    <m/>
    <s v=""/>
    <m/>
    <n v="1331072000"/>
    <s v="301"/>
    <x v="219"/>
    <m/>
    <s v=""/>
    <m/>
    <n v="1043234000"/>
    <n v="287838000"/>
    <x v="0"/>
    <x v="0"/>
    <x v="0"/>
    <x v="0"/>
    <x v="0"/>
    <s v="WA.2378.EBD.952"/>
  </r>
  <r>
    <s v="WA.2378.EBD.952.301.A"/>
    <s v="A"/>
    <s v="Perencanaan Kinerja Pendidikan KP"/>
    <m/>
    <m/>
    <m/>
    <n v="189750000"/>
    <s v="A"/>
    <x v="220"/>
    <m/>
    <m/>
    <m/>
    <n v="83822000"/>
    <n v="105928000"/>
    <x v="0"/>
    <x v="4"/>
    <x v="6"/>
    <x v="0"/>
    <x v="0"/>
    <s v="WA.2378.EBD.952.301"/>
  </r>
  <r>
    <s v="WA.2378.EBD.952.301.A.521211"/>
    <s v="521211"/>
    <s v="Belanja Bahan"/>
    <m/>
    <m/>
    <m/>
    <n v="58750000"/>
    <s v="521211"/>
    <x v="6"/>
    <m/>
    <m/>
    <m/>
    <n v="26000000"/>
    <n v="32750000"/>
    <x v="0"/>
    <x v="0"/>
    <x v="0"/>
    <x v="6"/>
    <x v="6"/>
    <s v="WA.2378.EBD.952.301.A"/>
  </r>
  <r>
    <s v="WA.2378.EBD.952.301.A.521211.1"/>
    <m/>
    <s v="01 - Konsumsi/bahan makanan"/>
    <n v="230"/>
    <s v="OK"/>
    <n v="75000"/>
    <n v="17250000"/>
    <m/>
    <x v="7"/>
    <n v="100"/>
    <s v="OK"/>
    <n v="75000"/>
    <n v="7500000"/>
    <n v="9750000"/>
    <x v="0"/>
    <x v="0"/>
    <x v="0"/>
    <x v="0"/>
    <x v="0"/>
    <s v="WA.2378.EBD.952.301.A.521211"/>
  </r>
  <r>
    <s v="WA.2378.EBD.952.301.A.521211.2"/>
    <m/>
    <s v="02 - Penggadaan"/>
    <n v="8"/>
    <s v="PKT"/>
    <n v="1500000"/>
    <n v="12000000"/>
    <m/>
    <x v="8"/>
    <n v="4"/>
    <s v="PKT"/>
    <n v="1500000"/>
    <n v="6000000"/>
    <n v="6000000"/>
    <x v="0"/>
    <x v="0"/>
    <x v="0"/>
    <x v="0"/>
    <x v="0"/>
    <s v="WA.2378.EBD.952.301.A.521211"/>
  </r>
  <r>
    <s v="WA.2378.EBD.952.301.A.521211.3"/>
    <m/>
    <s v="03 - Bahan Komputer"/>
    <n v="8"/>
    <s v="PKT"/>
    <n v="1500000"/>
    <n v="12000000"/>
    <m/>
    <x v="9"/>
    <n v="4"/>
    <s v="PKT"/>
    <n v="1500000"/>
    <n v="6000000"/>
    <n v="6000000"/>
    <x v="0"/>
    <x v="0"/>
    <x v="0"/>
    <x v="0"/>
    <x v="0"/>
    <s v="WA.2378.EBD.952.301.A.521211"/>
  </r>
  <r>
    <s v="WA.2378.EBD.952.301.A.521211.4"/>
    <m/>
    <s v="04 - ATK"/>
    <n v="8"/>
    <s v="PKT"/>
    <n v="1000000"/>
    <n v="8000000"/>
    <m/>
    <x v="10"/>
    <n v="4"/>
    <s v="PKT"/>
    <n v="1000000"/>
    <n v="4000000"/>
    <n v="4000000"/>
    <x v="0"/>
    <x v="0"/>
    <x v="0"/>
    <x v="0"/>
    <x v="0"/>
    <s v="WA.2378.EBD.952.301.A.521211"/>
  </r>
  <r>
    <s v="WA.2378.EBD.952.301.A.521211.5"/>
    <m/>
    <s v="05 - Pencetakan"/>
    <n v="38"/>
    <s v="Ekspl"/>
    <n v="250000"/>
    <n v="9500000"/>
    <m/>
    <x v="221"/>
    <n v="10"/>
    <s v="Ekspl"/>
    <n v="250000"/>
    <n v="2500000"/>
    <n v="7000000"/>
    <x v="0"/>
    <x v="0"/>
    <x v="0"/>
    <x v="0"/>
    <x v="0"/>
    <s v="WA.2378.EBD.952.301.A.521211"/>
  </r>
  <r>
    <s v="WA.2378.EBD.952.301.A.521219"/>
    <s v="521219"/>
    <s v="Belanja Barang Non Operasional Lainnya"/>
    <m/>
    <m/>
    <m/>
    <n v="1000000"/>
    <s v="521219"/>
    <x v="26"/>
    <m/>
    <m/>
    <m/>
    <n v="1000000"/>
    <n v="0"/>
    <x v="0"/>
    <x v="0"/>
    <x v="0"/>
    <x v="6"/>
    <x v="6"/>
    <s v="WA.2378.EBD.952.301.A"/>
  </r>
  <r>
    <s v="WA.2378.EBD.952.301.A.521219.1"/>
    <m/>
    <s v="01 - Langganan biaya video conference"/>
    <n v="4"/>
    <s v="PKT"/>
    <n v="250000"/>
    <n v="1000000"/>
    <m/>
    <x v="59"/>
    <n v="4"/>
    <s v="PKT"/>
    <n v="250000"/>
    <n v="1000000"/>
    <n v="0"/>
    <x v="0"/>
    <x v="0"/>
    <x v="0"/>
    <x v="0"/>
    <x v="0"/>
    <s v="WA.2378.EBD.952.301.A.521219"/>
  </r>
  <r>
    <s v="WA.2378.EBD.952.301.A.524111"/>
    <s v="524111"/>
    <s v="Belanja Perjalanan Dinas Biasa"/>
    <m/>
    <m/>
    <m/>
    <n v="130000000"/>
    <s v="524111"/>
    <x v="13"/>
    <m/>
    <m/>
    <m/>
    <n v="56822000"/>
    <n v="73178000"/>
    <x v="0"/>
    <x v="0"/>
    <x v="0"/>
    <x v="6"/>
    <x v="6"/>
    <s v="WA.2378.EBD.952.301.A"/>
  </r>
  <r>
    <s v="WA.2378.EBD.952.301.A.524111.1"/>
    <m/>
    <s v="01 - Perjalanan Penyusunan Perencanaan Kinerja Pendidikan KP"/>
    <n v="25"/>
    <s v="OK"/>
    <n v="5200000"/>
    <n v="130000000"/>
    <m/>
    <x v="222"/>
    <n v="10"/>
    <s v="OK"/>
    <n v="5682200"/>
    <n v="56822000"/>
    <n v="73178000"/>
    <x v="0"/>
    <x v="0"/>
    <x v="0"/>
    <x v="0"/>
    <x v="0"/>
    <s v="WA.2378.EBD.952.301.A.524111"/>
  </r>
  <r>
    <s v="WA.2378.EBD.952.301.B"/>
    <s v="B"/>
    <s v="Sinkronisasi Kegiatan Pendidikan KP"/>
    <m/>
    <m/>
    <m/>
    <n v="190250000"/>
    <s v="B"/>
    <x v="223"/>
    <m/>
    <m/>
    <m/>
    <n v="107500000"/>
    <n v="82750000"/>
    <x v="0"/>
    <x v="4"/>
    <x v="6"/>
    <x v="0"/>
    <x v="0"/>
    <s v="WA.2378.EBD.952.301"/>
  </r>
  <r>
    <s v="WA.2378.EBD.952.301.B.521211"/>
    <s v="521211"/>
    <s v="Belanja Bahan"/>
    <m/>
    <m/>
    <m/>
    <n v="68250000"/>
    <s v="521211"/>
    <x v="6"/>
    <m/>
    <m/>
    <m/>
    <n v="24500000"/>
    <n v="43750000"/>
    <x v="0"/>
    <x v="0"/>
    <x v="0"/>
    <x v="6"/>
    <x v="6"/>
    <s v="WA.2378.EBD.952.301.B"/>
  </r>
  <r>
    <s v="WA.2378.EBD.952.301.B.521211.1"/>
    <m/>
    <s v="01 - Konsumsi/bahan makanan"/>
    <n v="350"/>
    <s v="OK"/>
    <n v="75000"/>
    <n v="26250000"/>
    <m/>
    <x v="7"/>
    <n v="80"/>
    <s v="OK"/>
    <n v="75000"/>
    <n v="6000000"/>
    <n v="20250000"/>
    <x v="0"/>
    <x v="0"/>
    <x v="0"/>
    <x v="0"/>
    <x v="0"/>
    <s v="WA.2378.EBD.952.301.B.521211"/>
  </r>
  <r>
    <s v="WA.2378.EBD.952.301.B.521211.2"/>
    <m/>
    <s v="02 - Penggadaan"/>
    <n v="8"/>
    <s v="PKT"/>
    <n v="1500000"/>
    <n v="12000000"/>
    <m/>
    <x v="8"/>
    <n v="4"/>
    <s v="PKT"/>
    <n v="1500000"/>
    <n v="6000000"/>
    <n v="6000000"/>
    <x v="0"/>
    <x v="0"/>
    <x v="0"/>
    <x v="0"/>
    <x v="0"/>
    <s v="WA.2378.EBD.952.301.B.521211"/>
  </r>
  <r>
    <s v="WA.2378.EBD.952.301.B.521211.3"/>
    <m/>
    <s v="03 - Bahan Komputer"/>
    <n v="8"/>
    <s v="PKT"/>
    <n v="1500000"/>
    <n v="12000000"/>
    <m/>
    <x v="9"/>
    <n v="4"/>
    <s v="PKT"/>
    <n v="1500000"/>
    <n v="6000000"/>
    <n v="6000000"/>
    <x v="0"/>
    <x v="0"/>
    <x v="0"/>
    <x v="0"/>
    <x v="0"/>
    <s v="WA.2378.EBD.952.301.B.521211"/>
  </r>
  <r>
    <s v="WA.2378.EBD.952.301.B.521211.4"/>
    <m/>
    <s v="04 - ATK"/>
    <n v="8"/>
    <s v="PKT"/>
    <n v="1000000"/>
    <n v="8000000"/>
    <m/>
    <x v="10"/>
    <n v="4"/>
    <s v="PKT"/>
    <n v="1000000"/>
    <n v="4000000"/>
    <n v="4000000"/>
    <x v="0"/>
    <x v="0"/>
    <x v="0"/>
    <x v="0"/>
    <x v="0"/>
    <s v="WA.2378.EBD.952.301.B.521211"/>
  </r>
  <r>
    <s v="WA.2378.EBD.952.301.B.521211.5"/>
    <m/>
    <s v="05 - Pencetakan"/>
    <n v="40"/>
    <s v="Ekspl"/>
    <n v="250000"/>
    <n v="10000000"/>
    <m/>
    <x v="221"/>
    <n v="10"/>
    <s v="Ekspl"/>
    <n v="250000"/>
    <n v="2500000"/>
    <n v="7500000"/>
    <x v="0"/>
    <x v="0"/>
    <x v="0"/>
    <x v="0"/>
    <x v="0"/>
    <s v="WA.2378.EBD.952.301.B.521211"/>
  </r>
  <r>
    <s v="WA.2378.EBD.952.301.B.521219"/>
    <s v="521219"/>
    <s v="Belanja Barang Non Operasional Lainnya"/>
    <m/>
    <m/>
    <m/>
    <n v="1000000"/>
    <s v="521219"/>
    <x v="26"/>
    <m/>
    <m/>
    <m/>
    <n v="1000000"/>
    <n v="0"/>
    <x v="0"/>
    <x v="0"/>
    <x v="0"/>
    <x v="6"/>
    <x v="6"/>
    <s v="WA.2378.EBD.952.301.B"/>
  </r>
  <r>
    <s v="WA.2378.EBD.952.301.B.521219.1"/>
    <m/>
    <s v="01 - Langganan biaya video conference"/>
    <n v="4"/>
    <s v="PKT"/>
    <n v="250000"/>
    <n v="1000000"/>
    <m/>
    <x v="59"/>
    <n v="4"/>
    <s v="PKT"/>
    <n v="250000"/>
    <n v="1000000"/>
    <n v="0"/>
    <x v="0"/>
    <x v="0"/>
    <x v="0"/>
    <x v="0"/>
    <x v="0"/>
    <s v="WA.2378.EBD.952.301.B.521219"/>
  </r>
  <r>
    <s v="WA.2378.EBD.952.301.B.522151"/>
    <s v="522151"/>
    <s v="Belanja Jasa Profesi"/>
    <m/>
    <m/>
    <m/>
    <n v="4000000"/>
    <s v="522151"/>
    <x v="11"/>
    <m/>
    <m/>
    <m/>
    <n v="4000000"/>
    <n v="0"/>
    <x v="0"/>
    <x v="0"/>
    <x v="0"/>
    <x v="6"/>
    <x v="6"/>
    <s v="WA.2378.EBD.952.301.B"/>
  </r>
  <r>
    <s v="WA.2378.EBD.952.301.B.522151.1"/>
    <m/>
    <s v="01 - Narasumber/Pembahas"/>
    <n v="4"/>
    <s v="OJ"/>
    <n v="1000000"/>
    <n v="4000000"/>
    <m/>
    <x v="12"/>
    <n v="4"/>
    <s v="OJ"/>
    <n v="1000000"/>
    <n v="4000000"/>
    <n v="0"/>
    <x v="0"/>
    <x v="0"/>
    <x v="0"/>
    <x v="0"/>
    <x v="0"/>
    <s v="WA.2378.EBD.952.301.B.522151"/>
  </r>
  <r>
    <s v="WA.2378.EBD.952.301.B.524111"/>
    <s v="524111"/>
    <s v="Belanja Perjalanan Dinas Biasa"/>
    <m/>
    <m/>
    <m/>
    <n v="117000000"/>
    <s v="524111"/>
    <x v="13"/>
    <m/>
    <m/>
    <m/>
    <n v="78000000"/>
    <n v="39000000"/>
    <x v="0"/>
    <x v="0"/>
    <x v="0"/>
    <x v="6"/>
    <x v="6"/>
    <s v="WA.2378.EBD.952.301.B"/>
  </r>
  <r>
    <s v="WA.2378.EBD.952.301.B.524111.1"/>
    <m/>
    <s v="01 - Perjalanan Sinkronisasi Kegiatan Pendidikan KP"/>
    <n v="18"/>
    <s v="OK"/>
    <n v="6500000"/>
    <n v="117000000"/>
    <m/>
    <x v="224"/>
    <n v="12"/>
    <s v="OK"/>
    <n v="6500000"/>
    <n v="78000000"/>
    <n v="39000000"/>
    <x v="0"/>
    <x v="0"/>
    <x v="0"/>
    <x v="0"/>
    <x v="0"/>
    <s v="WA.2378.EBD.952.301.B.524111"/>
  </r>
  <r>
    <s v="WA.2378.EBD.952.301.C"/>
    <s v="C"/>
    <s v="Penyusunan Anggaran Pendidikan KP"/>
    <m/>
    <m/>
    <m/>
    <n v="178435000"/>
    <s v="C"/>
    <x v="225"/>
    <m/>
    <m/>
    <m/>
    <n v="73082000"/>
    <n v="105353000"/>
    <x v="0"/>
    <x v="4"/>
    <x v="6"/>
    <x v="0"/>
    <x v="0"/>
    <s v="WA.2378.EBD.952.301"/>
  </r>
  <r>
    <s v="WA.2378.EBD.952.301.C.521211"/>
    <s v="521211"/>
    <s v="Belanja Bahan"/>
    <m/>
    <m/>
    <m/>
    <n v="52000000"/>
    <s v="521211"/>
    <x v="6"/>
    <m/>
    <m/>
    <m/>
    <n v="26000000"/>
    <n v="26000000"/>
    <x v="0"/>
    <x v="0"/>
    <x v="0"/>
    <x v="6"/>
    <x v="6"/>
    <s v="WA.2378.EBD.952.301.C"/>
  </r>
  <r>
    <s v="WA.2378.EBD.952.301.C.521211.1"/>
    <m/>
    <s v="01 - Konsumsi/bahan makanan"/>
    <n v="200"/>
    <s v="OK"/>
    <n v="75000"/>
    <n v="15000000"/>
    <m/>
    <x v="7"/>
    <n v="100"/>
    <s v="OK"/>
    <n v="75000"/>
    <n v="7500000"/>
    <n v="7500000"/>
    <x v="0"/>
    <x v="0"/>
    <x v="0"/>
    <x v="0"/>
    <x v="0"/>
    <s v="WA.2378.EBD.952.301.C.521211"/>
  </r>
  <r>
    <s v="WA.2378.EBD.952.301.C.521211.2"/>
    <m/>
    <s v="02 - Penggadaan"/>
    <n v="8"/>
    <s v="PKT"/>
    <n v="1500000"/>
    <n v="12000000"/>
    <m/>
    <x v="8"/>
    <n v="4"/>
    <s v="PKT"/>
    <n v="1500000"/>
    <n v="6000000"/>
    <n v="6000000"/>
    <x v="0"/>
    <x v="0"/>
    <x v="0"/>
    <x v="0"/>
    <x v="0"/>
    <s v="WA.2378.EBD.952.301.C.521211"/>
  </r>
  <r>
    <s v="WA.2378.EBD.952.301.C.521211.3"/>
    <m/>
    <s v="03 - Bahan Komputer"/>
    <n v="8"/>
    <s v="PKT"/>
    <n v="1500000"/>
    <n v="12000000"/>
    <m/>
    <x v="9"/>
    <n v="4"/>
    <s v="PKT"/>
    <n v="1500000"/>
    <n v="6000000"/>
    <n v="6000000"/>
    <x v="0"/>
    <x v="0"/>
    <x v="0"/>
    <x v="0"/>
    <x v="0"/>
    <s v="WA.2378.EBD.952.301.C.521211"/>
  </r>
  <r>
    <s v="WA.2378.EBD.952.301.C.521211.4"/>
    <m/>
    <s v="04 - ATK"/>
    <n v="8"/>
    <s v="PKT"/>
    <n v="1000000"/>
    <n v="8000000"/>
    <m/>
    <x v="10"/>
    <n v="4"/>
    <s v="PKT"/>
    <n v="1000000"/>
    <n v="4000000"/>
    <n v="4000000"/>
    <x v="0"/>
    <x v="0"/>
    <x v="0"/>
    <x v="0"/>
    <x v="0"/>
    <s v="WA.2378.EBD.952.301.C.521211"/>
  </r>
  <r>
    <s v="WA.2378.EBD.952.301.C.521211.5"/>
    <m/>
    <s v="05 - Pencetakan"/>
    <n v="20"/>
    <s v="Ekspl"/>
    <n v="250000"/>
    <n v="5000000"/>
    <m/>
    <x v="221"/>
    <n v="10"/>
    <s v="Ekspl"/>
    <n v="250000"/>
    <n v="2500000"/>
    <n v="2500000"/>
    <x v="0"/>
    <x v="0"/>
    <x v="0"/>
    <x v="0"/>
    <x v="0"/>
    <s v="WA.2378.EBD.952.301.C.521211"/>
  </r>
  <r>
    <s v="WA.2378.EBD.952.301.C.521219"/>
    <s v="521219"/>
    <s v="Belanja Barang Non Operasional Lainnya"/>
    <m/>
    <m/>
    <m/>
    <n v="1000000"/>
    <s v="521219"/>
    <x v="26"/>
    <m/>
    <m/>
    <m/>
    <n v="1000000"/>
    <n v="0"/>
    <x v="0"/>
    <x v="0"/>
    <x v="0"/>
    <x v="6"/>
    <x v="6"/>
    <s v="WA.2378.EBD.952.301.C"/>
  </r>
  <r>
    <s v="WA.2378.EBD.952.301.C.521219.1"/>
    <m/>
    <s v="01 - Langganan biaya video conference"/>
    <n v="4"/>
    <s v="PKT"/>
    <n v="250000"/>
    <n v="1000000"/>
    <m/>
    <x v="59"/>
    <n v="4"/>
    <s v="PKT"/>
    <n v="250000"/>
    <n v="1000000"/>
    <n v="0"/>
    <x v="0"/>
    <x v="0"/>
    <x v="0"/>
    <x v="0"/>
    <x v="0"/>
    <s v="WA.2378.EBD.952.301.C.521219"/>
  </r>
  <r>
    <s v="WA.2378.EBD.952.301.C.522151"/>
    <s v="522151"/>
    <s v="Belanja Jasa Profesi"/>
    <m/>
    <m/>
    <m/>
    <n v="8000000"/>
    <s v="522151"/>
    <x v="11"/>
    <m/>
    <m/>
    <m/>
    <n v="4000000"/>
    <n v="4000000"/>
    <x v="0"/>
    <x v="0"/>
    <x v="0"/>
    <x v="6"/>
    <x v="6"/>
    <s v="WA.2378.EBD.952.301.C"/>
  </r>
  <r>
    <s v="WA.2378.EBD.952.301.C.522151.1"/>
    <m/>
    <s v="01 - Narasumber/Pembahas"/>
    <n v="8"/>
    <s v="OJ"/>
    <n v="1000000"/>
    <n v="8000000"/>
    <m/>
    <x v="12"/>
    <n v="4"/>
    <s v="OJ"/>
    <n v="1000000"/>
    <n v="4000000"/>
    <n v="4000000"/>
    <x v="0"/>
    <x v="0"/>
    <x v="0"/>
    <x v="0"/>
    <x v="0"/>
    <s v="WA.2378.EBD.952.301.C.522151"/>
  </r>
  <r>
    <s v="WA.2378.EBD.952.301.C.524111"/>
    <s v="524111"/>
    <s v="Belanja Perjalanan Dinas Biasa"/>
    <m/>
    <m/>
    <m/>
    <n v="117435000"/>
    <s v="524111"/>
    <x v="13"/>
    <m/>
    <m/>
    <m/>
    <n v="42082000"/>
    <n v="75353000"/>
    <x v="0"/>
    <x v="0"/>
    <x v="0"/>
    <x v="6"/>
    <x v="6"/>
    <s v="WA.2378.EBD.952.301.C"/>
  </r>
  <r>
    <s v="WA.2378.EBD.952.301.C.524111.1"/>
    <m/>
    <s v="01 - Perjalanan Penyusunan Anggaran Pendidikan KP"/>
    <n v="20"/>
    <s v="OK"/>
    <n v="5871750"/>
    <n v="117435000"/>
    <m/>
    <x v="226"/>
    <n v="10"/>
    <s v="OK"/>
    <n v="4208250"/>
    <n v="42082000"/>
    <n v="75353000"/>
    <x v="0"/>
    <x v="0"/>
    <x v="0"/>
    <x v="0"/>
    <x v="0"/>
    <s v="WA.2378.EBD.952.301.C.524111"/>
  </r>
  <r>
    <s v="WA.2378.EBD.952.301.D"/>
    <s v="D"/>
    <s v="Rencana Kerja Pendidikan KP"/>
    <m/>
    <m/>
    <m/>
    <n v="186750000"/>
    <s v="D"/>
    <x v="227"/>
    <m/>
    <m/>
    <m/>
    <n v="47750000"/>
    <n v="139000000"/>
    <x v="0"/>
    <x v="4"/>
    <x v="6"/>
    <x v="0"/>
    <x v="0"/>
    <s v="WA.2378.EBD.952.301"/>
  </r>
  <r>
    <s v="WA.2378.EBD.952.301.D.521211"/>
    <s v="521211"/>
    <s v="Belanja Bahan"/>
    <m/>
    <m/>
    <m/>
    <n v="49250000"/>
    <s v="521211"/>
    <x v="6"/>
    <m/>
    <m/>
    <m/>
    <n v="19750000"/>
    <n v="29500000"/>
    <x v="0"/>
    <x v="0"/>
    <x v="0"/>
    <x v="6"/>
    <x v="6"/>
    <s v="WA.2378.EBD.952.301.D"/>
  </r>
  <r>
    <s v="WA.2378.EBD.952.301.D.521211.1"/>
    <m/>
    <s v="01 - Konsumsi/bahan makanan"/>
    <n v="230"/>
    <s v="OK"/>
    <n v="75000"/>
    <n v="17250000"/>
    <m/>
    <x v="7"/>
    <n v="50"/>
    <s v="OK"/>
    <n v="75000"/>
    <n v="3750000"/>
    <n v="13500000"/>
    <x v="0"/>
    <x v="0"/>
    <x v="0"/>
    <x v="0"/>
    <x v="0"/>
    <s v="WA.2378.EBD.952.301.D.521211"/>
  </r>
  <r>
    <s v="WA.2378.EBD.952.301.D.521211.2"/>
    <m/>
    <s v="02 - Penggadaan"/>
    <n v="8"/>
    <s v="PKT"/>
    <n v="1500000"/>
    <n v="12000000"/>
    <m/>
    <x v="8"/>
    <n v="4"/>
    <s v="PKT"/>
    <n v="1500000"/>
    <n v="6000000"/>
    <n v="6000000"/>
    <x v="0"/>
    <x v="0"/>
    <x v="0"/>
    <x v="0"/>
    <x v="0"/>
    <s v="WA.2378.EBD.952.301.D.521211"/>
  </r>
  <r>
    <s v="WA.2378.EBD.952.301.D.521211.3"/>
    <m/>
    <s v="03 - Bahan Komputer"/>
    <n v="8"/>
    <s v="PKT"/>
    <n v="1500000"/>
    <n v="12000000"/>
    <m/>
    <x v="9"/>
    <n v="4"/>
    <s v="PKT"/>
    <n v="1500000"/>
    <n v="6000000"/>
    <n v="6000000"/>
    <x v="0"/>
    <x v="0"/>
    <x v="0"/>
    <x v="0"/>
    <x v="0"/>
    <s v="WA.2378.EBD.952.301.D.521211"/>
  </r>
  <r>
    <s v="WA.2378.EBD.952.301.D.521211.4"/>
    <m/>
    <s v="04 - ATK"/>
    <n v="8"/>
    <s v="PKT"/>
    <n v="1000000"/>
    <n v="8000000"/>
    <m/>
    <x v="10"/>
    <n v="4"/>
    <s v="PKT"/>
    <n v="1000000"/>
    <n v="4000000"/>
    <n v="4000000"/>
    <x v="0"/>
    <x v="0"/>
    <x v="0"/>
    <x v="0"/>
    <x v="0"/>
    <s v="WA.2378.EBD.952.301.D.521211"/>
  </r>
  <r>
    <s v="WA.2378.EBD.952.301.D.524111"/>
    <s v="524111"/>
    <s v="Belanja Perjalanan Dinas Biasa"/>
    <m/>
    <m/>
    <m/>
    <n v="137500000"/>
    <s v="524111"/>
    <x v="13"/>
    <m/>
    <m/>
    <m/>
    <n v="28000000"/>
    <n v="109500000"/>
    <x v="0"/>
    <x v="0"/>
    <x v="0"/>
    <x v="6"/>
    <x v="6"/>
    <s v="WA.2378.EBD.952.301.D"/>
  </r>
  <r>
    <s v="WA.2378.EBD.952.301.D.524111.1"/>
    <m/>
    <s v="01 - Perjalanan Penyusunan Rencana Kerja Pendidikan KP"/>
    <n v="25"/>
    <s v="OK"/>
    <n v="5500000"/>
    <n v="137500000"/>
    <m/>
    <x v="228"/>
    <n v="8"/>
    <s v="OK"/>
    <n v="3500000"/>
    <n v="28000000"/>
    <n v="109500000"/>
    <x v="0"/>
    <x v="0"/>
    <x v="0"/>
    <x v="0"/>
    <x v="0"/>
    <s v="WA.2378.EBD.952.301.D.524111"/>
  </r>
  <r>
    <s v="WA.2378.EBD.952.301.E"/>
    <s v="E"/>
    <s v="Revisi Anggaran Pendidikan KP"/>
    <m/>
    <m/>
    <m/>
    <n v="165187000"/>
    <s v="E"/>
    <x v="229"/>
    <m/>
    <m/>
    <m/>
    <n v="39296000"/>
    <n v="125891000"/>
    <x v="0"/>
    <x v="4"/>
    <x v="6"/>
    <x v="0"/>
    <x v="0"/>
    <s v="WA.2378.EBD.952.301"/>
  </r>
  <r>
    <s v="WA.2378.EBD.952.301.E.521211"/>
    <s v="521211"/>
    <s v="Belanja Bahan"/>
    <m/>
    <m/>
    <m/>
    <n v="29250000"/>
    <s v="521211"/>
    <x v="6"/>
    <m/>
    <m/>
    <m/>
    <n v="19000000"/>
    <n v="10250000"/>
    <x v="0"/>
    <x v="0"/>
    <x v="0"/>
    <x v="6"/>
    <x v="6"/>
    <s v="WA.2378.EBD.952.301.E"/>
  </r>
  <r>
    <s v="WA.2378.EBD.952.301.E.521211.1"/>
    <m/>
    <s v="01 - Konsumsi/bahan makanan"/>
    <n v="70"/>
    <s v="OK"/>
    <n v="75000"/>
    <n v="5250000"/>
    <m/>
    <x v="7"/>
    <n v="40"/>
    <s v="OK"/>
    <n v="75000"/>
    <n v="3000000"/>
    <n v="2250000"/>
    <x v="0"/>
    <x v="0"/>
    <x v="0"/>
    <x v="0"/>
    <x v="0"/>
    <s v="WA.2378.EBD.952.301.E.521211"/>
  </r>
  <r>
    <s v="WA.2378.EBD.952.301.E.521211.2"/>
    <m/>
    <s v="02 - Penggadaan"/>
    <n v="6"/>
    <s v="PKT"/>
    <n v="1500000"/>
    <n v="9000000"/>
    <m/>
    <x v="8"/>
    <n v="4"/>
    <s v="PKT"/>
    <n v="1500000"/>
    <n v="6000000"/>
    <n v="3000000"/>
    <x v="0"/>
    <x v="0"/>
    <x v="0"/>
    <x v="0"/>
    <x v="0"/>
    <s v="WA.2378.EBD.952.301.E.521211"/>
  </r>
  <r>
    <s v="WA.2378.EBD.952.301.E.521211.3"/>
    <m/>
    <s v="03 - Bahan Komputer"/>
    <n v="6"/>
    <s v="PKT"/>
    <n v="1500000"/>
    <n v="9000000"/>
    <m/>
    <x v="9"/>
    <n v="4"/>
    <s v="PKT"/>
    <n v="1500000"/>
    <n v="6000000"/>
    <n v="3000000"/>
    <x v="0"/>
    <x v="0"/>
    <x v="0"/>
    <x v="0"/>
    <x v="0"/>
    <s v="WA.2378.EBD.952.301.E.521211"/>
  </r>
  <r>
    <s v="WA.2378.EBD.952.301.E.521211.4"/>
    <m/>
    <s v="04 - ATK"/>
    <n v="6"/>
    <s v="PKT"/>
    <n v="1000000"/>
    <n v="6000000"/>
    <m/>
    <x v="10"/>
    <n v="4"/>
    <s v="PKT"/>
    <n v="1000000"/>
    <n v="4000000"/>
    <n v="2000000"/>
    <x v="0"/>
    <x v="0"/>
    <x v="0"/>
    <x v="0"/>
    <x v="0"/>
    <s v="WA.2378.EBD.952.301.E.521211"/>
  </r>
  <r>
    <s v="WA.2378.EBD.952.301.E.524111"/>
    <s v="524111"/>
    <s v="Belanja Perjalanan Dinas Biasa"/>
    <m/>
    <m/>
    <m/>
    <n v="135937000"/>
    <s v="524111"/>
    <x v="13"/>
    <m/>
    <m/>
    <m/>
    <n v="20296000"/>
    <n v="115641000"/>
    <x v="0"/>
    <x v="0"/>
    <x v="0"/>
    <x v="6"/>
    <x v="6"/>
    <s v="WA.2378.EBD.952.301.E"/>
  </r>
  <r>
    <s v="WA.2378.EBD.952.301.E.524111.1"/>
    <m/>
    <s v="01 - Perjalanan Revisi Anggaran Pendidikan KP"/>
    <n v="25"/>
    <s v="OK"/>
    <n v="5437480"/>
    <n v="135937000"/>
    <m/>
    <x v="230"/>
    <n v="8"/>
    <s v="OK"/>
    <n v="2537000"/>
    <n v="20296000"/>
    <n v="115641000"/>
    <x v="0"/>
    <x v="0"/>
    <x v="0"/>
    <x v="0"/>
    <x v="0"/>
    <s v="WA.2378.EBD.952.301.E.524111"/>
  </r>
  <r>
    <s v="WA.2378.EBD.952.301.F"/>
    <s v="F"/>
    <s v="Rapat Kerja Teknis Pendidikan KP"/>
    <m/>
    <m/>
    <m/>
    <n v="420700000"/>
    <s v="F"/>
    <x v="231"/>
    <m/>
    <m/>
    <m/>
    <n v="420700000"/>
    <n v="0"/>
    <x v="0"/>
    <x v="4"/>
    <x v="6"/>
    <x v="0"/>
    <x v="0"/>
    <s v="WA.2378.EBD.952.301"/>
  </r>
  <r>
    <s v="WA.2378.EBD.952.301.F.521211"/>
    <s v="521211"/>
    <s v="Belanja Bahan"/>
    <m/>
    <m/>
    <m/>
    <n v="42900000"/>
    <s v="521211"/>
    <x v="6"/>
    <m/>
    <m/>
    <m/>
    <n v="42900000"/>
    <n v="0"/>
    <x v="0"/>
    <x v="0"/>
    <x v="0"/>
    <x v="6"/>
    <x v="6"/>
    <s v="WA.2378.EBD.952.301.F"/>
  </r>
  <r>
    <s v="WA.2378.EBD.952.301.F.521211.1"/>
    <m/>
    <s v="01 - Konsumsi/bahan makanan"/>
    <n v="100"/>
    <s v="OK"/>
    <n v="75000"/>
    <n v="7500000"/>
    <m/>
    <x v="7"/>
    <n v="100"/>
    <s v="OK"/>
    <n v="75000"/>
    <n v="7500000"/>
    <n v="0"/>
    <x v="0"/>
    <x v="0"/>
    <x v="0"/>
    <x v="0"/>
    <x v="0"/>
    <s v="WA.2378.EBD.952.301.F.521211"/>
  </r>
  <r>
    <s v="WA.2378.EBD.952.301.F.521211.2"/>
    <m/>
    <s v="02 - Penggadaan"/>
    <n v="2"/>
    <s v="PKT"/>
    <n v="1500000"/>
    <n v="3000000"/>
    <m/>
    <x v="8"/>
    <n v="2"/>
    <s v="PKT"/>
    <n v="1500000"/>
    <n v="3000000"/>
    <n v="0"/>
    <x v="0"/>
    <x v="0"/>
    <x v="0"/>
    <x v="0"/>
    <x v="0"/>
    <s v="WA.2378.EBD.952.301.F.521211"/>
  </r>
  <r>
    <s v="WA.2378.EBD.952.301.F.521211.3"/>
    <m/>
    <s v="03 - Bahan Komputer"/>
    <n v="2"/>
    <s v="PKT"/>
    <n v="1500000"/>
    <n v="3000000"/>
    <m/>
    <x v="9"/>
    <n v="2"/>
    <s v="PKT"/>
    <n v="1500000"/>
    <n v="3000000"/>
    <n v="0"/>
    <x v="0"/>
    <x v="0"/>
    <x v="0"/>
    <x v="0"/>
    <x v="0"/>
    <s v="WA.2378.EBD.952.301.F.521211"/>
  </r>
  <r>
    <s v="WA.2378.EBD.952.301.F.521211.4"/>
    <m/>
    <s v="04 - ATK"/>
    <n v="2"/>
    <s v="PKT"/>
    <n v="1000000"/>
    <n v="2000000"/>
    <m/>
    <x v="10"/>
    <n v="2"/>
    <s v="PKT"/>
    <n v="1000000"/>
    <n v="2000000"/>
    <n v="0"/>
    <x v="0"/>
    <x v="0"/>
    <x v="0"/>
    <x v="0"/>
    <x v="0"/>
    <s v="WA.2378.EBD.952.301.F.521211"/>
  </r>
  <r>
    <s v="WA.2378.EBD.952.301.F.521211.5"/>
    <m/>
    <s v="05 - Cetakan"/>
    <n v="20"/>
    <s v="Ekspl"/>
    <n v="250000"/>
    <n v="5000000"/>
    <m/>
    <x v="66"/>
    <n v="20"/>
    <s v="Ekspl"/>
    <n v="250000"/>
    <n v="5000000"/>
    <n v="0"/>
    <x v="0"/>
    <x v="0"/>
    <x v="0"/>
    <x v="0"/>
    <x v="0"/>
    <s v="WA.2378.EBD.952.301.F.521211"/>
  </r>
  <r>
    <s v="WA.2378.EBD.952.301.F.521211.6"/>
    <m/>
    <s v="06 - Perlengkapan Peserta"/>
    <n v="80"/>
    <s v="OK"/>
    <n v="280000"/>
    <n v="22400000"/>
    <m/>
    <x v="232"/>
    <n v="80"/>
    <s v="OK"/>
    <n v="280000"/>
    <n v="22400000"/>
    <n v="0"/>
    <x v="0"/>
    <x v="0"/>
    <x v="0"/>
    <x v="0"/>
    <x v="0"/>
    <s v="WA.2378.EBD.952.301.F.521211"/>
  </r>
  <r>
    <s v="WA.2378.EBD.952.301.F.522151"/>
    <s v="522151"/>
    <s v="Belanja Jasa Profesi"/>
    <m/>
    <m/>
    <m/>
    <n v="16000000"/>
    <s v="522151"/>
    <x v="11"/>
    <m/>
    <m/>
    <m/>
    <n v="16000000"/>
    <n v="0"/>
    <x v="0"/>
    <x v="0"/>
    <x v="0"/>
    <x v="6"/>
    <x v="6"/>
    <s v="WA.2378.EBD.952.301.F"/>
  </r>
  <r>
    <s v="WA.2378.EBD.952.301.F.522151.1"/>
    <m/>
    <s v="01 - Narasumber/Pembahas"/>
    <n v="16"/>
    <s v="OJ"/>
    <n v="1000000"/>
    <n v="16000000"/>
    <m/>
    <x v="12"/>
    <n v="16"/>
    <s v="OJ"/>
    <n v="1000000"/>
    <n v="16000000"/>
    <n v="0"/>
    <x v="0"/>
    <x v="0"/>
    <x v="0"/>
    <x v="0"/>
    <x v="0"/>
    <s v="WA.2378.EBD.952.301.F.522151"/>
  </r>
  <r>
    <s v="WA.2378.EBD.952.301.F.524111"/>
    <s v="524111"/>
    <s v="Belanja Perjalanan Dinas Biasa"/>
    <m/>
    <m/>
    <m/>
    <n v="15000000"/>
    <s v="524111"/>
    <x v="13"/>
    <m/>
    <m/>
    <m/>
    <n v="15000000"/>
    <n v="0"/>
    <x v="0"/>
    <x v="0"/>
    <x v="0"/>
    <x v="6"/>
    <x v="6"/>
    <s v="WA.2378.EBD.952.301.F"/>
  </r>
  <r>
    <s v="WA.2378.EBD.952.301.F.524111.1"/>
    <m/>
    <s v="01 - Perjalanan Persiapan Rateknis Pendidikan KP"/>
    <n v="2"/>
    <s v="OK"/>
    <n v="7500000"/>
    <n v="15000000"/>
    <m/>
    <x v="233"/>
    <n v="2"/>
    <s v="OK"/>
    <n v="7500000"/>
    <n v="15000000"/>
    <n v="0"/>
    <x v="0"/>
    <x v="0"/>
    <x v="0"/>
    <x v="0"/>
    <x v="0"/>
    <s v="WA.2378.EBD.952.301.F.524111"/>
  </r>
  <r>
    <s v="WA.2378.EBD.952.301.F.524119"/>
    <s v="524119"/>
    <s v="Belanja Perjalanan Dinas Paket Meeting Luar Kota"/>
    <m/>
    <m/>
    <m/>
    <n v="346800000"/>
    <s v="524119"/>
    <x v="113"/>
    <m/>
    <m/>
    <m/>
    <n v="346800000"/>
    <n v="0"/>
    <x v="0"/>
    <x v="0"/>
    <x v="0"/>
    <x v="6"/>
    <x v="6"/>
    <s v="WA.2378.EBD.952.301.F"/>
  </r>
  <r>
    <s v="WA.2378.EBD.952.301.F.524119.1"/>
    <m/>
    <s v="01 - Paket Fullboard Meeting (80 Org X 2 Hari)"/>
    <n v="160"/>
    <s v="OH"/>
    <n v="825000"/>
    <n v="132000000"/>
    <m/>
    <x v="234"/>
    <n v="160"/>
    <s v="OH"/>
    <n v="933000"/>
    <n v="149280000"/>
    <n v="-17280000"/>
    <x v="0"/>
    <x v="0"/>
    <x v="0"/>
    <x v="0"/>
    <x v="0"/>
    <s v="WA.2378.EBD.952.301.F.524119"/>
  </r>
  <r>
    <s v="WA.2378.EBD.952.301.F.524119.2"/>
    <m/>
    <s v="02 - Uang Harian Fullboard Meeting (80 orang x 3 Hari)"/>
    <n v="240"/>
    <s v="OH"/>
    <n v="145000"/>
    <n v="34800000"/>
    <m/>
    <x v="235"/>
    <n v="0"/>
    <s v="OH"/>
    <n v="145000"/>
    <n v="0"/>
    <n v="34800000"/>
    <x v="0"/>
    <x v="0"/>
    <x v="0"/>
    <x v="0"/>
    <x v="0"/>
    <s v="WA.2378.EBD.952.301.F.524119"/>
  </r>
  <r>
    <s v="WA.2378.EBD.952.301.F.524119.3"/>
    <m/>
    <s v="03 - Perjalanan Fullboard Meeting"/>
    <n v="30"/>
    <s v="OK"/>
    <n v="6000000"/>
    <n v="180000000"/>
    <m/>
    <x v="236"/>
    <n v="35"/>
    <s v="OK"/>
    <n v="5643429"/>
    <n v="197520000"/>
    <n v="-17520000"/>
    <x v="0"/>
    <x v="0"/>
    <x v="0"/>
    <x v="0"/>
    <x v="0"/>
    <s v="WA.2378.EBD.952.301.F.524119"/>
  </r>
  <r>
    <s v="WA.2378.EBD.952.301.G"/>
    <m/>
    <m/>
    <m/>
    <m/>
    <m/>
    <m/>
    <s v="G"/>
    <x v="237"/>
    <m/>
    <m/>
    <m/>
    <n v="45400000"/>
    <n v="-45400000"/>
    <x v="0"/>
    <x v="4"/>
    <x v="6"/>
    <x v="0"/>
    <x v="0"/>
    <s v="WA.2378.EBD.952.301"/>
  </r>
  <r>
    <s v="WA.2378.EBD.952.301.G.521211"/>
    <m/>
    <m/>
    <m/>
    <m/>
    <m/>
    <m/>
    <s v="521211"/>
    <x v="6"/>
    <m/>
    <m/>
    <m/>
    <n v="4000000"/>
    <n v="-4000000"/>
    <x v="0"/>
    <x v="0"/>
    <x v="0"/>
    <x v="6"/>
    <x v="6"/>
    <s v="WA.2378.EBD.952.301.G"/>
  </r>
  <r>
    <s v="WA.2378.EBD.952.301.G.521211.1"/>
    <m/>
    <m/>
    <m/>
    <m/>
    <m/>
    <m/>
    <m/>
    <x v="7"/>
    <n v="0"/>
    <s v="OK"/>
    <n v="75000"/>
    <n v="0"/>
    <n v="0"/>
    <x v="1"/>
    <x v="0"/>
    <x v="0"/>
    <x v="0"/>
    <x v="0"/>
    <s v="WA.2378.EBD.952.301.G.521211"/>
  </r>
  <r>
    <s v="WA.2378.EBD.952.301.G.521211.2"/>
    <m/>
    <m/>
    <m/>
    <m/>
    <m/>
    <m/>
    <m/>
    <x v="8"/>
    <n v="1"/>
    <s v="PKT"/>
    <n v="1500000"/>
    <n v="1500000"/>
    <n v="-1500000"/>
    <x v="0"/>
    <x v="0"/>
    <x v="0"/>
    <x v="0"/>
    <x v="0"/>
    <s v="WA.2378.EBD.952.301.G.521211"/>
  </r>
  <r>
    <s v="WA.2378.EBD.952.301.G.521211.3"/>
    <m/>
    <m/>
    <m/>
    <m/>
    <m/>
    <m/>
    <m/>
    <x v="9"/>
    <n v="1"/>
    <s v="PKT"/>
    <n v="1500000"/>
    <n v="1500000"/>
    <n v="-1500000"/>
    <x v="0"/>
    <x v="0"/>
    <x v="0"/>
    <x v="0"/>
    <x v="0"/>
    <s v="WA.2378.EBD.952.301.G.521211"/>
  </r>
  <r>
    <s v="WA.2378.EBD.952.301.G.521211.4"/>
    <m/>
    <m/>
    <m/>
    <m/>
    <m/>
    <m/>
    <m/>
    <x v="10"/>
    <n v="1"/>
    <s v="PKT"/>
    <n v="1000000"/>
    <n v="1000000"/>
    <n v="-1000000"/>
    <x v="0"/>
    <x v="0"/>
    <x v="0"/>
    <x v="0"/>
    <x v="0"/>
    <s v="WA.2378.EBD.952.301.G.521211"/>
  </r>
  <r>
    <s v="WA.2378.EBD.952.301.G.521211.5"/>
    <m/>
    <m/>
    <m/>
    <m/>
    <m/>
    <m/>
    <m/>
    <x v="66"/>
    <n v="0"/>
    <s v="Ekspl"/>
    <n v="250000"/>
    <n v="0"/>
    <n v="0"/>
    <x v="1"/>
    <x v="0"/>
    <x v="0"/>
    <x v="0"/>
    <x v="0"/>
    <s v="WA.2378.EBD.952.301.G.521211"/>
  </r>
  <r>
    <s v="WA.2378.EBD.952.301.G.521211.6"/>
    <m/>
    <m/>
    <m/>
    <m/>
    <m/>
    <m/>
    <m/>
    <x v="232"/>
    <n v="0"/>
    <s v="OK"/>
    <n v="280000"/>
    <n v="0"/>
    <n v="0"/>
    <x v="1"/>
    <x v="0"/>
    <x v="0"/>
    <x v="0"/>
    <x v="0"/>
    <s v="WA.2378.EBD.952.301.G.521211"/>
  </r>
  <r>
    <s v="WA.2378.EBD.952.301.G.522151"/>
    <m/>
    <m/>
    <m/>
    <m/>
    <m/>
    <m/>
    <s v="522151"/>
    <x v="11"/>
    <m/>
    <m/>
    <m/>
    <n v="0"/>
    <n v="0"/>
    <x v="0"/>
    <x v="0"/>
    <x v="0"/>
    <x v="6"/>
    <x v="6"/>
    <s v="WA.2378.EBD.952.301.G"/>
  </r>
  <r>
    <s v="WA.2378.EBD.952.301.G.522151.1"/>
    <m/>
    <m/>
    <m/>
    <m/>
    <m/>
    <m/>
    <m/>
    <x v="12"/>
    <n v="0"/>
    <s v="OJ"/>
    <n v="1000000"/>
    <n v="0"/>
    <n v="0"/>
    <x v="1"/>
    <x v="0"/>
    <x v="0"/>
    <x v="0"/>
    <x v="0"/>
    <s v="WA.2378.EBD.952.301.G.522151"/>
  </r>
  <r>
    <s v="WA.2378.EBD.952.301.G.524111"/>
    <m/>
    <m/>
    <m/>
    <m/>
    <m/>
    <m/>
    <s v="524111"/>
    <x v="13"/>
    <m/>
    <m/>
    <m/>
    <n v="41400000"/>
    <n v="-41400000"/>
    <x v="0"/>
    <x v="0"/>
    <x v="0"/>
    <x v="6"/>
    <x v="6"/>
    <s v="WA.2378.EBD.952.301.G"/>
  </r>
  <r>
    <s v="WA.2378.EBD.952.301.G.524111.1"/>
    <m/>
    <m/>
    <m/>
    <m/>
    <m/>
    <m/>
    <m/>
    <x v="238"/>
    <n v="6"/>
    <s v="OK"/>
    <n v="6900000"/>
    <n v="41400000"/>
    <n v="-41400000"/>
    <x v="0"/>
    <x v="0"/>
    <x v="0"/>
    <x v="0"/>
    <x v="0"/>
    <s v="WA.2378.EBD.952.301.G.524111"/>
  </r>
  <r>
    <s v="WA.2378.EBD.952.301.G.524119"/>
    <m/>
    <m/>
    <m/>
    <m/>
    <m/>
    <m/>
    <s v="524119"/>
    <x v="113"/>
    <m/>
    <m/>
    <m/>
    <n v="0"/>
    <n v="0"/>
    <x v="0"/>
    <x v="0"/>
    <x v="0"/>
    <x v="6"/>
    <x v="6"/>
    <s v="WA.2378.EBD.952.301.G"/>
  </r>
  <r>
    <s v="WA.2378.EBD.952.301.G.524119.1"/>
    <m/>
    <m/>
    <m/>
    <m/>
    <m/>
    <m/>
    <m/>
    <x v="234"/>
    <n v="0"/>
    <s v="OH"/>
    <n v="933000"/>
    <n v="0"/>
    <n v="0"/>
    <x v="1"/>
    <x v="0"/>
    <x v="0"/>
    <x v="0"/>
    <x v="0"/>
    <s v="WA.2378.EBD.952.301.G.524119"/>
  </r>
  <r>
    <s v="WA.2378.EBD.952.301.G.524119.2"/>
    <m/>
    <m/>
    <m/>
    <m/>
    <m/>
    <m/>
    <m/>
    <x v="235"/>
    <n v="0"/>
    <s v="OH"/>
    <n v="145000"/>
    <n v="0"/>
    <n v="0"/>
    <x v="1"/>
    <x v="0"/>
    <x v="0"/>
    <x v="0"/>
    <x v="0"/>
    <s v="WA.2378.EBD.952.301.G.524119"/>
  </r>
  <r>
    <s v="WA.2378.EBD.952.301.G.524119.3"/>
    <m/>
    <m/>
    <m/>
    <m/>
    <m/>
    <m/>
    <m/>
    <x v="236"/>
    <n v="0"/>
    <s v="OK"/>
    <n v="5643429"/>
    <n v="0"/>
    <n v="0"/>
    <x v="1"/>
    <x v="0"/>
    <x v="0"/>
    <x v="0"/>
    <x v="0"/>
    <s v="WA.2378.EBD.952.301.G.524119"/>
  </r>
  <r>
    <s v="WA.2378.EBD.952.301.H"/>
    <m/>
    <m/>
    <m/>
    <m/>
    <m/>
    <m/>
    <s v="H"/>
    <x v="239"/>
    <m/>
    <m/>
    <m/>
    <n v="192004000"/>
    <n v="-192004000"/>
    <x v="0"/>
    <x v="4"/>
    <x v="6"/>
    <x v="0"/>
    <x v="0"/>
    <s v="WA.2378.EBD.952.301"/>
  </r>
  <r>
    <s v="WA.2378.EBD.952.301.H.521211"/>
    <m/>
    <m/>
    <m/>
    <m/>
    <m/>
    <m/>
    <s v="521211"/>
    <x v="6"/>
    <m/>
    <m/>
    <m/>
    <n v="18380000"/>
    <n v="-18380000"/>
    <x v="0"/>
    <x v="0"/>
    <x v="0"/>
    <x v="6"/>
    <x v="6"/>
    <s v="WA.2378.EBD.952.301.H"/>
  </r>
  <r>
    <s v="WA.2378.EBD.952.301.H.521211.1"/>
    <m/>
    <m/>
    <m/>
    <m/>
    <m/>
    <m/>
    <m/>
    <x v="7"/>
    <n v="20"/>
    <s v="OK"/>
    <n v="75000"/>
    <n v="1500000"/>
    <n v="-1500000"/>
    <x v="0"/>
    <x v="0"/>
    <x v="0"/>
    <x v="0"/>
    <x v="0"/>
    <s v="WA.2378.EBD.952.301.H.521211"/>
  </r>
  <r>
    <s v="WA.2378.EBD.952.301.H.521211.2"/>
    <m/>
    <m/>
    <m/>
    <m/>
    <m/>
    <m/>
    <m/>
    <x v="8"/>
    <n v="1"/>
    <s v="PKT"/>
    <n v="1500000"/>
    <n v="1500000"/>
    <n v="-1500000"/>
    <x v="0"/>
    <x v="0"/>
    <x v="0"/>
    <x v="0"/>
    <x v="0"/>
    <s v="WA.2378.EBD.952.301.H.521211"/>
  </r>
  <r>
    <s v="WA.2378.EBD.952.301.H.521211.3"/>
    <m/>
    <m/>
    <m/>
    <m/>
    <m/>
    <m/>
    <m/>
    <x v="9"/>
    <n v="1"/>
    <s v="PKT"/>
    <n v="1500000"/>
    <n v="1500000"/>
    <n v="-1500000"/>
    <x v="0"/>
    <x v="0"/>
    <x v="0"/>
    <x v="0"/>
    <x v="0"/>
    <s v="WA.2378.EBD.952.301.H.521211"/>
  </r>
  <r>
    <s v="WA.2378.EBD.952.301.H.521211.4"/>
    <m/>
    <m/>
    <m/>
    <m/>
    <m/>
    <m/>
    <m/>
    <x v="10"/>
    <n v="1"/>
    <s v="PKT"/>
    <n v="1000000"/>
    <n v="1000000"/>
    <n v="-1000000"/>
    <x v="0"/>
    <x v="0"/>
    <x v="0"/>
    <x v="0"/>
    <x v="0"/>
    <s v="WA.2378.EBD.952.301.H.521211"/>
  </r>
  <r>
    <s v="WA.2378.EBD.952.301.H.521211.5"/>
    <m/>
    <m/>
    <m/>
    <m/>
    <m/>
    <m/>
    <m/>
    <x v="66"/>
    <n v="0"/>
    <s v="Ekspl"/>
    <n v="250000"/>
    <n v="0"/>
    <n v="0"/>
    <x v="1"/>
    <x v="0"/>
    <x v="0"/>
    <x v="0"/>
    <x v="0"/>
    <s v="WA.2378.EBD.952.301.H.521211"/>
  </r>
  <r>
    <s v="WA.2378.EBD.952.301.H.521211.6"/>
    <m/>
    <m/>
    <m/>
    <m/>
    <m/>
    <m/>
    <m/>
    <x v="232"/>
    <n v="46"/>
    <s v="OK"/>
    <n v="280000"/>
    <n v="12880000"/>
    <n v="-12880000"/>
    <x v="0"/>
    <x v="0"/>
    <x v="0"/>
    <x v="0"/>
    <x v="0"/>
    <s v="WA.2378.EBD.952.301.H.521211"/>
  </r>
  <r>
    <s v="WA.2378.EBD.952.301.H.522151"/>
    <m/>
    <m/>
    <m/>
    <m/>
    <m/>
    <m/>
    <s v="522151"/>
    <x v="11"/>
    <m/>
    <m/>
    <m/>
    <n v="8000000"/>
    <n v="-8000000"/>
    <x v="0"/>
    <x v="0"/>
    <x v="0"/>
    <x v="6"/>
    <x v="6"/>
    <s v="WA.2378.EBD.952.301.H"/>
  </r>
  <r>
    <s v="WA.2378.EBD.952.301.H.522151.1"/>
    <m/>
    <m/>
    <m/>
    <m/>
    <m/>
    <m/>
    <m/>
    <x v="12"/>
    <n v="8"/>
    <s v="OJ"/>
    <n v="1000000"/>
    <n v="8000000"/>
    <n v="-8000000"/>
    <x v="0"/>
    <x v="0"/>
    <x v="0"/>
    <x v="0"/>
    <x v="0"/>
    <s v="WA.2378.EBD.952.301.H.522151"/>
  </r>
  <r>
    <s v="WA.2378.EBD.952.301.H.524111"/>
    <m/>
    <m/>
    <m/>
    <m/>
    <m/>
    <m/>
    <s v="524111"/>
    <x v="13"/>
    <m/>
    <m/>
    <m/>
    <n v="0"/>
    <n v="0"/>
    <x v="0"/>
    <x v="0"/>
    <x v="0"/>
    <x v="6"/>
    <x v="6"/>
    <s v="WA.2378.EBD.952.301.H"/>
  </r>
  <r>
    <s v="WA.2378.EBD.952.301.H.524111.1"/>
    <m/>
    <m/>
    <m/>
    <m/>
    <m/>
    <m/>
    <m/>
    <x v="233"/>
    <n v="0"/>
    <s v="OK"/>
    <n v="7500000"/>
    <n v="0"/>
    <n v="0"/>
    <x v="1"/>
    <x v="0"/>
    <x v="0"/>
    <x v="0"/>
    <x v="0"/>
    <s v="WA.2378.EBD.952.301.H.524111"/>
  </r>
  <r>
    <s v="WA.2378.EBD.952.301.H.524119"/>
    <m/>
    <m/>
    <m/>
    <m/>
    <m/>
    <m/>
    <s v="524119"/>
    <x v="113"/>
    <m/>
    <m/>
    <m/>
    <n v="165624000"/>
    <n v="-165624000"/>
    <x v="0"/>
    <x v="0"/>
    <x v="0"/>
    <x v="6"/>
    <x v="6"/>
    <s v="WA.2378.EBD.952.301.H"/>
  </r>
  <r>
    <s v="WA.2378.EBD.952.301.H.524119.1"/>
    <m/>
    <m/>
    <m/>
    <m/>
    <m/>
    <m/>
    <m/>
    <x v="240"/>
    <n v="92"/>
    <s v="OH"/>
    <n v="822000"/>
    <n v="75624000"/>
    <n v="-75624000"/>
    <x v="0"/>
    <x v="0"/>
    <x v="0"/>
    <x v="0"/>
    <x v="0"/>
    <s v="WA.2378.EBD.952.301.H.524119"/>
  </r>
  <r>
    <s v="WA.2378.EBD.952.301.H.524119.2"/>
    <m/>
    <m/>
    <m/>
    <m/>
    <m/>
    <m/>
    <m/>
    <x v="235"/>
    <n v="0"/>
    <s v="OH"/>
    <n v="145000"/>
    <n v="0"/>
    <n v="0"/>
    <x v="1"/>
    <x v="0"/>
    <x v="0"/>
    <x v="0"/>
    <x v="0"/>
    <s v="WA.2378.EBD.952.301.H.524119"/>
  </r>
  <r>
    <s v="WA.2378.EBD.952.301.H.524119.3"/>
    <m/>
    <m/>
    <m/>
    <m/>
    <m/>
    <m/>
    <m/>
    <x v="236"/>
    <n v="30"/>
    <s v="OK"/>
    <n v="3000000"/>
    <n v="90000000"/>
    <n v="-90000000"/>
    <x v="0"/>
    <x v="0"/>
    <x v="0"/>
    <x v="0"/>
    <x v="0"/>
    <s v="WA.2378.EBD.952.301.H.524119"/>
  </r>
  <r>
    <s v="WA.2378.EBD.952.301.I"/>
    <m/>
    <m/>
    <m/>
    <m/>
    <m/>
    <m/>
    <s v="I"/>
    <x v="241"/>
    <m/>
    <m/>
    <m/>
    <n v="33680000"/>
    <n v="-33680000"/>
    <x v="0"/>
    <x v="4"/>
    <x v="6"/>
    <x v="0"/>
    <x v="0"/>
    <s v="WA.2378.EBD.952.301"/>
  </r>
  <r>
    <s v="WA.2378.EBD.952.301.I.521211"/>
    <m/>
    <m/>
    <m/>
    <m/>
    <m/>
    <m/>
    <s v="521211"/>
    <x v="6"/>
    <m/>
    <m/>
    <m/>
    <n v="9500000"/>
    <n v="-9500000"/>
    <x v="0"/>
    <x v="0"/>
    <x v="0"/>
    <x v="6"/>
    <x v="6"/>
    <s v="WA.2378.EBD.952.301.I"/>
  </r>
  <r>
    <s v="WA.2378.EBD.952.301.I.521211.1"/>
    <m/>
    <m/>
    <m/>
    <m/>
    <m/>
    <m/>
    <m/>
    <x v="7"/>
    <n v="20"/>
    <s v="OK"/>
    <n v="75000"/>
    <n v="1500000"/>
    <n v="-1500000"/>
    <x v="0"/>
    <x v="0"/>
    <x v="0"/>
    <x v="0"/>
    <x v="0"/>
    <s v="WA.2378.EBD.952.301.I.521211"/>
  </r>
  <r>
    <s v="WA.2378.EBD.952.301.I.521211.2"/>
    <m/>
    <m/>
    <m/>
    <m/>
    <m/>
    <m/>
    <m/>
    <x v="8"/>
    <n v="1"/>
    <s v="PKT"/>
    <n v="1500000"/>
    <n v="1500000"/>
    <n v="-1500000"/>
    <x v="0"/>
    <x v="0"/>
    <x v="0"/>
    <x v="0"/>
    <x v="0"/>
    <s v="WA.2378.EBD.952.301.I.521211"/>
  </r>
  <r>
    <s v="WA.2378.EBD.952.301.I.521211.3"/>
    <m/>
    <m/>
    <m/>
    <m/>
    <m/>
    <m/>
    <m/>
    <x v="9"/>
    <n v="1"/>
    <s v="PKT"/>
    <n v="1500000"/>
    <n v="1500000"/>
    <n v="-1500000"/>
    <x v="0"/>
    <x v="0"/>
    <x v="0"/>
    <x v="0"/>
    <x v="0"/>
    <s v="WA.2378.EBD.952.301.I.521211"/>
  </r>
  <r>
    <s v="WA.2378.EBD.952.301.I.521211.4"/>
    <m/>
    <m/>
    <m/>
    <m/>
    <m/>
    <m/>
    <m/>
    <x v="10"/>
    <n v="1"/>
    <s v="PKT"/>
    <n v="1000000"/>
    <n v="1000000"/>
    <n v="-1000000"/>
    <x v="0"/>
    <x v="0"/>
    <x v="0"/>
    <x v="0"/>
    <x v="0"/>
    <s v="WA.2378.EBD.952.301.I.521211"/>
  </r>
  <r>
    <s v="WA.2378.EBD.952.301.I.521211.5"/>
    <m/>
    <m/>
    <m/>
    <m/>
    <m/>
    <m/>
    <m/>
    <x v="66"/>
    <n v="20"/>
    <s v="Ekspl"/>
    <n v="200000"/>
    <n v="4000000"/>
    <n v="-4000000"/>
    <x v="0"/>
    <x v="0"/>
    <x v="0"/>
    <x v="0"/>
    <x v="0"/>
    <s v="WA.2378.EBD.952.301.I.521211"/>
  </r>
  <r>
    <s v="WA.2378.EBD.952.301.I.521211.6"/>
    <m/>
    <m/>
    <m/>
    <m/>
    <m/>
    <m/>
    <m/>
    <x v="232"/>
    <n v="0"/>
    <s v="OK"/>
    <n v="280000"/>
    <n v="0"/>
    <n v="0"/>
    <x v="1"/>
    <x v="0"/>
    <x v="0"/>
    <x v="0"/>
    <x v="0"/>
    <s v="WA.2378.EBD.952.301.I.521211"/>
  </r>
  <r>
    <s v="WA.2378.EBD.952.301.I.522151"/>
    <m/>
    <m/>
    <m/>
    <m/>
    <m/>
    <m/>
    <s v="522151"/>
    <x v="11"/>
    <m/>
    <m/>
    <m/>
    <n v="0"/>
    <n v="0"/>
    <x v="0"/>
    <x v="0"/>
    <x v="0"/>
    <x v="6"/>
    <x v="6"/>
    <s v="WA.2378.EBD.952.301.I"/>
  </r>
  <r>
    <s v="WA.2378.EBD.952.301.I.522151.1"/>
    <m/>
    <m/>
    <m/>
    <m/>
    <m/>
    <m/>
    <m/>
    <x v="12"/>
    <n v="0"/>
    <s v="OJ"/>
    <n v="1000000"/>
    <n v="0"/>
    <n v="0"/>
    <x v="1"/>
    <x v="0"/>
    <x v="0"/>
    <x v="0"/>
    <x v="0"/>
    <s v="WA.2378.EBD.952.301.I.522151"/>
  </r>
  <r>
    <s v="WA.2378.EBD.952.301.I.524111"/>
    <m/>
    <m/>
    <m/>
    <m/>
    <m/>
    <m/>
    <s v="524111"/>
    <x v="13"/>
    <m/>
    <m/>
    <m/>
    <n v="24180000"/>
    <n v="-24180000"/>
    <x v="0"/>
    <x v="0"/>
    <x v="0"/>
    <x v="6"/>
    <x v="6"/>
    <s v="WA.2378.EBD.952.301.I"/>
  </r>
  <r>
    <s v="WA.2378.EBD.952.301.I.524111.1"/>
    <m/>
    <m/>
    <m/>
    <m/>
    <m/>
    <m/>
    <m/>
    <x v="242"/>
    <n v="12"/>
    <s v="OK"/>
    <n v="2015000"/>
    <n v="24180000"/>
    <n v="-24180000"/>
    <x v="0"/>
    <x v="0"/>
    <x v="0"/>
    <x v="0"/>
    <x v="0"/>
    <s v="WA.2378.EBD.952.301.I.524111"/>
  </r>
  <r>
    <s v="WA.2378.EBD.953"/>
    <s v="2378.EBD.953"/>
    <s v="Layanan Pemantauan dan Evaluasi"/>
    <n v="2"/>
    <s v="Dokumen"/>
    <m/>
    <n v="773732000"/>
    <s v="2378.EBD.953"/>
    <x v="243"/>
    <n v="2"/>
    <s v="Dokumen"/>
    <m/>
    <n v="520689000"/>
    <n v="253043000"/>
    <x v="0"/>
    <x v="0"/>
    <x v="0"/>
    <x v="0"/>
    <x v="0"/>
    <s v="WA.2378.EBD"/>
  </r>
  <r>
    <s v="WA.2378.EBD.953.301"/>
    <s v="301"/>
    <s v="Pelayanan Monitoring dan Evaluasi Pendidikan Kelautan dan Perikanan"/>
    <m/>
    <s v=""/>
    <m/>
    <n v="669421000"/>
    <s v="301"/>
    <x v="244"/>
    <m/>
    <s v=""/>
    <m/>
    <n v="427378000"/>
    <n v="242043000"/>
    <x v="0"/>
    <x v="0"/>
    <x v="0"/>
    <x v="0"/>
    <x v="0"/>
    <s v="WA.2378.EBD.953"/>
  </r>
  <r>
    <s v="WA.2378.EBD.953.301.A"/>
    <s v="A"/>
    <s v="Monitoring Evaluasi Kinerja Pendidikan KP"/>
    <m/>
    <m/>
    <m/>
    <n v="150075000"/>
    <s v="A"/>
    <x v="245"/>
    <m/>
    <m/>
    <m/>
    <n v="84097000"/>
    <n v="65978000"/>
    <x v="0"/>
    <x v="4"/>
    <x v="7"/>
    <x v="0"/>
    <x v="0"/>
    <s v="WA.2378.EBD.953.301"/>
  </r>
  <r>
    <s v="WA.2378.EBD.953.301.A.521211"/>
    <s v="521211"/>
    <s v="Belanja Bahan"/>
    <m/>
    <m/>
    <m/>
    <n v="40000000"/>
    <s v="521211"/>
    <x v="6"/>
    <m/>
    <m/>
    <m/>
    <n v="22500000"/>
    <n v="17500000"/>
    <x v="0"/>
    <x v="0"/>
    <x v="0"/>
    <x v="0"/>
    <x v="7"/>
    <s v="WA.2378.EBD.953.301.A"/>
  </r>
  <r>
    <s v="WA.2378.EBD.953.301.A.521211.1"/>
    <m/>
    <s v="01 - Konsumsi/bahan makanan"/>
    <n v="280"/>
    <s v="OK"/>
    <n v="75000"/>
    <n v="21000000"/>
    <m/>
    <x v="7"/>
    <n v="100"/>
    <s v="OK"/>
    <n v="75000"/>
    <n v="7500000"/>
    <n v="13500000"/>
    <x v="0"/>
    <x v="0"/>
    <x v="0"/>
    <x v="0"/>
    <x v="0"/>
    <s v="WA.2378.EBD.953.301.A.521211"/>
  </r>
  <r>
    <s v="WA.2378.EBD.953.301.A.521211.2"/>
    <m/>
    <s v="02 - Penggadaan"/>
    <n v="4"/>
    <s v="PKT"/>
    <n v="1500000"/>
    <n v="6000000"/>
    <m/>
    <x v="8"/>
    <n v="3"/>
    <s v="PKT"/>
    <n v="1500000"/>
    <n v="4500000"/>
    <n v="1500000"/>
    <x v="0"/>
    <x v="0"/>
    <x v="0"/>
    <x v="0"/>
    <x v="0"/>
    <s v="WA.2378.EBD.953.301.A.521211"/>
  </r>
  <r>
    <s v="WA.2378.EBD.953.301.A.521211.3"/>
    <m/>
    <s v="03 - Bahan Komputer"/>
    <n v="4"/>
    <s v="PKT"/>
    <n v="1500000"/>
    <n v="6000000"/>
    <m/>
    <x v="9"/>
    <n v="3"/>
    <s v="PKT"/>
    <n v="1500000"/>
    <n v="4500000"/>
    <n v="1500000"/>
    <x v="0"/>
    <x v="0"/>
    <x v="0"/>
    <x v="0"/>
    <x v="0"/>
    <s v="WA.2378.EBD.953.301.A.521211"/>
  </r>
  <r>
    <s v="WA.2378.EBD.953.301.A.521211.4"/>
    <m/>
    <s v="04 - ATK"/>
    <n v="4"/>
    <s v="PKT"/>
    <n v="1000000"/>
    <n v="4000000"/>
    <m/>
    <x v="10"/>
    <n v="3"/>
    <s v="PKT"/>
    <n v="1000000"/>
    <n v="3000000"/>
    <n v="1000000"/>
    <x v="0"/>
    <x v="0"/>
    <x v="0"/>
    <x v="0"/>
    <x v="0"/>
    <s v="WA.2378.EBD.953.301.A.521211"/>
  </r>
  <r>
    <s v="WA.2378.EBD.953.301.A.521211.5"/>
    <m/>
    <s v="05 - Pencetakan"/>
    <n v="12"/>
    <s v="Ekspl"/>
    <n v="250000"/>
    <n v="3000000"/>
    <m/>
    <x v="221"/>
    <n v="12"/>
    <s v="Ekspl"/>
    <n v="250000"/>
    <n v="3000000"/>
    <n v="0"/>
    <x v="0"/>
    <x v="0"/>
    <x v="0"/>
    <x v="0"/>
    <x v="0"/>
    <s v="WA.2378.EBD.953.301.A.521211"/>
  </r>
  <r>
    <s v="WA.2378.EBD.953.301.A.521219"/>
    <s v="521219"/>
    <s v="Belanja Barang Non Operasional Lainnya"/>
    <m/>
    <m/>
    <m/>
    <n v="1000000"/>
    <s v="521219"/>
    <x v="26"/>
    <m/>
    <m/>
    <m/>
    <n v="1000000"/>
    <n v="0"/>
    <x v="0"/>
    <x v="0"/>
    <x v="0"/>
    <x v="0"/>
    <x v="7"/>
    <s v="WA.2378.EBD.953.301.A"/>
  </r>
  <r>
    <s v="WA.2378.EBD.953.301.A.521219.1"/>
    <m/>
    <s v="01 - Langganan biaya aplikasi komunikasi daring (zoom/linktree/zoho)"/>
    <n v="4"/>
    <s v="PKT"/>
    <n v="250000"/>
    <n v="1000000"/>
    <m/>
    <x v="246"/>
    <n v="4"/>
    <s v="PKT"/>
    <n v="250000"/>
    <n v="1000000"/>
    <n v="0"/>
    <x v="0"/>
    <x v="0"/>
    <x v="0"/>
    <x v="0"/>
    <x v="0"/>
    <s v="WA.2378.EBD.953.301.A.521219"/>
  </r>
  <r>
    <s v="WA.2378.EBD.953.301.A.524111"/>
    <s v="524111"/>
    <s v="Belanja Perjalanan Dinas Biasa"/>
    <m/>
    <m/>
    <m/>
    <n v="109075000"/>
    <s v="524111"/>
    <x v="13"/>
    <m/>
    <m/>
    <m/>
    <n v="60597000"/>
    <n v="48478000"/>
    <x v="0"/>
    <x v="0"/>
    <x v="0"/>
    <x v="0"/>
    <x v="7"/>
    <s v="WA.2378.EBD.953.301.A"/>
  </r>
  <r>
    <s v="WA.2378.EBD.953.301.A.524111.1"/>
    <m/>
    <s v="01 - Perjalanan Monitoring Evaluasi Kinerja Pendidikan KP"/>
    <n v="18"/>
    <s v="OK"/>
    <n v="6059723"/>
    <n v="109075000"/>
    <m/>
    <x v="247"/>
    <n v="10"/>
    <s v="OK"/>
    <n v="6059723"/>
    <n v="60597000"/>
    <n v="48478000"/>
    <x v="0"/>
    <x v="0"/>
    <x v="0"/>
    <x v="0"/>
    <x v="0"/>
    <s v="WA.2378.EBD.953.301.A.524111"/>
  </r>
  <r>
    <s v="WA.2378.EBD.953.301.B"/>
    <s v="B"/>
    <s v="Monitoring Evaluasi Kegiatan dan Anggaran Pendidikan KP dan OII"/>
    <m/>
    <m/>
    <m/>
    <n v="188806000"/>
    <s v="B"/>
    <x v="248"/>
    <m/>
    <m/>
    <m/>
    <n v="117153000"/>
    <n v="71653000"/>
    <x v="0"/>
    <x v="4"/>
    <x v="7"/>
    <x v="0"/>
    <x v="0"/>
    <s v="WA.2378.EBD.953.301"/>
  </r>
  <r>
    <s v="WA.2378.EBD.953.301.B.521211"/>
    <s v="521211"/>
    <s v="Belanja Bahan"/>
    <m/>
    <m/>
    <m/>
    <n v="33500000"/>
    <s v="521211"/>
    <x v="6"/>
    <m/>
    <m/>
    <m/>
    <n v="23000000"/>
    <n v="10500000"/>
    <x v="0"/>
    <x v="0"/>
    <x v="0"/>
    <x v="0"/>
    <x v="7"/>
    <s v="WA.2378.EBD.953.301.B"/>
  </r>
  <r>
    <s v="WA.2378.EBD.953.301.B.521211.1"/>
    <m/>
    <s v="01 - Konsumsi/bahan makanan"/>
    <n v="180"/>
    <s v="OK"/>
    <n v="75000"/>
    <n v="13500000"/>
    <m/>
    <x v="7"/>
    <n v="100"/>
    <s v="OK"/>
    <n v="75000"/>
    <n v="7500000"/>
    <n v="6000000"/>
    <x v="0"/>
    <x v="0"/>
    <x v="0"/>
    <x v="0"/>
    <x v="0"/>
    <s v="WA.2378.EBD.953.301.B.521211"/>
  </r>
  <r>
    <s v="WA.2378.EBD.953.301.B.521211.2"/>
    <m/>
    <s v="02 - Penggadaan"/>
    <n v="4"/>
    <s v="PKT"/>
    <n v="1500000"/>
    <n v="6000000"/>
    <m/>
    <x v="8"/>
    <n v="3"/>
    <s v="PKT"/>
    <n v="1500000"/>
    <n v="4500000"/>
    <n v="1500000"/>
    <x v="0"/>
    <x v="0"/>
    <x v="0"/>
    <x v="0"/>
    <x v="0"/>
    <s v="WA.2378.EBD.953.301.B.521211"/>
  </r>
  <r>
    <s v="WA.2378.EBD.953.301.B.521211.3"/>
    <m/>
    <s v="03 - Bahan Komputer"/>
    <n v="4"/>
    <s v="PKT"/>
    <n v="1500000"/>
    <n v="6000000"/>
    <m/>
    <x v="9"/>
    <n v="3"/>
    <s v="PKT"/>
    <n v="1500000"/>
    <n v="4500000"/>
    <n v="1500000"/>
    <x v="0"/>
    <x v="0"/>
    <x v="0"/>
    <x v="0"/>
    <x v="0"/>
    <s v="WA.2378.EBD.953.301.B.521211"/>
  </r>
  <r>
    <s v="WA.2378.EBD.953.301.B.521211.4"/>
    <m/>
    <s v="04 - ATK"/>
    <n v="4"/>
    <s v="PKT"/>
    <n v="1000000"/>
    <n v="4000000"/>
    <m/>
    <x v="10"/>
    <n v="3"/>
    <s v="PKT"/>
    <n v="1000000"/>
    <n v="3000000"/>
    <n v="1000000"/>
    <x v="0"/>
    <x v="0"/>
    <x v="0"/>
    <x v="0"/>
    <x v="0"/>
    <s v="WA.2378.EBD.953.301.B.521211"/>
  </r>
  <r>
    <s v="WA.2378.EBD.953.301.B.521211.5"/>
    <m/>
    <s v="05 - Cetakan Buku Pusat Pendidikan Dalam Angka"/>
    <n v="8"/>
    <s v="Ekspl"/>
    <n v="500000"/>
    <n v="4000000"/>
    <m/>
    <x v="249"/>
    <n v="7"/>
    <s v="Ekspl"/>
    <n v="500000"/>
    <n v="3500000"/>
    <n v="500000"/>
    <x v="0"/>
    <x v="0"/>
    <x v="0"/>
    <x v="0"/>
    <x v="0"/>
    <s v="WA.2378.EBD.953.301.B.521211"/>
  </r>
  <r>
    <s v="WA.2378.EBD.953.301.B.521219"/>
    <s v="521219"/>
    <s v="Belanja Barang Non Operasional Lainnya"/>
    <m/>
    <m/>
    <m/>
    <n v="31000000"/>
    <s v="521219"/>
    <x v="26"/>
    <m/>
    <m/>
    <m/>
    <n v="31000000"/>
    <n v="0"/>
    <x v="0"/>
    <x v="0"/>
    <x v="0"/>
    <x v="0"/>
    <x v="7"/>
    <s v="WA.2378.EBD.953.301.B"/>
  </r>
  <r>
    <s v="WA.2378.EBD.953.301.B.521219.1"/>
    <m/>
    <s v="01 - Langganan biaya aplikasi komunikasi daring (zoom/linktree/zoho)"/>
    <n v="4"/>
    <s v="PKT"/>
    <n v="250000"/>
    <n v="1000000"/>
    <m/>
    <x v="246"/>
    <n v="4"/>
    <s v="PKT"/>
    <n v="250000"/>
    <n v="1000000"/>
    <n v="0"/>
    <x v="0"/>
    <x v="0"/>
    <x v="0"/>
    <x v="0"/>
    <x v="0"/>
    <s v="WA.2378.EBD.953.301.B.521219"/>
  </r>
  <r>
    <s v="WA.2378.EBD.953.301.B.521219.2"/>
    <m/>
    <s v="02 - Dukungan Kegiatan Data dan Informasi Pendidikan KP"/>
    <n v="2"/>
    <s v="PKT"/>
    <n v="15000000"/>
    <n v="30000000"/>
    <m/>
    <x v="250"/>
    <n v="2"/>
    <s v="PKT"/>
    <n v="15000000"/>
    <n v="30000000"/>
    <n v="0"/>
    <x v="0"/>
    <x v="0"/>
    <x v="0"/>
    <x v="0"/>
    <x v="0"/>
    <s v="WA.2378.EBD.953.301.B.521219"/>
  </r>
  <r>
    <s v="WA.2378.EBD.953.301.B.522151"/>
    <s v="522151"/>
    <s v="Belanja Jasa Profesi"/>
    <m/>
    <m/>
    <m/>
    <n v="10000000"/>
    <s v="522151"/>
    <x v="11"/>
    <m/>
    <m/>
    <m/>
    <n v="6000000"/>
    <n v="4000000"/>
    <x v="0"/>
    <x v="0"/>
    <x v="0"/>
    <x v="0"/>
    <x v="7"/>
    <s v="WA.2378.EBD.953.301.B"/>
  </r>
  <r>
    <s v="WA.2378.EBD.953.301.B.522151.1"/>
    <m/>
    <s v="01 - Narasumber/Pembahas"/>
    <n v="10"/>
    <s v="OJ"/>
    <n v="1000000"/>
    <n v="10000000"/>
    <m/>
    <x v="12"/>
    <n v="6"/>
    <s v="OJ"/>
    <n v="1000000"/>
    <n v="6000000"/>
    <n v="4000000"/>
    <x v="0"/>
    <x v="0"/>
    <x v="0"/>
    <x v="0"/>
    <x v="0"/>
    <s v="WA.2378.EBD.953.301.B.522151"/>
  </r>
  <r>
    <s v="WA.2378.EBD.953.301.B.524111"/>
    <s v="524111"/>
    <s v="Belanja Perjalanan Dinas Biasa"/>
    <m/>
    <m/>
    <m/>
    <n v="114306000"/>
    <s v="524111"/>
    <x v="13"/>
    <m/>
    <m/>
    <m/>
    <n v="57153000"/>
    <n v="57153000"/>
    <x v="0"/>
    <x v="0"/>
    <x v="0"/>
    <x v="0"/>
    <x v="7"/>
    <s v="WA.2378.EBD.953.301.B"/>
  </r>
  <r>
    <s v="WA.2378.EBD.953.301.B.524111.1"/>
    <m/>
    <s v="01 - Perjalanan Monitoring Evaluasi Kegiatan dan Anggaran Pendidikan KP"/>
    <n v="20"/>
    <s v="OK"/>
    <n v="5715300"/>
    <n v="114306000"/>
    <m/>
    <x v="251"/>
    <n v="10"/>
    <s v="OK"/>
    <n v="5715300"/>
    <n v="57153000"/>
    <n v="57153000"/>
    <x v="0"/>
    <x v="0"/>
    <x v="0"/>
    <x v="0"/>
    <x v="0"/>
    <s v="WA.2378.EBD.953.301.B.524111"/>
  </r>
  <r>
    <s v="WA.2378.EBD.953.301.C"/>
    <s v="C"/>
    <s v="Monitoring Evaluasi Penyelenggaraan Pendidikan KP"/>
    <m/>
    <m/>
    <m/>
    <n v="330540000"/>
    <s v="C"/>
    <x v="252"/>
    <m/>
    <m/>
    <m/>
    <n v="226128000"/>
    <n v="104412000"/>
    <x v="0"/>
    <x v="4"/>
    <x v="7"/>
    <x v="0"/>
    <x v="0"/>
    <s v="WA.2378.EBD.953.301"/>
  </r>
  <r>
    <s v="WA.2378.EBD.953.301.C.521211"/>
    <s v="521211"/>
    <s v="Belanja Bahan"/>
    <m/>
    <m/>
    <m/>
    <n v="46000000"/>
    <s v="521211"/>
    <x v="6"/>
    <m/>
    <m/>
    <m/>
    <n v="23500000"/>
    <n v="22500000"/>
    <x v="0"/>
    <x v="0"/>
    <x v="0"/>
    <x v="0"/>
    <x v="7"/>
    <s v="WA.2378.EBD.953.301.C"/>
  </r>
  <r>
    <s v="WA.2378.EBD.953.301.C.521211.1"/>
    <m/>
    <s v="01 - Konsumsi/bahan makanan"/>
    <n v="280"/>
    <s v="OK"/>
    <n v="75000"/>
    <n v="21000000"/>
    <m/>
    <x v="7"/>
    <n v="100"/>
    <s v="OK"/>
    <n v="75000"/>
    <n v="7500000"/>
    <n v="13500000"/>
    <x v="0"/>
    <x v="0"/>
    <x v="0"/>
    <x v="0"/>
    <x v="0"/>
    <s v="WA.2378.EBD.953.301.C.521211"/>
  </r>
  <r>
    <s v="WA.2378.EBD.953.301.C.521211.2"/>
    <m/>
    <s v="02 - Penggadaan"/>
    <n v="5"/>
    <s v="PKT"/>
    <n v="1500000"/>
    <n v="7500000"/>
    <m/>
    <x v="8"/>
    <n v="3"/>
    <s v="PKT"/>
    <n v="1500000"/>
    <n v="4500000"/>
    <n v="3000000"/>
    <x v="0"/>
    <x v="0"/>
    <x v="0"/>
    <x v="0"/>
    <x v="0"/>
    <s v="WA.2378.EBD.953.301.C.521211"/>
  </r>
  <r>
    <s v="WA.2378.EBD.953.301.C.521211.3"/>
    <m/>
    <s v="03 - Bahan Komputer"/>
    <n v="4"/>
    <s v="PKT"/>
    <n v="1500000"/>
    <n v="6000000"/>
    <m/>
    <x v="9"/>
    <n v="3"/>
    <s v="PKT"/>
    <n v="1500000"/>
    <n v="4500000"/>
    <n v="1500000"/>
    <x v="0"/>
    <x v="0"/>
    <x v="0"/>
    <x v="0"/>
    <x v="0"/>
    <s v="WA.2378.EBD.953.301.C.521211"/>
  </r>
  <r>
    <s v="WA.2378.EBD.953.301.C.521211.4"/>
    <m/>
    <s v="04 - ATK"/>
    <n v="4"/>
    <s v="PKT"/>
    <n v="1000000"/>
    <n v="4000000"/>
    <m/>
    <x v="10"/>
    <n v="3"/>
    <s v="PKT"/>
    <n v="1000000"/>
    <n v="3000000"/>
    <n v="1000000"/>
    <x v="0"/>
    <x v="0"/>
    <x v="0"/>
    <x v="0"/>
    <x v="0"/>
    <s v="WA.2378.EBD.953.301.C.521211"/>
  </r>
  <r>
    <s v="WA.2378.EBD.953.301.C.521211.5"/>
    <m/>
    <s v="05 - Pencetakan"/>
    <n v="30"/>
    <s v="Ekspl"/>
    <n v="250000"/>
    <n v="7500000"/>
    <m/>
    <x v="221"/>
    <n v="16"/>
    <s v="Ekspl"/>
    <n v="250000"/>
    <n v="4000000"/>
    <n v="3500000"/>
    <x v="0"/>
    <x v="0"/>
    <x v="0"/>
    <x v="0"/>
    <x v="0"/>
    <s v="WA.2378.EBD.953.301.C.521211"/>
  </r>
  <r>
    <s v="WA.2378.EBD.953.301.C.521219"/>
    <s v="521219"/>
    <s v="Belanja Barang Non Operasional Lainnya"/>
    <m/>
    <m/>
    <m/>
    <n v="1000000"/>
    <s v="521219"/>
    <x v="26"/>
    <m/>
    <m/>
    <m/>
    <n v="1000000"/>
    <n v="0"/>
    <x v="0"/>
    <x v="0"/>
    <x v="0"/>
    <x v="0"/>
    <x v="7"/>
    <s v="WA.2378.EBD.953.301.C"/>
  </r>
  <r>
    <s v="WA.2378.EBD.953.301.C.521219.1"/>
    <m/>
    <s v="01 - Langganan biaya aplikasi komunikasi daring (zoom/linktree/zoho)"/>
    <n v="4"/>
    <s v="PKT"/>
    <n v="250000"/>
    <n v="1000000"/>
    <m/>
    <x v="246"/>
    <n v="4"/>
    <s v="PKT"/>
    <n v="250000"/>
    <n v="1000000"/>
    <n v="0"/>
    <x v="0"/>
    <x v="0"/>
    <x v="0"/>
    <x v="0"/>
    <x v="0"/>
    <s v="WA.2378.EBD.953.301.C.521219"/>
  </r>
  <r>
    <s v="WA.2378.EBD.953.301.C.524111"/>
    <s v="524111"/>
    <s v="Belanja Perjalanan Dinas Biasa"/>
    <m/>
    <m/>
    <m/>
    <n v="283540000"/>
    <s v="524111"/>
    <x v="13"/>
    <m/>
    <m/>
    <m/>
    <n v="201628000"/>
    <n v="81912000"/>
    <x v="0"/>
    <x v="0"/>
    <x v="0"/>
    <x v="0"/>
    <x v="7"/>
    <s v="WA.2378.EBD.953.301.C"/>
  </r>
  <r>
    <s v="WA.2378.EBD.953.301.C.524111.1"/>
    <m/>
    <s v="01 - Perjalanan Monitoring Evaluasi Pendidikan KP"/>
    <n v="45"/>
    <s v="OK"/>
    <n v="6300889"/>
    <n v="283540000"/>
    <m/>
    <x v="253"/>
    <n v="32"/>
    <s v="OK"/>
    <n v="6300889"/>
    <n v="201628000"/>
    <n v="81912000"/>
    <x v="0"/>
    <x v="0"/>
    <x v="0"/>
    <x v="0"/>
    <x v="0"/>
    <s v="WA.2378.EBD.953.301.C.524111"/>
  </r>
  <r>
    <s v="WA.2378.EBD.953.302"/>
    <s v="302"/>
    <s v="Pelayanan Pelaporan Kinerja Pendidikan Kelautan dan Perikanan"/>
    <m/>
    <s v=""/>
    <m/>
    <n v="104311000"/>
    <s v="302"/>
    <x v="254"/>
    <m/>
    <s v=""/>
    <m/>
    <n v="93311000"/>
    <n v="11000000"/>
    <x v="0"/>
    <x v="0"/>
    <x v="0"/>
    <x v="0"/>
    <x v="0"/>
    <s v="WA.2378.EBD.953"/>
  </r>
  <r>
    <s v="WA.2378.EBD.953.302.A"/>
    <s v="A"/>
    <s v="Laporan Kinerja Lingkup Pendidikan KP"/>
    <m/>
    <m/>
    <m/>
    <n v="104311000"/>
    <s v="A"/>
    <x v="255"/>
    <m/>
    <m/>
    <m/>
    <n v="93311000"/>
    <n v="11000000"/>
    <x v="0"/>
    <x v="4"/>
    <x v="7"/>
    <x v="0"/>
    <x v="0"/>
    <s v="WA.2378.EBD.953.302"/>
  </r>
  <r>
    <s v="WA.2378.EBD.953.302.A.521211"/>
    <s v="521211"/>
    <s v="Belanja Bahan"/>
    <m/>
    <m/>
    <m/>
    <n v="35500000"/>
    <s v="521211"/>
    <x v="6"/>
    <m/>
    <m/>
    <m/>
    <n v="24500000"/>
    <n v="11000000"/>
    <x v="0"/>
    <x v="0"/>
    <x v="0"/>
    <x v="0"/>
    <x v="7"/>
    <s v="WA.2378.EBD.953.302.A"/>
  </r>
  <r>
    <s v="WA.2378.EBD.953.302.A.521211.1"/>
    <m/>
    <s v="01 - Konsumsi/bahan makanan"/>
    <n v="180"/>
    <s v="OK"/>
    <n v="75000"/>
    <n v="13500000"/>
    <m/>
    <x v="7"/>
    <n v="100"/>
    <s v="OK"/>
    <n v="75000"/>
    <n v="7500000"/>
    <n v="6000000"/>
    <x v="0"/>
    <x v="0"/>
    <x v="0"/>
    <x v="0"/>
    <x v="0"/>
    <s v="WA.2378.EBD.953.302.A.521211"/>
  </r>
  <r>
    <s v="WA.2378.EBD.953.302.A.521211.2"/>
    <m/>
    <s v="02 - Penggadaan"/>
    <n v="4"/>
    <s v="PKT"/>
    <n v="1500000"/>
    <n v="6000000"/>
    <m/>
    <x v="8"/>
    <n v="3"/>
    <s v="PKT"/>
    <n v="1500000"/>
    <n v="4500000"/>
    <n v="1500000"/>
    <x v="0"/>
    <x v="0"/>
    <x v="0"/>
    <x v="0"/>
    <x v="0"/>
    <s v="WA.2378.EBD.953.302.A.521211"/>
  </r>
  <r>
    <s v="WA.2378.EBD.953.302.A.521211.3"/>
    <m/>
    <s v="03 - Bahan Komputer"/>
    <n v="4"/>
    <s v="PKT"/>
    <n v="1500000"/>
    <n v="6000000"/>
    <m/>
    <x v="9"/>
    <n v="3"/>
    <s v="PKT"/>
    <n v="1500000"/>
    <n v="4500000"/>
    <n v="1500000"/>
    <x v="0"/>
    <x v="0"/>
    <x v="0"/>
    <x v="0"/>
    <x v="0"/>
    <s v="WA.2378.EBD.953.302.A.521211"/>
  </r>
  <r>
    <s v="WA.2378.EBD.953.302.A.521211.4"/>
    <m/>
    <s v="04 - ATK"/>
    <n v="4"/>
    <s v="PKT"/>
    <n v="1000000"/>
    <n v="4000000"/>
    <m/>
    <x v="10"/>
    <n v="3"/>
    <s v="PKT"/>
    <n v="1000000"/>
    <n v="3000000"/>
    <n v="1000000"/>
    <x v="0"/>
    <x v="0"/>
    <x v="0"/>
    <x v="0"/>
    <x v="0"/>
    <s v="WA.2378.EBD.953.302.A.521211"/>
  </r>
  <r>
    <s v="WA.2378.EBD.953.302.A.521211.5"/>
    <m/>
    <s v="05 - Cetakan"/>
    <n v="12"/>
    <s v="Ekspl"/>
    <n v="500000"/>
    <n v="6000000"/>
    <m/>
    <x v="66"/>
    <n v="10"/>
    <s v="Ekspl"/>
    <n v="500000"/>
    <n v="5000000"/>
    <n v="1000000"/>
    <x v="0"/>
    <x v="0"/>
    <x v="0"/>
    <x v="0"/>
    <x v="0"/>
    <s v="WA.2378.EBD.953.302.A.521211"/>
  </r>
  <r>
    <s v="WA.2378.EBD.953.302.A.524111"/>
    <s v="524111"/>
    <s v="Belanja Perjalanan Dinas Biasa"/>
    <m/>
    <m/>
    <m/>
    <n v="68811000"/>
    <s v="524111"/>
    <x v="13"/>
    <m/>
    <m/>
    <m/>
    <n v="68811000"/>
    <n v="0"/>
    <x v="0"/>
    <x v="0"/>
    <x v="0"/>
    <x v="0"/>
    <x v="7"/>
    <s v="WA.2378.EBD.953.302.A"/>
  </r>
  <r>
    <s v="WA.2378.EBD.953.302.A.524111.1"/>
    <m/>
    <s v="01 - Perjalanan Penyusunan Laporan Kinerja"/>
    <n v="15"/>
    <s v="OK"/>
    <n v="4587400"/>
    <n v="68811000"/>
    <m/>
    <x v="256"/>
    <n v="15"/>
    <s v="OK"/>
    <n v="4587400"/>
    <n v="68811000"/>
    <n v="0"/>
    <x v="0"/>
    <x v="0"/>
    <x v="0"/>
    <x v="0"/>
    <x v="0"/>
    <s v="WA.2378.EBD.953.302.A.524111"/>
  </r>
  <r>
    <s v="WA.2378.EBD.955"/>
    <s v="2378.EBD.955"/>
    <s v="Layanan Manajemen Keuangan"/>
    <n v="1"/>
    <s v="Dokumen"/>
    <m/>
    <n v="528803000"/>
    <s v="2378.EBD.955"/>
    <x v="257"/>
    <n v="1"/>
    <s v="Dokumen"/>
    <m/>
    <n v="533521000"/>
    <n v="-4718000"/>
    <x v="0"/>
    <x v="0"/>
    <x v="0"/>
    <x v="0"/>
    <x v="0"/>
    <s v="WA.2378.EBD"/>
  </r>
  <r>
    <s v="WA.2378.EBD.955.301"/>
    <s v="301"/>
    <s v="Pelayanan Keuangan Pendidikan Kelautan dan Perikanan"/>
    <m/>
    <s v=""/>
    <m/>
    <n v="528803000"/>
    <s v="301"/>
    <x v="258"/>
    <m/>
    <s v=""/>
    <m/>
    <n v="533521000"/>
    <n v="-4718000"/>
    <x v="0"/>
    <x v="0"/>
    <x v="0"/>
    <x v="0"/>
    <x v="0"/>
    <s v="WA.2378.EBD.955"/>
  </r>
  <r>
    <s v="WA.2378.EBD.955.301.A"/>
    <s v="A"/>
    <s v="Penyusunan Laporan Keuangan dan PIPK"/>
    <m/>
    <m/>
    <m/>
    <n v="60878000"/>
    <s v="A"/>
    <x v="259"/>
    <m/>
    <m/>
    <m/>
    <n v="42660000"/>
    <n v="18218000"/>
    <x v="0"/>
    <x v="3"/>
    <x v="8"/>
    <x v="0"/>
    <x v="0"/>
    <s v="WA.2378.EBD.955.301"/>
  </r>
  <r>
    <s v="WA.2378.EBD.955.301.A.521211"/>
    <s v="521211"/>
    <s v="Belanja Bahan"/>
    <m/>
    <m/>
    <m/>
    <n v="19750000"/>
    <s v="521211"/>
    <x v="6"/>
    <m/>
    <m/>
    <m/>
    <n v="14250000"/>
    <n v="5500000"/>
    <x v="0"/>
    <x v="0"/>
    <x v="0"/>
    <x v="7"/>
    <x v="8"/>
    <s v="WA.2378.EBD.955.301.A"/>
  </r>
  <r>
    <s v="WA.2378.EBD.955.301.A.521211.1"/>
    <m/>
    <s v="01 - Konsumsi/bahan makanan"/>
    <n v="50"/>
    <s v="OK"/>
    <n v="75000"/>
    <n v="3750000"/>
    <m/>
    <x v="7"/>
    <n v="30"/>
    <s v="OK"/>
    <n v="75000"/>
    <n v="2250000"/>
    <n v="1500000"/>
    <x v="0"/>
    <x v="0"/>
    <x v="0"/>
    <x v="0"/>
    <x v="0"/>
    <s v="WA.2378.EBD.955.301.A.521211"/>
  </r>
  <r>
    <s v="WA.2378.EBD.955.301.A.521211.2"/>
    <m/>
    <s v="02 - Penggadaan"/>
    <n v="4"/>
    <s v="PKT"/>
    <n v="1500000"/>
    <n v="6000000"/>
    <m/>
    <x v="8"/>
    <n v="3"/>
    <s v="PKT"/>
    <n v="1500000"/>
    <n v="4500000"/>
    <n v="1500000"/>
    <x v="0"/>
    <x v="0"/>
    <x v="0"/>
    <x v="0"/>
    <x v="0"/>
    <s v="WA.2378.EBD.955.301.A.521211"/>
  </r>
  <r>
    <s v="WA.2378.EBD.955.301.A.521211.3"/>
    <m/>
    <s v="03 - Bahan Komputer"/>
    <n v="4"/>
    <s v="PKT"/>
    <n v="1500000"/>
    <n v="6000000"/>
    <m/>
    <x v="9"/>
    <n v="3"/>
    <s v="PKT"/>
    <n v="1500000"/>
    <n v="4500000"/>
    <n v="1500000"/>
    <x v="0"/>
    <x v="0"/>
    <x v="0"/>
    <x v="0"/>
    <x v="0"/>
    <s v="WA.2378.EBD.955.301.A.521211"/>
  </r>
  <r>
    <s v="WA.2378.EBD.955.301.A.521211.4"/>
    <m/>
    <s v="04 - ATK"/>
    <n v="4"/>
    <s v="PKT"/>
    <n v="1000000"/>
    <n v="4000000"/>
    <m/>
    <x v="10"/>
    <n v="3"/>
    <s v="PKT"/>
    <n v="1000000"/>
    <n v="3000000"/>
    <n v="1000000"/>
    <x v="0"/>
    <x v="0"/>
    <x v="0"/>
    <x v="0"/>
    <x v="0"/>
    <s v="WA.2378.EBD.955.301.A.521211"/>
  </r>
  <r>
    <s v="WA.2378.EBD.955.301.A.524111"/>
    <s v="524111"/>
    <s v="Belanja Perjalanan Dinas Biasa"/>
    <m/>
    <m/>
    <m/>
    <n v="37528000"/>
    <s v="524111"/>
    <x v="13"/>
    <m/>
    <m/>
    <m/>
    <n v="24810000"/>
    <n v="12718000"/>
    <x v="0"/>
    <x v="0"/>
    <x v="0"/>
    <x v="7"/>
    <x v="8"/>
    <s v="WA.2378.EBD.955.301.A"/>
  </r>
  <r>
    <s v="WA.2378.EBD.955.301.A.524111.1"/>
    <m/>
    <s v="01 - Penyusunan Program dan Anggaran Lingkup Pusdik KP"/>
    <n v="10"/>
    <s v="OK"/>
    <n v="3752800"/>
    <n v="37528000"/>
    <m/>
    <x v="260"/>
    <n v="6"/>
    <s v="OK"/>
    <n v="4135000"/>
    <n v="24810000"/>
    <n v="12718000"/>
    <x v="0"/>
    <x v="0"/>
    <x v="0"/>
    <x v="0"/>
    <x v="0"/>
    <s v="WA.2378.EBD.955.301.A.524111"/>
  </r>
  <r>
    <s v="WA.2378.EBD.955.301.A.524113"/>
    <s v="524113"/>
    <s v="Belanja Perjalanan Dinas Dalam Kota"/>
    <m/>
    <m/>
    <m/>
    <n v="3600000"/>
    <s v="524113"/>
    <x v="37"/>
    <m/>
    <m/>
    <m/>
    <n v="3600000"/>
    <n v="0"/>
    <x v="0"/>
    <x v="0"/>
    <x v="0"/>
    <x v="7"/>
    <x v="8"/>
    <s v="WA.2378.EBD.955.301.A"/>
  </r>
  <r>
    <s v="WA.2378.EBD.955.301.A.524113.1"/>
    <m/>
    <s v="01 - Transport Lokal"/>
    <n v="24"/>
    <s v="OK"/>
    <n v="150000"/>
    <n v="3600000"/>
    <m/>
    <x v="38"/>
    <n v="24"/>
    <s v="OK"/>
    <n v="150000"/>
    <n v="3600000"/>
    <n v="0"/>
    <x v="0"/>
    <x v="0"/>
    <x v="0"/>
    <x v="0"/>
    <x v="0"/>
    <s v="WA.2378.EBD.955.301.A.524113"/>
  </r>
  <r>
    <s v="WA.2378.EBD.955.301.B"/>
    <s v="B"/>
    <s v="Penyusunan Sistem Pengendalian Intern Pemerintah (SPIP)"/>
    <m/>
    <m/>
    <m/>
    <n v="52320000"/>
    <s v="B"/>
    <x v="261"/>
    <m/>
    <m/>
    <m/>
    <n v="47600000"/>
    <n v="4720000"/>
    <x v="0"/>
    <x v="3"/>
    <x v="8"/>
    <x v="0"/>
    <x v="0"/>
    <s v="WA.2378.EBD.955.301"/>
  </r>
  <r>
    <s v="WA.2378.EBD.955.301.B.521211"/>
    <s v="521211"/>
    <s v="Belanja Bahan"/>
    <m/>
    <m/>
    <m/>
    <n v="19000000"/>
    <s v="521211"/>
    <x v="6"/>
    <m/>
    <m/>
    <m/>
    <n v="19000000"/>
    <n v="0"/>
    <x v="0"/>
    <x v="0"/>
    <x v="0"/>
    <x v="7"/>
    <x v="8"/>
    <s v="WA.2378.EBD.955.301.B"/>
  </r>
  <r>
    <s v="WA.2378.EBD.955.301.B.521211.1"/>
    <m/>
    <s v="01 - Konsumsi/bahan makanan"/>
    <n v="40"/>
    <s v="OK"/>
    <n v="75000"/>
    <n v="3000000"/>
    <m/>
    <x v="7"/>
    <n v="40"/>
    <s v="OK"/>
    <n v="75000"/>
    <n v="3000000"/>
    <n v="0"/>
    <x v="0"/>
    <x v="0"/>
    <x v="0"/>
    <x v="0"/>
    <x v="0"/>
    <s v="WA.2378.EBD.955.301.B.521211"/>
  </r>
  <r>
    <s v="WA.2378.EBD.955.301.B.521211.2"/>
    <m/>
    <s v="02 - Penggadaan"/>
    <n v="4"/>
    <s v="PKT"/>
    <n v="1500000"/>
    <n v="6000000"/>
    <m/>
    <x v="8"/>
    <n v="4"/>
    <s v="PKT"/>
    <n v="1500000"/>
    <n v="6000000"/>
    <n v="0"/>
    <x v="0"/>
    <x v="0"/>
    <x v="0"/>
    <x v="0"/>
    <x v="0"/>
    <s v="WA.2378.EBD.955.301.B.521211"/>
  </r>
  <r>
    <s v="WA.2378.EBD.955.301.B.521211.3"/>
    <m/>
    <s v="03 - Bahan Komputer"/>
    <n v="4"/>
    <s v="PKT"/>
    <n v="1500000"/>
    <n v="6000000"/>
    <m/>
    <x v="9"/>
    <n v="4"/>
    <s v="PKT"/>
    <n v="1500000"/>
    <n v="6000000"/>
    <n v="0"/>
    <x v="0"/>
    <x v="0"/>
    <x v="0"/>
    <x v="0"/>
    <x v="0"/>
    <s v="WA.2378.EBD.955.301.B.521211"/>
  </r>
  <r>
    <s v="WA.2378.EBD.955.301.B.521211.4"/>
    <m/>
    <s v="04 - ATK"/>
    <n v="4"/>
    <s v="PKT"/>
    <n v="1000000"/>
    <n v="4000000"/>
    <m/>
    <x v="10"/>
    <n v="4"/>
    <s v="PKT"/>
    <n v="1000000"/>
    <n v="4000000"/>
    <n v="0"/>
    <x v="0"/>
    <x v="0"/>
    <x v="0"/>
    <x v="0"/>
    <x v="0"/>
    <s v="WA.2378.EBD.955.301.B.521211"/>
  </r>
  <r>
    <s v="WA.2378.EBD.955.301.B.524111"/>
    <s v="524111"/>
    <s v="Belanja Perjalanan Dinas Biasa"/>
    <m/>
    <m/>
    <m/>
    <n v="32120000"/>
    <s v="524111"/>
    <x v="13"/>
    <m/>
    <m/>
    <m/>
    <n v="28000000"/>
    <n v="4120000"/>
    <x v="0"/>
    <x v="0"/>
    <x v="0"/>
    <x v="7"/>
    <x v="8"/>
    <s v="WA.2378.EBD.955.301.B"/>
  </r>
  <r>
    <s v="WA.2378.EBD.955.301.B.524111.1"/>
    <m/>
    <s v="01 - Evaluasi dan Penyusunan SPIP MR"/>
    <n v="10"/>
    <s v="OK"/>
    <n v="3212000"/>
    <n v="32120000"/>
    <m/>
    <x v="262"/>
    <n v="16"/>
    <s v="OK"/>
    <n v="1750000"/>
    <n v="28000000"/>
    <n v="4120000"/>
    <x v="0"/>
    <x v="0"/>
    <x v="0"/>
    <x v="0"/>
    <x v="0"/>
    <s v="WA.2378.EBD.955.301.B.524111"/>
  </r>
  <r>
    <s v="WA.2378.EBD.955.301.B.524113"/>
    <s v="524113"/>
    <s v="Belanja Perjalanan Dinas Dalam Kota"/>
    <m/>
    <m/>
    <m/>
    <n v="1200000"/>
    <s v="524113"/>
    <x v="37"/>
    <m/>
    <m/>
    <m/>
    <n v="600000"/>
    <n v="600000"/>
    <x v="0"/>
    <x v="0"/>
    <x v="0"/>
    <x v="7"/>
    <x v="8"/>
    <s v="WA.2378.EBD.955.301.B"/>
  </r>
  <r>
    <s v="WA.2378.EBD.955.301.B.524113.1"/>
    <m/>
    <s v="01 - Transport Lokal"/>
    <n v="8"/>
    <s v="OK"/>
    <n v="150000"/>
    <n v="1200000"/>
    <m/>
    <x v="38"/>
    <n v="4"/>
    <s v="OK"/>
    <n v="150000"/>
    <n v="600000"/>
    <n v="600000"/>
    <x v="0"/>
    <x v="0"/>
    <x v="0"/>
    <x v="0"/>
    <x v="0"/>
    <s v="WA.2378.EBD.955.301.B.524113"/>
  </r>
  <r>
    <s v="WA.2378.EBD.955.301.C"/>
    <s v="C"/>
    <s v="Verifikasi dan Validasi Pertanggung Jawaban Kegiatan"/>
    <m/>
    <m/>
    <m/>
    <n v="70870000"/>
    <s v="C"/>
    <x v="263"/>
    <m/>
    <m/>
    <m/>
    <n v="74300000"/>
    <n v="-3430000"/>
    <x v="0"/>
    <x v="3"/>
    <x v="8"/>
    <x v="0"/>
    <x v="0"/>
    <s v="WA.2378.EBD.955.301"/>
  </r>
  <r>
    <s v="WA.2378.EBD.955.301.C.521211"/>
    <s v="521211"/>
    <s v="Belanja Bahan"/>
    <m/>
    <m/>
    <m/>
    <n v="28750000"/>
    <s v="521211"/>
    <x v="6"/>
    <m/>
    <m/>
    <m/>
    <n v="28750000"/>
    <n v="0"/>
    <x v="0"/>
    <x v="0"/>
    <x v="0"/>
    <x v="7"/>
    <x v="8"/>
    <s v="WA.2378.EBD.955.301.C"/>
  </r>
  <r>
    <s v="WA.2378.EBD.955.301.C.521211.1"/>
    <m/>
    <s v="01 - Konsumsi/bahan makanan"/>
    <n v="50"/>
    <s v="OK"/>
    <n v="75000"/>
    <n v="3750000"/>
    <m/>
    <x v="7"/>
    <n v="50"/>
    <s v="OK"/>
    <n v="75000"/>
    <n v="3750000"/>
    <n v="0"/>
    <x v="0"/>
    <x v="0"/>
    <x v="0"/>
    <x v="0"/>
    <x v="0"/>
    <s v="WA.2378.EBD.955.301.C.521211"/>
  </r>
  <r>
    <s v="WA.2378.EBD.955.301.C.521211.2"/>
    <m/>
    <s v="02 - Cetakan formulir verifikasi SPJ"/>
    <n v="6"/>
    <s v="Ekspl"/>
    <n v="1500000"/>
    <n v="9000000"/>
    <m/>
    <x v="264"/>
    <n v="6"/>
    <s v="PKT"/>
    <n v="1500000"/>
    <n v="9000000"/>
    <n v="0"/>
    <x v="0"/>
    <x v="0"/>
    <x v="0"/>
    <x v="0"/>
    <x v="0"/>
    <s v="WA.2378.EBD.955.301.C.521211"/>
  </r>
  <r>
    <s v="WA.2378.EBD.955.301.C.521211.3"/>
    <m/>
    <s v="03 - Penggandaan/Penjilidan"/>
    <n v="4"/>
    <s v="PKT"/>
    <n v="1500000"/>
    <n v="6000000"/>
    <m/>
    <x v="265"/>
    <n v="4"/>
    <s v="PKT"/>
    <n v="1500000"/>
    <n v="6000000"/>
    <n v="0"/>
    <x v="0"/>
    <x v="0"/>
    <x v="0"/>
    <x v="0"/>
    <x v="0"/>
    <s v="WA.2378.EBD.955.301.C.521211"/>
  </r>
  <r>
    <s v="WA.2378.EBD.955.301.C.521211.4"/>
    <m/>
    <s v="04 - Bahan Komputer"/>
    <n v="4"/>
    <s v="PKT"/>
    <n v="1500000"/>
    <n v="6000000"/>
    <m/>
    <x v="266"/>
    <n v="4"/>
    <s v="PKT"/>
    <n v="1500000"/>
    <n v="6000000"/>
    <n v="0"/>
    <x v="0"/>
    <x v="0"/>
    <x v="0"/>
    <x v="0"/>
    <x v="0"/>
    <s v="WA.2378.EBD.955.301.C.521211"/>
  </r>
  <r>
    <s v="WA.2378.EBD.955.301.C.521211.5"/>
    <m/>
    <s v="05 - ATK"/>
    <n v="4"/>
    <s v="PKT"/>
    <n v="1000000"/>
    <n v="4000000"/>
    <m/>
    <x v="267"/>
    <n v="4"/>
    <s v="PKT"/>
    <n v="1000000"/>
    <n v="4000000"/>
    <n v="0"/>
    <x v="0"/>
    <x v="0"/>
    <x v="0"/>
    <x v="0"/>
    <x v="0"/>
    <s v="WA.2378.EBD.955.301.C.521211"/>
  </r>
  <r>
    <s v="WA.2378.EBD.955.301.C.524111"/>
    <s v="524111"/>
    <s v="Belanja Perjalanan Dinas Biasa"/>
    <m/>
    <m/>
    <m/>
    <n v="40320000"/>
    <s v="524111"/>
    <x v="13"/>
    <m/>
    <m/>
    <m/>
    <n v="43750000"/>
    <n v="-3430000"/>
    <x v="0"/>
    <x v="0"/>
    <x v="0"/>
    <x v="7"/>
    <x v="8"/>
    <s v="WA.2378.EBD.955.301.C"/>
  </r>
  <r>
    <s v="WA.2378.EBD.955.301.C.524111.1"/>
    <m/>
    <s v="01 - Perjalanan Verifikasi dan Validasi Pertanggung Jawaban Kegiatan"/>
    <n v="10"/>
    <s v="OK"/>
    <n v="4032000"/>
    <n v="40320000"/>
    <m/>
    <x v="268"/>
    <n v="25"/>
    <s v="OK"/>
    <n v="1750000"/>
    <n v="43750000"/>
    <n v="-3430000"/>
    <x v="0"/>
    <x v="0"/>
    <x v="0"/>
    <x v="0"/>
    <x v="0"/>
    <s v="WA.2378.EBD.955.301.C.524111"/>
  </r>
  <r>
    <s v="WA.2378.EBD.955.301.C.524113"/>
    <s v="524113"/>
    <s v="Belanja Perjalanan Dinas Dalam Kota"/>
    <m/>
    <m/>
    <m/>
    <n v="1800000"/>
    <s v="524113"/>
    <x v="37"/>
    <m/>
    <m/>
    <m/>
    <n v="1800000"/>
    <n v="0"/>
    <x v="0"/>
    <x v="0"/>
    <x v="0"/>
    <x v="7"/>
    <x v="8"/>
    <s v="WA.2378.EBD.955.301.C"/>
  </r>
  <r>
    <s v="WA.2378.EBD.955.301.C.524113.1"/>
    <m/>
    <s v="01 - Transport Lokal"/>
    <n v="12"/>
    <s v="OK"/>
    <n v="150000"/>
    <n v="1800000"/>
    <m/>
    <x v="38"/>
    <n v="12"/>
    <s v="OK"/>
    <n v="150000"/>
    <n v="1800000"/>
    <n v="0"/>
    <x v="0"/>
    <x v="0"/>
    <x v="0"/>
    <x v="0"/>
    <x v="0"/>
    <s v="WA.2378.EBD.955.301.C.524113"/>
  </r>
  <r>
    <s v="WA.2378.EBD.955.301.D"/>
    <s v="D"/>
    <s v="Pengelolaan PNBP Lingkup Satuan Pendidikan KP"/>
    <m/>
    <m/>
    <m/>
    <n v="51379000"/>
    <s v="D"/>
    <x v="269"/>
    <m/>
    <m/>
    <m/>
    <n v="64008000"/>
    <n v="-12629000"/>
    <x v="0"/>
    <x v="3"/>
    <x v="8"/>
    <x v="0"/>
    <x v="0"/>
    <s v="WA.2378.EBD.955.301"/>
  </r>
  <r>
    <s v="WA.2378.EBD.955.301.D.521211"/>
    <s v="521211"/>
    <s v="Belanja Bahan"/>
    <m/>
    <m/>
    <m/>
    <n v="28500000"/>
    <s v="521211"/>
    <x v="6"/>
    <m/>
    <m/>
    <m/>
    <n v="20500000"/>
    <n v="8000000"/>
    <x v="0"/>
    <x v="0"/>
    <x v="0"/>
    <x v="7"/>
    <x v="8"/>
    <s v="WA.2378.EBD.955.301.D"/>
  </r>
  <r>
    <s v="WA.2378.EBD.955.301.D.521211.1"/>
    <m/>
    <s v="01 - Konsumsi/bahan makanan"/>
    <n v="60"/>
    <s v="OK"/>
    <n v="75000"/>
    <n v="4500000"/>
    <m/>
    <x v="7"/>
    <n v="60"/>
    <s v="OK"/>
    <n v="75000"/>
    <n v="4500000"/>
    <n v="0"/>
    <x v="0"/>
    <x v="0"/>
    <x v="0"/>
    <x v="0"/>
    <x v="0"/>
    <s v="WA.2378.EBD.955.301.D.521211"/>
  </r>
  <r>
    <s v="WA.2378.EBD.955.301.D.521211.2"/>
    <m/>
    <s v="02 - Penggandaan/Penjilidan"/>
    <n v="6"/>
    <s v="PKT"/>
    <n v="1500000"/>
    <n v="9000000"/>
    <m/>
    <x v="270"/>
    <n v="4"/>
    <s v="PKT"/>
    <n v="1500000"/>
    <n v="6000000"/>
    <n v="3000000"/>
    <x v="0"/>
    <x v="0"/>
    <x v="0"/>
    <x v="0"/>
    <x v="0"/>
    <s v="WA.2378.EBD.955.301.D.521211"/>
  </r>
  <r>
    <s v="WA.2378.EBD.955.301.D.521211.3"/>
    <m/>
    <s v="03 - Bahan Komputer"/>
    <n v="6"/>
    <s v="PKT"/>
    <n v="1500000"/>
    <n v="9000000"/>
    <m/>
    <x v="9"/>
    <n v="4"/>
    <s v="PKT"/>
    <n v="1500000"/>
    <n v="6000000"/>
    <n v="3000000"/>
    <x v="0"/>
    <x v="0"/>
    <x v="0"/>
    <x v="0"/>
    <x v="0"/>
    <s v="WA.2378.EBD.955.301.D.521211"/>
  </r>
  <r>
    <s v="WA.2378.EBD.955.301.D.521211.4"/>
    <m/>
    <s v="04 - ATK"/>
    <n v="6"/>
    <s v="PKT"/>
    <n v="1000000"/>
    <n v="6000000"/>
    <m/>
    <x v="10"/>
    <n v="4"/>
    <s v="PKT"/>
    <n v="1000000"/>
    <n v="4000000"/>
    <n v="2000000"/>
    <x v="0"/>
    <x v="0"/>
    <x v="0"/>
    <x v="0"/>
    <x v="0"/>
    <s v="WA.2378.EBD.955.301.D.521211"/>
  </r>
  <r>
    <s v="WA.2378.EBD.955.301.D.524111"/>
    <s v="524111"/>
    <s v="Belanja Perjalanan Dinas Biasa"/>
    <m/>
    <m/>
    <m/>
    <n v="21379000"/>
    <s v="524111"/>
    <x v="13"/>
    <m/>
    <m/>
    <m/>
    <n v="42758000"/>
    <n v="-21379000"/>
    <x v="0"/>
    <x v="0"/>
    <x v="0"/>
    <x v="7"/>
    <x v="8"/>
    <s v="WA.2378.EBD.955.301.D"/>
  </r>
  <r>
    <s v="WA.2378.EBD.955.301.D.524111.1"/>
    <m/>
    <s v="01 - Perjalanan Pengelolaan PNBP Lingkup Satuan Pendidikan KP"/>
    <n v="4"/>
    <s v="OK"/>
    <n v="5344800"/>
    <n v="21379000"/>
    <m/>
    <x v="271"/>
    <n v="8"/>
    <s v="OK"/>
    <n v="5344800"/>
    <n v="42758000"/>
    <n v="-21379000"/>
    <x v="0"/>
    <x v="0"/>
    <x v="0"/>
    <x v="0"/>
    <x v="0"/>
    <s v="WA.2378.EBD.955.301.D.524111"/>
  </r>
  <r>
    <s v="WA.2378.EBD.955.301.D.524113"/>
    <s v="524113"/>
    <s v="Belanja Perjalanan Dinas Dalam Kota"/>
    <m/>
    <m/>
    <m/>
    <n v="1500000"/>
    <s v="524113"/>
    <x v="37"/>
    <m/>
    <m/>
    <m/>
    <n v="750000"/>
    <n v="750000"/>
    <x v="0"/>
    <x v="0"/>
    <x v="0"/>
    <x v="7"/>
    <x v="8"/>
    <s v="WA.2378.EBD.955.301.D"/>
  </r>
  <r>
    <s v="WA.2378.EBD.955.301.D.524113.1"/>
    <m/>
    <s v="01 - Transport Lokal"/>
    <n v="10"/>
    <s v="OK"/>
    <n v="150000"/>
    <n v="1500000"/>
    <m/>
    <x v="38"/>
    <n v="5"/>
    <s v="OK"/>
    <n v="150000"/>
    <n v="750000"/>
    <n v="750000"/>
    <x v="0"/>
    <x v="0"/>
    <x v="0"/>
    <x v="0"/>
    <x v="0"/>
    <s v="WA.2378.EBD.955.301.D.524113"/>
  </r>
  <r>
    <s v="WA.2378.EBD.955.301.E"/>
    <s v="E"/>
    <s v="Pemutakhiran data Administrasi Keuangan"/>
    <m/>
    <m/>
    <m/>
    <n v="64553000"/>
    <s v="E"/>
    <x v="272"/>
    <m/>
    <m/>
    <m/>
    <n v="49250000"/>
    <n v="15303000"/>
    <x v="0"/>
    <x v="3"/>
    <x v="8"/>
    <x v="0"/>
    <x v="0"/>
    <s v="WA.2378.EBD.955.301"/>
  </r>
  <r>
    <s v="WA.2378.EBD.955.301.E.521211"/>
    <s v="521211"/>
    <s v="Belanja Bahan"/>
    <m/>
    <m/>
    <m/>
    <n v="27750000"/>
    <s v="521211"/>
    <x v="6"/>
    <m/>
    <m/>
    <m/>
    <n v="17750000"/>
    <n v="10000000"/>
    <x v="0"/>
    <x v="0"/>
    <x v="0"/>
    <x v="7"/>
    <x v="8"/>
    <s v="WA.2378.EBD.955.301.E"/>
  </r>
  <r>
    <s v="WA.2378.EBD.955.301.E.521211.1"/>
    <m/>
    <s v="01 - Konsumsi/bahan makanan"/>
    <n v="50"/>
    <s v="OK"/>
    <n v="75000"/>
    <n v="3750000"/>
    <m/>
    <x v="7"/>
    <n v="50"/>
    <s v="OK"/>
    <n v="75000"/>
    <n v="3750000"/>
    <n v="0"/>
    <x v="0"/>
    <x v="0"/>
    <x v="0"/>
    <x v="0"/>
    <x v="0"/>
    <s v="WA.2378.EBD.955.301.E.521211"/>
  </r>
  <r>
    <s v="WA.2378.EBD.955.301.E.521211.2"/>
    <m/>
    <s v="02 - Penggandaan/Penjilidan"/>
    <n v="6"/>
    <s v="PKT"/>
    <n v="1500000"/>
    <n v="9000000"/>
    <m/>
    <x v="270"/>
    <n v="4"/>
    <s v="PKT"/>
    <n v="1500000"/>
    <n v="6000000"/>
    <n v="3000000"/>
    <x v="0"/>
    <x v="0"/>
    <x v="0"/>
    <x v="0"/>
    <x v="0"/>
    <s v="WA.2378.EBD.955.301.E.521211"/>
  </r>
  <r>
    <s v="WA.2378.EBD.955.301.E.521211.3"/>
    <m/>
    <s v="03 - Bahan Komputer"/>
    <n v="6"/>
    <s v="PKT"/>
    <n v="1500000"/>
    <n v="9000000"/>
    <m/>
    <x v="9"/>
    <n v="4"/>
    <s v="PKT"/>
    <n v="1500000"/>
    <n v="6000000"/>
    <n v="3000000"/>
    <x v="0"/>
    <x v="0"/>
    <x v="0"/>
    <x v="0"/>
    <x v="0"/>
    <s v="WA.2378.EBD.955.301.E.521211"/>
  </r>
  <r>
    <s v="WA.2378.EBD.955.301.E.521211.4"/>
    <m/>
    <s v="04 - ATK"/>
    <n v="6"/>
    <s v="PKT"/>
    <n v="1000000"/>
    <n v="6000000"/>
    <m/>
    <x v="10"/>
    <n v="2"/>
    <s v="PKT"/>
    <n v="1000000"/>
    <n v="2000000"/>
    <n v="4000000"/>
    <x v="0"/>
    <x v="0"/>
    <x v="0"/>
    <x v="0"/>
    <x v="0"/>
    <s v="WA.2378.EBD.955.301.E.521211"/>
  </r>
  <r>
    <s v="WA.2378.EBD.955.301.E.524111"/>
    <s v="524111"/>
    <s v="Belanja Perjalanan Dinas Biasa"/>
    <m/>
    <m/>
    <m/>
    <n v="35003000"/>
    <s v="524111"/>
    <x v="13"/>
    <m/>
    <m/>
    <m/>
    <n v="31500000"/>
    <n v="3503000"/>
    <x v="0"/>
    <x v="0"/>
    <x v="0"/>
    <x v="7"/>
    <x v="8"/>
    <s v="WA.2378.EBD.955.301.E"/>
  </r>
  <r>
    <s v="WA.2378.EBD.955.301.E.524111.1"/>
    <m/>
    <s v="01 - Perjalanan Penyelesaian Administrasi Keuangan"/>
    <n v="10"/>
    <s v="OK"/>
    <n v="3500333"/>
    <n v="35003000"/>
    <m/>
    <x v="273"/>
    <n v="18"/>
    <s v="OK"/>
    <n v="1750000"/>
    <n v="31500000"/>
    <n v="3503000"/>
    <x v="0"/>
    <x v="0"/>
    <x v="0"/>
    <x v="0"/>
    <x v="0"/>
    <s v="WA.2378.EBD.955.301.E.524111"/>
  </r>
  <r>
    <s v="WA.2378.EBD.955.301.E.524113"/>
    <s v="524113"/>
    <s v="Belanja Perjalanan Dinas Dalam Kota"/>
    <m/>
    <m/>
    <m/>
    <n v="1800000"/>
    <s v="524113"/>
    <x v="37"/>
    <m/>
    <m/>
    <m/>
    <n v="0"/>
    <n v="1800000"/>
    <x v="0"/>
    <x v="0"/>
    <x v="0"/>
    <x v="7"/>
    <x v="8"/>
    <s v="WA.2378.EBD.955.301.E"/>
  </r>
  <r>
    <s v="WA.2378.EBD.955.301.E.524113.1"/>
    <m/>
    <s v="01 - Transport Lokal"/>
    <n v="12"/>
    <s v="OK"/>
    <n v="150000"/>
    <n v="1800000"/>
    <m/>
    <x v="38"/>
    <n v="0"/>
    <s v="OK"/>
    <n v="150000"/>
    <n v="0"/>
    <n v="1800000"/>
    <x v="0"/>
    <x v="0"/>
    <x v="0"/>
    <x v="0"/>
    <x v="0"/>
    <s v="WA.2378.EBD.955.301.E.524113"/>
  </r>
  <r>
    <s v="WA.2378.EBD.955.301.F"/>
    <s v="F"/>
    <s v="Dukungan Kegiatan BRSDMKP"/>
    <m/>
    <m/>
    <m/>
    <n v="150000000"/>
    <s v="F"/>
    <x v="274"/>
    <m/>
    <m/>
    <m/>
    <n v="150000000"/>
    <n v="0"/>
    <x v="0"/>
    <x v="3"/>
    <x v="8"/>
    <x v="0"/>
    <x v="0"/>
    <s v="WA.2378.EBD.955.301"/>
  </r>
  <r>
    <s v="WA.2378.EBD.955.301.F.521211"/>
    <s v="521211"/>
    <s v="Belanja Bahan"/>
    <m/>
    <m/>
    <m/>
    <n v="13000000"/>
    <s v="521211"/>
    <x v="6"/>
    <m/>
    <m/>
    <m/>
    <n v="13000000"/>
    <n v="0"/>
    <x v="0"/>
    <x v="0"/>
    <x v="0"/>
    <x v="7"/>
    <x v="8"/>
    <s v="WA.2378.EBD.955.301.F"/>
  </r>
  <r>
    <s v="WA.2378.EBD.955.301.F.521211.1"/>
    <m/>
    <s v="01 - Konsumsi/bahan makanan"/>
    <n v="120"/>
    <s v="OK"/>
    <n v="75000"/>
    <n v="9000000"/>
    <m/>
    <x v="7"/>
    <n v="120"/>
    <s v="OK"/>
    <n v="75000"/>
    <n v="9000000"/>
    <n v="0"/>
    <x v="0"/>
    <x v="0"/>
    <x v="0"/>
    <x v="0"/>
    <x v="0"/>
    <s v="WA.2378.EBD.955.301.F.521211"/>
  </r>
  <r>
    <s v="WA.2378.EBD.955.301.F.521211.2"/>
    <m/>
    <s v="02 - Penggandaan/Penjilidan"/>
    <n v="1"/>
    <s v="PKT"/>
    <n v="1500000"/>
    <n v="1500000"/>
    <m/>
    <x v="270"/>
    <n v="1"/>
    <s v="PKT"/>
    <n v="1500000"/>
    <n v="1500000"/>
    <n v="0"/>
    <x v="0"/>
    <x v="0"/>
    <x v="0"/>
    <x v="0"/>
    <x v="0"/>
    <s v="WA.2378.EBD.955.301.F.521211"/>
  </r>
  <r>
    <s v="WA.2378.EBD.955.301.F.521211.3"/>
    <m/>
    <s v="03 - Bahan Komputer"/>
    <n v="1"/>
    <s v="PKT"/>
    <n v="1500000"/>
    <n v="1500000"/>
    <m/>
    <x v="9"/>
    <n v="1"/>
    <s v="PKT"/>
    <n v="1500000"/>
    <n v="1500000"/>
    <n v="0"/>
    <x v="0"/>
    <x v="0"/>
    <x v="0"/>
    <x v="0"/>
    <x v="0"/>
    <s v="WA.2378.EBD.955.301.F.521211"/>
  </r>
  <r>
    <s v="WA.2378.EBD.955.301.F.521211.4"/>
    <m/>
    <s v="04 - ATK"/>
    <n v="1"/>
    <s v="PKT"/>
    <n v="1000000"/>
    <n v="1000000"/>
    <m/>
    <x v="10"/>
    <n v="1"/>
    <s v="PKT"/>
    <n v="1000000"/>
    <n v="1000000"/>
    <n v="0"/>
    <x v="0"/>
    <x v="0"/>
    <x v="0"/>
    <x v="0"/>
    <x v="0"/>
    <s v="WA.2378.EBD.955.301.F.521211"/>
  </r>
  <r>
    <s v="WA.2378.EBD.955.301.F.522151"/>
    <s v="522151"/>
    <s v="Belanja Jasa Profesi"/>
    <m/>
    <m/>
    <m/>
    <n v="10000000"/>
    <s v="522151"/>
    <x v="11"/>
    <m/>
    <m/>
    <m/>
    <n v="10000000"/>
    <n v="0"/>
    <x v="0"/>
    <x v="0"/>
    <x v="0"/>
    <x v="7"/>
    <x v="8"/>
    <s v="WA.2378.EBD.955.301.F"/>
  </r>
  <r>
    <s v="WA.2378.EBD.955.301.F.522151.1"/>
    <m/>
    <s v="01 - Narasumber/Pembahas"/>
    <n v="10"/>
    <s v="OJ"/>
    <n v="1000000"/>
    <n v="10000000"/>
    <m/>
    <x v="12"/>
    <n v="10"/>
    <s v="OJ"/>
    <n v="1000000"/>
    <n v="10000000"/>
    <n v="0"/>
    <x v="0"/>
    <x v="0"/>
    <x v="0"/>
    <x v="0"/>
    <x v="0"/>
    <s v="WA.2378.EBD.955.301.F.522151"/>
  </r>
  <r>
    <s v="WA.2378.EBD.955.301.F.524111"/>
    <s v="524111"/>
    <s v="Belanja Perjalanan Dinas Biasa"/>
    <m/>
    <m/>
    <m/>
    <n v="127000000"/>
    <s v="524111"/>
    <x v="13"/>
    <m/>
    <m/>
    <m/>
    <n v="127000000"/>
    <n v="0"/>
    <x v="0"/>
    <x v="0"/>
    <x v="0"/>
    <x v="7"/>
    <x v="8"/>
    <s v="WA.2378.EBD.955.301.F"/>
  </r>
  <r>
    <s v="WA.2378.EBD.955.301.F.524111.1"/>
    <m/>
    <s v="01 - Perjalanan Dukungan Kegiatan BRSDMKP"/>
    <n v="20"/>
    <s v="OK"/>
    <n v="6350000"/>
    <n v="127000000"/>
    <m/>
    <x v="275"/>
    <n v="20"/>
    <s v="OK"/>
    <n v="6350000"/>
    <n v="127000000"/>
    <n v="0"/>
    <x v="0"/>
    <x v="0"/>
    <x v="0"/>
    <x v="0"/>
    <x v="0"/>
    <s v="WA.2378.EBD.955.301.F.524111"/>
  </r>
  <r>
    <s v="WA.2378.EBD.955.301.G"/>
    <s v="G"/>
    <s v="Pembinaan Pelaksanaan Kewirausahaan dan TEFA"/>
    <m/>
    <m/>
    <m/>
    <n v="78803000"/>
    <s v="G"/>
    <x v="276"/>
    <m/>
    <m/>
    <m/>
    <n v="59553000"/>
    <n v="19250000"/>
    <x v="0"/>
    <x v="1"/>
    <x v="1"/>
    <x v="0"/>
    <x v="0"/>
    <s v="WA.2378.EBD.955.301"/>
  </r>
  <r>
    <s v="WA.2378.EBD.955.301.G.521211"/>
    <s v="521211"/>
    <s v="Belanja Bahan"/>
    <m/>
    <m/>
    <m/>
    <n v="15500000"/>
    <s v="521211"/>
    <x v="6"/>
    <m/>
    <m/>
    <m/>
    <n v="13250000"/>
    <n v="2250000"/>
    <x v="0"/>
    <x v="0"/>
    <x v="0"/>
    <x v="0"/>
    <x v="1"/>
    <s v="WA.2378.EBD.955.301.G"/>
  </r>
  <r>
    <s v="WA.2378.EBD.955.301.G.521211.1"/>
    <m/>
    <s v="01 - Konsumsi/bahan makanan"/>
    <n v="100"/>
    <s v="OK"/>
    <n v="75000"/>
    <n v="7500000"/>
    <m/>
    <x v="7"/>
    <n v="100"/>
    <s v="OK"/>
    <n v="75000"/>
    <n v="7500000"/>
    <n v="0"/>
    <x v="0"/>
    <x v="0"/>
    <x v="0"/>
    <x v="0"/>
    <x v="0"/>
    <s v="WA.2378.EBD.955.301.G.521211"/>
  </r>
  <r>
    <s v="WA.2378.EBD.955.301.G.521211.2"/>
    <m/>
    <s v="02 - Penggandaan/Penjilidan"/>
    <n v="2"/>
    <s v="PKT"/>
    <n v="1500000"/>
    <n v="3000000"/>
    <m/>
    <x v="270"/>
    <n v="1"/>
    <s v="PKT"/>
    <n v="750000"/>
    <n v="750000"/>
    <n v="2250000"/>
    <x v="0"/>
    <x v="0"/>
    <x v="0"/>
    <x v="0"/>
    <x v="0"/>
    <s v="WA.2378.EBD.955.301.G.521211"/>
  </r>
  <r>
    <s v="WA.2378.EBD.955.301.G.521211.3"/>
    <m/>
    <s v="03 - Bahan Komputer"/>
    <n v="2"/>
    <s v="PKT"/>
    <n v="1500000"/>
    <n v="3000000"/>
    <m/>
    <x v="9"/>
    <n v="2"/>
    <s v="PKT"/>
    <n v="1500000"/>
    <n v="3000000"/>
    <n v="0"/>
    <x v="0"/>
    <x v="0"/>
    <x v="0"/>
    <x v="0"/>
    <x v="0"/>
    <s v="WA.2378.EBD.955.301.G.521211"/>
  </r>
  <r>
    <s v="WA.2378.EBD.955.301.G.521211.4"/>
    <m/>
    <s v="04 - ATK"/>
    <n v="2"/>
    <s v="PKT"/>
    <n v="1000000"/>
    <n v="2000000"/>
    <m/>
    <x v="10"/>
    <n v="2"/>
    <s v="PKT"/>
    <n v="1000000"/>
    <n v="2000000"/>
    <n v="0"/>
    <x v="0"/>
    <x v="0"/>
    <x v="0"/>
    <x v="0"/>
    <x v="0"/>
    <s v="WA.2378.EBD.955.301.G.521211"/>
  </r>
  <r>
    <s v="WA.2378.EBD.955.301.G.522151"/>
    <s v="522151"/>
    <s v="Belanja Jasa Profesi"/>
    <m/>
    <m/>
    <m/>
    <n v="20000000"/>
    <s v="522151"/>
    <x v="11"/>
    <m/>
    <m/>
    <m/>
    <n v="3000000"/>
    <n v="17000000"/>
    <x v="0"/>
    <x v="0"/>
    <x v="0"/>
    <x v="0"/>
    <x v="1"/>
    <s v="WA.2378.EBD.955.301.G"/>
  </r>
  <r>
    <s v="WA.2378.EBD.955.301.G.522151.1"/>
    <m/>
    <s v="01 - Narasumber/Pembahas"/>
    <n v="20"/>
    <s v="OJ"/>
    <n v="1000000"/>
    <n v="20000000"/>
    <m/>
    <x v="12"/>
    <n v="3"/>
    <s v="OJ"/>
    <n v="1000000"/>
    <n v="3000000"/>
    <n v="17000000"/>
    <x v="0"/>
    <x v="0"/>
    <x v="0"/>
    <x v="0"/>
    <x v="0"/>
    <s v="WA.2378.EBD.955.301.G.522151"/>
  </r>
  <r>
    <s v="WA.2378.EBD.955.301.G.524111"/>
    <s v="524111"/>
    <s v="Belanja Perjalanan Dinas Biasa"/>
    <m/>
    <m/>
    <m/>
    <n v="43303000"/>
    <s v="524111"/>
    <x v="13"/>
    <m/>
    <m/>
    <m/>
    <n v="43303000"/>
    <n v="0"/>
    <x v="0"/>
    <x v="0"/>
    <x v="0"/>
    <x v="0"/>
    <x v="1"/>
    <s v="WA.2378.EBD.955.301.G"/>
  </r>
  <r>
    <s v="WA.2378.EBD.955.301.G.524111.1"/>
    <m/>
    <s v="01 - Perjalanan Pembinaan Kewirausahaan dan Tefa"/>
    <n v="10"/>
    <s v="OK"/>
    <n v="4330300"/>
    <n v="43303000"/>
    <m/>
    <x v="277"/>
    <n v="10"/>
    <s v="OK"/>
    <n v="4330300"/>
    <n v="43303000"/>
    <n v="0"/>
    <x v="0"/>
    <x v="0"/>
    <x v="0"/>
    <x v="0"/>
    <x v="0"/>
    <s v="WA.2378.EBD.955.301.G.524111"/>
  </r>
  <r>
    <s v="WA.2378.EBD.955.301.H"/>
    <m/>
    <m/>
    <m/>
    <m/>
    <m/>
    <m/>
    <s v="H"/>
    <x v="278"/>
    <m/>
    <m/>
    <m/>
    <n v="46150000"/>
    <n v="-46150000"/>
    <x v="0"/>
    <x v="3"/>
    <x v="8"/>
    <x v="0"/>
    <x v="0"/>
    <s v="WA.2378.EBD.955.301"/>
  </r>
  <r>
    <s v="WA.2378.EBD.955.301.H.521211"/>
    <m/>
    <m/>
    <m/>
    <m/>
    <m/>
    <m/>
    <s v="521211"/>
    <x v="6"/>
    <m/>
    <m/>
    <m/>
    <n v="10250000"/>
    <n v="-10250000"/>
    <x v="0"/>
    <x v="0"/>
    <x v="0"/>
    <x v="7"/>
    <x v="8"/>
    <s v="WA.2378.EBD.955.301.H"/>
  </r>
  <r>
    <s v="WA.2378.EBD.955.301.H.521211.1"/>
    <m/>
    <m/>
    <m/>
    <m/>
    <m/>
    <m/>
    <m/>
    <x v="7"/>
    <n v="30"/>
    <s v="OK"/>
    <n v="75000"/>
    <n v="2250000"/>
    <n v="-2250000"/>
    <x v="0"/>
    <x v="0"/>
    <x v="0"/>
    <x v="0"/>
    <x v="0"/>
    <s v="WA.2378.EBD.955.301.H.521211"/>
  </r>
  <r>
    <s v="WA.2378.EBD.955.301.H.521211.2"/>
    <m/>
    <m/>
    <m/>
    <m/>
    <m/>
    <m/>
    <m/>
    <x v="270"/>
    <n v="2"/>
    <s v="PKT"/>
    <n v="1500000"/>
    <n v="3000000"/>
    <n v="-3000000"/>
    <x v="0"/>
    <x v="0"/>
    <x v="0"/>
    <x v="0"/>
    <x v="0"/>
    <s v="WA.2378.EBD.955.301.H.521211"/>
  </r>
  <r>
    <s v="WA.2378.EBD.955.301.H.521211.3"/>
    <m/>
    <m/>
    <m/>
    <m/>
    <m/>
    <m/>
    <m/>
    <x v="9"/>
    <n v="2"/>
    <s v="PKT"/>
    <n v="1500000"/>
    <n v="3000000"/>
    <n v="-3000000"/>
    <x v="0"/>
    <x v="0"/>
    <x v="0"/>
    <x v="0"/>
    <x v="0"/>
    <s v="WA.2378.EBD.955.301.H.521211"/>
  </r>
  <r>
    <s v="WA.2378.EBD.955.301.H.521211.4"/>
    <m/>
    <m/>
    <m/>
    <m/>
    <m/>
    <m/>
    <m/>
    <x v="10"/>
    <n v="2"/>
    <s v="PKT"/>
    <n v="1000000"/>
    <n v="2000000"/>
    <n v="-2000000"/>
    <x v="0"/>
    <x v="0"/>
    <x v="0"/>
    <x v="0"/>
    <x v="0"/>
    <s v="WA.2378.EBD.955.301.H.521211"/>
  </r>
  <r>
    <s v="WA.2378.EBD.955.301.H.524111"/>
    <m/>
    <m/>
    <m/>
    <m/>
    <m/>
    <m/>
    <s v="524111"/>
    <x v="13"/>
    <m/>
    <m/>
    <m/>
    <n v="35000000"/>
    <n v="-35000000"/>
    <x v="0"/>
    <x v="0"/>
    <x v="0"/>
    <x v="7"/>
    <x v="8"/>
    <s v="WA.2378.EBD.955.301.H"/>
  </r>
  <r>
    <s v="WA.2378.EBD.955.301.H.524111.1"/>
    <m/>
    <m/>
    <m/>
    <m/>
    <m/>
    <m/>
    <m/>
    <x v="226"/>
    <n v="10"/>
    <s v="OK"/>
    <n v="3500000"/>
    <n v="35000000"/>
    <n v="-35000000"/>
    <x v="0"/>
    <x v="0"/>
    <x v="0"/>
    <x v="0"/>
    <x v="0"/>
    <s v="WA.2378.EBD.955.301.H.524111"/>
  </r>
  <r>
    <s v="WA.2378.EBD.955.301.H.524113"/>
    <m/>
    <m/>
    <m/>
    <m/>
    <m/>
    <m/>
    <s v="524113"/>
    <x v="37"/>
    <m/>
    <m/>
    <m/>
    <n v="900000"/>
    <n v="-900000"/>
    <x v="0"/>
    <x v="0"/>
    <x v="0"/>
    <x v="7"/>
    <x v="8"/>
    <s v="WA.2378.EBD.955.301.H"/>
  </r>
  <r>
    <s v="WA.2378.EBD.955.301.H.524113.1"/>
    <m/>
    <m/>
    <m/>
    <m/>
    <m/>
    <m/>
    <m/>
    <x v="38"/>
    <n v="6"/>
    <s v="OK"/>
    <n v="150000"/>
    <n v="900000"/>
    <n v="-900000"/>
    <x v="0"/>
    <x v="0"/>
    <x v="0"/>
    <x v="0"/>
    <x v="0"/>
    <s v="WA.2378.EBD.955.301.H.524113"/>
  </r>
  <r>
    <s v="WA.4345"/>
    <s v="4345"/>
    <s v="Pendidikan dan Pelatihan Aparatur KP"/>
    <m/>
    <m/>
    <m/>
    <n v="8500000000"/>
    <s v="4345"/>
    <x v="279"/>
    <m/>
    <m/>
    <m/>
    <n v="8500000000"/>
    <n v="0"/>
    <x v="0"/>
    <x v="0"/>
    <x v="0"/>
    <x v="0"/>
    <x v="0"/>
    <s v="WA"/>
  </r>
  <r>
    <s v="WA.4345.EBC"/>
    <s v="4345.EBC"/>
    <s v="Layanan Manajemen SDM Internal[Base Line]"/>
    <n v="235"/>
    <s v="Orang, Layanan, Rekomendasi"/>
    <m/>
    <n v="8500000000"/>
    <s v="4345.EBC"/>
    <x v="280"/>
    <n v="235"/>
    <s v="Orang, Layanan, Rekomendasi"/>
    <m/>
    <n v="8500000000"/>
    <n v="0"/>
    <x v="0"/>
    <x v="0"/>
    <x v="0"/>
    <x v="0"/>
    <x v="0"/>
    <s v="WA.4345"/>
  </r>
  <r>
    <s v="WA.4345.EBC.996"/>
    <s v="4345.EBC.996"/>
    <s v="Layanan Pendidikan dan Pelatihan"/>
    <n v="235"/>
    <s v="Orang"/>
    <m/>
    <n v="8500000000"/>
    <s v="4345.EBC.996"/>
    <x v="281"/>
    <n v="235"/>
    <s v="Orang"/>
    <m/>
    <n v="8500000000"/>
    <n v="0"/>
    <x v="0"/>
    <x v="0"/>
    <x v="0"/>
    <x v="0"/>
    <x v="0"/>
    <s v="WA.4345.EBC"/>
  </r>
  <r>
    <s v="WA.4345.EBC.996.301"/>
    <s v="301"/>
    <s v="Aparatur KKP yang Diberikan Beasiswa"/>
    <m/>
    <s v=""/>
    <m/>
    <n v="8408830000"/>
    <s v="301"/>
    <x v="282"/>
    <m/>
    <s v=""/>
    <m/>
    <n v="8408830000"/>
    <n v="0"/>
    <x v="0"/>
    <x v="0"/>
    <x v="0"/>
    <x v="0"/>
    <x v="0"/>
    <s v="WA.4345.EBC.996"/>
  </r>
  <r>
    <s v="WA.4345.EBC.996.301.A"/>
    <s v="A"/>
    <s v="Tugas Belajar Baru"/>
    <m/>
    <m/>
    <m/>
    <n v="2523377000"/>
    <s v="A"/>
    <x v="283"/>
    <m/>
    <m/>
    <m/>
    <n v="2523377000"/>
    <n v="0"/>
    <x v="0"/>
    <x v="4"/>
    <x v="6"/>
    <x v="0"/>
    <x v="0"/>
    <s v="WA.4345.EBC.996.301"/>
  </r>
  <r>
    <s v="WA.4345.EBC.996.301.A.521211"/>
    <s v="521211"/>
    <s v="Belanja Bahan"/>
    <m/>
    <m/>
    <m/>
    <n v="129600000"/>
    <s v="521211"/>
    <x v="6"/>
    <m/>
    <m/>
    <m/>
    <n v="129600000"/>
    <n v="0"/>
    <x v="0"/>
    <x v="0"/>
    <x v="0"/>
    <x v="8"/>
    <x v="6"/>
    <s v="WA.4345.EBC.996.301.A"/>
  </r>
  <r>
    <s v="WA.4345.EBC.996.301.A.521211.1"/>
    <m/>
    <s v="01 - Konsumsi/bahan makanan"/>
    <n v="400"/>
    <s v="OK"/>
    <n v="70000"/>
    <n v="28000000"/>
    <m/>
    <x v="7"/>
    <n v="400"/>
    <s v="OK"/>
    <n v="70000"/>
    <n v="28000000"/>
    <n v="0"/>
    <x v="0"/>
    <x v="0"/>
    <x v="0"/>
    <x v="0"/>
    <x v="0"/>
    <s v="WA.4345.EBC.996.301.A.521211"/>
  </r>
  <r>
    <s v="WA.4345.EBC.996.301.A.521211.2"/>
    <m/>
    <s v="02 - Penggadaan"/>
    <n v="8"/>
    <s v="PKT"/>
    <n v="1500000"/>
    <n v="12000000"/>
    <m/>
    <x v="8"/>
    <n v="8"/>
    <s v="PKT"/>
    <n v="1500000"/>
    <n v="12000000"/>
    <n v="0"/>
    <x v="0"/>
    <x v="0"/>
    <x v="0"/>
    <x v="0"/>
    <x v="0"/>
    <s v="WA.4345.EBC.996.301.A.521211"/>
  </r>
  <r>
    <s v="WA.4345.EBC.996.301.A.521211.3"/>
    <m/>
    <s v="03 - Bahan Komputer"/>
    <n v="8"/>
    <s v="PKT"/>
    <n v="1500000"/>
    <n v="12000000"/>
    <m/>
    <x v="9"/>
    <n v="8"/>
    <s v="PKT"/>
    <n v="1500000"/>
    <n v="12000000"/>
    <n v="0"/>
    <x v="0"/>
    <x v="0"/>
    <x v="0"/>
    <x v="0"/>
    <x v="0"/>
    <s v="WA.4345.EBC.996.301.A.521211"/>
  </r>
  <r>
    <s v="WA.4345.EBC.996.301.A.521211.4"/>
    <m/>
    <s v="04 - ATK"/>
    <n v="8"/>
    <s v="PKT"/>
    <n v="1000000"/>
    <n v="8000000"/>
    <m/>
    <x v="10"/>
    <n v="8"/>
    <s v="PKT"/>
    <n v="1000000"/>
    <n v="8000000"/>
    <n v="0"/>
    <x v="0"/>
    <x v="0"/>
    <x v="0"/>
    <x v="0"/>
    <x v="0"/>
    <s v="WA.4345.EBC.996.301.A.521211"/>
  </r>
  <r>
    <s v="WA.4345.EBC.996.301.A.521211.5"/>
    <m/>
    <s v="05 - Perlengkapan TPA Toefl"/>
    <n v="120"/>
    <s v="ok"/>
    <n v="280000"/>
    <n v="33600000"/>
    <m/>
    <x v="284"/>
    <n v="120"/>
    <s v="ok"/>
    <n v="280000"/>
    <n v="33600000"/>
    <n v="0"/>
    <x v="0"/>
    <x v="0"/>
    <x v="0"/>
    <x v="0"/>
    <x v="0"/>
    <s v="WA.4345.EBC.996.301.A.521211"/>
  </r>
  <r>
    <s v="WA.4345.EBC.996.301.A.521211.6"/>
    <m/>
    <s v="06 - Buku TPA Toefl"/>
    <n v="90"/>
    <s v="Ekspl"/>
    <n v="400000"/>
    <n v="36000000"/>
    <m/>
    <x v="285"/>
    <n v="90"/>
    <s v="Ekspl"/>
    <n v="400000"/>
    <n v="36000000"/>
    <n v="0"/>
    <x v="0"/>
    <x v="0"/>
    <x v="0"/>
    <x v="0"/>
    <x v="0"/>
    <s v="WA.4345.EBC.996.301.A.521211"/>
  </r>
  <r>
    <s v="WA.4345.EBC.996.301.A.521219"/>
    <s v="521219"/>
    <s v="Belanja Barang Non Operasional Lainnya"/>
    <m/>
    <m/>
    <m/>
    <n v="2072227000"/>
    <s v="521219"/>
    <x v="26"/>
    <m/>
    <m/>
    <m/>
    <n v="2072227000"/>
    <n v="0"/>
    <x v="0"/>
    <x v="0"/>
    <x v="0"/>
    <x v="8"/>
    <x v="6"/>
    <s v="WA.4345.EBC.996.301.A"/>
  </r>
  <r>
    <s v="WA.4345.EBC.996.301.A.521219.1"/>
    <m/>
    <s v="01 - Dukungan Penyelenggaraan Tugas Belajar"/>
    <n v="89"/>
    <s v="OK"/>
    <n v="23280641"/>
    <n v="2071977000"/>
    <m/>
    <x v="286"/>
    <n v="89"/>
    <s v="OK"/>
    <n v="23280641"/>
    <n v="2071977000"/>
    <n v="0"/>
    <x v="0"/>
    <x v="0"/>
    <x v="0"/>
    <x v="0"/>
    <x v="0"/>
    <s v="WA.4345.EBC.996.301.A.521219"/>
  </r>
  <r>
    <s v="WA.4345.EBC.996.301.A.521219.2"/>
    <m/>
    <s v="02 - Langganan biaya video conference"/>
    <n v="1"/>
    <s v="PKT"/>
    <n v="250000"/>
    <n v="250000"/>
    <m/>
    <x v="287"/>
    <n v="1"/>
    <s v="PKT"/>
    <n v="250000"/>
    <n v="250000"/>
    <n v="0"/>
    <x v="0"/>
    <x v="0"/>
    <x v="0"/>
    <x v="0"/>
    <x v="0"/>
    <s v="WA.4345.EBC.996.301.A.521219"/>
  </r>
  <r>
    <s v="WA.4345.EBC.996.301.A.522151"/>
    <s v="522151"/>
    <s v="Belanja Jasa Profesi"/>
    <m/>
    <m/>
    <m/>
    <n v="10000000"/>
    <s v="522151"/>
    <x v="11"/>
    <m/>
    <m/>
    <m/>
    <n v="10000000"/>
    <n v="0"/>
    <x v="0"/>
    <x v="0"/>
    <x v="0"/>
    <x v="8"/>
    <x v="6"/>
    <s v="WA.4345.EBC.996.301.A"/>
  </r>
  <r>
    <s v="WA.4345.EBC.996.301.A.522151.1"/>
    <m/>
    <s v="01 - Narasumber/Pembahas"/>
    <n v="10"/>
    <s v="OJ"/>
    <n v="1000000"/>
    <n v="10000000"/>
    <m/>
    <x v="12"/>
    <n v="10"/>
    <s v="OJ"/>
    <n v="1000000"/>
    <n v="10000000"/>
    <n v="0"/>
    <x v="0"/>
    <x v="0"/>
    <x v="0"/>
    <x v="0"/>
    <x v="0"/>
    <s v="WA.4345.EBC.996.301.A.522151"/>
  </r>
  <r>
    <s v="WA.4345.EBC.996.301.A.522191"/>
    <s v="522191"/>
    <s v="Belanja Jasa Lainnya"/>
    <m/>
    <m/>
    <m/>
    <n v="76950000"/>
    <s v="522191"/>
    <x v="110"/>
    <m/>
    <m/>
    <m/>
    <n v="76950000"/>
    <n v="0"/>
    <x v="0"/>
    <x v="0"/>
    <x v="0"/>
    <x v="8"/>
    <x v="6"/>
    <s v="WA.4345.EBC.996.301.A"/>
  </r>
  <r>
    <s v="WA.4345.EBC.996.301.A.522191.1"/>
    <m/>
    <s v="01 - Pelaksanaan TOEFL/TPA"/>
    <n v="90"/>
    <s v="OK"/>
    <n v="855000"/>
    <n v="76950000"/>
    <m/>
    <x v="288"/>
    <n v="90"/>
    <s v="OK"/>
    <n v="855000"/>
    <n v="76950000"/>
    <n v="0"/>
    <x v="0"/>
    <x v="0"/>
    <x v="0"/>
    <x v="0"/>
    <x v="0"/>
    <s v="WA.4345.EBC.996.301.A.522191"/>
  </r>
  <r>
    <s v="WA.4345.EBC.996.301.A.524111"/>
    <s v="524111"/>
    <s v="Belanja Perjalanan Dinas Biasa"/>
    <m/>
    <m/>
    <m/>
    <n v="234600000"/>
    <s v="524111"/>
    <x v="13"/>
    <m/>
    <m/>
    <m/>
    <n v="234600000"/>
    <n v="0"/>
    <x v="0"/>
    <x v="0"/>
    <x v="0"/>
    <x v="8"/>
    <x v="6"/>
    <s v="WA.4345.EBC.996.301.A"/>
  </r>
  <r>
    <s v="WA.4345.EBC.996.301.A.524111.1"/>
    <m/>
    <s v="01 - Perjalanan Koordinasi dan pengadministrasian Tugas Belajar"/>
    <n v="20"/>
    <s v="OK"/>
    <n v="5500000"/>
    <n v="110000000"/>
    <m/>
    <x v="289"/>
    <n v="20"/>
    <s v="OK"/>
    <n v="5500000"/>
    <n v="110000000"/>
    <n v="0"/>
    <x v="0"/>
    <x v="0"/>
    <x v="0"/>
    <x v="0"/>
    <x v="0"/>
    <s v="WA.4345.EBC.996.301.A.524111"/>
  </r>
  <r>
    <s v="WA.4345.EBC.996.301.A.524111.2"/>
    <m/>
    <s v="02 - Perjalanan Peserta Tugas Belajar"/>
    <n v="89"/>
    <s v="OK"/>
    <n v="1400000"/>
    <n v="124600000"/>
    <m/>
    <x v="290"/>
    <n v="89"/>
    <s v="OK"/>
    <n v="1400000"/>
    <n v="124600000"/>
    <n v="0"/>
    <x v="0"/>
    <x v="0"/>
    <x v="0"/>
    <x v="0"/>
    <x v="0"/>
    <s v="WA.4345.EBC.996.301.A.524111"/>
  </r>
  <r>
    <s v="WA.4345.EBC.996.301.B"/>
    <s v="B"/>
    <s v="Lanjutan Tugas Belajar"/>
    <m/>
    <m/>
    <m/>
    <n v="5699412000"/>
    <s v="B"/>
    <x v="291"/>
    <m/>
    <m/>
    <m/>
    <n v="5699412000"/>
    <n v="0"/>
    <x v="0"/>
    <x v="4"/>
    <x v="6"/>
    <x v="0"/>
    <x v="0"/>
    <s v="WA.4345.EBC.996.301"/>
  </r>
  <r>
    <s v="WA.4345.EBC.996.301.B.521211"/>
    <s v="521211"/>
    <s v="Belanja Bahan"/>
    <m/>
    <m/>
    <m/>
    <n v="64620000"/>
    <s v="521211"/>
    <x v="6"/>
    <m/>
    <m/>
    <m/>
    <n v="64620000"/>
    <n v="0"/>
    <x v="0"/>
    <x v="0"/>
    <x v="0"/>
    <x v="8"/>
    <x v="6"/>
    <s v="WA.4345.EBC.996.301.B"/>
  </r>
  <r>
    <s v="WA.4345.EBC.996.301.B.521211.1"/>
    <m/>
    <s v="01 - Konsumsi/bahan makanan"/>
    <n v="100"/>
    <s v="OK"/>
    <n v="70000"/>
    <n v="7000000"/>
    <m/>
    <x v="7"/>
    <n v="100"/>
    <s v="OK"/>
    <n v="70000"/>
    <n v="7000000"/>
    <n v="0"/>
    <x v="0"/>
    <x v="0"/>
    <x v="0"/>
    <x v="0"/>
    <x v="0"/>
    <s v="WA.4345.EBC.996.301.B.521211"/>
  </r>
  <r>
    <s v="WA.4345.EBC.996.301.B.521211.2"/>
    <m/>
    <s v="02 - Penggadaan"/>
    <n v="8"/>
    <s v="PKT"/>
    <n v="1500000"/>
    <n v="12000000"/>
    <m/>
    <x v="8"/>
    <n v="8"/>
    <s v="PKT"/>
    <n v="1500000"/>
    <n v="12000000"/>
    <n v="0"/>
    <x v="0"/>
    <x v="0"/>
    <x v="0"/>
    <x v="0"/>
    <x v="0"/>
    <s v="WA.4345.EBC.996.301.B.521211"/>
  </r>
  <r>
    <s v="WA.4345.EBC.996.301.B.521211.3"/>
    <m/>
    <s v="03 - Bahan Komputer"/>
    <n v="8"/>
    <s v="PKT"/>
    <n v="1500000"/>
    <n v="12000000"/>
    <m/>
    <x v="9"/>
    <n v="8"/>
    <s v="PKT"/>
    <n v="1500000"/>
    <n v="12000000"/>
    <n v="0"/>
    <x v="0"/>
    <x v="0"/>
    <x v="0"/>
    <x v="0"/>
    <x v="0"/>
    <s v="WA.4345.EBC.996.301.B.521211"/>
  </r>
  <r>
    <s v="WA.4345.EBC.996.301.B.521211.4"/>
    <m/>
    <s v="04 - ATK"/>
    <n v="8"/>
    <s v="PKT"/>
    <n v="1000000"/>
    <n v="8000000"/>
    <m/>
    <x v="10"/>
    <n v="8"/>
    <s v="PKT"/>
    <n v="1000000"/>
    <n v="8000000"/>
    <n v="0"/>
    <x v="0"/>
    <x v="0"/>
    <x v="0"/>
    <x v="0"/>
    <x v="0"/>
    <s v="WA.4345.EBC.996.301.B.521211"/>
  </r>
  <r>
    <s v="WA.4345.EBC.996.301.B.521211.5"/>
    <m/>
    <s v="05 - Cetakan"/>
    <n v="30"/>
    <s v="Ekspl"/>
    <n v="350000"/>
    <n v="10500000"/>
    <m/>
    <x v="66"/>
    <n v="30"/>
    <s v="Ekspl"/>
    <n v="350000"/>
    <n v="10500000"/>
    <n v="0"/>
    <x v="0"/>
    <x v="0"/>
    <x v="0"/>
    <x v="0"/>
    <x v="0"/>
    <s v="WA.4345.EBC.996.301.B.521211"/>
  </r>
  <r>
    <s v="WA.4345.EBC.996.301.B.521211.6"/>
    <m/>
    <s v="06 - Perlengkapan Peserta"/>
    <n v="54"/>
    <s v="Org"/>
    <n v="280000"/>
    <n v="15120000"/>
    <m/>
    <x v="232"/>
    <n v="54"/>
    <s v="Org"/>
    <n v="280000"/>
    <n v="15120000"/>
    <n v="0"/>
    <x v="0"/>
    <x v="0"/>
    <x v="0"/>
    <x v="0"/>
    <x v="0"/>
    <s v="WA.4345.EBC.996.301.B.521211"/>
  </r>
  <r>
    <s v="WA.4345.EBC.996.301.B.521219"/>
    <s v="521219"/>
    <s v="Belanja Barang Non Operasional Lainnya"/>
    <m/>
    <m/>
    <m/>
    <n v="5257592000"/>
    <s v="521219"/>
    <x v="26"/>
    <m/>
    <m/>
    <m/>
    <n v="5257592000"/>
    <n v="0"/>
    <x v="0"/>
    <x v="0"/>
    <x v="0"/>
    <x v="8"/>
    <x v="6"/>
    <s v="WA.4345.EBC.996.301.B"/>
  </r>
  <r>
    <s v="WA.4345.EBC.996.301.B.521219.1"/>
    <m/>
    <s v="01 - Dukungan Penyelenggaraan Tugas Belajar"/>
    <n v="101"/>
    <s v="OK"/>
    <n v="52047941"/>
    <n v="5256842000"/>
    <m/>
    <x v="286"/>
    <n v="101"/>
    <s v="OK"/>
    <n v="52047941"/>
    <n v="5256842000"/>
    <n v="0"/>
    <x v="0"/>
    <x v="0"/>
    <x v="0"/>
    <x v="0"/>
    <x v="0"/>
    <s v="WA.4345.EBC.996.301.B.521219"/>
  </r>
  <r>
    <s v="WA.4345.EBC.996.301.B.521219.2"/>
    <m/>
    <s v="02 - Langganan biaya video conference"/>
    <n v="3"/>
    <s v="PKT"/>
    <n v="250000"/>
    <n v="750000"/>
    <m/>
    <x v="287"/>
    <n v="3"/>
    <s v="PKT"/>
    <n v="250000"/>
    <n v="750000"/>
    <n v="0"/>
    <x v="0"/>
    <x v="0"/>
    <x v="0"/>
    <x v="0"/>
    <x v="0"/>
    <s v="WA.4345.EBC.996.301.B.521219"/>
  </r>
  <r>
    <s v="WA.4345.EBC.996.301.B.522151"/>
    <s v="522151"/>
    <s v="Belanja Jasa Profesi"/>
    <m/>
    <m/>
    <m/>
    <n v="20000000"/>
    <s v="522151"/>
    <x v="11"/>
    <m/>
    <m/>
    <m/>
    <n v="20000000"/>
    <n v="0"/>
    <x v="0"/>
    <x v="0"/>
    <x v="0"/>
    <x v="8"/>
    <x v="6"/>
    <s v="WA.4345.EBC.996.301.B"/>
  </r>
  <r>
    <s v="WA.4345.EBC.996.301.B.522151.1"/>
    <m/>
    <s v="01 - Narasumber/Pembahas"/>
    <n v="20"/>
    <s v="OJ"/>
    <n v="1000000"/>
    <n v="20000000"/>
    <m/>
    <x v="12"/>
    <n v="20"/>
    <s v="OJ"/>
    <n v="1000000"/>
    <n v="20000000"/>
    <n v="0"/>
    <x v="0"/>
    <x v="0"/>
    <x v="0"/>
    <x v="0"/>
    <x v="0"/>
    <s v="WA.4345.EBC.996.301.B.522151"/>
  </r>
  <r>
    <s v="WA.4345.EBC.996.301.B.524111"/>
    <s v="524111"/>
    <s v="Belanja Perjalanan Dinas Biasa"/>
    <m/>
    <m/>
    <m/>
    <n v="152000000"/>
    <s v="524111"/>
    <x v="13"/>
    <m/>
    <m/>
    <m/>
    <n v="152000000"/>
    <n v="0"/>
    <x v="0"/>
    <x v="0"/>
    <x v="0"/>
    <x v="8"/>
    <x v="6"/>
    <s v="WA.4345.EBC.996.301.B"/>
  </r>
  <r>
    <s v="WA.4345.EBC.996.301.B.524111.1"/>
    <m/>
    <s v="01 - Perjalanan Koordinasi dan pengadministrasian Tugas Belajar"/>
    <n v="20"/>
    <s v="OK"/>
    <n v="5500000"/>
    <n v="110000000"/>
    <m/>
    <x v="289"/>
    <n v="20"/>
    <s v="OK"/>
    <n v="5500000"/>
    <n v="110000000"/>
    <n v="0"/>
    <x v="0"/>
    <x v="0"/>
    <x v="0"/>
    <x v="0"/>
    <x v="0"/>
    <s v="WA.4345.EBC.996.301.B.524111"/>
  </r>
  <r>
    <s v="WA.4345.EBC.996.301.B.524111.2"/>
    <m/>
    <s v="02 - Perjalanan Peserta Tugas Belajar"/>
    <n v="28"/>
    <s v="OK"/>
    <n v="1500000"/>
    <n v="42000000"/>
    <m/>
    <x v="290"/>
    <n v="28"/>
    <s v="OK"/>
    <n v="1500000"/>
    <n v="42000000"/>
    <n v="0"/>
    <x v="0"/>
    <x v="0"/>
    <x v="0"/>
    <x v="0"/>
    <x v="0"/>
    <s v="WA.4345.EBC.996.301.B.524111"/>
  </r>
  <r>
    <s v="WA.4345.EBC.996.301.B.524119"/>
    <s v="524119"/>
    <s v="Belanja Perjalanan Dinas Paket Meeting Luar Kota"/>
    <m/>
    <m/>
    <m/>
    <n v="205200000"/>
    <s v="524119"/>
    <x v="113"/>
    <m/>
    <m/>
    <m/>
    <n v="205200000"/>
    <n v="0"/>
    <x v="0"/>
    <x v="0"/>
    <x v="0"/>
    <x v="8"/>
    <x v="6"/>
    <s v="WA.4345.EBC.996.301.B"/>
  </r>
  <r>
    <s v="WA.4345.EBC.996.301.B.524119.1"/>
    <m/>
    <s v="01 - Paket meeting fullboard (54 org x 2 hari)"/>
    <n v="108"/>
    <s v="OH"/>
    <n v="850000"/>
    <n v="91800000"/>
    <m/>
    <x v="292"/>
    <n v="108"/>
    <s v="OH"/>
    <n v="850000"/>
    <n v="91800000"/>
    <n v="0"/>
    <x v="0"/>
    <x v="0"/>
    <x v="0"/>
    <x v="0"/>
    <x v="0"/>
    <s v="WA.4345.EBC.996.301.B.524119"/>
  </r>
  <r>
    <s v="WA.4345.EBC.996.301.B.524119.2"/>
    <m/>
    <s v="02 - Uang harian paket meeting"/>
    <n v="54"/>
    <s v="OK"/>
    <n v="450000"/>
    <n v="24300000"/>
    <m/>
    <x v="293"/>
    <n v="54"/>
    <s v="OK"/>
    <n v="450000"/>
    <n v="24300000"/>
    <n v="0"/>
    <x v="0"/>
    <x v="0"/>
    <x v="0"/>
    <x v="0"/>
    <x v="0"/>
    <s v="WA.4345.EBC.996.301.B.524119"/>
  </r>
  <r>
    <s v="WA.4345.EBC.996.301.B.524119.3"/>
    <m/>
    <s v="03 - Perjalanan peserta"/>
    <n v="54"/>
    <s v="OK"/>
    <n v="1650000"/>
    <n v="89100000"/>
    <m/>
    <x v="294"/>
    <n v="54"/>
    <s v="OK"/>
    <n v="1650000"/>
    <n v="89100000"/>
    <n v="0"/>
    <x v="0"/>
    <x v="0"/>
    <x v="0"/>
    <x v="0"/>
    <x v="0"/>
    <s v="WA.4345.EBC.996.301.B.524119"/>
  </r>
  <r>
    <s v="WA.4345.EBC.996.301.C"/>
    <s v="C"/>
    <s v="Tugas Belajar Luar Negeri"/>
    <m/>
    <m/>
    <m/>
    <n v="186041000"/>
    <s v="C"/>
    <x v="295"/>
    <m/>
    <m/>
    <m/>
    <n v="186041000"/>
    <n v="0"/>
    <x v="0"/>
    <x v="4"/>
    <x v="6"/>
    <x v="0"/>
    <x v="0"/>
    <s v="WA.4345.EBC.996.301"/>
  </r>
  <r>
    <s v="WA.4345.EBC.996.301.C.521211"/>
    <s v="521211"/>
    <s v="Belanja Bahan"/>
    <m/>
    <m/>
    <m/>
    <n v="24000000"/>
    <s v="521211"/>
    <x v="6"/>
    <m/>
    <m/>
    <m/>
    <n v="24000000"/>
    <n v="0"/>
    <x v="0"/>
    <x v="0"/>
    <x v="0"/>
    <x v="8"/>
    <x v="6"/>
    <s v="WA.4345.EBC.996.301.C"/>
  </r>
  <r>
    <s v="WA.4345.EBC.996.301.C.521211.1"/>
    <m/>
    <s v="01 - Penggadaan"/>
    <n v="6"/>
    <s v="PKT"/>
    <n v="1500000"/>
    <n v="9000000"/>
    <m/>
    <x v="81"/>
    <n v="6"/>
    <s v="PKT"/>
    <n v="1500000"/>
    <n v="9000000"/>
    <n v="0"/>
    <x v="0"/>
    <x v="0"/>
    <x v="0"/>
    <x v="0"/>
    <x v="0"/>
    <s v="WA.4345.EBC.996.301.C.521211"/>
  </r>
  <r>
    <s v="WA.4345.EBC.996.301.C.521211.2"/>
    <m/>
    <s v="02 - Bahan Komputer"/>
    <n v="6"/>
    <s v="PKT"/>
    <n v="1500000"/>
    <n v="9000000"/>
    <m/>
    <x v="23"/>
    <n v="6"/>
    <s v="PKT"/>
    <n v="1500000"/>
    <n v="9000000"/>
    <n v="0"/>
    <x v="0"/>
    <x v="0"/>
    <x v="0"/>
    <x v="0"/>
    <x v="0"/>
    <s v="WA.4345.EBC.996.301.C.521211"/>
  </r>
  <r>
    <s v="WA.4345.EBC.996.301.C.521211.3"/>
    <m/>
    <s v="03 - ATK"/>
    <n v="6"/>
    <s v="PKT"/>
    <n v="1000000"/>
    <n v="6000000"/>
    <m/>
    <x v="24"/>
    <n v="6"/>
    <s v="PKT"/>
    <n v="1000000"/>
    <n v="6000000"/>
    <n v="0"/>
    <x v="0"/>
    <x v="0"/>
    <x v="0"/>
    <x v="0"/>
    <x v="0"/>
    <s v="WA.4345.EBC.996.301.C.521211"/>
  </r>
  <r>
    <s v="WA.4345.EBC.996.301.C.521219"/>
    <s v="521219"/>
    <s v="Belanja Barang Non Operasional Lainnya"/>
    <m/>
    <m/>
    <m/>
    <n v="20000000"/>
    <s v="521219"/>
    <x v="26"/>
    <m/>
    <m/>
    <m/>
    <n v="20000000"/>
    <n v="0"/>
    <x v="0"/>
    <x v="0"/>
    <x v="0"/>
    <x v="8"/>
    <x v="6"/>
    <s v="WA.4345.EBC.996.301.C"/>
  </r>
  <r>
    <s v="WA.4345.EBC.996.301.C.521219.1"/>
    <m/>
    <s v="01 - Dukungan Penyelenggaraan Tugas Belajar Luar Negeri"/>
    <n v="2"/>
    <s v="OK"/>
    <n v="10000000"/>
    <n v="20000000"/>
    <m/>
    <x v="296"/>
    <n v="2"/>
    <s v="OK"/>
    <n v="10000000"/>
    <n v="20000000"/>
    <n v="0"/>
    <x v="0"/>
    <x v="0"/>
    <x v="0"/>
    <x v="0"/>
    <x v="0"/>
    <s v="WA.4345.EBC.996.301.C.521219"/>
  </r>
  <r>
    <s v="WA.4345.EBC.996.301.C.524211"/>
    <s v="524211"/>
    <s v="Belanja Perjalanan Dinas Biasa - Luar Negeri"/>
    <m/>
    <m/>
    <m/>
    <n v="142041000"/>
    <s v="524211"/>
    <x v="297"/>
    <m/>
    <m/>
    <m/>
    <n v="142041000"/>
    <n v="0"/>
    <x v="0"/>
    <x v="0"/>
    <x v="0"/>
    <x v="8"/>
    <x v="6"/>
    <s v="WA.4345.EBC.996.301.C"/>
  </r>
  <r>
    <s v="WA.4345.EBC.996.301.C.524211.1"/>
    <m/>
    <s v="01 - Perjalanan peserta tugas belajar, Koordinasi dan Pendampingan tugas belajar"/>
    <n v="3"/>
    <s v="OK"/>
    <n v="47347000"/>
    <n v="142041000"/>
    <m/>
    <x v="298"/>
    <n v="3"/>
    <s v="OK"/>
    <n v="47347000"/>
    <n v="142041000"/>
    <n v="0"/>
    <x v="0"/>
    <x v="0"/>
    <x v="0"/>
    <x v="0"/>
    <x v="0"/>
    <s v="WA.4345.EBC.996.301.C.524211"/>
  </r>
  <r>
    <s v="WA.4345.EBC.996.302"/>
    <s v="302"/>
    <s v="Aparatur KKP yang Diberikan Izin Belajar"/>
    <m/>
    <s v=""/>
    <m/>
    <n v="91170000"/>
    <s v="302"/>
    <x v="299"/>
    <m/>
    <s v=""/>
    <m/>
    <n v="91170000"/>
    <n v="0"/>
    <x v="0"/>
    <x v="0"/>
    <x v="0"/>
    <x v="0"/>
    <x v="0"/>
    <s v="WA.4345.EBC.996"/>
  </r>
  <r>
    <s v="WA.4345.EBC.996.302.A"/>
    <s v="A"/>
    <s v="Aparatur KKP yang Diberikan Izin Belajar"/>
    <m/>
    <m/>
    <m/>
    <n v="91170000"/>
    <s v="A"/>
    <x v="299"/>
    <m/>
    <m/>
    <m/>
    <n v="91170000"/>
    <n v="0"/>
    <x v="0"/>
    <x v="4"/>
    <x v="6"/>
    <x v="0"/>
    <x v="0"/>
    <s v="WA.4345.EBC.996.302"/>
  </r>
  <r>
    <s v="WA.4345.EBC.996.302.A.521211"/>
    <s v="521211"/>
    <s v="Belanja Bahan"/>
    <m/>
    <m/>
    <m/>
    <n v="39000000"/>
    <s v="521211"/>
    <x v="6"/>
    <m/>
    <m/>
    <m/>
    <n v="39000000"/>
    <n v="0"/>
    <x v="0"/>
    <x v="0"/>
    <x v="0"/>
    <x v="8"/>
    <x v="6"/>
    <s v="WA.4345.EBC.996.302.A"/>
  </r>
  <r>
    <s v="WA.4345.EBC.996.302.A.521211.1"/>
    <m/>
    <s v="01 - Konsumsi/bahan makanan"/>
    <n v="100"/>
    <s v="OK"/>
    <n v="70000"/>
    <n v="7000000"/>
    <m/>
    <x v="7"/>
    <n v="100"/>
    <s v="OK"/>
    <n v="70000"/>
    <n v="7000000"/>
    <n v="0"/>
    <x v="0"/>
    <x v="0"/>
    <x v="0"/>
    <x v="0"/>
    <x v="0"/>
    <s v="WA.4345.EBC.996.302.A.521211"/>
  </r>
  <r>
    <s v="WA.4345.EBC.996.302.A.521211.2"/>
    <m/>
    <s v="02 - Penggadaan"/>
    <n v="8"/>
    <s v="PKT"/>
    <n v="1500000"/>
    <n v="12000000"/>
    <m/>
    <x v="8"/>
    <n v="8"/>
    <s v="PKT"/>
    <n v="1500000"/>
    <n v="12000000"/>
    <n v="0"/>
    <x v="0"/>
    <x v="0"/>
    <x v="0"/>
    <x v="0"/>
    <x v="0"/>
    <s v="WA.4345.EBC.996.302.A.521211"/>
  </r>
  <r>
    <s v="WA.4345.EBC.996.302.A.521211.3"/>
    <m/>
    <s v="03 - Bahan Komputer"/>
    <n v="8"/>
    <s v="PKT"/>
    <n v="1500000"/>
    <n v="12000000"/>
    <m/>
    <x v="9"/>
    <n v="8"/>
    <s v="PKT"/>
    <n v="1500000"/>
    <n v="12000000"/>
    <n v="0"/>
    <x v="0"/>
    <x v="0"/>
    <x v="0"/>
    <x v="0"/>
    <x v="0"/>
    <s v="WA.4345.EBC.996.302.A.521211"/>
  </r>
  <r>
    <s v="WA.4345.EBC.996.302.A.521211.4"/>
    <m/>
    <s v="04 - ATK"/>
    <n v="8"/>
    <s v="PKT"/>
    <n v="1000000"/>
    <n v="8000000"/>
    <m/>
    <x v="10"/>
    <n v="8"/>
    <s v="PKT"/>
    <n v="1000000"/>
    <n v="8000000"/>
    <n v="0"/>
    <x v="0"/>
    <x v="0"/>
    <x v="0"/>
    <x v="0"/>
    <x v="0"/>
    <s v="WA.4345.EBC.996.302.A.521211"/>
  </r>
  <r>
    <s v="WA.4345.EBC.996.302.A.524111"/>
    <s v="524111"/>
    <s v="Belanja Perjalanan Dinas Biasa"/>
    <m/>
    <m/>
    <m/>
    <n v="52170000"/>
    <s v="524111"/>
    <x v="13"/>
    <m/>
    <m/>
    <m/>
    <n v="52170000"/>
    <n v="0"/>
    <x v="0"/>
    <x v="0"/>
    <x v="0"/>
    <x v="8"/>
    <x v="6"/>
    <s v="WA.4345.EBC.996.302.A"/>
  </r>
  <r>
    <s v="WA.4345.EBC.996.302.A.524111.1"/>
    <m/>
    <s v="01 - Perjalanan Koordinasi dan pengadministrasian izin Belajar"/>
    <n v="10"/>
    <s v="OK"/>
    <n v="5217000"/>
    <n v="52170000"/>
    <m/>
    <x v="300"/>
    <n v="10"/>
    <s v="OK"/>
    <n v="5217000"/>
    <n v="52170000"/>
    <n v="0"/>
    <x v="0"/>
    <x v="0"/>
    <x v="0"/>
    <x v="0"/>
    <x v="0"/>
    <s v="WA.4345.EBC.996.302.A.5241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6">
  <r>
    <s v="032.12.DL"/>
    <s v="032.12.DL"/>
    <s v="Program Pendidikan dan Pelatihan Vokasi"/>
    <m/>
    <m/>
    <m/>
    <n v="1000000000"/>
    <s v="032.12.DL"/>
    <x v="0"/>
    <m/>
    <m/>
    <m/>
    <n v="1000000000"/>
    <n v="0"/>
    <x v="0"/>
    <x v="0"/>
    <x v="0"/>
    <x v="0"/>
    <x v="0"/>
    <n v="207319771"/>
    <x v="0"/>
    <s v="032.12"/>
  </r>
  <r>
    <s v="DL.2376"/>
    <s v="2376"/>
    <s v="Pendidikan Kelautan dan Perikanan"/>
    <m/>
    <m/>
    <m/>
    <n v="1000000000"/>
    <s v="2376"/>
    <x v="1"/>
    <m/>
    <m/>
    <m/>
    <n v="1000000000"/>
    <n v="0"/>
    <x v="0"/>
    <x v="0"/>
    <x v="0"/>
    <x v="0"/>
    <x v="0"/>
    <n v="207319771"/>
    <x v="0"/>
    <s v="DL"/>
  </r>
  <r>
    <s v="DL.2376.AFA"/>
    <s v="2376.AFA"/>
    <s v="Norma, Standard, Prosedur dan Kriteria[Base Line]"/>
    <n v="5"/>
    <s v="NSPK, Rancangan Standar, Pedoman, Standar"/>
    <m/>
    <n v="1000000000"/>
    <s v="2376.AFA"/>
    <x v="2"/>
    <n v="5"/>
    <s v="NSPK, Rancangan Standar, Pedoman, Standar"/>
    <m/>
    <n v="1000000000"/>
    <n v="0"/>
    <x v="0"/>
    <x v="0"/>
    <x v="0"/>
    <x v="0"/>
    <x v="0"/>
    <n v="207319771"/>
    <x v="0"/>
    <s v="DL.2376"/>
  </r>
  <r>
    <s v="DL.2376.AFA.001"/>
    <s v="2376.AFA.001"/>
    <s v="Norma, Standard, Prosedur dan Kriteria Pendidikan Kelautan dan Perikanan"/>
    <n v="5"/>
    <s v="NSPK"/>
    <m/>
    <n v="1000000000"/>
    <s v="2376.AFA.001"/>
    <x v="3"/>
    <n v="5"/>
    <s v="NSPK"/>
    <m/>
    <n v="1000000000"/>
    <n v="0"/>
    <x v="0"/>
    <x v="0"/>
    <x v="0"/>
    <x v="0"/>
    <x v="0"/>
    <n v="207319771"/>
    <x v="0"/>
    <s v="DL.2376.AFA"/>
  </r>
  <r>
    <s v="DL.2376.AFA.001.051"/>
    <s v="051"/>
    <s v="NSPK Metode dan Kurikulum Pendidikan KP"/>
    <m/>
    <s v=""/>
    <m/>
    <n v="186192000"/>
    <s v="051"/>
    <x v="4"/>
    <m/>
    <s v=""/>
    <m/>
    <n v="186242000"/>
    <n v="-50000"/>
    <x v="0"/>
    <x v="0"/>
    <x v="0"/>
    <x v="0"/>
    <x v="0"/>
    <n v="44845900"/>
    <x v="0"/>
    <s v="DL.2376.AFA.001"/>
  </r>
  <r>
    <s v="DL.2376.AFA.001.051.A"/>
    <s v="A"/>
    <s v="Bimbingan dan Pembinaan Metode dan Kurikulum"/>
    <m/>
    <m/>
    <m/>
    <n v="131673000"/>
    <s v="A"/>
    <x v="5"/>
    <m/>
    <m/>
    <m/>
    <n v="131673000"/>
    <n v="0"/>
    <x v="0"/>
    <x v="1"/>
    <x v="1"/>
    <x v="0"/>
    <x v="0"/>
    <n v="16372900"/>
    <x v="0"/>
    <s v="DL.2376.AFA.001.051"/>
  </r>
  <r>
    <s v="DL.2376.AFA.001.051.A.521211"/>
    <s v="521211"/>
    <s v="Belanja Bahan"/>
    <m/>
    <m/>
    <m/>
    <n v="48225000"/>
    <s v="521211"/>
    <x v="6"/>
    <m/>
    <m/>
    <m/>
    <n v="48225000"/>
    <n v="0"/>
    <x v="0"/>
    <x v="0"/>
    <x v="0"/>
    <x v="0"/>
    <x v="1"/>
    <n v="5728300"/>
    <x v="0"/>
    <s v="DL.2376.AFA.001.051.A"/>
  </r>
  <r>
    <s v="DL.2376.AFA.001.051.A.521211.1"/>
    <m/>
    <s v="01 - Konsumsi/bahan makanan"/>
    <n v="503"/>
    <s v="OK"/>
    <n v="75000"/>
    <n v="37725000"/>
    <m/>
    <x v="7"/>
    <n v="533"/>
    <s v="OK"/>
    <n v="75000"/>
    <n v="39975000"/>
    <n v="-2250000"/>
    <x v="1"/>
    <x v="0"/>
    <x v="0"/>
    <x v="0"/>
    <x v="0"/>
    <n v="3283000"/>
    <x v="0"/>
    <s v="DL.2376.AFA.001.051.A.521211"/>
  </r>
  <r>
    <s v="DL.2376.AFA.001.051.A.521211.2"/>
    <m/>
    <s v="02 - Penggadaan"/>
    <n v="3"/>
    <s v="PKT"/>
    <n v="1000000"/>
    <n v="3000000"/>
    <m/>
    <x v="8"/>
    <n v="1"/>
    <s v="PKT"/>
    <n v="750000"/>
    <n v="750000"/>
    <n v="2250000"/>
    <x v="1"/>
    <x v="0"/>
    <x v="0"/>
    <x v="0"/>
    <x v="0"/>
    <n v="0"/>
    <x v="0"/>
    <s v="DL.2376.AFA.001.051.A.521211"/>
  </r>
  <r>
    <s v="DL.2376.AFA.001.051.A.521211.3"/>
    <m/>
    <s v="03 - Bahan Komputer"/>
    <n v="3"/>
    <s v="PKT"/>
    <n v="1500000"/>
    <n v="4500000"/>
    <m/>
    <x v="9"/>
    <n v="3"/>
    <s v="PKT"/>
    <n v="1500000"/>
    <n v="4500000"/>
    <n v="0"/>
    <x v="0"/>
    <x v="0"/>
    <x v="0"/>
    <x v="0"/>
    <x v="0"/>
    <n v="1448000"/>
    <x v="0"/>
    <s v="DL.2376.AFA.001.051.A.521211"/>
  </r>
  <r>
    <s v="DL.2376.AFA.001.051.A.521211.4"/>
    <m/>
    <s v="04 - ATK"/>
    <n v="3"/>
    <s v="PKT"/>
    <n v="1000000"/>
    <n v="3000000"/>
    <m/>
    <x v="10"/>
    <n v="3"/>
    <s v="PKT"/>
    <n v="1000000"/>
    <n v="3000000"/>
    <n v="0"/>
    <x v="0"/>
    <x v="0"/>
    <x v="0"/>
    <x v="0"/>
    <x v="0"/>
    <n v="997300"/>
    <x v="0"/>
    <s v="DL.2376.AFA.001.051.A.521211"/>
  </r>
  <r>
    <s v="DL.2376.AFA.001.051.A.522151"/>
    <s v="522151"/>
    <s v="Belanja Jasa Profesi"/>
    <m/>
    <m/>
    <m/>
    <n v="16000000"/>
    <s v="522151"/>
    <x v="11"/>
    <m/>
    <m/>
    <m/>
    <n v="16000000"/>
    <n v="0"/>
    <x v="0"/>
    <x v="0"/>
    <x v="0"/>
    <x v="0"/>
    <x v="1"/>
    <n v="0"/>
    <x v="0"/>
    <s v="DL.2376.AFA.001.051.A"/>
  </r>
  <r>
    <s v="DL.2376.AFA.001.051.A.522151.1"/>
    <m/>
    <s v="01 - Narasumber/Pembahas"/>
    <n v="16"/>
    <s v="OJ"/>
    <n v="1000000"/>
    <n v="16000000"/>
    <m/>
    <x v="12"/>
    <n v="16"/>
    <s v="OJ"/>
    <n v="1000000"/>
    <n v="16000000"/>
    <n v="0"/>
    <x v="2"/>
    <x v="0"/>
    <x v="0"/>
    <x v="0"/>
    <x v="0"/>
    <n v="0"/>
    <x v="0"/>
    <s v="DL.2376.AFA.001.051.A.522151"/>
  </r>
  <r>
    <s v="DL.2376.AFA.001.051.A.524111"/>
    <s v="524111"/>
    <s v="Belanja Perjalanan Dinas Biasa"/>
    <m/>
    <m/>
    <m/>
    <n v="67448000"/>
    <s v="524111"/>
    <x v="13"/>
    <m/>
    <m/>
    <m/>
    <n v="67448000"/>
    <n v="0"/>
    <x v="0"/>
    <x v="0"/>
    <x v="0"/>
    <x v="0"/>
    <x v="1"/>
    <n v="10644600"/>
    <x v="0"/>
    <s v="DL.2376.AFA.001.051.A"/>
  </r>
  <r>
    <s v="DL.2376.AFA.001.051.A.524111.1"/>
    <m/>
    <s v="01 - Perjalanan Bimbingan dan Pembinaan Metode dan Kurikulum"/>
    <n v="13"/>
    <s v="OK"/>
    <n v="5188308"/>
    <n v="67448000"/>
    <m/>
    <x v="14"/>
    <n v="13"/>
    <s v="OK"/>
    <n v="5188308"/>
    <n v="67448000"/>
    <n v="0"/>
    <x v="2"/>
    <x v="0"/>
    <x v="0"/>
    <x v="0"/>
    <x v="0"/>
    <n v="10644600"/>
    <x v="0"/>
    <s v="DL.2376.AFA.001.051.A.524111"/>
  </r>
  <r>
    <s v="DL.2376.AFA.001.051.A.524114"/>
    <m/>
    <m/>
    <m/>
    <m/>
    <m/>
    <m/>
    <s v="524114"/>
    <x v="15"/>
    <m/>
    <m/>
    <m/>
    <n v="0"/>
    <n v="0"/>
    <x v="3"/>
    <x v="0"/>
    <x v="0"/>
    <x v="0"/>
    <x v="1"/>
    <n v="0"/>
    <x v="0"/>
    <s v="DL.2376.AFA.001.051.A"/>
  </r>
  <r>
    <s v="DL.2376.AFA.001.051.B"/>
    <s v="B"/>
    <s v="Penyusunan NSPK Metode dan Kurikulum"/>
    <m/>
    <m/>
    <m/>
    <n v="54519000"/>
    <s v="B"/>
    <x v="16"/>
    <m/>
    <m/>
    <m/>
    <n v="54569000"/>
    <n v="-50000"/>
    <x v="0"/>
    <x v="1"/>
    <x v="1"/>
    <x v="0"/>
    <x v="0"/>
    <n v="28473000"/>
    <x v="0"/>
    <s v="DL.2376.AFA.001.051"/>
  </r>
  <r>
    <s v="DL.2376.AFA.001.051.B.521211"/>
    <s v="521211"/>
    <s v="Belanja Bahan"/>
    <m/>
    <m/>
    <m/>
    <n v="17500000"/>
    <s v="521211"/>
    <x v="6"/>
    <m/>
    <m/>
    <m/>
    <n v="17550000"/>
    <n v="-50000"/>
    <x v="0"/>
    <x v="0"/>
    <x v="0"/>
    <x v="0"/>
    <x v="1"/>
    <n v="5943000"/>
    <x v="0"/>
    <s v="DL.2376.AFA.001.051.B"/>
  </r>
  <r>
    <s v="DL.2376.AFA.001.051.B.521211.1"/>
    <m/>
    <s v="01 - Konsumsi/bahan makanan"/>
    <n v="140"/>
    <s v="OK"/>
    <n v="75000"/>
    <n v="10500000"/>
    <m/>
    <x v="7"/>
    <n v="124"/>
    <s v="OK"/>
    <n v="75000"/>
    <n v="9300000"/>
    <n v="1200000"/>
    <x v="1"/>
    <x v="0"/>
    <x v="0"/>
    <x v="0"/>
    <x v="0"/>
    <n v="3478000"/>
    <x v="0"/>
    <s v="DL.2376.AFA.001.051.B.521211"/>
  </r>
  <r>
    <s v="DL.2376.AFA.001.051.B.521211.2"/>
    <m/>
    <s v="02 - Penggadaan"/>
    <n v="2"/>
    <s v="PKT"/>
    <n v="1000000"/>
    <n v="2000000"/>
    <m/>
    <x v="8"/>
    <n v="1"/>
    <s v="PKT"/>
    <n v="750000"/>
    <n v="750000"/>
    <n v="1250000"/>
    <x v="1"/>
    <x v="0"/>
    <x v="0"/>
    <x v="0"/>
    <x v="0"/>
    <n v="0"/>
    <x v="0"/>
    <s v="DL.2376.AFA.001.051.B.521211"/>
  </r>
  <r>
    <s v="DL.2376.AFA.001.051.B.521211.3"/>
    <m/>
    <s v="03 - Bahan Komputer"/>
    <n v="2"/>
    <s v="PKT"/>
    <n v="1500000"/>
    <n v="3000000"/>
    <m/>
    <x v="9"/>
    <n v="3"/>
    <s v="PKT"/>
    <n v="1500000"/>
    <n v="4500000"/>
    <n v="-1500000"/>
    <x v="1"/>
    <x v="0"/>
    <x v="0"/>
    <x v="0"/>
    <x v="0"/>
    <n v="1475000"/>
    <x v="0"/>
    <s v="DL.2376.AFA.001.051.B.521211"/>
  </r>
  <r>
    <s v="DL.2376.AFA.001.051.B.521211.4"/>
    <m/>
    <s v="04 - ATK"/>
    <n v="2"/>
    <s v="PKT"/>
    <n v="1000000"/>
    <n v="2000000"/>
    <m/>
    <x v="10"/>
    <n v="3"/>
    <s v="PKT"/>
    <n v="1000000"/>
    <n v="3000000"/>
    <n v="-1000000"/>
    <x v="1"/>
    <x v="0"/>
    <x v="0"/>
    <x v="0"/>
    <x v="0"/>
    <n v="990000"/>
    <x v="0"/>
    <s v="DL.2376.AFA.001.051.B.521211"/>
  </r>
  <r>
    <s v="DL.2376.AFA.001.051.B.522151"/>
    <s v="522151"/>
    <s v="Belanja Jasa Profesi"/>
    <m/>
    <m/>
    <m/>
    <n v="5000000"/>
    <s v="522151"/>
    <x v="11"/>
    <m/>
    <m/>
    <m/>
    <n v="5000000"/>
    <n v="0"/>
    <x v="0"/>
    <x v="0"/>
    <x v="0"/>
    <x v="0"/>
    <x v="1"/>
    <n v="2400000"/>
    <x v="0"/>
    <s v="DL.2376.AFA.001.051.B"/>
  </r>
  <r>
    <s v="DL.2376.AFA.001.051.B.522151.1"/>
    <m/>
    <s v="01 - Narasumber/Pembahas"/>
    <n v="5"/>
    <s v="OJ"/>
    <n v="1000000"/>
    <n v="5000000"/>
    <m/>
    <x v="12"/>
    <n v="5"/>
    <s v="OJ"/>
    <n v="1000000"/>
    <n v="5000000"/>
    <n v="0"/>
    <x v="2"/>
    <x v="0"/>
    <x v="0"/>
    <x v="0"/>
    <x v="0"/>
    <n v="2400000"/>
    <x v="0"/>
    <s v="DL.2376.AFA.001.051.B.522151"/>
  </r>
  <r>
    <s v="DL.2376.AFA.001.051.B.524111"/>
    <s v="524111"/>
    <s v="Belanja Perjalanan Dinas Biasa"/>
    <m/>
    <m/>
    <m/>
    <n v="32019000"/>
    <s v="524111"/>
    <x v="13"/>
    <m/>
    <m/>
    <m/>
    <n v="32019000"/>
    <n v="0"/>
    <x v="0"/>
    <x v="0"/>
    <x v="0"/>
    <x v="0"/>
    <x v="1"/>
    <n v="20130000"/>
    <x v="0"/>
    <s v="DL.2376.AFA.001.051.B"/>
  </r>
  <r>
    <s v="DL.2376.AFA.001.051.B.524111.1"/>
    <m/>
    <s v="01 - Perjalanan Fasilitasi/koordinasi Penyusunan NSPK"/>
    <n v="11"/>
    <s v="OK"/>
    <n v="2910883"/>
    <n v="32019000"/>
    <m/>
    <x v="17"/>
    <n v="11"/>
    <s v="OK"/>
    <n v="2910883"/>
    <n v="32019000"/>
    <n v="0"/>
    <x v="2"/>
    <x v="0"/>
    <x v="0"/>
    <x v="0"/>
    <x v="0"/>
    <n v="20130000"/>
    <x v="0"/>
    <s v="DL.2376.AFA.001.051.B.524111"/>
  </r>
  <r>
    <s v="DL.2376.AFA.001.052"/>
    <s v="052"/>
    <s v="NSPK Peserta Didik Sarana dan Prasarana Pendidikan KP"/>
    <m/>
    <s v=""/>
    <m/>
    <n v="118802000"/>
    <s v="052"/>
    <x v="18"/>
    <m/>
    <s v=""/>
    <m/>
    <n v="135552000"/>
    <n v="-16750000"/>
    <x v="0"/>
    <x v="0"/>
    <x v="0"/>
    <x v="0"/>
    <x v="0"/>
    <n v="34259000"/>
    <x v="0"/>
    <s v="DL.2376.AFA.001"/>
  </r>
  <r>
    <s v="DL.2376.AFA.001.052.A"/>
    <s v="A"/>
    <s v="NSPK Peserta Didik"/>
    <m/>
    <m/>
    <m/>
    <n v="35050000"/>
    <s v="A"/>
    <x v="19"/>
    <m/>
    <m/>
    <m/>
    <n v="44300000"/>
    <n v="-9250000"/>
    <x v="0"/>
    <x v="1"/>
    <x v="2"/>
    <x v="0"/>
    <x v="0"/>
    <n v="23210000"/>
    <x v="0"/>
    <s v="DL.2376.AFA.001.052"/>
  </r>
  <r>
    <s v="DL.2376.AFA.001.052.A.521211"/>
    <s v="521211"/>
    <s v="Belanja Bahan"/>
    <m/>
    <m/>
    <m/>
    <n v="11050000"/>
    <s v="521211"/>
    <x v="6"/>
    <m/>
    <m/>
    <m/>
    <n v="20300000"/>
    <n v="-9250000"/>
    <x v="0"/>
    <x v="0"/>
    <x v="0"/>
    <x v="0"/>
    <x v="2"/>
    <n v="4900000"/>
    <x v="0"/>
    <s v="DL.2376.AFA.001.052.A"/>
  </r>
  <r>
    <s v="DL.2376.AFA.001.052.A.521211.1"/>
    <m/>
    <s v="01 - Konsumsi/bahan makanan"/>
    <n v="100"/>
    <s v="OK"/>
    <n v="75000"/>
    <n v="7500000"/>
    <m/>
    <x v="7"/>
    <n v="190"/>
    <s v="OK"/>
    <n v="75000"/>
    <n v="14250000"/>
    <n v="-6750000"/>
    <x v="1"/>
    <x v="0"/>
    <x v="0"/>
    <x v="0"/>
    <x v="0"/>
    <n v="2442000"/>
    <x v="0"/>
    <s v="DL.2376.AFA.001.052.A.521211"/>
  </r>
  <r>
    <s v="DL.2376.AFA.001.052.A.521211.2"/>
    <m/>
    <s v="02 - Bahan Komputer"/>
    <n v="1"/>
    <s v="PKT"/>
    <n v="1500000"/>
    <n v="1500000"/>
    <m/>
    <x v="20"/>
    <n v="2"/>
    <s v="PKT"/>
    <n v="1500000"/>
    <n v="3000000"/>
    <n v="-1500000"/>
    <x v="1"/>
    <x v="0"/>
    <x v="0"/>
    <x v="0"/>
    <x v="0"/>
    <n v="1470000"/>
    <x v="0"/>
    <s v="DL.2376.AFA.001.052.A.521211"/>
  </r>
  <r>
    <s v="DL.2376.AFA.001.052.A.521211.3"/>
    <m/>
    <s v="03 - ATK"/>
    <n v="1"/>
    <s v="PKT"/>
    <n v="1000000"/>
    <n v="1000000"/>
    <m/>
    <x v="21"/>
    <n v="2"/>
    <s v="PKT"/>
    <n v="1000000"/>
    <n v="2000000"/>
    <n v="-1000000"/>
    <x v="1"/>
    <x v="0"/>
    <x v="0"/>
    <x v="0"/>
    <x v="0"/>
    <n v="988000"/>
    <x v="0"/>
    <s v="DL.2376.AFA.001.052.A.521211"/>
  </r>
  <r>
    <s v="DL.2376.AFA.001.052.A.521211.4"/>
    <m/>
    <s v="04 - Cetak"/>
    <n v="3"/>
    <s v="Ekspl"/>
    <n v="350000"/>
    <n v="1050000"/>
    <m/>
    <x v="22"/>
    <n v="3"/>
    <s v="Ekspl"/>
    <n v="350000"/>
    <n v="1050000"/>
    <n v="0"/>
    <x v="0"/>
    <x v="0"/>
    <x v="0"/>
    <x v="0"/>
    <x v="0"/>
    <n v="0"/>
    <x v="0"/>
    <s v="DL.2376.AFA.001.052.A.521211"/>
  </r>
  <r>
    <s v="DL.2376.AFA.001.052.A.521211"/>
    <m/>
    <m/>
    <m/>
    <m/>
    <m/>
    <m/>
    <s v="521219"/>
    <x v="23"/>
    <m/>
    <m/>
    <m/>
    <n v="0"/>
    <n v="0"/>
    <x v="3"/>
    <x v="0"/>
    <x v="0"/>
    <x v="0"/>
    <x v="2"/>
    <m/>
    <x v="0"/>
    <s v="DL.2376.AFA.001.052.A"/>
  </r>
  <r>
    <s v="DL.2376.AFA.001.052.A.522151"/>
    <m/>
    <m/>
    <m/>
    <m/>
    <m/>
    <m/>
    <s v="522151"/>
    <x v="11"/>
    <m/>
    <m/>
    <m/>
    <n v="0"/>
    <n v="0"/>
    <x v="3"/>
    <x v="0"/>
    <x v="0"/>
    <x v="0"/>
    <x v="2"/>
    <n v="0"/>
    <x v="0"/>
    <s v="DL.2376.AFA.001.052.A"/>
  </r>
  <r>
    <s v="DL.2376.AFA.001.052.A.524111"/>
    <s v="524111"/>
    <s v="Belanja Perjalanan Dinas Biasa"/>
    <m/>
    <m/>
    <m/>
    <n v="24000000"/>
    <s v="524111"/>
    <x v="13"/>
    <m/>
    <m/>
    <m/>
    <n v="24000000"/>
    <n v="0"/>
    <x v="0"/>
    <x v="0"/>
    <x v="0"/>
    <x v="0"/>
    <x v="2"/>
    <n v="18310000"/>
    <x v="0"/>
    <s v="DL.2376.AFA.001.052.A"/>
  </r>
  <r>
    <s v="DL.2376.AFA.001.052.A.524111.1"/>
    <m/>
    <s v="01 - NSPK Peserta Didik Standar Sarana dan Prasarana Pendidikan KP"/>
    <n v="6"/>
    <s v="OK"/>
    <n v="4000000"/>
    <n v="24000000"/>
    <m/>
    <x v="24"/>
    <n v="6"/>
    <s v="OK"/>
    <n v="4000000"/>
    <n v="24000000"/>
    <n v="0"/>
    <x v="2"/>
    <x v="0"/>
    <x v="0"/>
    <x v="0"/>
    <x v="0"/>
    <n v="18310000"/>
    <x v="0"/>
    <s v="DL.2376.AFA.001.052.A.524111"/>
  </r>
  <r>
    <s v="DL.2376.AFA.001.052.B"/>
    <s v="B"/>
    <s v="Pengendalian Sarana Prasarana"/>
    <m/>
    <m/>
    <m/>
    <n v="83752000"/>
    <s v="B"/>
    <x v="25"/>
    <m/>
    <m/>
    <m/>
    <n v="91252000"/>
    <n v="-7500000"/>
    <x v="0"/>
    <x v="1"/>
    <x v="2"/>
    <x v="0"/>
    <x v="0"/>
    <n v="11049000"/>
    <x v="0"/>
    <s v="DL.2376.AFA.001.052"/>
  </r>
  <r>
    <s v="DL.2376.AFA.001.052.B.521211"/>
    <s v="521211"/>
    <s v="Belanja Bahan"/>
    <m/>
    <m/>
    <m/>
    <n v="13500000"/>
    <s v="521211"/>
    <x v="6"/>
    <m/>
    <m/>
    <m/>
    <n v="21000000"/>
    <n v="-7500000"/>
    <x v="0"/>
    <x v="0"/>
    <x v="0"/>
    <x v="0"/>
    <x v="2"/>
    <n v="4069000"/>
    <x v="0"/>
    <s v="DL.2376.AFA.001.052.B"/>
  </r>
  <r>
    <s v="DL.2376.AFA.001.052.B.521211.1"/>
    <m/>
    <s v="01 - Konsumsi/bahan makanan"/>
    <n v="100"/>
    <s v="OK"/>
    <n v="75000"/>
    <n v="7500000"/>
    <m/>
    <x v="7"/>
    <n v="200"/>
    <s v="OK"/>
    <n v="75000"/>
    <n v="15000000"/>
    <n v="-7500000"/>
    <x v="1"/>
    <x v="0"/>
    <x v="0"/>
    <x v="0"/>
    <x v="0"/>
    <n v="1584000"/>
    <x v="0"/>
    <s v="DL.2376.AFA.001.052.B.521211"/>
  </r>
  <r>
    <s v="DL.2376.AFA.001.052.B.521211.2"/>
    <m/>
    <s v="02 - Bahan Komputer"/>
    <n v="2"/>
    <s v="PKT"/>
    <n v="1500000"/>
    <n v="3000000"/>
    <m/>
    <x v="20"/>
    <n v="2"/>
    <s v="PKT"/>
    <n v="1500000"/>
    <n v="3000000"/>
    <n v="0"/>
    <x v="0"/>
    <x v="0"/>
    <x v="0"/>
    <x v="0"/>
    <x v="0"/>
    <n v="1495000"/>
    <x v="0"/>
    <s v="DL.2376.AFA.001.052.B.521211"/>
  </r>
  <r>
    <s v="DL.2376.AFA.001.052.B.521211.3"/>
    <m/>
    <s v="03 - ATK"/>
    <n v="2"/>
    <s v="PKT"/>
    <n v="1000000"/>
    <n v="2000000"/>
    <m/>
    <x v="21"/>
    <n v="2"/>
    <s v="PKT"/>
    <n v="1000000"/>
    <n v="2000000"/>
    <n v="0"/>
    <x v="0"/>
    <x v="0"/>
    <x v="0"/>
    <x v="0"/>
    <x v="0"/>
    <n v="990000"/>
    <x v="0"/>
    <s v="DL.2376.AFA.001.052.B.521211"/>
  </r>
  <r>
    <s v="DL.2376.AFA.001.052.B.521211.4"/>
    <m/>
    <s v="04 - Cetakan"/>
    <n v="4"/>
    <s v="Ekspl"/>
    <n v="250000"/>
    <n v="1000000"/>
    <m/>
    <x v="26"/>
    <n v="4"/>
    <s v="Ekspl"/>
    <n v="250000"/>
    <n v="1000000"/>
    <n v="0"/>
    <x v="0"/>
    <x v="0"/>
    <x v="0"/>
    <x v="0"/>
    <x v="0"/>
    <n v="0"/>
    <x v="0"/>
    <s v="DL.2376.AFA.001.052.B.521211"/>
  </r>
  <r>
    <s v="DL.2376.AFA.001.052.B.522151"/>
    <s v="522151"/>
    <s v="Belanja Jasa Profesi"/>
    <m/>
    <m/>
    <m/>
    <n v="4000000"/>
    <s v="522151"/>
    <x v="11"/>
    <m/>
    <m/>
    <m/>
    <n v="4000000"/>
    <n v="0"/>
    <x v="0"/>
    <x v="0"/>
    <x v="0"/>
    <x v="0"/>
    <x v="2"/>
    <n v="0"/>
    <x v="0"/>
    <s v="DL.2376.AFA.001.052.B"/>
  </r>
  <r>
    <s v="DL.2376.AFA.001.052.B.522151.1"/>
    <m/>
    <s v="01 - Narasumber/Pembahas"/>
    <n v="4"/>
    <s v="OJ"/>
    <n v="1000000"/>
    <n v="4000000"/>
    <m/>
    <x v="12"/>
    <n v="4"/>
    <s v="OJ"/>
    <n v="1000000"/>
    <n v="4000000"/>
    <n v="0"/>
    <x v="2"/>
    <x v="0"/>
    <x v="0"/>
    <x v="0"/>
    <x v="0"/>
    <n v="0"/>
    <x v="0"/>
    <s v="DL.2376.AFA.001.052.B.522151"/>
  </r>
  <r>
    <s v="DL.2376.AFA.001.052.B.524111"/>
    <s v="524111"/>
    <s v="Belanja Perjalanan Dinas Biasa"/>
    <m/>
    <m/>
    <m/>
    <n v="66252000"/>
    <s v="524111"/>
    <x v="13"/>
    <m/>
    <m/>
    <m/>
    <n v="66252000"/>
    <n v="0"/>
    <x v="0"/>
    <x v="0"/>
    <x v="0"/>
    <x v="0"/>
    <x v="2"/>
    <n v="6980000"/>
    <x v="0"/>
    <s v="DL.2376.AFA.001.052.B"/>
  </r>
  <r>
    <s v="DL.2376.AFA.001.052.B.524111.1"/>
    <m/>
    <s v="01 - Perjalanan Pengendalian Sarana Prasarana"/>
    <n v="12"/>
    <s v="OK"/>
    <n v="5521000"/>
    <n v="66252000"/>
    <m/>
    <x v="27"/>
    <n v="12"/>
    <s v="OK"/>
    <n v="5521000"/>
    <n v="66252000"/>
    <n v="0"/>
    <x v="2"/>
    <x v="0"/>
    <x v="0"/>
    <x v="0"/>
    <x v="0"/>
    <n v="6980000"/>
    <x v="0"/>
    <s v="DL.2376.AFA.001.052.B.524111"/>
  </r>
  <r>
    <s v="DL.2376.AFA.001.053"/>
    <s v="053"/>
    <s v="NSPK Kelembagaan Pendidikan KP"/>
    <m/>
    <s v=""/>
    <m/>
    <n v="475336000"/>
    <s v="053"/>
    <x v="28"/>
    <m/>
    <s v=""/>
    <m/>
    <n v="466536000"/>
    <n v="8800000"/>
    <x v="0"/>
    <x v="0"/>
    <x v="0"/>
    <x v="0"/>
    <x v="0"/>
    <n v="52751300"/>
    <x v="0"/>
    <s v="DL.2376.AFA.001"/>
  </r>
  <r>
    <s v="DL.2376.AFA.001.053.A"/>
    <s v="A"/>
    <s v="Pengembangan Kelembagaan Pendidikan KP"/>
    <m/>
    <m/>
    <m/>
    <n v="404820000"/>
    <s v="A"/>
    <x v="29"/>
    <m/>
    <m/>
    <m/>
    <n v="396020000"/>
    <n v="8800000"/>
    <x v="0"/>
    <x v="2"/>
    <x v="3"/>
    <x v="0"/>
    <x v="0"/>
    <n v="52751300"/>
    <x v="0"/>
    <s v="DL.2376.AFA.001.053"/>
  </r>
  <r>
    <s v="DL.2376.AFA.001.053.A.521211"/>
    <s v="521211"/>
    <s v="Belanja Bahan"/>
    <m/>
    <m/>
    <m/>
    <n v="74000000"/>
    <s v="521211"/>
    <x v="6"/>
    <m/>
    <m/>
    <m/>
    <n v="36000000"/>
    <n v="38000000"/>
    <x v="0"/>
    <x v="0"/>
    <x v="0"/>
    <x v="0"/>
    <x v="3"/>
    <n v="18218700"/>
    <x v="0"/>
    <s v="DL.2376.AFA.001.053.A"/>
  </r>
  <r>
    <s v="DL.2376.AFA.001.053.A.521211.1"/>
    <m/>
    <s v="01 - Konsumsi/bahan makanan"/>
    <n v="200"/>
    <s v="OK"/>
    <n v="75000"/>
    <n v="15000000"/>
    <m/>
    <x v="7"/>
    <n v="200"/>
    <s v="OK"/>
    <n v="75000"/>
    <n v="15000000"/>
    <n v="0"/>
    <x v="0"/>
    <x v="0"/>
    <x v="0"/>
    <x v="0"/>
    <x v="0"/>
    <n v="14240000"/>
    <x v="0"/>
    <s v="DL.2376.AFA.001.053.A.521211"/>
  </r>
  <r>
    <s v="DL.2376.AFA.001.053.A.521211.2"/>
    <m/>
    <s v="02 - Penggadaan"/>
    <n v="8"/>
    <s v="PKT"/>
    <n v="1000000"/>
    <n v="8000000"/>
    <m/>
    <x v="8"/>
    <n v="6"/>
    <s v="PKT"/>
    <n v="1000000"/>
    <n v="6000000"/>
    <n v="2000000"/>
    <x v="1"/>
    <x v="0"/>
    <x v="0"/>
    <x v="0"/>
    <x v="0"/>
    <n v="1499200"/>
    <x v="0"/>
    <s v="DL.2376.AFA.001.053.A.521211"/>
  </r>
  <r>
    <s v="DL.2376.AFA.001.053.A.521211.3"/>
    <m/>
    <s v="03 - Bahan Komputer"/>
    <n v="8"/>
    <s v="PKT"/>
    <n v="1500000"/>
    <n v="12000000"/>
    <m/>
    <x v="9"/>
    <n v="6"/>
    <s v="PKT"/>
    <n v="1500000"/>
    <n v="9000000"/>
    <n v="3000000"/>
    <x v="1"/>
    <x v="0"/>
    <x v="0"/>
    <x v="0"/>
    <x v="0"/>
    <n v="1480000"/>
    <x v="0"/>
    <s v="DL.2376.AFA.001.053.A.521211"/>
  </r>
  <r>
    <s v="DL.2376.AFA.001.053.A.521211.4"/>
    <m/>
    <s v="04 - ATK"/>
    <n v="8"/>
    <s v="PKT"/>
    <n v="1000000"/>
    <n v="8000000"/>
    <m/>
    <x v="10"/>
    <n v="6"/>
    <s v="PKT"/>
    <n v="1000000"/>
    <n v="6000000"/>
    <n v="2000000"/>
    <x v="1"/>
    <x v="0"/>
    <x v="0"/>
    <x v="0"/>
    <x v="0"/>
    <n v="999500"/>
    <x v="0"/>
    <s v="DL.2376.AFA.001.053.A.521211"/>
  </r>
  <r>
    <s v="DL.2376.AFA.001.053.A.521211.5"/>
    <m/>
    <s v="05 - Cetakan Kelembagaan Pendidikan Vokasi"/>
    <n v="62"/>
    <s v="Ekpl"/>
    <n v="500000"/>
    <n v="31000000"/>
    <m/>
    <x v="30"/>
    <m/>
    <m/>
    <m/>
    <m/>
    <n v="31000000"/>
    <x v="1"/>
    <x v="0"/>
    <x v="0"/>
    <x v="0"/>
    <x v="0"/>
    <n v="0"/>
    <x v="0"/>
    <s v="DL.2376.AFA.001.053.A.521211"/>
  </r>
  <r>
    <s v="DL.2376.AFA.001.053.A.521219"/>
    <m/>
    <m/>
    <m/>
    <m/>
    <m/>
    <m/>
    <s v="521219"/>
    <x v="23"/>
    <m/>
    <m/>
    <m/>
    <n v="31000000"/>
    <n v="-31000000"/>
    <x v="0"/>
    <x v="0"/>
    <x v="0"/>
    <x v="0"/>
    <x v="3"/>
    <n v="0"/>
    <x v="0"/>
    <s v="DL.2376.AFA.001.053.A"/>
  </r>
  <r>
    <s v="DL.2376.AFA.001.053.A.522151"/>
    <s v="522151"/>
    <s v="Belanja Jasa Profesi"/>
    <m/>
    <m/>
    <m/>
    <n v="25200000"/>
    <s v="522151"/>
    <x v="11"/>
    <m/>
    <m/>
    <m/>
    <n v="23400000"/>
    <n v="1800000"/>
    <x v="0"/>
    <x v="0"/>
    <x v="0"/>
    <x v="0"/>
    <x v="3"/>
    <n v="0"/>
    <x v="0"/>
    <s v="DL.2376.AFA.001.053.A"/>
  </r>
  <r>
    <s v="DL.2376.AFA.001.053.A.522151.1"/>
    <m/>
    <s v="01 - Narasumber/Pembahas"/>
    <n v="28"/>
    <s v="OJ"/>
    <n v="900000"/>
    <n v="25200000"/>
    <m/>
    <x v="12"/>
    <n v="26"/>
    <s v="OJ"/>
    <n v="900000"/>
    <n v="23400000"/>
    <n v="1800000"/>
    <x v="1"/>
    <x v="0"/>
    <x v="0"/>
    <x v="0"/>
    <x v="0"/>
    <n v="0"/>
    <x v="0"/>
    <s v="DL.2376.AFA.001.053.A.522151"/>
  </r>
  <r>
    <s v="DL.2376.AFA.001.053.A.524111"/>
    <s v="524111"/>
    <s v="Belanja Perjalanan Dinas Biasa"/>
    <m/>
    <m/>
    <m/>
    <n v="304120000"/>
    <s v="524111"/>
    <x v="13"/>
    <m/>
    <m/>
    <m/>
    <n v="304120000"/>
    <n v="0"/>
    <x v="0"/>
    <x v="0"/>
    <x v="0"/>
    <x v="0"/>
    <x v="3"/>
    <n v="33932600"/>
    <x v="0"/>
    <s v="DL.2376.AFA.001.053.A"/>
  </r>
  <r>
    <s v="DL.2376.AFA.001.053.A.524111.1"/>
    <m/>
    <s v="01 - Perjalanan Pembentukan Kelembagaan Pendidikan KP"/>
    <n v="52"/>
    <s v="OK"/>
    <n v="5848480"/>
    <n v="304120000"/>
    <m/>
    <x v="31"/>
    <n v="52"/>
    <s v="OK"/>
    <n v="5848480"/>
    <n v="304120000"/>
    <n v="0"/>
    <x v="2"/>
    <x v="0"/>
    <x v="0"/>
    <x v="0"/>
    <x v="0"/>
    <n v="33932600"/>
    <x v="0"/>
    <s v="DL.2376.AFA.001.053.A.524111"/>
  </r>
  <r>
    <s v="DL.2376.AFA.001.053.A.524113"/>
    <s v="524113"/>
    <s v="Belanja Perjalanan Dinas Dalam Kota"/>
    <m/>
    <m/>
    <m/>
    <n v="1500000"/>
    <s v="524113"/>
    <x v="32"/>
    <m/>
    <m/>
    <m/>
    <n v="1500000"/>
    <n v="0"/>
    <x v="0"/>
    <x v="0"/>
    <x v="0"/>
    <x v="0"/>
    <x v="3"/>
    <n v="600000"/>
    <x v="0"/>
    <s v="DL.2376.AFA.001.053.A"/>
  </r>
  <r>
    <s v="DL.2376.AFA.001.053.A.524113.1"/>
    <m/>
    <s v="01 - Transport lokal"/>
    <n v="10"/>
    <s v="OK"/>
    <n v="150000"/>
    <n v="1500000"/>
    <m/>
    <x v="33"/>
    <n v="10"/>
    <s v="OK"/>
    <n v="150000"/>
    <n v="1500000"/>
    <n v="0"/>
    <x v="2"/>
    <x v="0"/>
    <x v="0"/>
    <x v="0"/>
    <x v="0"/>
    <n v="600000"/>
    <x v="0"/>
    <s v="DL.2376.AFA.001.053.A.524113"/>
  </r>
  <r>
    <s v="DL.2376.AFA.001.053.B"/>
    <s v="B"/>
    <s v="Penyusunan NSPK Kelembagaan Pendidikan"/>
    <m/>
    <m/>
    <m/>
    <n v="70516000"/>
    <s v="B"/>
    <x v="34"/>
    <m/>
    <m/>
    <m/>
    <n v="70516000"/>
    <n v="0"/>
    <x v="0"/>
    <x v="2"/>
    <x v="3"/>
    <x v="0"/>
    <x v="0"/>
    <n v="0"/>
    <x v="0"/>
    <s v="DL.2376.AFA.001.053"/>
  </r>
  <r>
    <s v="DL.2376.AFA.001.053.B.521211"/>
    <s v="521211"/>
    <s v="Belanja Bahan"/>
    <m/>
    <m/>
    <m/>
    <n v="22625000"/>
    <s v="521211"/>
    <x v="6"/>
    <m/>
    <m/>
    <m/>
    <n v="22625000"/>
    <n v="0"/>
    <x v="3"/>
    <x v="0"/>
    <x v="0"/>
    <x v="0"/>
    <x v="3"/>
    <n v="0"/>
    <x v="0"/>
    <s v="DL.2376.AFA.001.053.B"/>
  </r>
  <r>
    <s v="DL.2376.AFA.001.053.B.521211.1"/>
    <m/>
    <s v="01 - Konsumsi/bahan makanan"/>
    <n v="75"/>
    <s v="OK"/>
    <n v="75000"/>
    <n v="5625000"/>
    <m/>
    <x v="7"/>
    <n v="75"/>
    <s v="OK"/>
    <n v="75000"/>
    <n v="5625000"/>
    <n v="0"/>
    <x v="2"/>
    <x v="0"/>
    <x v="0"/>
    <x v="0"/>
    <x v="0"/>
    <n v="0"/>
    <x v="0"/>
    <s v="DL.2376.AFA.001.053.B.521211"/>
  </r>
  <r>
    <s v="DL.2376.AFA.001.053.B.521211.2"/>
    <m/>
    <s v="02 - Penggadaan"/>
    <n v="4"/>
    <s v="PKT"/>
    <n v="1500000"/>
    <n v="6000000"/>
    <m/>
    <x v="8"/>
    <n v="4"/>
    <s v="PKT"/>
    <n v="1500000"/>
    <n v="6000000"/>
    <n v="0"/>
    <x v="2"/>
    <x v="0"/>
    <x v="0"/>
    <x v="0"/>
    <x v="0"/>
    <n v="0"/>
    <x v="0"/>
    <s v="DL.2376.AFA.001.053.B.521211"/>
  </r>
  <r>
    <s v="DL.2376.AFA.001.053.B.521211.3"/>
    <m/>
    <s v="03 - Bahan Komputer"/>
    <n v="4"/>
    <s v="PKT"/>
    <n v="1500000"/>
    <n v="6000000"/>
    <m/>
    <x v="9"/>
    <n v="4"/>
    <s v="PKT"/>
    <n v="1500000"/>
    <n v="6000000"/>
    <n v="0"/>
    <x v="2"/>
    <x v="0"/>
    <x v="0"/>
    <x v="0"/>
    <x v="0"/>
    <n v="0"/>
    <x v="0"/>
    <s v="DL.2376.AFA.001.053.B.521211"/>
  </r>
  <r>
    <s v="DL.2376.AFA.001.053.B.521211.4"/>
    <m/>
    <s v="04 - ATK"/>
    <n v="5"/>
    <s v="PKT"/>
    <n v="1000000"/>
    <n v="5000000"/>
    <m/>
    <x v="10"/>
    <n v="5"/>
    <s v="PKT"/>
    <n v="1000000"/>
    <n v="5000000"/>
    <n v="0"/>
    <x v="2"/>
    <x v="0"/>
    <x v="0"/>
    <x v="0"/>
    <x v="0"/>
    <n v="0"/>
    <x v="0"/>
    <s v="DL.2376.AFA.001.053.B.521211"/>
  </r>
  <r>
    <s v="DL.2376.AFA.001.053.B.522151"/>
    <s v="522151"/>
    <s v="Belanja Jasa Profesi"/>
    <m/>
    <m/>
    <m/>
    <n v="7200000"/>
    <s v="522151"/>
    <x v="11"/>
    <m/>
    <m/>
    <m/>
    <n v="7200000"/>
    <n v="0"/>
    <x v="3"/>
    <x v="0"/>
    <x v="0"/>
    <x v="0"/>
    <x v="3"/>
    <n v="0"/>
    <x v="0"/>
    <s v="DL.2376.AFA.001.053.B"/>
  </r>
  <r>
    <s v="DL.2376.AFA.001.053.B.522151.1"/>
    <m/>
    <s v="01 - Narasumber/Pembahas"/>
    <n v="8"/>
    <s v="OJ"/>
    <n v="900000"/>
    <n v="7200000"/>
    <m/>
    <x v="12"/>
    <n v="8"/>
    <s v="OJ"/>
    <n v="900000"/>
    <n v="7200000"/>
    <n v="0"/>
    <x v="2"/>
    <x v="0"/>
    <x v="0"/>
    <x v="0"/>
    <x v="0"/>
    <n v="0"/>
    <x v="0"/>
    <s v="DL.2376.AFA.001.053.B.522151"/>
  </r>
  <r>
    <s v="DL.2376.AFA.001.053.B.524111"/>
    <s v="524111"/>
    <s v="Belanja Perjalanan Dinas Biasa"/>
    <m/>
    <m/>
    <m/>
    <n v="40691000"/>
    <s v="524111"/>
    <x v="13"/>
    <m/>
    <m/>
    <m/>
    <n v="40691000"/>
    <n v="0"/>
    <x v="3"/>
    <x v="0"/>
    <x v="0"/>
    <x v="0"/>
    <x v="3"/>
    <n v="0"/>
    <x v="0"/>
    <s v="DL.2376.AFA.001.053.B"/>
  </r>
  <r>
    <s v="DL.2376.AFA.001.053.B.524111.1"/>
    <m/>
    <s v="01 - Penyusunan NSPK Kelembagaan Pendidikan"/>
    <n v="20"/>
    <s v="OK"/>
    <n v="2034550"/>
    <n v="40691000"/>
    <m/>
    <x v="35"/>
    <n v="20"/>
    <s v="OK"/>
    <n v="2034550"/>
    <n v="40691000"/>
    <n v="0"/>
    <x v="2"/>
    <x v="0"/>
    <x v="0"/>
    <x v="0"/>
    <x v="0"/>
    <n v="0"/>
    <x v="0"/>
    <s v="DL.2376.AFA.001.053.B.524111"/>
  </r>
  <r>
    <s v="DL.2376.AFA.001.054"/>
    <s v="054"/>
    <s v="NSPK Ketenagaan Pendidikan KP"/>
    <m/>
    <s v=""/>
    <m/>
    <n v="219670000"/>
    <s v="054"/>
    <x v="36"/>
    <m/>
    <s v=""/>
    <m/>
    <n v="211670000"/>
    <n v="8000000"/>
    <x v="0"/>
    <x v="0"/>
    <x v="0"/>
    <x v="0"/>
    <x v="0"/>
    <n v="75463571"/>
    <x v="0"/>
    <s v="DL.2376.AFA.001"/>
  </r>
  <r>
    <s v="DL.2376.AFA.001.054.A"/>
    <s v="A"/>
    <s v="Penyiapan Pendidik dan Tenaga Kependidikan"/>
    <m/>
    <m/>
    <m/>
    <n v="116750000"/>
    <s v="A"/>
    <x v="37"/>
    <m/>
    <m/>
    <m/>
    <n v="108750000"/>
    <n v="8000000"/>
    <x v="0"/>
    <x v="2"/>
    <x v="4"/>
    <x v="0"/>
    <x v="0"/>
    <n v="5429400"/>
    <x v="0"/>
    <s v="DL.2376.AFA.001.054"/>
  </r>
  <r>
    <s v="DL.2376.AFA.001.054.A.521211"/>
    <s v="521211"/>
    <s v="Belanja Bahan"/>
    <m/>
    <m/>
    <m/>
    <n v="50750000"/>
    <s v="521211"/>
    <x v="6"/>
    <m/>
    <m/>
    <m/>
    <n v="42750000"/>
    <n v="8000000"/>
    <x v="0"/>
    <x v="0"/>
    <x v="0"/>
    <x v="0"/>
    <x v="4"/>
    <n v="4769400"/>
    <x v="0"/>
    <s v="DL.2376.AFA.001.054.A"/>
  </r>
  <r>
    <s v="DL.2376.AFA.001.054.A.521211.1"/>
    <m/>
    <s v="01 - Konsumsi/bahan makanan"/>
    <n v="250"/>
    <s v="OK"/>
    <n v="75000"/>
    <n v="18750000"/>
    <m/>
    <x v="7"/>
    <n v="250"/>
    <s v="OK"/>
    <n v="75000"/>
    <n v="18750000"/>
    <n v="0"/>
    <x v="0"/>
    <x v="0"/>
    <x v="0"/>
    <x v="0"/>
    <x v="0"/>
    <n v="770000"/>
    <x v="0"/>
    <s v="DL.2376.AFA.001.054.A.521211"/>
  </r>
  <r>
    <s v="DL.2376.AFA.001.054.A.521211.2"/>
    <m/>
    <s v="02 - Penggadaan"/>
    <n v="8"/>
    <s v="PKT"/>
    <n v="1500000"/>
    <n v="12000000"/>
    <m/>
    <x v="8"/>
    <n v="6"/>
    <s v="PKT"/>
    <n v="1500000"/>
    <n v="9000000"/>
    <n v="3000000"/>
    <x v="1"/>
    <x v="0"/>
    <x v="0"/>
    <x v="0"/>
    <x v="0"/>
    <n v="1499400"/>
    <x v="0"/>
    <s v="DL.2376.AFA.001.054.A.521211"/>
  </r>
  <r>
    <s v="DL.2376.AFA.001.054.A.521211.3"/>
    <m/>
    <s v="03 - Bahan Komputer"/>
    <n v="8"/>
    <s v="PKT"/>
    <n v="1500000"/>
    <n v="12000000"/>
    <m/>
    <x v="9"/>
    <n v="6"/>
    <s v="PKT"/>
    <n v="1500000"/>
    <n v="9000000"/>
    <n v="3000000"/>
    <x v="1"/>
    <x v="0"/>
    <x v="0"/>
    <x v="0"/>
    <x v="0"/>
    <n v="1500000"/>
    <x v="0"/>
    <s v="DL.2376.AFA.001.054.A.521211"/>
  </r>
  <r>
    <s v="DL.2376.AFA.001.054.A.521211.4"/>
    <m/>
    <s v="04 - ATK"/>
    <n v="8"/>
    <s v="PKT"/>
    <n v="1000000"/>
    <n v="8000000"/>
    <m/>
    <x v="10"/>
    <n v="6"/>
    <s v="PKT"/>
    <n v="1000000"/>
    <n v="6000000"/>
    <n v="2000000"/>
    <x v="1"/>
    <x v="0"/>
    <x v="0"/>
    <x v="0"/>
    <x v="0"/>
    <n v="1000000"/>
    <x v="0"/>
    <s v="DL.2376.AFA.001.054.A.521211"/>
  </r>
  <r>
    <s v="DL.2376.AFA.001.054.A.522151"/>
    <m/>
    <m/>
    <m/>
    <m/>
    <m/>
    <m/>
    <s v="522151"/>
    <x v="11"/>
    <m/>
    <m/>
    <m/>
    <n v="0"/>
    <n v="0"/>
    <x v="3"/>
    <x v="0"/>
    <x v="0"/>
    <x v="0"/>
    <x v="4"/>
    <n v="0"/>
    <x v="0"/>
    <s v="DL.2376.AFA.001.054.A"/>
  </r>
  <r>
    <s v="DL.2376.AFA.001.054.A.524111"/>
    <s v="524111"/>
    <s v="Belanja Perjalanan Dinas Biasa"/>
    <m/>
    <m/>
    <m/>
    <n v="66000000"/>
    <s v="524111"/>
    <x v="13"/>
    <m/>
    <m/>
    <m/>
    <n v="66000000"/>
    <n v="0"/>
    <x v="0"/>
    <x v="0"/>
    <x v="0"/>
    <x v="0"/>
    <x v="4"/>
    <n v="660000"/>
    <x v="0"/>
    <s v="DL.2376.AFA.001.054.A"/>
  </r>
  <r>
    <s v="DL.2376.AFA.001.054.A.524111.1"/>
    <m/>
    <s v="01 - Perjalanan Penyiapan Pendidik dan Tenaga Kependidikan"/>
    <n v="12"/>
    <s v="OK"/>
    <n v="5500000"/>
    <n v="66000000"/>
    <m/>
    <x v="38"/>
    <n v="12"/>
    <s v="OK"/>
    <n v="5500000"/>
    <n v="66000000"/>
    <n v="0"/>
    <x v="2"/>
    <x v="0"/>
    <x v="0"/>
    <x v="0"/>
    <x v="0"/>
    <n v="660000"/>
    <x v="0"/>
    <s v="DL.2376.AFA.001.054.A.524111"/>
  </r>
  <r>
    <s v="DL.2376.AFA.001.054.B"/>
    <s v="B"/>
    <s v="Evaluasi Beban Kerja Guru dan Dosen"/>
    <m/>
    <m/>
    <m/>
    <n v="102920000"/>
    <s v="B"/>
    <x v="39"/>
    <m/>
    <m/>
    <m/>
    <n v="102920000"/>
    <n v="0"/>
    <x v="0"/>
    <x v="2"/>
    <x v="4"/>
    <x v="0"/>
    <x v="0"/>
    <n v="70034171"/>
    <x v="0"/>
    <s v="DL.2376.AFA.001.054"/>
  </r>
  <r>
    <s v="DL.2376.AFA.001.054.B.521211"/>
    <s v="521211"/>
    <s v="Belanja Bahan"/>
    <m/>
    <m/>
    <m/>
    <n v="23750000"/>
    <s v="521211"/>
    <x v="6"/>
    <m/>
    <m/>
    <m/>
    <n v="23750000"/>
    <n v="0"/>
    <x v="3"/>
    <x v="0"/>
    <x v="0"/>
    <x v="0"/>
    <x v="4"/>
    <n v="17521250"/>
    <x v="0"/>
    <s v="DL.2376.AFA.001.054.B"/>
  </r>
  <r>
    <s v="DL.2376.AFA.001.054.B.521211.1"/>
    <m/>
    <s v="01 - Konsumsi/bahan makanan"/>
    <n v="90"/>
    <s v="OK"/>
    <n v="75000"/>
    <n v="6750000"/>
    <m/>
    <x v="7"/>
    <n v="90"/>
    <s v="OK"/>
    <n v="75000"/>
    <n v="6750000"/>
    <n v="0"/>
    <x v="2"/>
    <x v="0"/>
    <x v="0"/>
    <x v="0"/>
    <x v="0"/>
    <n v="2640000"/>
    <x v="0"/>
    <s v="DL.2376.AFA.001.054.B.521211"/>
  </r>
  <r>
    <s v="DL.2376.AFA.001.054.B.521211.2"/>
    <m/>
    <s v="02 - Penggadaan"/>
    <n v="2"/>
    <s v="PKT"/>
    <n v="1500000"/>
    <n v="3000000"/>
    <m/>
    <x v="8"/>
    <n v="2"/>
    <s v="PKT"/>
    <n v="1500000"/>
    <n v="3000000"/>
    <n v="0"/>
    <x v="2"/>
    <x v="0"/>
    <x v="0"/>
    <x v="0"/>
    <x v="0"/>
    <n v="2999250"/>
    <x v="0"/>
    <s v="DL.2376.AFA.001.054.B.521211"/>
  </r>
  <r>
    <s v="DL.2376.AFA.001.054.B.521211.3"/>
    <m/>
    <s v="03 - Bahan Komputer"/>
    <n v="2"/>
    <s v="PKT"/>
    <n v="1500000"/>
    <n v="3000000"/>
    <m/>
    <x v="9"/>
    <n v="2"/>
    <s v="PKT"/>
    <n v="1500000"/>
    <n v="3000000"/>
    <n v="0"/>
    <x v="2"/>
    <x v="0"/>
    <x v="0"/>
    <x v="0"/>
    <x v="0"/>
    <n v="3000000"/>
    <x v="0"/>
    <s v="DL.2376.AFA.001.054.B.521211"/>
  </r>
  <r>
    <s v="DL.2376.AFA.001.054.B.521211.4"/>
    <m/>
    <s v="04 - ATK"/>
    <n v="2"/>
    <s v="PKT"/>
    <n v="1000000"/>
    <n v="2000000"/>
    <m/>
    <x v="10"/>
    <n v="2"/>
    <s v="PKT"/>
    <n v="1000000"/>
    <n v="2000000"/>
    <n v="0"/>
    <x v="2"/>
    <x v="0"/>
    <x v="0"/>
    <x v="0"/>
    <x v="0"/>
    <n v="1997000"/>
    <x v="0"/>
    <s v="DL.2376.AFA.001.054.B.521211"/>
  </r>
  <r>
    <s v="DL.2376.AFA.001.054.B.521211.5"/>
    <m/>
    <s v="05 - Perlengkapan Kegiatan Beban Kerja Guru dan Dosen"/>
    <n v="36"/>
    <s v="OK"/>
    <n v="250000"/>
    <n v="9000000"/>
    <m/>
    <x v="40"/>
    <n v="36"/>
    <s v="OK"/>
    <n v="250000"/>
    <n v="9000000"/>
    <n v="0"/>
    <x v="2"/>
    <x v="0"/>
    <x v="0"/>
    <x v="0"/>
    <x v="0"/>
    <n v="6885000"/>
    <x v="0"/>
    <s v="DL.2376.AFA.001.054.B.521211"/>
  </r>
  <r>
    <s v="DL.2376.AFA.001.054.B.522151"/>
    <s v="522151"/>
    <s v="Belanja Jasa Profesi"/>
    <m/>
    <m/>
    <m/>
    <n v="10000000"/>
    <s v="522151"/>
    <x v="11"/>
    <m/>
    <m/>
    <m/>
    <n v="10000000"/>
    <n v="0"/>
    <x v="3"/>
    <x v="0"/>
    <x v="0"/>
    <x v="0"/>
    <x v="4"/>
    <n v="0"/>
    <x v="0"/>
    <s v="DL.2376.AFA.001.054.B"/>
  </r>
  <r>
    <s v="DL.2376.AFA.001.054.B.522151.1"/>
    <m/>
    <s v="01 - Narasumber/Pembahas"/>
    <n v="10"/>
    <s v="OJ"/>
    <n v="1000000"/>
    <n v="10000000"/>
    <m/>
    <x v="12"/>
    <n v="10"/>
    <s v="OJ"/>
    <n v="1000000"/>
    <n v="10000000"/>
    <n v="0"/>
    <x v="3"/>
    <x v="0"/>
    <x v="0"/>
    <x v="0"/>
    <x v="0"/>
    <n v="0"/>
    <x v="0"/>
    <s v="DL.2376.AFA.001.054.B.522151"/>
  </r>
  <r>
    <s v="DL.2376.AFA.001.054.B.524111"/>
    <s v="524111"/>
    <s v="Belanja Perjalanan Dinas Biasa"/>
    <m/>
    <m/>
    <m/>
    <n v="69170000"/>
    <s v="524111"/>
    <x v="13"/>
    <m/>
    <m/>
    <m/>
    <n v="69170000"/>
    <n v="0"/>
    <x v="3"/>
    <x v="0"/>
    <x v="0"/>
    <x v="0"/>
    <x v="4"/>
    <n v="52512921"/>
    <x v="0"/>
    <s v="DL.2376.AFA.001.054.B"/>
  </r>
  <r>
    <s v="DL.2376.AFA.001.054.B.524111.1"/>
    <m/>
    <s v="01 - Perjalanan Evaluasi Beban Kerja Guru dan Dosen"/>
    <n v="26"/>
    <s v="OK"/>
    <n v="2660417"/>
    <n v="69170000"/>
    <m/>
    <x v="41"/>
    <n v="26"/>
    <s v="OK"/>
    <n v="2660417"/>
    <n v="69170000"/>
    <n v="0"/>
    <x v="2"/>
    <x v="0"/>
    <x v="0"/>
    <x v="0"/>
    <x v="0"/>
    <n v="52512921"/>
    <x v="0"/>
    <s v="DL.2376.AFA.001.054.B.524111"/>
  </r>
  <r>
    <s v="032.12.WA"/>
    <s v="032.12.WA"/>
    <s v="Program Dukungan Manajemen"/>
    <m/>
    <m/>
    <m/>
    <n v="22288180000"/>
    <s v="032.12.WA"/>
    <x v="42"/>
    <m/>
    <m/>
    <m/>
    <n v="22288180000"/>
    <n v="22945000"/>
    <x v="0"/>
    <x v="0"/>
    <x v="0"/>
    <x v="0"/>
    <x v="0"/>
    <n v="5010959595"/>
    <x v="0"/>
    <s v="032.12"/>
  </r>
  <r>
    <s v="WA.2378"/>
    <s v="2378"/>
    <s v="Dukungan Manajemen Internal Lingkup Badan Riset dan Sumber Daya Manusia Kelautan dan Perikanan"/>
    <m/>
    <m/>
    <m/>
    <n v="13788180000"/>
    <s v="2378"/>
    <x v="43"/>
    <m/>
    <m/>
    <m/>
    <n v="13788180000"/>
    <n v="22945000"/>
    <x v="0"/>
    <x v="0"/>
    <x v="0"/>
    <x v="0"/>
    <x v="0"/>
    <n v="2955935187"/>
    <x v="0"/>
    <s v="WA"/>
  </r>
  <r>
    <s v="WA.2378.CAN"/>
    <s v="2378.CAN"/>
    <s v="Sarana Bidang Teknologi Informasi dan Komunikasi[Base Line]"/>
    <n v="2"/>
    <s v="Unit"/>
    <m/>
    <n v="260000000"/>
    <s v="2378.CAN"/>
    <x v="44"/>
    <n v="2"/>
    <s v="Unit"/>
    <m/>
    <n v="260000000"/>
    <n v="0"/>
    <x v="0"/>
    <x v="0"/>
    <x v="0"/>
    <x v="0"/>
    <x v="0"/>
    <n v="0"/>
    <x v="0"/>
    <s v="WA.2378"/>
  </r>
  <r>
    <s v="WA.2378.CAN.001"/>
    <s v="2378.CAN.001"/>
    <s v="Sarana Teknologi Informasi dan Komunikasi Bidang Riset dan SDM KP"/>
    <n v="2"/>
    <s v="Unit"/>
    <m/>
    <n v="260000000"/>
    <s v="2378.CAN.001"/>
    <x v="45"/>
    <n v="2"/>
    <s v="Unit"/>
    <m/>
    <n v="260000000"/>
    <n v="0"/>
    <x v="3"/>
    <x v="0"/>
    <x v="0"/>
    <x v="0"/>
    <x v="0"/>
    <n v="0"/>
    <x v="0"/>
    <s v="WA.2378.CAN"/>
  </r>
  <r>
    <s v="WA.2378.CAN.001.301"/>
    <s v="301"/>
    <s v="Sarana Teknologi Informasi dan Komunikasi (TIK) Pendidikan Kelautan dan Perikanan"/>
    <m/>
    <s v=""/>
    <m/>
    <n v="260000000"/>
    <s v="301"/>
    <x v="46"/>
    <m/>
    <s v=""/>
    <m/>
    <n v="260000000"/>
    <n v="0"/>
    <x v="3"/>
    <x v="0"/>
    <x v="0"/>
    <x v="0"/>
    <x v="0"/>
    <n v="0"/>
    <x v="0"/>
    <s v="WA.2378.CAN.001"/>
  </r>
  <r>
    <s v="WA.2378.CAN.001.301.A"/>
    <s v="A"/>
    <s v="Sarana Teknologi Informasi dan Komunikasi"/>
    <m/>
    <m/>
    <m/>
    <n v="260000000"/>
    <s v="A"/>
    <x v="47"/>
    <m/>
    <m/>
    <m/>
    <n v="260000000"/>
    <n v="0"/>
    <x v="3"/>
    <x v="3"/>
    <x v="5"/>
    <x v="0"/>
    <x v="0"/>
    <n v="0"/>
    <x v="0"/>
    <s v="WA.2378.CAN.001.301"/>
  </r>
  <r>
    <s v="WA.2378.CAN.001.301.A.532111"/>
    <s v="532111"/>
    <s v="Belanja Modal Peralatan dan Mesin"/>
    <m/>
    <m/>
    <m/>
    <n v="260000000"/>
    <s v="532111"/>
    <x v="48"/>
    <m/>
    <m/>
    <m/>
    <n v="260000000"/>
    <n v="0"/>
    <x v="3"/>
    <x v="0"/>
    <x v="0"/>
    <x v="1"/>
    <x v="5"/>
    <n v="0"/>
    <x v="0"/>
    <s v="WA.2378.CAN.001.301.A"/>
  </r>
  <r>
    <s v="WA.2378.CAN.001.301.A.532111.1"/>
    <m/>
    <s v="01 - Peralatan Teknologi Informasi dan Komunikasi Pusdik KP"/>
    <n v="1"/>
    <s v="PKT"/>
    <n v="260000000"/>
    <n v="260000000"/>
    <m/>
    <x v="49"/>
    <n v="1"/>
    <s v="PKT"/>
    <n v="260000000"/>
    <n v="260000000"/>
    <n v="0"/>
    <x v="2"/>
    <x v="0"/>
    <x v="0"/>
    <x v="0"/>
    <x v="0"/>
    <n v="0"/>
    <x v="0"/>
    <s v="WA.2378.CAN.001.301.A.532111"/>
  </r>
  <r>
    <s v="WA.2378.EBA"/>
    <s v="2378.EBA"/>
    <s v="Layanan Dukungan Manajemen Internal[Base Line]"/>
    <n v="8"/>
    <s v="Layanan, Laporan, Dokumen, Rekomendasi, Unit"/>
    <m/>
    <n v="10694573000"/>
    <s v="2378.EBA"/>
    <x v="50"/>
    <n v="8"/>
    <s v="Layanan, Laporan, Dokumen, Rekomendasi, Unit"/>
    <m/>
    <n v="11198198000"/>
    <n v="-538687000"/>
    <x v="0"/>
    <x v="0"/>
    <x v="0"/>
    <x v="0"/>
    <x v="0"/>
    <n v="2623670057"/>
    <x v="0"/>
    <s v="WA.2378"/>
  </r>
  <r>
    <s v="WA.2378.EBA.958"/>
    <s v="2378.EBA.958"/>
    <s v="Layanan Hubungan Masyarakat"/>
    <n v="1"/>
    <s v="Layanan"/>
    <m/>
    <n v="253780000"/>
    <s v="2378.EBA.958"/>
    <x v="51"/>
    <n v="1"/>
    <s v="Layanan"/>
    <m/>
    <n v="250401000"/>
    <n v="3379000"/>
    <x v="0"/>
    <x v="0"/>
    <x v="0"/>
    <x v="0"/>
    <x v="0"/>
    <n v="5591600"/>
    <x v="0"/>
    <s v="WA.2378.EBA"/>
  </r>
  <r>
    <s v="WA.2378.EBA.958.306"/>
    <s v="306"/>
    <s v="Pelayanan Kerja Sama Pendidikan Kelautan dan Perikanan"/>
    <m/>
    <s v=""/>
    <m/>
    <n v="253780000"/>
    <s v="306"/>
    <x v="52"/>
    <m/>
    <s v=""/>
    <m/>
    <n v="250401000"/>
    <n v="3379000"/>
    <x v="0"/>
    <x v="0"/>
    <x v="0"/>
    <x v="0"/>
    <x v="0"/>
    <n v="5591600"/>
    <x v="0"/>
    <s v="WA.2378.EBA.958"/>
  </r>
  <r>
    <s v="WA.2378.EBA.958.306.A"/>
    <s v="A"/>
    <s v="Kerjasama Pendidikan KP"/>
    <m/>
    <m/>
    <m/>
    <n v="253780000"/>
    <s v="A"/>
    <x v="53"/>
    <m/>
    <m/>
    <m/>
    <n v="104426000"/>
    <n v="149354000"/>
    <x v="0"/>
    <x v="4"/>
    <x v="6"/>
    <x v="0"/>
    <x v="0"/>
    <n v="5591600"/>
    <x v="0"/>
    <s v="WA.2378.EBA.958.306"/>
  </r>
  <r>
    <s v="WA.2378.EBA.958.306.A.521211"/>
    <s v="521211"/>
    <s v="Belanja Bahan"/>
    <m/>
    <m/>
    <m/>
    <n v="39000000"/>
    <s v="521211"/>
    <x v="6"/>
    <m/>
    <m/>
    <m/>
    <n v="23500000"/>
    <n v="15500000"/>
    <x v="0"/>
    <x v="0"/>
    <x v="0"/>
    <x v="2"/>
    <x v="6"/>
    <n v="5591600"/>
    <x v="0"/>
    <s v="WA.2378.EBA.958.306.A"/>
  </r>
  <r>
    <s v="WA.2378.EBA.958.306.A.521211.1"/>
    <m/>
    <s v="01 - Konsumsi/bahan makanan"/>
    <n v="200"/>
    <s v="OK"/>
    <n v="75000"/>
    <n v="15000000"/>
    <m/>
    <x v="7"/>
    <n v="100"/>
    <s v="OK"/>
    <n v="75000"/>
    <n v="7500000"/>
    <n v="7500000"/>
    <x v="1"/>
    <x v="0"/>
    <x v="0"/>
    <x v="0"/>
    <x v="0"/>
    <n v="1740000"/>
    <x v="0"/>
    <s v="WA.2378.EBA.958.306.A.521211"/>
  </r>
  <r>
    <s v="WA.2378.EBA.958.306.A.521211.2"/>
    <m/>
    <s v="02 - Penggadaan"/>
    <n v="6"/>
    <s v="PKT"/>
    <n v="1500000"/>
    <n v="9000000"/>
    <m/>
    <x v="8"/>
    <n v="4"/>
    <s v="PKT"/>
    <n v="1500000"/>
    <n v="6000000"/>
    <n v="3000000"/>
    <x v="1"/>
    <x v="0"/>
    <x v="0"/>
    <x v="0"/>
    <x v="0"/>
    <n v="1466600"/>
    <x v="0"/>
    <s v="WA.2378.EBA.958.306.A.521211"/>
  </r>
  <r>
    <s v="WA.2378.EBA.958.306.A.521211.3"/>
    <m/>
    <s v="03 - Bahan Komputer"/>
    <n v="6"/>
    <s v="PKT"/>
    <n v="1500000"/>
    <n v="9000000"/>
    <m/>
    <x v="9"/>
    <n v="4"/>
    <s v="PKT"/>
    <n v="1500000"/>
    <n v="6000000"/>
    <n v="3000000"/>
    <x v="1"/>
    <x v="0"/>
    <x v="0"/>
    <x v="0"/>
    <x v="0"/>
    <n v="1415000"/>
    <x v="0"/>
    <s v="WA.2378.EBA.958.306.A.521211"/>
  </r>
  <r>
    <s v="WA.2378.EBA.958.306.A.521211.4"/>
    <m/>
    <s v="04 - ATK"/>
    <n v="6"/>
    <s v="PKT"/>
    <n v="1000000"/>
    <n v="6000000"/>
    <m/>
    <x v="10"/>
    <n v="4"/>
    <s v="PKT"/>
    <n v="1000000"/>
    <n v="4000000"/>
    <n v="2000000"/>
    <x v="1"/>
    <x v="0"/>
    <x v="0"/>
    <x v="0"/>
    <x v="0"/>
    <n v="970000"/>
    <x v="0"/>
    <s v="WA.2378.EBA.958.306.A.521211"/>
  </r>
  <r>
    <s v="WA.2378.EBA.958.306.A.521219"/>
    <s v="521219"/>
    <s v="Belanja Barang Non Operasional Lainnya"/>
    <m/>
    <m/>
    <m/>
    <n v="9000000"/>
    <s v="521219"/>
    <x v="23"/>
    <m/>
    <m/>
    <m/>
    <n v="9000000"/>
    <n v="0"/>
    <x v="0"/>
    <x v="0"/>
    <x v="0"/>
    <x v="2"/>
    <x v="6"/>
    <n v="0"/>
    <x v="0"/>
    <s v="WA.2378.EBA.958.306.A"/>
  </r>
  <r>
    <s v="WA.2378.EBA.958.306.A.521219.1"/>
    <m/>
    <s v="01 - Langganan biaya video conference"/>
    <n v="4"/>
    <s v="PKT"/>
    <n v="250000"/>
    <n v="1000000"/>
    <m/>
    <x v="54"/>
    <n v="4"/>
    <s v="PKT"/>
    <n v="250000"/>
    <n v="1000000"/>
    <n v="0"/>
    <x v="2"/>
    <x v="0"/>
    <x v="0"/>
    <x v="0"/>
    <x v="0"/>
    <n v="0"/>
    <x v="0"/>
    <s v="WA.2378.EBA.958.306.A.521219"/>
  </r>
  <r>
    <s v="WA.2378.EBA.958.306.A.521219.2"/>
    <m/>
    <s v="02 - Dukungan Kerjasama Pendidikan KP"/>
    <n v="1"/>
    <s v="PKT"/>
    <n v="8000000"/>
    <n v="8000000"/>
    <m/>
    <x v="55"/>
    <n v="1"/>
    <s v="PKT"/>
    <n v="8000000"/>
    <n v="8000000"/>
    <n v="0"/>
    <x v="2"/>
    <x v="0"/>
    <x v="0"/>
    <x v="0"/>
    <x v="0"/>
    <n v="0"/>
    <x v="0"/>
    <s v="WA.2378.EBA.958.306.A.521219"/>
  </r>
  <r>
    <s v="WA.2378.EBA.958.306.A.522151"/>
    <s v="522151"/>
    <s v="Belanja Jasa Profesi"/>
    <m/>
    <m/>
    <m/>
    <n v="8000000"/>
    <s v="522151"/>
    <x v="11"/>
    <m/>
    <m/>
    <m/>
    <n v="6000000"/>
    <n v="2000000"/>
    <x v="0"/>
    <x v="0"/>
    <x v="0"/>
    <x v="2"/>
    <x v="6"/>
    <n v="0"/>
    <x v="0"/>
    <s v="WA.2378.EBA.958.306.A"/>
  </r>
  <r>
    <s v="WA.2378.EBA.958.306.A.522151.1"/>
    <m/>
    <s v="01 - Narasumber/Pembahas"/>
    <n v="8"/>
    <s v="OJ"/>
    <n v="1000000"/>
    <n v="8000000"/>
    <m/>
    <x v="12"/>
    <n v="6"/>
    <s v="OJ"/>
    <n v="1000000"/>
    <n v="6000000"/>
    <n v="2000000"/>
    <x v="1"/>
    <x v="0"/>
    <x v="0"/>
    <x v="0"/>
    <x v="0"/>
    <n v="0"/>
    <x v="0"/>
    <s v="WA.2378.EBA.958.306.A.522151"/>
  </r>
  <r>
    <s v="WA.2378.EBA.958.306.A.524111"/>
    <s v="524111"/>
    <s v="Belanja Perjalanan Dinas Biasa"/>
    <m/>
    <m/>
    <m/>
    <n v="197780000"/>
    <s v="524111"/>
    <x v="13"/>
    <m/>
    <m/>
    <m/>
    <n v="65926000"/>
    <n v="131854000"/>
    <x v="0"/>
    <x v="0"/>
    <x v="0"/>
    <x v="2"/>
    <x v="6"/>
    <n v="0"/>
    <x v="0"/>
    <s v="WA.2378.EBA.958.306.A"/>
  </r>
  <r>
    <s v="WA.2378.EBA.958.306.A.524111.1"/>
    <m/>
    <s v="01 - Perjalanan Kerjasama Pendidikan KP"/>
    <n v="30"/>
    <s v="OK"/>
    <n v="6592667"/>
    <n v="197780000"/>
    <m/>
    <x v="56"/>
    <n v="10"/>
    <s v="OK"/>
    <n v="6592667"/>
    <n v="65926000"/>
    <n v="131854000"/>
    <x v="1"/>
    <x v="0"/>
    <x v="0"/>
    <x v="0"/>
    <x v="0"/>
    <n v="0"/>
    <x v="0"/>
    <s v="WA.2378.EBA.958.306.A.524111"/>
  </r>
  <r>
    <s v="WA.2378.EBA.958.306.A.524111.1"/>
    <m/>
    <m/>
    <m/>
    <m/>
    <m/>
    <m/>
    <s v="B"/>
    <x v="57"/>
    <m/>
    <m/>
    <m/>
    <n v="145975000"/>
    <n v="-145975000"/>
    <x v="2"/>
    <x v="4"/>
    <x v="6"/>
    <x v="0"/>
    <x v="0"/>
    <n v="0"/>
    <x v="0"/>
    <s v="WA.2378.EBA.958.306.A.524111"/>
  </r>
  <r>
    <s v="WA.2378.EBA.958.306.A.524111.1"/>
    <m/>
    <m/>
    <m/>
    <m/>
    <m/>
    <m/>
    <s v="521211"/>
    <x v="6"/>
    <m/>
    <m/>
    <m/>
    <n v="19875000"/>
    <n v="-19875000"/>
    <x v="2"/>
    <x v="0"/>
    <x v="0"/>
    <x v="3"/>
    <x v="6"/>
    <n v="0"/>
    <x v="0"/>
    <s v="WA.2378.EBA.958.306.A.524111"/>
  </r>
  <r>
    <s v="WA.2378.EBA.958.306.A.524111.1"/>
    <m/>
    <m/>
    <m/>
    <m/>
    <m/>
    <m/>
    <m/>
    <x v="7"/>
    <n v="25"/>
    <s v="OK"/>
    <n v="75000"/>
    <n v="1875000"/>
    <n v="-1875000"/>
    <x v="4"/>
    <x v="0"/>
    <x v="0"/>
    <x v="0"/>
    <x v="0"/>
    <n v="0"/>
    <x v="0"/>
    <s v="WA.2378.EBA.958.306.A.524111"/>
  </r>
  <r>
    <s v="WA.2378.EBA.958.306.A.524111.1"/>
    <m/>
    <m/>
    <m/>
    <m/>
    <m/>
    <m/>
    <m/>
    <x v="8"/>
    <n v="1"/>
    <s v="PKT"/>
    <n v="1500000"/>
    <n v="1500000"/>
    <n v="-1500000"/>
    <x v="4"/>
    <x v="0"/>
    <x v="0"/>
    <x v="0"/>
    <x v="0"/>
    <n v="0"/>
    <x v="0"/>
    <s v="WA.2378.EBA.958.306.A.524111"/>
  </r>
  <r>
    <s v="WA.2378.EBA.958.306.A.524111.1"/>
    <m/>
    <m/>
    <m/>
    <m/>
    <m/>
    <m/>
    <m/>
    <x v="9"/>
    <n v="1"/>
    <s v="PKT"/>
    <n v="1500000"/>
    <n v="1500000"/>
    <n v="-1500000"/>
    <x v="4"/>
    <x v="0"/>
    <x v="0"/>
    <x v="0"/>
    <x v="0"/>
    <n v="0"/>
    <x v="0"/>
    <s v="WA.2378.EBA.958.306.A.524111"/>
  </r>
  <r>
    <s v="WA.2378.EBA.958.306.A.524111.1"/>
    <m/>
    <m/>
    <m/>
    <m/>
    <m/>
    <m/>
    <m/>
    <x v="10"/>
    <n v="1"/>
    <s v="PKT"/>
    <n v="1000000"/>
    <n v="1000000"/>
    <n v="-1000000"/>
    <x v="4"/>
    <x v="0"/>
    <x v="0"/>
    <x v="0"/>
    <x v="0"/>
    <n v="0"/>
    <x v="0"/>
    <s v="WA.2378.EBA.958.306.A.524111"/>
  </r>
  <r>
    <s v="WA.2378.EBA.958.306.A.524111.1"/>
    <m/>
    <m/>
    <m/>
    <m/>
    <m/>
    <m/>
    <m/>
    <x v="58"/>
    <n v="50"/>
    <s v="PKT"/>
    <n v="280000"/>
    <n v="14000000"/>
    <n v="-14000000"/>
    <x v="4"/>
    <x v="0"/>
    <x v="0"/>
    <x v="0"/>
    <x v="0"/>
    <n v="0"/>
    <x v="0"/>
    <s v="WA.2378.EBA.958.306.A.524111"/>
  </r>
  <r>
    <s v="WA.2378.EBA.958.306.A.524111.1"/>
    <m/>
    <m/>
    <m/>
    <m/>
    <m/>
    <m/>
    <s v="521219"/>
    <x v="23"/>
    <m/>
    <m/>
    <m/>
    <n v="0"/>
    <n v="0"/>
    <x v="2"/>
    <x v="0"/>
    <x v="0"/>
    <x v="3"/>
    <x v="6"/>
    <n v="0"/>
    <x v="0"/>
    <s v="WA.2378.EBA.958.306.A.524111"/>
  </r>
  <r>
    <s v="WA.2378.EBA.958.306.A.524111.1"/>
    <m/>
    <m/>
    <m/>
    <m/>
    <m/>
    <m/>
    <m/>
    <x v="54"/>
    <n v="0"/>
    <s v="PKT"/>
    <n v="250000"/>
    <n v="0"/>
    <n v="0"/>
    <x v="2"/>
    <x v="0"/>
    <x v="0"/>
    <x v="0"/>
    <x v="0"/>
    <n v="0"/>
    <x v="0"/>
    <s v="WA.2378.EBA.958.306.A.524111"/>
  </r>
  <r>
    <s v="WA.2378.EBA.958.306.A.524111.1"/>
    <m/>
    <m/>
    <m/>
    <m/>
    <m/>
    <m/>
    <m/>
    <x v="55"/>
    <n v="0"/>
    <s v="PKT"/>
    <n v="8000000"/>
    <n v="0"/>
    <n v="0"/>
    <x v="2"/>
    <x v="0"/>
    <x v="0"/>
    <x v="0"/>
    <x v="0"/>
    <n v="0"/>
    <x v="0"/>
    <s v="WA.2378.EBA.958.306.A.524111"/>
  </r>
  <r>
    <s v="WA.2378.EBA.958.306.A.524111.1"/>
    <m/>
    <m/>
    <m/>
    <m/>
    <m/>
    <m/>
    <s v="522151"/>
    <x v="11"/>
    <m/>
    <m/>
    <m/>
    <n v="10000000"/>
    <n v="-10000000"/>
    <x v="2"/>
    <x v="0"/>
    <x v="0"/>
    <x v="3"/>
    <x v="6"/>
    <n v="0"/>
    <x v="0"/>
    <s v="WA.2378.EBA.958.306.A.524111"/>
  </r>
  <r>
    <s v="WA.2378.EBA.958.306.A.524111.1"/>
    <m/>
    <m/>
    <m/>
    <m/>
    <m/>
    <m/>
    <m/>
    <x v="12"/>
    <n v="10"/>
    <s v="OJ"/>
    <n v="1000000"/>
    <n v="10000000"/>
    <n v="-10000000"/>
    <x v="4"/>
    <x v="0"/>
    <x v="0"/>
    <x v="0"/>
    <x v="0"/>
    <n v="0"/>
    <x v="0"/>
    <s v="WA.2378.EBA.958.306.A.524111"/>
  </r>
  <r>
    <s v="WA.2378.EBA.958.306.A.524111.1"/>
    <m/>
    <m/>
    <m/>
    <m/>
    <m/>
    <m/>
    <s v="524111"/>
    <x v="13"/>
    <m/>
    <m/>
    <m/>
    <n v="116100000"/>
    <n v="-116100000"/>
    <x v="2"/>
    <x v="0"/>
    <x v="0"/>
    <x v="3"/>
    <x v="6"/>
    <n v="0"/>
    <x v="0"/>
    <s v="WA.2378.EBA.958.306.A.524111"/>
  </r>
  <r>
    <s v="WA.2378.EBA.958.306.A.524111.1"/>
    <m/>
    <m/>
    <m/>
    <m/>
    <m/>
    <m/>
    <m/>
    <x v="59"/>
    <n v="50"/>
    <s v="OK"/>
    <n v="822000"/>
    <n v="41100000"/>
    <n v="-41100000"/>
    <x v="4"/>
    <x v="0"/>
    <x v="0"/>
    <x v="0"/>
    <x v="0"/>
    <n v="0"/>
    <x v="0"/>
    <s v="WA.2378.EBA.958.306.A.524111"/>
  </r>
  <r>
    <s v="WA.2378.EBA.958.306.A.524111.1"/>
    <m/>
    <m/>
    <m/>
    <m/>
    <m/>
    <m/>
    <m/>
    <x v="60"/>
    <n v="25"/>
    <s v="OK"/>
    <n v="3000000"/>
    <n v="75000000"/>
    <n v="-75000000"/>
    <x v="4"/>
    <x v="0"/>
    <x v="0"/>
    <x v="0"/>
    <x v="0"/>
    <n v="0"/>
    <x v="0"/>
    <s v="WA.2378.EBA.958.306.A.524111"/>
  </r>
  <r>
    <s v="WA.2378.EBA.962"/>
    <s v="2378.EBA.962"/>
    <s v="Layanan Umum"/>
    <n v="1"/>
    <s v="Layanan"/>
    <m/>
    <n v="1209115000"/>
    <s v="2378.EBA.962"/>
    <x v="61"/>
    <n v="1"/>
    <s v="Layanan"/>
    <m/>
    <n v="1716119000"/>
    <n v="-542066000"/>
    <x v="0"/>
    <x v="0"/>
    <x v="0"/>
    <x v="0"/>
    <x v="0"/>
    <n v="149875169"/>
    <x v="0"/>
    <s v="WA.2378.EBA"/>
  </r>
  <r>
    <s v="WA.2378.EBA.962.301"/>
    <s v="301"/>
    <s v="Pelayanan Tata Usaha dan Kerumahtanggaan Pendidikan Kelautan dan Perikanan"/>
    <m/>
    <s v=""/>
    <m/>
    <n v="1209115000"/>
    <s v="301"/>
    <x v="62"/>
    <m/>
    <s v=""/>
    <m/>
    <n v="1716119000"/>
    <n v="-542066000"/>
    <x v="0"/>
    <x v="0"/>
    <x v="0"/>
    <x v="0"/>
    <x v="0"/>
    <n v="149875169"/>
    <x v="0"/>
    <s v="WA.2378.EBA.962"/>
  </r>
  <r>
    <s v="WA.2378.EBA.962.301.A"/>
    <s v="A"/>
    <s v="Pengelolaan dan Implementasi BMN"/>
    <m/>
    <m/>
    <m/>
    <n v="72100000"/>
    <s v="A"/>
    <x v="63"/>
    <m/>
    <m/>
    <m/>
    <n v="61900000"/>
    <n v="10200000"/>
    <x v="0"/>
    <x v="3"/>
    <x v="5"/>
    <x v="0"/>
    <x v="0"/>
    <n v="25241935"/>
    <x v="0"/>
    <s v="WA.2378.EBA.962.301"/>
  </r>
  <r>
    <s v="WA.2378.EBA.962.301.A.521211"/>
    <s v="521211"/>
    <s v="Belanja Bahan"/>
    <m/>
    <m/>
    <m/>
    <n v="22000000"/>
    <s v="521211"/>
    <x v="6"/>
    <m/>
    <m/>
    <m/>
    <n v="15000000"/>
    <n v="7000000"/>
    <x v="0"/>
    <x v="0"/>
    <x v="0"/>
    <x v="4"/>
    <x v="5"/>
    <n v="4992850"/>
    <x v="0"/>
    <s v="WA.2378.EBA.962.301.A"/>
  </r>
  <r>
    <s v="WA.2378.EBA.962.301.A.521211.1"/>
    <m/>
    <s v="01 - Penggadaan"/>
    <n v="4"/>
    <s v="PKT"/>
    <n v="1500000"/>
    <n v="6000000"/>
    <m/>
    <x v="64"/>
    <n v="3"/>
    <s v="PKT"/>
    <n v="1500000"/>
    <n v="4500000"/>
    <n v="1500000"/>
    <x v="0"/>
    <x v="0"/>
    <x v="0"/>
    <x v="0"/>
    <x v="0"/>
    <n v="1495000"/>
    <x v="0"/>
    <s v="WA.2378.EBA.962.301.A.521211"/>
  </r>
  <r>
    <s v="WA.2378.EBA.962.301.A.521211.2"/>
    <m/>
    <s v="02 - Bahan Komputer"/>
    <n v="4"/>
    <s v="PKT"/>
    <n v="1500000"/>
    <n v="6000000"/>
    <m/>
    <x v="20"/>
    <n v="3"/>
    <s v="PKT"/>
    <n v="1500000"/>
    <n v="4500000"/>
    <n v="1500000"/>
    <x v="0"/>
    <x v="0"/>
    <x v="0"/>
    <x v="0"/>
    <x v="0"/>
    <n v="1500000"/>
    <x v="0"/>
    <s v="WA.2378.EBA.962.301.A.521211"/>
  </r>
  <r>
    <s v="WA.2378.EBA.962.301.A.521211.3"/>
    <m/>
    <s v="03 - ATK"/>
    <n v="4"/>
    <s v="PKT"/>
    <n v="1000000"/>
    <n v="4000000"/>
    <m/>
    <x v="21"/>
    <n v="3"/>
    <s v="PKT"/>
    <n v="1000000"/>
    <n v="3000000"/>
    <n v="1000000"/>
    <x v="0"/>
    <x v="0"/>
    <x v="0"/>
    <x v="0"/>
    <x v="0"/>
    <n v="998000"/>
    <x v="0"/>
    <s v="WA.2378.EBA.962.301.A.521211"/>
  </r>
  <r>
    <s v="WA.2378.EBA.962.301.A.521211.4"/>
    <m/>
    <s v="04 - Cetakan Kegiatan Administrasi SIMAK BMN"/>
    <n v="12"/>
    <s v="Ekplr"/>
    <n v="500000"/>
    <n v="6000000"/>
    <m/>
    <x v="65"/>
    <n v="6"/>
    <s v="Ekplr"/>
    <n v="500000"/>
    <n v="3000000"/>
    <n v="3000000"/>
    <x v="1"/>
    <x v="0"/>
    <x v="0"/>
    <x v="0"/>
    <x v="0"/>
    <n v="999850"/>
    <x v="0"/>
    <s v="WA.2378.EBA.962.301.A.521211"/>
  </r>
  <r>
    <s v="WA.2378.EBA.962.301.A.524111"/>
    <s v="524111"/>
    <s v="Belanja Perjalanan Dinas Biasa"/>
    <m/>
    <m/>
    <m/>
    <n v="48000000"/>
    <s v="524111"/>
    <x v="13"/>
    <m/>
    <m/>
    <m/>
    <n v="44800000"/>
    <n v="3200000"/>
    <x v="0"/>
    <x v="0"/>
    <x v="0"/>
    <x v="4"/>
    <x v="5"/>
    <n v="19949085"/>
    <x v="0"/>
    <s v="WA.2378.EBA.962.301.A"/>
  </r>
  <r>
    <s v="WA.2378.EBA.962.301.A.524111.1"/>
    <m/>
    <s v="01 - Perjalanan Implementasi SIMAK - BMN"/>
    <n v="12"/>
    <s v="OK"/>
    <n v="4000000"/>
    <n v="48000000"/>
    <m/>
    <x v="66"/>
    <n v="8"/>
    <s v="OK"/>
    <n v="5600000"/>
    <n v="44800000"/>
    <n v="3200000"/>
    <x v="1"/>
    <x v="0"/>
    <x v="0"/>
    <x v="0"/>
    <x v="0"/>
    <n v="19949085"/>
    <x v="0"/>
    <s v="WA.2378.EBA.962.301.A.524111"/>
  </r>
  <r>
    <s v="WA.2378.EBA.962.301.A.524113"/>
    <s v="524113"/>
    <s v="Belanja Perjalanan Dinas Dalam Kota"/>
    <m/>
    <m/>
    <m/>
    <n v="2100000"/>
    <s v="524113"/>
    <x v="32"/>
    <m/>
    <m/>
    <m/>
    <n v="2100000"/>
    <n v="0"/>
    <x v="0"/>
    <x v="0"/>
    <x v="0"/>
    <x v="4"/>
    <x v="5"/>
    <n v="300000"/>
    <x v="0"/>
    <s v="WA.2378.EBA.962.301.A"/>
  </r>
  <r>
    <s v="WA.2378.EBA.962.301.A.524113.1"/>
    <m/>
    <s v="01 - Koordinasi Implementasi SIMAK - BMN"/>
    <n v="14"/>
    <s v="OK"/>
    <n v="150000"/>
    <n v="2100000"/>
    <m/>
    <x v="67"/>
    <n v="14"/>
    <s v="OK"/>
    <n v="150000"/>
    <n v="2100000"/>
    <n v="0"/>
    <x v="2"/>
    <x v="0"/>
    <x v="0"/>
    <x v="0"/>
    <x v="0"/>
    <n v="300000"/>
    <x v="0"/>
    <s v="WA.2378.EBA.962.301.A.524113"/>
  </r>
  <r>
    <s v="WA.2378.EBA.962.301.B"/>
    <s v="B"/>
    <s v="Pembinaan dan Koordinasi Kepala Pusdik KP"/>
    <m/>
    <m/>
    <m/>
    <n v="572300000"/>
    <s v="B"/>
    <x v="68"/>
    <m/>
    <m/>
    <m/>
    <n v="498618000"/>
    <n v="73682000"/>
    <x v="0"/>
    <x v="3"/>
    <x v="5"/>
    <x v="0"/>
    <x v="0"/>
    <n v="61528061"/>
    <x v="0"/>
    <s v="WA.2378.EBA.962.301"/>
  </r>
  <r>
    <s v="WA.2378.EBA.962.301.B.521211"/>
    <s v="521211"/>
    <s v="Belanja Bahan"/>
    <m/>
    <m/>
    <m/>
    <n v="10000000"/>
    <s v="521211"/>
    <x v="6"/>
    <m/>
    <m/>
    <m/>
    <n v="5000000"/>
    <n v="5000000"/>
    <x v="0"/>
    <x v="0"/>
    <x v="0"/>
    <x v="4"/>
    <x v="5"/>
    <n v="2455000"/>
    <x v="0"/>
    <s v="WA.2378.EBA.962.301.B"/>
  </r>
  <r>
    <s v="WA.2378.EBA.962.301.B.521211.1"/>
    <m/>
    <s v="01 - Bahan Komputer"/>
    <n v="4"/>
    <s v="PKT"/>
    <n v="1500000"/>
    <n v="6000000"/>
    <m/>
    <x v="69"/>
    <n v="2"/>
    <s v="PKT"/>
    <n v="1500000"/>
    <n v="3000000"/>
    <n v="3000000"/>
    <x v="1"/>
    <x v="0"/>
    <x v="0"/>
    <x v="0"/>
    <x v="0"/>
    <n v="1455000"/>
    <x v="0"/>
    <s v="WA.2378.EBA.962.301.B.521211"/>
  </r>
  <r>
    <s v="WA.2378.EBA.962.301.B.521211.2"/>
    <m/>
    <s v="02 - ATK"/>
    <n v="4"/>
    <s v="PKT"/>
    <n v="1000000"/>
    <n v="4000000"/>
    <m/>
    <x v="70"/>
    <n v="2"/>
    <s v="PKT"/>
    <n v="1000000"/>
    <n v="2000000"/>
    <n v="2000000"/>
    <x v="1"/>
    <x v="0"/>
    <x v="0"/>
    <x v="0"/>
    <x v="0"/>
    <n v="1000000"/>
    <x v="0"/>
    <s v="WA.2378.EBA.962.301.B.521211"/>
  </r>
  <r>
    <s v="WA.2378.EBA.962.301.B.521219"/>
    <s v="521219"/>
    <s v="Belanja Barang Non Operasional Lainnya"/>
    <m/>
    <m/>
    <m/>
    <n v="7800000"/>
    <s v="521219"/>
    <x v="23"/>
    <m/>
    <m/>
    <m/>
    <n v="7800000"/>
    <n v="0"/>
    <x v="0"/>
    <x v="0"/>
    <x v="0"/>
    <x v="4"/>
    <x v="5"/>
    <n v="0"/>
    <x v="0"/>
    <s v="WA.2378.EBA.962.301.B"/>
  </r>
  <r>
    <s v="WA.2378.EBA.962.301.B.521219.1"/>
    <m/>
    <s v="01 - Langganan biaya video conference"/>
    <n v="12"/>
    <s v="PKT"/>
    <n v="650000"/>
    <n v="7800000"/>
    <m/>
    <x v="71"/>
    <n v="2"/>
    <s v="PKT"/>
    <n v="3900000"/>
    <n v="7800000"/>
    <n v="0"/>
    <x v="2"/>
    <x v="0"/>
    <x v="0"/>
    <x v="0"/>
    <x v="0"/>
    <n v="0"/>
    <x v="0"/>
    <s v="WA.2378.EBA.962.301.B.521219"/>
  </r>
  <r>
    <s v="WA.2378.EBA.962.301.B.524111"/>
    <s v="524111"/>
    <s v="Belanja Perjalanan Dinas Biasa"/>
    <m/>
    <m/>
    <m/>
    <n v="554500000"/>
    <s v="524111"/>
    <x v="13"/>
    <m/>
    <m/>
    <m/>
    <n v="485818000"/>
    <n v="68682000"/>
    <x v="0"/>
    <x v="0"/>
    <x v="0"/>
    <x v="4"/>
    <x v="5"/>
    <n v="59073061"/>
    <x v="0"/>
    <s v="WA.2378.EBA.962.301.B"/>
  </r>
  <r>
    <s v="WA.2378.EBA.962.301.B.524111.1"/>
    <m/>
    <s v="01 - Perjalanan Pembinaan dan Wisuda Kepala Pusdik KP"/>
    <n v="55"/>
    <s v="OK"/>
    <n v="6075000"/>
    <n v="334125000"/>
    <m/>
    <x v="72"/>
    <n v="68"/>
    <s v="OK"/>
    <n v="6715132"/>
    <n v="456629000"/>
    <n v="-122504000"/>
    <x v="1"/>
    <x v="0"/>
    <x v="0"/>
    <x v="0"/>
    <x v="0"/>
    <n v="29884566"/>
    <x v="0"/>
    <s v="WA.2378.EBA.962.301.B.524111"/>
  </r>
  <r>
    <s v="WA.2378.EBA.962.301.B.524111.2"/>
    <m/>
    <s v="02 - Perjalanan Koordinasi, Sinkronisasi, Wisuda dan Pendampingan Kepala Pusdik KP"/>
    <n v="36"/>
    <s v="OK"/>
    <n v="6121528"/>
    <n v="220375000"/>
    <m/>
    <x v="73"/>
    <n v="5"/>
    <s v="OK"/>
    <n v="5837800"/>
    <n v="29189000"/>
    <n v="191186000"/>
    <x v="1"/>
    <x v="0"/>
    <x v="0"/>
    <x v="0"/>
    <x v="0"/>
    <n v="29188495"/>
    <x v="0"/>
    <s v="WA.2378.EBA.962.301.B.524111"/>
  </r>
  <r>
    <s v="WA.2378.EBA.962.301.C"/>
    <s v="C"/>
    <s v="Pengelolaan Kearsipan, Tata Naskah Dinas dan Persuratan Pusat Pendidikan KP"/>
    <m/>
    <m/>
    <m/>
    <n v="78000000"/>
    <s v="C"/>
    <x v="74"/>
    <m/>
    <m/>
    <m/>
    <n v="63200000"/>
    <n v="14800000"/>
    <x v="0"/>
    <x v="3"/>
    <x v="5"/>
    <x v="0"/>
    <x v="0"/>
    <n v="12305970"/>
    <x v="0"/>
    <s v="WA.2378.EBA.962.301"/>
  </r>
  <r>
    <s v="WA.2378.EBA.962.301.C.521211"/>
    <s v="521211"/>
    <s v="Belanja Bahan"/>
    <m/>
    <m/>
    <m/>
    <n v="34000000"/>
    <s v="521211"/>
    <x v="6"/>
    <m/>
    <m/>
    <m/>
    <n v="18000000"/>
    <n v="16000000"/>
    <x v="0"/>
    <x v="0"/>
    <x v="0"/>
    <x v="4"/>
    <x v="5"/>
    <n v="4986800"/>
    <x v="0"/>
    <s v="WA.2378.EBA.962.301.C"/>
  </r>
  <r>
    <s v="WA.2378.EBA.962.301.C.521211.1"/>
    <m/>
    <s v="01 - Penggadaan"/>
    <n v="8"/>
    <s v="PKT"/>
    <n v="1000000"/>
    <n v="8000000"/>
    <m/>
    <x v="64"/>
    <n v="4"/>
    <s v="PKT"/>
    <n v="1000000"/>
    <n v="4000000"/>
    <n v="4000000"/>
    <x v="1"/>
    <x v="0"/>
    <x v="0"/>
    <x v="0"/>
    <x v="0"/>
    <n v="1500000"/>
    <x v="0"/>
    <s v="WA.2378.EBA.962.301.C.521211"/>
  </r>
  <r>
    <s v="WA.2378.EBA.962.301.C.521211.2"/>
    <m/>
    <s v="02 - Bahan Komputer"/>
    <n v="8"/>
    <s v="PKT"/>
    <n v="1500000"/>
    <n v="12000000"/>
    <m/>
    <x v="20"/>
    <n v="4"/>
    <s v="PKT"/>
    <n v="1500000"/>
    <n v="6000000"/>
    <n v="6000000"/>
    <x v="1"/>
    <x v="0"/>
    <x v="0"/>
    <x v="0"/>
    <x v="0"/>
    <n v="1490000"/>
    <x v="0"/>
    <s v="WA.2378.EBA.962.301.C.521211"/>
  </r>
  <r>
    <s v="WA.2378.EBA.962.301.C.521211.3"/>
    <m/>
    <s v="03 - ATK"/>
    <n v="8"/>
    <s v="PKT"/>
    <n v="1000000"/>
    <n v="8000000"/>
    <m/>
    <x v="21"/>
    <n v="4"/>
    <s v="PKT"/>
    <n v="1000000"/>
    <n v="4000000"/>
    <n v="4000000"/>
    <x v="1"/>
    <x v="0"/>
    <x v="0"/>
    <x v="0"/>
    <x v="0"/>
    <n v="997500"/>
    <x v="0"/>
    <s v="WA.2378.EBA.962.301.C.521211"/>
  </r>
  <r>
    <s v="WA.2378.EBA.962.301.C.521211.4"/>
    <m/>
    <s v="04 - Cetakan Kegiatan dan Laporan"/>
    <n v="12"/>
    <s v="Ekplr"/>
    <n v="500000"/>
    <n v="6000000"/>
    <m/>
    <x v="75"/>
    <n v="8"/>
    <s v="Ekplr"/>
    <n v="500000"/>
    <n v="4000000"/>
    <n v="2000000"/>
    <x v="1"/>
    <x v="0"/>
    <x v="0"/>
    <x v="0"/>
    <x v="0"/>
    <n v="999300"/>
    <x v="0"/>
    <s v="WA.2378.EBA.962.301.C.521211"/>
  </r>
  <r>
    <s v="WA.2378.EBA.962.301.C.522141"/>
    <s v="522141"/>
    <s v="Belanja Sewa"/>
    <m/>
    <m/>
    <m/>
    <n v="3000000"/>
    <s v="522141"/>
    <x v="76"/>
    <m/>
    <m/>
    <m/>
    <n v="3000000"/>
    <n v="0"/>
    <x v="0"/>
    <x v="0"/>
    <x v="0"/>
    <x v="4"/>
    <x v="5"/>
    <n v="0"/>
    <x v="0"/>
    <s v="WA.2378.EBA.962.301.C"/>
  </r>
  <r>
    <s v="WA.2378.EBA.962.301.C.522141.1"/>
    <m/>
    <s v="01 - Sewa Kendaraan / Mobil (2 kali)"/>
    <n v="2"/>
    <s v="UH"/>
    <n v="1500000"/>
    <n v="3000000"/>
    <m/>
    <x v="77"/>
    <n v="2"/>
    <s v="UH"/>
    <n v="1500000"/>
    <n v="3000000"/>
    <n v="0"/>
    <x v="2"/>
    <x v="0"/>
    <x v="0"/>
    <x v="0"/>
    <x v="0"/>
    <n v="0"/>
    <x v="0"/>
    <s v="WA.2378.EBA.962.301.C.522141"/>
  </r>
  <r>
    <s v="WA.2378.EBA.962.301.C.524111"/>
    <s v="524111"/>
    <s v="Belanja Perjalanan Dinas Biasa"/>
    <m/>
    <m/>
    <m/>
    <n v="38000000"/>
    <s v="524111"/>
    <x v="13"/>
    <m/>
    <m/>
    <m/>
    <n v="38000000"/>
    <n v="0"/>
    <x v="0"/>
    <x v="0"/>
    <x v="0"/>
    <x v="4"/>
    <x v="5"/>
    <n v="7019170"/>
    <x v="0"/>
    <s v="WA.2378.EBA.962.301.C"/>
  </r>
  <r>
    <s v="WA.2378.EBA.962.301.C.524111.1"/>
    <m/>
    <s v="01 - Perjalanan Pengelolaan Penatausahaan Arsip dan Sinkronisasi Tata Naskah dan Persuratan"/>
    <n v="8"/>
    <s v="OK"/>
    <n v="4750000"/>
    <n v="38000000"/>
    <m/>
    <x v="78"/>
    <n v="8"/>
    <s v="OK"/>
    <n v="4750000"/>
    <n v="38000000"/>
    <n v="0"/>
    <x v="2"/>
    <x v="0"/>
    <x v="0"/>
    <x v="0"/>
    <x v="0"/>
    <n v="7019170"/>
    <x v="0"/>
    <s v="WA.2378.EBA.962.301.C.524111"/>
  </r>
  <r>
    <s v="WA.2378.EBA.962.301.C.524113"/>
    <s v="524113"/>
    <s v="Belanja Perjalanan Dinas Dalam Kota"/>
    <m/>
    <m/>
    <m/>
    <n v="3000000"/>
    <s v="524113"/>
    <x v="32"/>
    <m/>
    <m/>
    <m/>
    <n v="4200000"/>
    <n v="-1200000"/>
    <x v="0"/>
    <x v="0"/>
    <x v="0"/>
    <x v="4"/>
    <x v="5"/>
    <n v="300000"/>
    <x v="0"/>
    <s v="WA.2378.EBA.962.301.C"/>
  </r>
  <r>
    <s v="WA.2378.EBA.962.301.C.524113.1"/>
    <m/>
    <s v="01 - Perjalanan Koordinasi"/>
    <n v="20"/>
    <s v="OK"/>
    <n v="150000"/>
    <n v="3000000"/>
    <m/>
    <x v="79"/>
    <n v="28"/>
    <s v="OK"/>
    <n v="150000"/>
    <n v="4200000"/>
    <n v="-1200000"/>
    <x v="1"/>
    <x v="0"/>
    <x v="0"/>
    <x v="0"/>
    <x v="0"/>
    <n v="300000"/>
    <x v="0"/>
    <s v="WA.2378.EBA.962.301.C.524113"/>
  </r>
  <r>
    <s v="WA.2378.EBA.962.301.D"/>
    <s v="D"/>
    <s v="Penyusunan Bahan Tindak Lanjut dan Pemutakhiran Data"/>
    <m/>
    <m/>
    <m/>
    <n v="65000000"/>
    <s v="D"/>
    <x v="80"/>
    <m/>
    <m/>
    <m/>
    <n v="64800000"/>
    <n v="200000"/>
    <x v="0"/>
    <x v="3"/>
    <x v="5"/>
    <x v="0"/>
    <x v="0"/>
    <n v="6575000"/>
    <x v="0"/>
    <s v="WA.2378.EBA.962.301"/>
  </r>
  <r>
    <s v="WA.2378.EBA.962.301.D.521211"/>
    <s v="521211"/>
    <s v="Belanja Bahan"/>
    <m/>
    <m/>
    <m/>
    <n v="22000000"/>
    <s v="521211"/>
    <x v="6"/>
    <m/>
    <m/>
    <m/>
    <n v="23000000"/>
    <n v="-1000000"/>
    <x v="0"/>
    <x v="0"/>
    <x v="0"/>
    <x v="4"/>
    <x v="5"/>
    <n v="4985000"/>
    <x v="0"/>
    <s v="WA.2378.EBA.962.301.D"/>
  </r>
  <r>
    <s v="WA.2378.EBA.962.301.D.521211.1"/>
    <m/>
    <s v="01 - Penggadaan"/>
    <n v="4"/>
    <s v="PKT"/>
    <n v="1500000"/>
    <n v="6000000"/>
    <m/>
    <x v="64"/>
    <n v="4"/>
    <s v="PKT"/>
    <n v="1500000"/>
    <n v="6000000"/>
    <n v="0"/>
    <x v="0"/>
    <x v="0"/>
    <x v="0"/>
    <x v="0"/>
    <x v="0"/>
    <n v="1495000"/>
    <x v="0"/>
    <s v="WA.2378.EBA.962.301.D.521211"/>
  </r>
  <r>
    <s v="WA.2378.EBA.962.301.D.521211.2"/>
    <m/>
    <s v="02 - Bahan Komputer"/>
    <n v="4"/>
    <s v="PKT"/>
    <n v="1500000"/>
    <n v="6000000"/>
    <m/>
    <x v="20"/>
    <n v="4"/>
    <s v="PKT"/>
    <n v="1500000"/>
    <n v="6000000"/>
    <n v="0"/>
    <x v="0"/>
    <x v="0"/>
    <x v="0"/>
    <x v="0"/>
    <x v="0"/>
    <n v="1490000"/>
    <x v="0"/>
    <s v="WA.2378.EBA.962.301.D.521211"/>
  </r>
  <r>
    <s v="WA.2378.EBA.962.301.D.521211.3"/>
    <m/>
    <s v="03 - ATK"/>
    <n v="4"/>
    <s v="PKT"/>
    <n v="1000000"/>
    <n v="4000000"/>
    <m/>
    <x v="21"/>
    <n v="4"/>
    <s v="PKT"/>
    <n v="1000000"/>
    <n v="4000000"/>
    <n v="0"/>
    <x v="0"/>
    <x v="0"/>
    <x v="0"/>
    <x v="0"/>
    <x v="0"/>
    <n v="1000000"/>
    <x v="0"/>
    <s v="WA.2378.EBA.962.301.D.521211"/>
  </r>
  <r>
    <s v="WA.2378.EBA.962.301.D.521211.4"/>
    <m/>
    <s v="04 - Cetakan Kegiatan dan Laporan"/>
    <n v="12"/>
    <s v="Ekplr"/>
    <n v="500000"/>
    <n v="6000000"/>
    <m/>
    <x v="75"/>
    <n v="8"/>
    <s v="Ekplr"/>
    <n v="500000"/>
    <n v="4000000"/>
    <n v="2000000"/>
    <x v="1"/>
    <x v="0"/>
    <x v="0"/>
    <x v="0"/>
    <x v="0"/>
    <n v="1000000"/>
    <x v="0"/>
    <s v="WA.2378.EBA.962.301.D.521211"/>
  </r>
  <r>
    <s v="WA.2378.EBA.962.301.D.524111"/>
    <s v="524111"/>
    <s v="Belanja Perjalanan Dinas Biasa"/>
    <m/>
    <m/>
    <m/>
    <n v="40000000"/>
    <s v="524111"/>
    <x v="13"/>
    <m/>
    <m/>
    <m/>
    <n v="40000000"/>
    <n v="0"/>
    <x v="0"/>
    <x v="0"/>
    <x v="0"/>
    <x v="4"/>
    <x v="5"/>
    <n v="1440000"/>
    <x v="0"/>
    <s v="WA.2378.EBA.962.301.D"/>
  </r>
  <r>
    <s v="WA.2378.EBA.962.301.D.524111.1"/>
    <m/>
    <s v="01 - Perjalanan Penyusunan Bahan Tindak Lanjut dan Pemutakhiran Data"/>
    <n v="10"/>
    <s v="OK"/>
    <n v="4000000"/>
    <n v="40000000"/>
    <m/>
    <x v="81"/>
    <n v="10"/>
    <s v="OK"/>
    <n v="4000000"/>
    <n v="40000000"/>
    <n v="0"/>
    <x v="2"/>
    <x v="0"/>
    <x v="0"/>
    <x v="0"/>
    <x v="0"/>
    <n v="1440000"/>
    <x v="0"/>
    <s v="WA.2378.EBA.962.301.D.524111"/>
  </r>
  <r>
    <s v="WA.2378.EBA.962.301.D.524113"/>
    <s v="524113"/>
    <s v="Belanja Perjalanan Dinas Dalam Kota"/>
    <m/>
    <m/>
    <m/>
    <n v="3000000"/>
    <s v="524113"/>
    <x v="32"/>
    <m/>
    <m/>
    <m/>
    <n v="1800000"/>
    <n v="1200000"/>
    <x v="0"/>
    <x v="0"/>
    <x v="0"/>
    <x v="4"/>
    <x v="5"/>
    <n v="150000"/>
    <x v="0"/>
    <s v="WA.2378.EBA.962.301.D"/>
  </r>
  <r>
    <s v="WA.2378.EBA.962.301.D.524113.1"/>
    <m/>
    <s v="01 - Perjalanan Koordinasi"/>
    <n v="20"/>
    <s v="OK"/>
    <n v="150000"/>
    <n v="3000000"/>
    <m/>
    <x v="79"/>
    <n v="12"/>
    <s v="OK"/>
    <n v="150000"/>
    <n v="1800000"/>
    <n v="1200000"/>
    <x v="1"/>
    <x v="0"/>
    <x v="0"/>
    <x v="0"/>
    <x v="0"/>
    <n v="150000"/>
    <x v="0"/>
    <s v="WA.2378.EBA.962.301.D.524113"/>
  </r>
  <r>
    <s v="WA.2378.EBA.962.301.E"/>
    <s v="E"/>
    <s v="Pengelolaan Administrasi Kepegawaian Pusdik KP"/>
    <m/>
    <m/>
    <m/>
    <n v="82785000"/>
    <s v="E"/>
    <x v="82"/>
    <m/>
    <m/>
    <m/>
    <n v="151850000"/>
    <n v="-69065000"/>
    <x v="0"/>
    <x v="3"/>
    <x v="5"/>
    <x v="0"/>
    <x v="0"/>
    <n v="17590905"/>
    <x v="0"/>
    <s v="WA.2378.EBA.962.301"/>
  </r>
  <r>
    <s v="WA.2378.EBA.962.301.E.521211"/>
    <s v="521211"/>
    <s v="Belanja Bahan"/>
    <m/>
    <m/>
    <m/>
    <n v="22000000"/>
    <s v="521211"/>
    <x v="6"/>
    <m/>
    <m/>
    <m/>
    <n v="22000000"/>
    <n v="0"/>
    <x v="0"/>
    <x v="0"/>
    <x v="0"/>
    <x v="4"/>
    <x v="5"/>
    <n v="4977900"/>
    <x v="0"/>
    <s v="WA.2378.EBA.962.301.E"/>
  </r>
  <r>
    <s v="WA.2378.EBA.962.301.E.521211.1"/>
    <m/>
    <s v="01 - Penggadaan"/>
    <n v="4"/>
    <s v="PKT"/>
    <n v="1500000"/>
    <n v="6000000"/>
    <m/>
    <x v="64"/>
    <n v="4"/>
    <s v="PKT"/>
    <n v="1500000"/>
    <n v="6000000"/>
    <n v="0"/>
    <x v="0"/>
    <x v="0"/>
    <x v="0"/>
    <x v="0"/>
    <x v="0"/>
    <n v="1498000"/>
    <x v="0"/>
    <s v="WA.2378.EBA.962.301.E.521211"/>
  </r>
  <r>
    <s v="WA.2378.EBA.962.301.E.521211.2"/>
    <m/>
    <s v="02 - Bahan Komputer"/>
    <n v="4"/>
    <s v="PKT"/>
    <n v="1500000"/>
    <n v="6000000"/>
    <m/>
    <x v="20"/>
    <n v="4"/>
    <s v="PKT"/>
    <n v="1500000"/>
    <n v="6000000"/>
    <n v="0"/>
    <x v="0"/>
    <x v="0"/>
    <x v="0"/>
    <x v="0"/>
    <x v="0"/>
    <n v="1480000"/>
    <x v="0"/>
    <s v="WA.2378.EBA.962.301.E.521211"/>
  </r>
  <r>
    <s v="WA.2378.EBA.962.301.E.521211.3"/>
    <m/>
    <s v="03 - ATK"/>
    <n v="4"/>
    <s v="PKT"/>
    <n v="1000000"/>
    <n v="4000000"/>
    <m/>
    <x v="21"/>
    <n v="4"/>
    <s v="PKT"/>
    <n v="1000000"/>
    <n v="4000000"/>
    <n v="0"/>
    <x v="0"/>
    <x v="0"/>
    <x v="0"/>
    <x v="0"/>
    <x v="0"/>
    <n v="1000000"/>
    <x v="0"/>
    <s v="WA.2378.EBA.962.301.E.521211"/>
  </r>
  <r>
    <s v="WA.2378.EBA.962.301.E.521211.4"/>
    <m/>
    <s v="04 - Cetakan Kegiatan dan Laporan"/>
    <n v="24"/>
    <s v="Ekplr"/>
    <n v="250000"/>
    <n v="6000000"/>
    <m/>
    <x v="75"/>
    <n v="12"/>
    <s v="Ekplr"/>
    <n v="250000"/>
    <n v="3000000"/>
    <n v="3000000"/>
    <x v="1"/>
    <x v="0"/>
    <x v="0"/>
    <x v="0"/>
    <x v="0"/>
    <n v="999900"/>
    <x v="0"/>
    <s v="WA.2378.EBA.962.301.E.521211"/>
  </r>
  <r>
    <s v="WA.2378.EBA.962.301.E.521219"/>
    <s v="521219"/>
    <s v="Belanja Barang Non Operasional Lainnya"/>
    <m/>
    <m/>
    <m/>
    <n v="26250000"/>
    <s v="521219"/>
    <x v="23"/>
    <m/>
    <m/>
    <m/>
    <n v="26250000"/>
    <n v="0"/>
    <x v="0"/>
    <x v="0"/>
    <x v="0"/>
    <x v="4"/>
    <x v="5"/>
    <n v="0"/>
    <x v="0"/>
    <s v="WA.2378.EBA.962.301.E"/>
  </r>
  <r>
    <s v="WA.2378.EBA.962.301.E.521219.1"/>
    <m/>
    <s v="01 - Peningkatan Kapasitas Pegawai"/>
    <n v="15"/>
    <s v="OK"/>
    <n v="1750000"/>
    <n v="26250000"/>
    <m/>
    <x v="83"/>
    <n v="15"/>
    <s v="OK"/>
    <n v="1750000"/>
    <n v="26250000"/>
    <n v="0"/>
    <x v="2"/>
    <x v="0"/>
    <x v="0"/>
    <x v="0"/>
    <x v="0"/>
    <n v="0"/>
    <x v="0"/>
    <s v="WA.2378.EBA.962.301.E.521219"/>
  </r>
  <r>
    <s v="WA.2378.EBA.962.301.E.524111"/>
    <s v="524111"/>
    <s v="Belanja Perjalanan Dinas Biasa"/>
    <m/>
    <m/>
    <m/>
    <n v="32435000"/>
    <s v="524111"/>
    <x v="13"/>
    <m/>
    <m/>
    <m/>
    <n v="101500000"/>
    <n v="-69065000"/>
    <x v="0"/>
    <x v="0"/>
    <x v="0"/>
    <x v="4"/>
    <x v="5"/>
    <n v="12013005"/>
    <x v="0"/>
    <s v="WA.2378.EBA.962.301.E"/>
  </r>
  <r>
    <s v="WA.2378.EBA.962.301.E.524111.1"/>
    <m/>
    <s v="01 - Perjalanan Pengelolaan SDM Aparatur"/>
    <n v="12"/>
    <s v="OK"/>
    <n v="2702917"/>
    <n v="32435000"/>
    <m/>
    <x v="84"/>
    <n v="8"/>
    <s v="OK"/>
    <n v="4250000"/>
    <n v="34000000"/>
    <n v="-1565000"/>
    <x v="1"/>
    <x v="0"/>
    <x v="0"/>
    <x v="0"/>
    <x v="0"/>
    <n v="12013005"/>
    <x v="0"/>
    <s v="WA.2378.EBA.962.301.E.524111"/>
  </r>
  <r>
    <s v="WA.2378.EBA.962.301.E.524113"/>
    <s v="524113"/>
    <s v="Belanja Perjalanan Dinas Dalam Kota"/>
    <m/>
    <m/>
    <m/>
    <n v="2100000"/>
    <s v="524113"/>
    <x v="32"/>
    <m/>
    <m/>
    <m/>
    <n v="2100000"/>
    <n v="0"/>
    <x v="0"/>
    <x v="0"/>
    <x v="0"/>
    <x v="4"/>
    <x v="5"/>
    <n v="600000"/>
    <x v="0"/>
    <s v="WA.2378.EBA.962.301.E"/>
  </r>
  <r>
    <s v="WA.2378.EBA.962.301.E.524113.1"/>
    <m/>
    <s v="01 - Perjalanan Koordinasi"/>
    <n v="14"/>
    <s v="OK"/>
    <n v="150000"/>
    <n v="2100000"/>
    <m/>
    <x v="79"/>
    <n v="14"/>
    <s v="OK"/>
    <n v="150000"/>
    <n v="2100000"/>
    <n v="0"/>
    <x v="2"/>
    <x v="0"/>
    <x v="0"/>
    <x v="0"/>
    <x v="0"/>
    <n v="600000"/>
    <x v="0"/>
    <s v="WA.2378.EBA.962.301.E.524113"/>
  </r>
  <r>
    <s v="WA.2378.EBA.962.301.F"/>
    <s v="F"/>
    <s v="Penjaminan Mutu Kelembagaan"/>
    <m/>
    <m/>
    <m/>
    <n v="50042000"/>
    <s v="F"/>
    <x v="85"/>
    <m/>
    <m/>
    <m/>
    <n v="44492000"/>
    <n v="5550000"/>
    <x v="0"/>
    <x v="2"/>
    <x v="3"/>
    <x v="0"/>
    <x v="0"/>
    <n v="461397"/>
    <x v="0"/>
    <s v="WA.2378.EBA.962.301"/>
  </r>
  <r>
    <s v="WA.2378.EBA.962.301.F.521211"/>
    <s v="521211"/>
    <s v="Belanja Bahan"/>
    <m/>
    <m/>
    <m/>
    <n v="20000000"/>
    <s v="521211"/>
    <x v="6"/>
    <m/>
    <m/>
    <m/>
    <n v="16250000"/>
    <n v="3750000"/>
    <x v="0"/>
    <x v="0"/>
    <x v="0"/>
    <x v="0"/>
    <x v="3"/>
    <n v="0"/>
    <x v="0"/>
    <s v="WA.2378.EBA.962.301.F"/>
  </r>
  <r>
    <s v="WA.2378.EBA.962.301.F.521211.1"/>
    <m/>
    <s v="01 - Konsumsi/bahan makanan"/>
    <n v="160"/>
    <s v="OK"/>
    <n v="75000"/>
    <n v="12000000"/>
    <m/>
    <x v="7"/>
    <n v="110"/>
    <s v="OK"/>
    <n v="75000"/>
    <n v="8250000"/>
    <n v="3750000"/>
    <x v="4"/>
    <x v="0"/>
    <x v="0"/>
    <x v="0"/>
    <x v="0"/>
    <n v="0"/>
    <x v="0"/>
    <s v="WA.2378.EBA.962.301.F.521211"/>
  </r>
  <r>
    <s v="WA.2378.EBA.962.301.F.521211.2"/>
    <m/>
    <s v="02 - Penggadaan"/>
    <n v="2"/>
    <s v="PKT"/>
    <n v="1500000"/>
    <n v="3000000"/>
    <m/>
    <x v="8"/>
    <n v="2"/>
    <s v="PKT"/>
    <n v="1500000"/>
    <n v="3000000"/>
    <n v="0"/>
    <x v="0"/>
    <x v="0"/>
    <x v="0"/>
    <x v="0"/>
    <x v="0"/>
    <n v="0"/>
    <x v="0"/>
    <s v="WA.2378.EBA.962.301.F.521211"/>
  </r>
  <r>
    <s v="WA.2378.EBA.962.301.F.521211.3"/>
    <m/>
    <s v="03 - Bahan Komputer"/>
    <n v="2"/>
    <s v="PKT"/>
    <n v="1500000"/>
    <n v="3000000"/>
    <m/>
    <x v="9"/>
    <n v="2"/>
    <s v="PKT"/>
    <n v="1500000"/>
    <n v="3000000"/>
    <n v="0"/>
    <x v="0"/>
    <x v="0"/>
    <x v="0"/>
    <x v="0"/>
    <x v="0"/>
    <n v="0"/>
    <x v="0"/>
    <s v="WA.2378.EBA.962.301.F.521211"/>
  </r>
  <r>
    <s v="WA.2378.EBA.962.301.F.521211.4"/>
    <m/>
    <s v="04 - ATK"/>
    <n v="2"/>
    <s v="PKT"/>
    <n v="1000000"/>
    <n v="2000000"/>
    <m/>
    <x v="10"/>
    <n v="2"/>
    <s v="PKT"/>
    <n v="1000000"/>
    <n v="2000000"/>
    <n v="0"/>
    <x v="0"/>
    <x v="0"/>
    <x v="0"/>
    <x v="0"/>
    <x v="0"/>
    <n v="0"/>
    <x v="0"/>
    <s v="WA.2378.EBA.962.301.F.521211"/>
  </r>
  <r>
    <s v="WA.2378.EBA.962.301.F.521219"/>
    <s v="521219"/>
    <s v="Belanja Barang Non Operasional Lainnya"/>
    <m/>
    <m/>
    <m/>
    <n v="3000000"/>
    <s v="521219"/>
    <x v="23"/>
    <m/>
    <m/>
    <m/>
    <n v="3000000"/>
    <n v="0"/>
    <x v="0"/>
    <x v="0"/>
    <x v="0"/>
    <x v="0"/>
    <x v="3"/>
    <n v="461397"/>
    <x v="0"/>
    <s v="WA.2378.EBA.962.301.F"/>
  </r>
  <r>
    <s v="WA.2378.EBA.962.301.F.521219.1"/>
    <m/>
    <s v="01 - Langganan biaya video conference"/>
    <n v="12"/>
    <s v="PKT"/>
    <n v="250000"/>
    <n v="3000000"/>
    <m/>
    <x v="54"/>
    <n v="12"/>
    <s v="PKT"/>
    <n v="250000"/>
    <n v="3000000"/>
    <n v="0"/>
    <x v="2"/>
    <x v="0"/>
    <x v="0"/>
    <x v="0"/>
    <x v="0"/>
    <n v="461397"/>
    <x v="0"/>
    <s v="WA.2378.EBA.962.301.F.521219"/>
  </r>
  <r>
    <s v="WA.2378.EBA.962.301.F.522151"/>
    <s v="522151"/>
    <s v="Belanja Jasa Profesi"/>
    <m/>
    <m/>
    <m/>
    <n v="9000000"/>
    <s v="522151"/>
    <x v="11"/>
    <m/>
    <m/>
    <m/>
    <n v="7200000"/>
    <n v="1800000"/>
    <x v="0"/>
    <x v="0"/>
    <x v="0"/>
    <x v="0"/>
    <x v="3"/>
    <n v="0"/>
    <x v="0"/>
    <s v="WA.2378.EBA.962.301.F"/>
  </r>
  <r>
    <s v="WA.2378.EBA.962.301.F.522151.1"/>
    <m/>
    <s v="01 - Narasumber/Pembahas"/>
    <n v="10"/>
    <s v="OJ"/>
    <n v="900000"/>
    <n v="9000000"/>
    <m/>
    <x v="12"/>
    <n v="8"/>
    <s v="OJ"/>
    <n v="900000"/>
    <n v="7200000"/>
    <n v="1800000"/>
    <x v="1"/>
    <x v="0"/>
    <x v="0"/>
    <x v="0"/>
    <x v="0"/>
    <n v="0"/>
    <x v="0"/>
    <s v="WA.2378.EBA.962.301.F.522151"/>
  </r>
  <r>
    <s v="WA.2378.EBA.962.301.F.524111"/>
    <s v="524111"/>
    <s v="Belanja Perjalanan Dinas Biasa"/>
    <m/>
    <m/>
    <m/>
    <n v="18042000"/>
    <s v="524111"/>
    <x v="13"/>
    <m/>
    <m/>
    <m/>
    <n v="18042000"/>
    <n v="0"/>
    <x v="0"/>
    <x v="0"/>
    <x v="0"/>
    <x v="0"/>
    <x v="3"/>
    <n v="0"/>
    <x v="0"/>
    <s v="WA.2378.EBA.962.301.F"/>
  </r>
  <r>
    <s v="WA.2378.EBA.962.301.F.524111.1"/>
    <m/>
    <s v="01 - Perjalanan Penjaminan mutu pendidikan KP"/>
    <n v="6"/>
    <s v="OK"/>
    <n v="3007000"/>
    <n v="18042000"/>
    <m/>
    <x v="86"/>
    <n v="6"/>
    <s v="OK"/>
    <n v="3007000"/>
    <n v="18042000"/>
    <n v="0"/>
    <x v="2"/>
    <x v="0"/>
    <x v="0"/>
    <x v="0"/>
    <x v="0"/>
    <n v="0"/>
    <x v="0"/>
    <s v="WA.2378.EBA.962.301.F.524111"/>
  </r>
  <r>
    <s v="WA.2378.EBA.962.301.G"/>
    <s v="G"/>
    <s v="Bimbingan Penelitian Dan Pengabdian Kepada Masyarakat"/>
    <m/>
    <m/>
    <m/>
    <n v="99334000"/>
    <s v="G"/>
    <x v="87"/>
    <m/>
    <m/>
    <m/>
    <n v="94784000"/>
    <n v="4550000"/>
    <x v="0"/>
    <x v="1"/>
    <x v="1"/>
    <x v="0"/>
    <x v="0"/>
    <n v="19126901"/>
    <x v="0"/>
    <s v="WA.2378.EBA.962.301"/>
  </r>
  <r>
    <s v="WA.2378.EBA.962.301.G.521211"/>
    <s v="521211"/>
    <s v="Belanja Bahan"/>
    <m/>
    <m/>
    <m/>
    <n v="24800000"/>
    <s v="521211"/>
    <x v="6"/>
    <m/>
    <m/>
    <m/>
    <n v="10250000"/>
    <n v="14550000"/>
    <x v="0"/>
    <x v="0"/>
    <x v="0"/>
    <x v="0"/>
    <x v="1"/>
    <n v="2484000"/>
    <x v="0"/>
    <s v="WA.2378.EBA.962.301.G"/>
  </r>
  <r>
    <s v="WA.2378.EBA.962.301.G.521211.1"/>
    <m/>
    <s v="01 - Konsumsi/bahan makanan"/>
    <n v="224"/>
    <s v="OK"/>
    <n v="75000"/>
    <n v="16800000"/>
    <m/>
    <x v="7"/>
    <n v="60"/>
    <s v="OK"/>
    <n v="75000"/>
    <n v="4500000"/>
    <n v="12300000"/>
    <x v="1"/>
    <x v="0"/>
    <x v="0"/>
    <x v="0"/>
    <x v="0"/>
    <n v="0"/>
    <x v="0"/>
    <s v="WA.2378.EBA.962.301.G.521211"/>
  </r>
  <r>
    <s v="WA.2378.EBA.962.301.G.521211.2"/>
    <m/>
    <s v="02 - Penggadaan"/>
    <n v="2"/>
    <s v="PKT"/>
    <n v="1500000"/>
    <n v="3000000"/>
    <m/>
    <x v="8"/>
    <n v="1"/>
    <s v="PKT"/>
    <n v="750000"/>
    <n v="750000"/>
    <n v="2250000"/>
    <x v="1"/>
    <x v="0"/>
    <x v="0"/>
    <x v="0"/>
    <x v="0"/>
    <n v="0"/>
    <x v="0"/>
    <s v="WA.2378.EBA.962.301.G.521211"/>
  </r>
  <r>
    <s v="WA.2378.EBA.962.301.G.521211.3"/>
    <m/>
    <s v="03 - Bahan Komputer"/>
    <n v="2"/>
    <s v="PKT"/>
    <n v="1500000"/>
    <n v="3000000"/>
    <m/>
    <x v="9"/>
    <n v="2"/>
    <s v="PKT"/>
    <n v="1500000"/>
    <n v="3000000"/>
    <n v="0"/>
    <x v="0"/>
    <x v="0"/>
    <x v="0"/>
    <x v="0"/>
    <x v="0"/>
    <n v="1489000"/>
    <x v="0"/>
    <s v="WA.2378.EBA.962.301.G.521211"/>
  </r>
  <r>
    <s v="WA.2378.EBA.962.301.G.521211.4"/>
    <m/>
    <s v="04 - ATK"/>
    <n v="2"/>
    <s v="PKT"/>
    <n v="1000000"/>
    <n v="2000000"/>
    <m/>
    <x v="10"/>
    <n v="2"/>
    <s v="PKT"/>
    <n v="1000000"/>
    <n v="2000000"/>
    <n v="0"/>
    <x v="0"/>
    <x v="0"/>
    <x v="0"/>
    <x v="0"/>
    <x v="0"/>
    <n v="995000"/>
    <x v="0"/>
    <s v="WA.2378.EBA.962.301.G.521211"/>
  </r>
  <r>
    <s v="WA.2378.EBA.962.301.G.521219"/>
    <s v="521219"/>
    <s v="Belanja Barang Non Operasional Lainnya"/>
    <m/>
    <m/>
    <m/>
    <n v="3000000"/>
    <s v="521219"/>
    <x v="23"/>
    <m/>
    <m/>
    <m/>
    <n v="13000000"/>
    <n v="-10000000"/>
    <x v="0"/>
    <x v="0"/>
    <x v="0"/>
    <x v="0"/>
    <x v="1"/>
    <n v="248901"/>
    <x v="0"/>
    <s v="WA.2378.EBA.962.301.G"/>
  </r>
  <r>
    <s v="WA.2378.EBA.962.301.G.521219.1"/>
    <m/>
    <s v="01 - Langganan biaya video conference"/>
    <n v="12"/>
    <s v="PKT"/>
    <n v="250000"/>
    <n v="3000000"/>
    <m/>
    <x v="54"/>
    <n v="12"/>
    <s v="PKT"/>
    <n v="250000"/>
    <n v="3000000"/>
    <n v="0"/>
    <x v="0"/>
    <x v="0"/>
    <x v="0"/>
    <x v="0"/>
    <x v="0"/>
    <n v="248901"/>
    <x v="0"/>
    <s v="WA.2378.EBA.962.301.G.521219"/>
  </r>
  <r>
    <s v="WA.2378.EBA.962.301.G.521219.2"/>
    <m/>
    <m/>
    <m/>
    <m/>
    <m/>
    <m/>
    <m/>
    <x v="88"/>
    <n v="1"/>
    <s v="PKT"/>
    <n v="10000000"/>
    <n v="10000000"/>
    <n v="-10000000"/>
    <x v="1"/>
    <x v="0"/>
    <x v="0"/>
    <x v="0"/>
    <x v="0"/>
    <n v="0"/>
    <x v="0"/>
    <s v="WA.2378.EBA.962.301.G.521219"/>
  </r>
  <r>
    <s v="WA.2378.EBA.962.301.G.524111"/>
    <s v="524111"/>
    <s v="Belanja Perjalanan Dinas Biasa"/>
    <m/>
    <m/>
    <m/>
    <n v="71534000"/>
    <s v="524111"/>
    <x v="13"/>
    <m/>
    <m/>
    <m/>
    <n v="71534000"/>
    <n v="0"/>
    <x v="0"/>
    <x v="0"/>
    <x v="0"/>
    <x v="0"/>
    <x v="1"/>
    <n v="16394000"/>
    <x v="0"/>
    <s v="WA.2378.EBA.962.301.G"/>
  </r>
  <r>
    <s v="WA.2378.EBA.962.301.G.524111.1"/>
    <m/>
    <s v="01 - Perjalanan Bimbingan Penelitian dan Pengabdian Kepada Masyarakat"/>
    <n v="14"/>
    <s v="OK"/>
    <n v="5109636"/>
    <n v="71534000"/>
    <m/>
    <x v="89"/>
    <n v="14"/>
    <s v="OK"/>
    <n v="5109636"/>
    <n v="71534000"/>
    <n v="0"/>
    <x v="2"/>
    <x v="0"/>
    <x v="0"/>
    <x v="0"/>
    <x v="0"/>
    <n v="16394000"/>
    <x v="0"/>
    <s v="WA.2378.EBA.962.301.G.524111"/>
  </r>
  <r>
    <s v="WA.2378.EBA.962.301.H"/>
    <s v="H"/>
    <s v="Serapan  Lulusan Pendidikan KP"/>
    <m/>
    <m/>
    <m/>
    <n v="139554000"/>
    <s v="H"/>
    <x v="90"/>
    <m/>
    <m/>
    <m/>
    <n v="187067000"/>
    <n v="-47513000"/>
    <x v="0"/>
    <x v="1"/>
    <x v="2"/>
    <x v="0"/>
    <x v="0"/>
    <n v="7045000"/>
    <x v="0"/>
    <s v="WA.2378.EBA.962.301"/>
  </r>
  <r>
    <s v="WA.2378.EBA.962.301.H.521211"/>
    <s v="521211"/>
    <s v="Belanja Bahan"/>
    <m/>
    <m/>
    <m/>
    <n v="23500000"/>
    <s v="521211"/>
    <x v="6"/>
    <m/>
    <m/>
    <m/>
    <n v="15750000"/>
    <n v="7750000"/>
    <x v="0"/>
    <x v="0"/>
    <x v="0"/>
    <x v="0"/>
    <x v="2"/>
    <n v="3745000"/>
    <x v="0"/>
    <s v="WA.2378.EBA.962.301.H"/>
  </r>
  <r>
    <s v="WA.2378.EBA.962.301.H.521211.1"/>
    <m/>
    <s v="01 - Konsumsi/bahan makanan"/>
    <n v="100"/>
    <s v="OK"/>
    <n v="75000"/>
    <n v="7500000"/>
    <m/>
    <x v="7"/>
    <n v="50"/>
    <s v="OK"/>
    <n v="75000"/>
    <n v="3750000"/>
    <n v="3750000"/>
    <x v="1"/>
    <x v="0"/>
    <x v="0"/>
    <x v="0"/>
    <x v="0"/>
    <n v="1275000"/>
    <x v="0"/>
    <s v="WA.2378.EBA.962.301.H.521211"/>
  </r>
  <r>
    <s v="WA.2378.EBA.962.301.H.521211.2"/>
    <m/>
    <s v="02 - Penggadaan"/>
    <n v="4"/>
    <s v="PKT"/>
    <n v="1500000"/>
    <n v="6000000"/>
    <m/>
    <x v="8"/>
    <n v="3"/>
    <s v="PKT"/>
    <n v="1500000"/>
    <n v="4500000"/>
    <n v="1500000"/>
    <x v="0"/>
    <x v="0"/>
    <x v="0"/>
    <x v="0"/>
    <x v="0"/>
    <n v="0"/>
    <x v="0"/>
    <s v="WA.2378.EBA.962.301.H.521211"/>
  </r>
  <r>
    <s v="WA.2378.EBA.962.301.H.521211.3"/>
    <m/>
    <s v="03 - Bahan Komputer"/>
    <n v="4"/>
    <s v="PKT"/>
    <n v="1500000"/>
    <n v="6000000"/>
    <m/>
    <x v="9"/>
    <n v="3"/>
    <s v="PKT"/>
    <n v="1500000"/>
    <n v="4500000"/>
    <n v="1500000"/>
    <x v="0"/>
    <x v="0"/>
    <x v="0"/>
    <x v="0"/>
    <x v="0"/>
    <n v="1475000"/>
    <x v="0"/>
    <s v="WA.2378.EBA.962.301.H.521211"/>
  </r>
  <r>
    <s v="WA.2378.EBA.962.301.H.521211.4"/>
    <m/>
    <s v="04 - ATK"/>
    <n v="4"/>
    <s v="PKT"/>
    <n v="1000000"/>
    <n v="4000000"/>
    <m/>
    <x v="10"/>
    <n v="3"/>
    <s v="PKT"/>
    <n v="1000000"/>
    <n v="3000000"/>
    <n v="1000000"/>
    <x v="0"/>
    <x v="0"/>
    <x v="0"/>
    <x v="0"/>
    <x v="0"/>
    <n v="995000"/>
    <x v="0"/>
    <s v="WA.2378.EBA.962.301.H.521211"/>
  </r>
  <r>
    <s v="WA.2378.EBA.962.301.H.524111"/>
    <s v="524111"/>
    <s v="Belanja Perjalanan Dinas Biasa"/>
    <m/>
    <m/>
    <m/>
    <n v="116054000"/>
    <s v="524111"/>
    <x v="13"/>
    <m/>
    <m/>
    <m/>
    <n v="171317000"/>
    <n v="-55263000"/>
    <x v="0"/>
    <x v="0"/>
    <x v="0"/>
    <x v="0"/>
    <x v="2"/>
    <n v="3300000"/>
    <x v="0"/>
    <s v="WA.2378.EBA.962.301.H"/>
  </r>
  <r>
    <s v="WA.2378.EBA.962.301.H.524111.1"/>
    <m/>
    <s v="01 - Perjalanan Serapan Lulusan Pendidikan KP"/>
    <n v="21"/>
    <s v="OK"/>
    <n v="5526381"/>
    <n v="116054000"/>
    <m/>
    <x v="91"/>
    <n v="31"/>
    <s v="OK"/>
    <n v="5526381"/>
    <n v="171317000"/>
    <n v="-55263000"/>
    <x v="1"/>
    <x v="0"/>
    <x v="0"/>
    <x v="0"/>
    <x v="0"/>
    <n v="3300000"/>
    <x v="0"/>
    <s v="WA.2378.EBA.962.301.H.524111"/>
  </r>
  <r>
    <s v="WA.2378.EBA.962.301.I"/>
    <s v="I"/>
    <s v="Publikasi dan Kehumasan Pusat Pendidikan KP  (OII)"/>
    <m/>
    <m/>
    <m/>
    <n v="50000000"/>
    <s v="I"/>
    <x v="92"/>
    <m/>
    <m/>
    <m/>
    <n v="50000000"/>
    <n v="0"/>
    <x v="0"/>
    <x v="4"/>
    <x v="7"/>
    <x v="0"/>
    <x v="0"/>
    <n v="0"/>
    <x v="0"/>
    <s v="WA.2378.EBA.962.301"/>
  </r>
  <r>
    <s v="WA.2378.EBA.962.301.I.521211"/>
    <s v="521211"/>
    <s v="Belanja Bahan"/>
    <m/>
    <m/>
    <m/>
    <n v="15500000"/>
    <s v="521211"/>
    <x v="6"/>
    <m/>
    <m/>
    <m/>
    <n v="15500000"/>
    <n v="0"/>
    <x v="3"/>
    <x v="0"/>
    <x v="0"/>
    <x v="0"/>
    <x v="7"/>
    <n v="0"/>
    <x v="0"/>
    <s v="WA.2378.EBA.962.301.I"/>
  </r>
  <r>
    <s v="WA.2378.EBA.962.301.I.521211.1"/>
    <m/>
    <s v="01 - Konsumsi/bahan makanan"/>
    <n v="100"/>
    <s v="OK"/>
    <n v="75000"/>
    <n v="7500000"/>
    <m/>
    <x v="7"/>
    <n v="100"/>
    <s v="OK"/>
    <n v="75000"/>
    <n v="7500000"/>
    <n v="0"/>
    <x v="2"/>
    <x v="0"/>
    <x v="0"/>
    <x v="0"/>
    <x v="0"/>
    <n v="0"/>
    <x v="0"/>
    <s v="WA.2378.EBA.962.301.I.521211"/>
  </r>
  <r>
    <s v="WA.2378.EBA.962.301.I.521211.2"/>
    <m/>
    <s v="02 - Penggadaan"/>
    <n v="2"/>
    <s v="PKT"/>
    <n v="1500000"/>
    <n v="3000000"/>
    <m/>
    <x v="8"/>
    <n v="2"/>
    <s v="PKT"/>
    <n v="1500000"/>
    <n v="3000000"/>
    <n v="0"/>
    <x v="2"/>
    <x v="0"/>
    <x v="0"/>
    <x v="0"/>
    <x v="0"/>
    <n v="0"/>
    <x v="0"/>
    <s v="WA.2378.EBA.962.301.I.521211"/>
  </r>
  <r>
    <s v="WA.2378.EBA.962.301.I.521211.3"/>
    <m/>
    <s v="03 - Bahan Komputer"/>
    <n v="2"/>
    <s v="PKT"/>
    <n v="1500000"/>
    <n v="3000000"/>
    <m/>
    <x v="9"/>
    <n v="2"/>
    <s v="PKT"/>
    <n v="1500000"/>
    <n v="3000000"/>
    <n v="0"/>
    <x v="2"/>
    <x v="0"/>
    <x v="0"/>
    <x v="0"/>
    <x v="0"/>
    <n v="0"/>
    <x v="0"/>
    <s v="WA.2378.EBA.962.301.I.521211"/>
  </r>
  <r>
    <s v="WA.2378.EBA.962.301.I.521211.4"/>
    <m/>
    <s v="04 - ATK"/>
    <n v="2"/>
    <s v="PKT"/>
    <n v="1000000"/>
    <n v="2000000"/>
    <m/>
    <x v="10"/>
    <n v="2"/>
    <s v="PKT"/>
    <n v="1000000"/>
    <n v="2000000"/>
    <n v="0"/>
    <x v="2"/>
    <x v="0"/>
    <x v="0"/>
    <x v="0"/>
    <x v="0"/>
    <n v="0"/>
    <x v="0"/>
    <s v="WA.2378.EBA.962.301.I.521211"/>
  </r>
  <r>
    <s v="WA.2378.EBA.962.301.I.524111"/>
    <s v="524111"/>
    <s v="Belanja Perjalanan Dinas Biasa"/>
    <m/>
    <m/>
    <m/>
    <n v="34500000"/>
    <s v="524111"/>
    <x v="13"/>
    <m/>
    <m/>
    <m/>
    <n v="34500000"/>
    <n v="0"/>
    <x v="3"/>
    <x v="0"/>
    <x v="0"/>
    <x v="0"/>
    <x v="7"/>
    <n v="0"/>
    <x v="0"/>
    <s v="WA.2378.EBA.962.301.I"/>
  </r>
  <r>
    <s v="WA.2378.EBA.962.301.I.524111.1"/>
    <m/>
    <s v="01 - Perjalanan Kehumasan Pusat Pendidikan KP"/>
    <n v="6"/>
    <s v="OK"/>
    <n v="5750000"/>
    <n v="34500000"/>
    <m/>
    <x v="93"/>
    <n v="6"/>
    <s v="OK"/>
    <n v="5750000"/>
    <n v="34500000"/>
    <n v="0"/>
    <x v="2"/>
    <x v="0"/>
    <x v="0"/>
    <x v="0"/>
    <x v="0"/>
    <n v="0"/>
    <x v="0"/>
    <s v="WA.2378.EBA.962.301.I.524111"/>
  </r>
  <r>
    <s v="WA.2378.EBA.962.301.J"/>
    <m/>
    <m/>
    <m/>
    <m/>
    <m/>
    <m/>
    <s v="J"/>
    <x v="94"/>
    <m/>
    <m/>
    <m/>
    <n v="164580000"/>
    <n v="-164580000"/>
    <x v="0"/>
    <x v="3"/>
    <x v="5"/>
    <x v="0"/>
    <x v="0"/>
    <n v="0"/>
    <x v="0"/>
    <s v="WA.2378.EBA.962.301"/>
  </r>
  <r>
    <s v="WA.2378.EBA.962.301.J.521211"/>
    <m/>
    <m/>
    <m/>
    <m/>
    <m/>
    <m/>
    <s v="521211"/>
    <x v="6"/>
    <m/>
    <m/>
    <m/>
    <n v="45250000"/>
    <n v="-45250000"/>
    <x v="0"/>
    <x v="0"/>
    <x v="0"/>
    <x v="4"/>
    <x v="5"/>
    <n v="0"/>
    <x v="0"/>
    <s v="WA.2378.EBA.962.301.J"/>
  </r>
  <r>
    <s v="WA.2378.EBA.962.301.J.521211.1"/>
    <m/>
    <m/>
    <m/>
    <m/>
    <m/>
    <m/>
    <m/>
    <x v="95"/>
    <n v="1"/>
    <s v="PKT"/>
    <n v="32250000"/>
    <n v="32250000"/>
    <n v="-32250000"/>
    <x v="1"/>
    <x v="0"/>
    <x v="0"/>
    <x v="0"/>
    <x v="0"/>
    <n v="0"/>
    <x v="0"/>
    <s v="WA.2378.EBA.962.301.J.521211"/>
  </r>
  <r>
    <s v="WA.2378.EBA.962.301.J.521211.2"/>
    <m/>
    <m/>
    <m/>
    <m/>
    <m/>
    <m/>
    <m/>
    <x v="20"/>
    <n v="1"/>
    <s v="PKT"/>
    <n v="1500000"/>
    <n v="1500000"/>
    <n v="-1500000"/>
    <x v="1"/>
    <x v="0"/>
    <x v="0"/>
    <x v="0"/>
    <x v="0"/>
    <n v="0"/>
    <x v="0"/>
    <s v="WA.2378.EBA.962.301.J.521211"/>
  </r>
  <r>
    <s v="WA.2378.EBA.962.301.J.521211.3"/>
    <m/>
    <m/>
    <m/>
    <m/>
    <m/>
    <m/>
    <m/>
    <x v="21"/>
    <n v="1"/>
    <s v="PKT"/>
    <n v="1000000"/>
    <n v="1000000"/>
    <n v="-1000000"/>
    <x v="1"/>
    <x v="0"/>
    <x v="0"/>
    <x v="0"/>
    <x v="0"/>
    <n v="0"/>
    <x v="0"/>
    <s v="WA.2378.EBA.962.301.J.521211"/>
  </r>
  <r>
    <s v="WA.2378.EBA.962.301.J.521211.4"/>
    <m/>
    <m/>
    <m/>
    <m/>
    <m/>
    <m/>
    <m/>
    <x v="75"/>
    <n v="1"/>
    <s v="PKT"/>
    <n v="1500000"/>
    <n v="1500000"/>
    <n v="-1500000"/>
    <x v="1"/>
    <x v="0"/>
    <x v="0"/>
    <x v="0"/>
    <x v="0"/>
    <n v="0"/>
    <x v="0"/>
    <s v="WA.2378.EBA.962.301.J.521211"/>
  </r>
  <r>
    <s v="WA.2378.EBA.962.301.J.521211.5"/>
    <m/>
    <m/>
    <m/>
    <m/>
    <m/>
    <m/>
    <m/>
    <x v="96"/>
    <n v="120"/>
    <s v="PKT"/>
    <n v="75000"/>
    <n v="9000000"/>
    <n v="-9000000"/>
    <x v="0"/>
    <x v="0"/>
    <x v="0"/>
    <x v="0"/>
    <x v="0"/>
    <n v="0"/>
    <x v="0"/>
    <s v="WA.2378.EBA.962.301.J.521211"/>
  </r>
  <r>
    <s v="WA.2378.EBA.962.301.J.522141"/>
    <m/>
    <m/>
    <m/>
    <m/>
    <m/>
    <m/>
    <s v="522141"/>
    <x v="76"/>
    <m/>
    <m/>
    <m/>
    <n v="7038000"/>
    <n v="-7038000"/>
    <x v="2"/>
    <x v="0"/>
    <x v="0"/>
    <x v="4"/>
    <x v="5"/>
    <n v="0"/>
    <x v="0"/>
    <s v="WA.2378.EBA.962.301.J"/>
  </r>
  <r>
    <s v="WA.2378.EBA.962.301.J.522141.1"/>
    <m/>
    <m/>
    <m/>
    <m/>
    <m/>
    <m/>
    <m/>
    <x v="97"/>
    <n v="0"/>
    <s v="Hari"/>
    <n v="11500000"/>
    <n v="0"/>
    <n v="0"/>
    <x v="0"/>
    <x v="0"/>
    <x v="0"/>
    <x v="0"/>
    <x v="0"/>
    <n v="0"/>
    <x v="0"/>
    <s v="WA.2378.EBA.962.301.J.522141"/>
  </r>
  <r>
    <s v="WA.2378.EBA.962.301.J.522141.2"/>
    <m/>
    <m/>
    <m/>
    <m/>
    <m/>
    <m/>
    <m/>
    <x v="98"/>
    <n v="2"/>
    <s v="Hari"/>
    <n v="3519000"/>
    <n v="7038000"/>
    <n v="-7038000"/>
    <x v="1"/>
    <x v="0"/>
    <x v="0"/>
    <x v="0"/>
    <x v="0"/>
    <n v="0"/>
    <x v="0"/>
    <s v="WA.2378.EBA.962.301.J.522141"/>
  </r>
  <r>
    <s v="WA.2378.EBA.962.301.J.522191"/>
    <m/>
    <m/>
    <m/>
    <m/>
    <m/>
    <m/>
    <s v="522191"/>
    <x v="99"/>
    <m/>
    <m/>
    <m/>
    <n v="35000000"/>
    <n v="-35000000"/>
    <x v="0"/>
    <x v="0"/>
    <x v="0"/>
    <x v="4"/>
    <x v="5"/>
    <n v="0"/>
    <x v="0"/>
    <s v="WA.2378.EBA.962.301.J"/>
  </r>
  <r>
    <s v="WA.2378.EBA.962.301.J.522191.1"/>
    <m/>
    <m/>
    <m/>
    <m/>
    <m/>
    <m/>
    <m/>
    <x v="100"/>
    <n v="1"/>
    <s v="PKT"/>
    <n v="35000000"/>
    <n v="35000000"/>
    <n v="-35000000"/>
    <x v="1"/>
    <x v="0"/>
    <x v="0"/>
    <x v="0"/>
    <x v="0"/>
    <n v="0"/>
    <x v="0"/>
    <s v="WA.2378.EBA.962.301.J.522191"/>
  </r>
  <r>
    <s v="WA.2378.EBA.962.301.J.524111"/>
    <m/>
    <m/>
    <m/>
    <m/>
    <m/>
    <m/>
    <s v="524111"/>
    <x v="13"/>
    <m/>
    <m/>
    <m/>
    <n v="5817000"/>
    <n v="-5817000"/>
    <x v="0"/>
    <x v="0"/>
    <x v="0"/>
    <x v="4"/>
    <x v="5"/>
    <n v="0"/>
    <x v="0"/>
    <s v="WA.2378.EBA.962.301.J"/>
  </r>
  <r>
    <s v="WA.2378.EBA.962.301.J.524111.1"/>
    <m/>
    <m/>
    <m/>
    <m/>
    <m/>
    <m/>
    <m/>
    <x v="101"/>
    <n v="3"/>
    <s v="OK"/>
    <n v="1939000"/>
    <n v="5817000"/>
    <n v="-5817000"/>
    <x v="1"/>
    <x v="0"/>
    <x v="0"/>
    <x v="0"/>
    <x v="0"/>
    <n v="0"/>
    <x v="0"/>
    <s v="WA.2378.EBA.962.301.J.524111"/>
  </r>
  <r>
    <s v="WA.2378.EBA.962.301.J.524119"/>
    <m/>
    <m/>
    <m/>
    <m/>
    <m/>
    <m/>
    <s v="524119"/>
    <x v="102"/>
    <m/>
    <m/>
    <m/>
    <n v="71475000"/>
    <n v="-71475000"/>
    <x v="2"/>
    <x v="0"/>
    <x v="0"/>
    <x v="4"/>
    <x v="5"/>
    <n v="0"/>
    <x v="0"/>
    <s v="WA.2378.EBA.962.301.J"/>
  </r>
  <r>
    <s v="WA.2378.EBA.962.301.J.524119.1"/>
    <m/>
    <m/>
    <m/>
    <m/>
    <m/>
    <n v="0"/>
    <m/>
    <x v="103"/>
    <n v="75"/>
    <s v="OH"/>
    <n v="693000"/>
    <n v="51975000"/>
    <n v="-51975000"/>
    <x v="4"/>
    <x v="0"/>
    <x v="0"/>
    <x v="0"/>
    <x v="0"/>
    <n v="0"/>
    <x v="0"/>
    <s v="WA.2378.EBA.962.301.J.524119"/>
  </r>
  <r>
    <s v="WA.2378.EBA.962.301.J.524119.2"/>
    <m/>
    <m/>
    <m/>
    <m/>
    <m/>
    <n v="0"/>
    <m/>
    <x v="104"/>
    <n v="150"/>
    <s v="OH"/>
    <n v="130000"/>
    <n v="19500000"/>
    <n v="-19500000"/>
    <x v="4"/>
    <x v="0"/>
    <x v="0"/>
    <x v="0"/>
    <x v="0"/>
    <n v="0"/>
    <x v="0"/>
    <s v="WA.2378.EBA.962.301.J.524119"/>
  </r>
  <r>
    <s v="WA.2378.EBA.962.301.J.524119.3"/>
    <m/>
    <m/>
    <m/>
    <m/>
    <m/>
    <n v="0"/>
    <m/>
    <x v="105"/>
    <n v="0"/>
    <s v="OH"/>
    <n v="105000"/>
    <n v="0"/>
    <n v="0"/>
    <x v="2"/>
    <x v="0"/>
    <x v="0"/>
    <x v="0"/>
    <x v="0"/>
    <n v="0"/>
    <x v="0"/>
    <s v="WA.2378.EBA.962.301.J.524119"/>
  </r>
  <r>
    <s v="WA.2378.EBA.962.301.K"/>
    <m/>
    <m/>
    <m/>
    <m/>
    <m/>
    <m/>
    <s v="K"/>
    <x v="106"/>
    <m/>
    <m/>
    <m/>
    <n v="172740000"/>
    <n v="-280590000"/>
    <x v="0"/>
    <x v="1"/>
    <x v="1"/>
    <x v="0"/>
    <x v="0"/>
    <n v="0"/>
    <x v="0"/>
    <s v="WA.2378.EBA.962.301"/>
  </r>
  <r>
    <s v="WA.2378.EBA.962.301.K.521211"/>
    <m/>
    <m/>
    <m/>
    <m/>
    <m/>
    <m/>
    <s v="521211"/>
    <x v="6"/>
    <m/>
    <m/>
    <m/>
    <n v="31750000"/>
    <n v="-146000000"/>
    <x v="0"/>
    <x v="0"/>
    <x v="0"/>
    <x v="0"/>
    <x v="1"/>
    <n v="0"/>
    <x v="0"/>
    <s v="WA.2378.EBA.962.301.K"/>
  </r>
  <r>
    <s v="WA.2378.EBA.962.301.K.521211.1"/>
    <m/>
    <m/>
    <m/>
    <m/>
    <m/>
    <m/>
    <m/>
    <x v="7"/>
    <n v="150"/>
    <s v="OK"/>
    <n v="75000"/>
    <n v="11250000"/>
    <n v="-77500000"/>
    <x v="1"/>
    <x v="0"/>
    <x v="0"/>
    <x v="0"/>
    <x v="0"/>
    <n v="0"/>
    <x v="0"/>
    <s v="WA.2378.EBA.962.301.K.521211"/>
  </r>
  <r>
    <s v="WA.2378.EBA.962.301.K.521211.2"/>
    <m/>
    <m/>
    <m/>
    <m/>
    <m/>
    <m/>
    <m/>
    <x v="107"/>
    <n v="2"/>
    <s v="PKT"/>
    <n v="1000000"/>
    <n v="2000000"/>
    <n v="-64500000"/>
    <x v="1"/>
    <x v="0"/>
    <x v="0"/>
    <x v="0"/>
    <x v="0"/>
    <n v="0"/>
    <x v="0"/>
    <s v="WA.2378.EBA.962.301.K.521211"/>
  </r>
  <r>
    <s v="WA.2378.EBA.962.301.K.521211.3"/>
    <m/>
    <m/>
    <m/>
    <m/>
    <m/>
    <m/>
    <m/>
    <x v="9"/>
    <n v="1"/>
    <s v="PKT"/>
    <n v="1500000"/>
    <n v="1500000"/>
    <n v="-1500000"/>
    <x v="1"/>
    <x v="0"/>
    <x v="0"/>
    <x v="0"/>
    <x v="0"/>
    <n v="0"/>
    <x v="0"/>
    <s v="WA.2378.EBA.962.301.K.521211"/>
  </r>
  <r>
    <s v="WA.2378.EBA.962.301.K.521211.4"/>
    <m/>
    <m/>
    <m/>
    <m/>
    <m/>
    <m/>
    <m/>
    <x v="10"/>
    <n v="2"/>
    <s v="PKT"/>
    <n v="1000000"/>
    <n v="2000000"/>
    <n v="-1000000"/>
    <x v="1"/>
    <x v="0"/>
    <x v="0"/>
    <x v="0"/>
    <x v="0"/>
    <n v="0"/>
    <x v="0"/>
    <s v="WA.2378.EBA.962.301.K.521211"/>
  </r>
  <r>
    <s v="WA.2378.EBA.962.301.K.521211.5"/>
    <m/>
    <m/>
    <m/>
    <m/>
    <m/>
    <n v="0"/>
    <m/>
    <x v="108"/>
    <n v="100"/>
    <s v="PKT"/>
    <n v="150000"/>
    <n v="15000000"/>
    <n v="-1500000"/>
    <x v="4"/>
    <x v="0"/>
    <x v="0"/>
    <x v="0"/>
    <x v="0"/>
    <n v="0"/>
    <x v="0"/>
    <s v="WA.2378.EBA.962.301.K.521211"/>
  </r>
  <r>
    <s v="WA.2378.EBA.962.301.K.521213"/>
    <m/>
    <m/>
    <m/>
    <m/>
    <m/>
    <m/>
    <s v="521213"/>
    <x v="109"/>
    <m/>
    <m/>
    <m/>
    <n v="6400000"/>
    <n v="-6400000"/>
    <x v="0"/>
    <x v="0"/>
    <x v="0"/>
    <x v="0"/>
    <x v="1"/>
    <n v="0"/>
    <x v="0"/>
    <s v="WA.2378.EBA.962.301.K"/>
  </r>
  <r>
    <s v="WA.2378.EBA.962.301.K.521213.1"/>
    <m/>
    <m/>
    <m/>
    <m/>
    <m/>
    <m/>
    <m/>
    <x v="110"/>
    <n v="80"/>
    <s v="OH"/>
    <n v="80000"/>
    <n v="6400000"/>
    <n v="-6400000"/>
    <x v="1"/>
    <x v="0"/>
    <x v="0"/>
    <x v="0"/>
    <x v="0"/>
    <n v="0"/>
    <x v="0"/>
    <s v="WA.2378.EBA.962.301.K.521213"/>
  </r>
  <r>
    <s v="WA.2378.EBA.962.301.K.522151"/>
    <m/>
    <m/>
    <m/>
    <m/>
    <m/>
    <m/>
    <s v="522151"/>
    <x v="11"/>
    <m/>
    <m/>
    <m/>
    <n v="18000000"/>
    <n v="-18000000"/>
    <x v="0"/>
    <x v="0"/>
    <x v="0"/>
    <x v="0"/>
    <x v="1"/>
    <n v="0"/>
    <x v="0"/>
    <s v="WA.2378.EBA.962.301.K"/>
  </r>
  <r>
    <s v="WA.2378.EBA.962.301.K.522151.1"/>
    <m/>
    <m/>
    <m/>
    <m/>
    <m/>
    <m/>
    <m/>
    <x v="12"/>
    <n v="18"/>
    <s v="OJ"/>
    <n v="1000000"/>
    <n v="18000000"/>
    <n v="-18000000"/>
    <x v="1"/>
    <x v="0"/>
    <x v="0"/>
    <x v="0"/>
    <x v="0"/>
    <n v="0"/>
    <x v="0"/>
    <s v="WA.2378.EBA.962.301.K.522151"/>
  </r>
  <r>
    <s v="WA.2378.EBA.962.301.K.524111"/>
    <m/>
    <m/>
    <m/>
    <m/>
    <m/>
    <m/>
    <s v="524111"/>
    <x v="13"/>
    <m/>
    <m/>
    <m/>
    <n v="116590000"/>
    <n v="-116590000"/>
    <x v="0"/>
    <x v="0"/>
    <x v="0"/>
    <x v="0"/>
    <x v="1"/>
    <n v="0"/>
    <x v="0"/>
    <s v="WA.2378.EBA.962.301.K"/>
  </r>
  <r>
    <s v="WA.2378.EBA.962.301.K.524111.1"/>
    <m/>
    <m/>
    <m/>
    <m/>
    <m/>
    <m/>
    <m/>
    <x v="111"/>
    <n v="20"/>
    <s v="OK"/>
    <n v="5829500"/>
    <n v="116590000"/>
    <n v="-116590000"/>
    <x v="1"/>
    <x v="0"/>
    <x v="0"/>
    <x v="0"/>
    <x v="0"/>
    <n v="0"/>
    <x v="0"/>
    <s v="WA.2378.EBA.962.301.K.524111"/>
  </r>
  <r>
    <s v="WA.2378.EBA.962.301.K.524113"/>
    <m/>
    <m/>
    <m/>
    <m/>
    <m/>
    <n v="0"/>
    <s v="524113"/>
    <x v="32"/>
    <m/>
    <m/>
    <m/>
    <n v="0"/>
    <n v="0"/>
    <x v="2"/>
    <x v="0"/>
    <x v="0"/>
    <x v="0"/>
    <x v="0"/>
    <n v="0"/>
    <x v="0"/>
    <s v="WA.2378.EBA.962.301.K"/>
  </r>
  <r>
    <s v="WA.2378.EBA.962.301.K.524113.1"/>
    <m/>
    <m/>
    <m/>
    <m/>
    <m/>
    <n v="0"/>
    <m/>
    <x v="111"/>
    <n v="0"/>
    <s v="OK"/>
    <n v="150000"/>
    <n v="0"/>
    <n v="0"/>
    <x v="2"/>
    <x v="0"/>
    <x v="0"/>
    <x v="0"/>
    <x v="0"/>
    <n v="0"/>
    <x v="0"/>
    <s v="WA.2378.EBA.962.301.K.524113"/>
  </r>
  <r>
    <s v="WA.2378.EBA.962.301.L"/>
    <m/>
    <m/>
    <m/>
    <m/>
    <m/>
    <m/>
    <s v="L"/>
    <x v="112"/>
    <m/>
    <m/>
    <m/>
    <n v="26500000"/>
    <n v="-26500000"/>
    <x v="0"/>
    <x v="1"/>
    <x v="2"/>
    <x v="0"/>
    <x v="0"/>
    <n v="0"/>
    <x v="0"/>
    <s v="WA.2378.EBA.962.301"/>
  </r>
  <r>
    <s v="WA.2378.EBA.962.301.L.524111"/>
    <m/>
    <m/>
    <m/>
    <m/>
    <m/>
    <m/>
    <s v="524111"/>
    <x v="13"/>
    <m/>
    <m/>
    <m/>
    <n v="26500000"/>
    <n v="-26500000"/>
    <x v="0"/>
    <x v="0"/>
    <x v="0"/>
    <x v="0"/>
    <x v="2"/>
    <n v="0"/>
    <x v="0"/>
    <s v="WA.2378.EBA.962.301.L"/>
  </r>
  <r>
    <s v="WA.2378.EBA.962.301.L.524111.1"/>
    <m/>
    <m/>
    <m/>
    <m/>
    <m/>
    <m/>
    <m/>
    <x v="113"/>
    <n v="5"/>
    <s v="OK"/>
    <n v="5300000"/>
    <n v="26500000"/>
    <n v="-26500000"/>
    <x v="1"/>
    <x v="0"/>
    <x v="0"/>
    <x v="0"/>
    <x v="0"/>
    <n v="0"/>
    <x v="0"/>
    <s v="WA.2378.EBA.962.301.L.524111"/>
  </r>
  <r>
    <s v="WA.2378.EBA.962.301.M"/>
    <m/>
    <m/>
    <m/>
    <m/>
    <m/>
    <m/>
    <s v="M"/>
    <x v="114"/>
    <m/>
    <m/>
    <m/>
    <n v="0"/>
    <n v="0"/>
    <x v="0"/>
    <x v="1"/>
    <x v="1"/>
    <x v="0"/>
    <x v="0"/>
    <n v="0"/>
    <x v="0"/>
    <s v="WA.2378.EBA.962.301"/>
  </r>
  <r>
    <s v="WA.2378.EBA.962.301.M.524114"/>
    <m/>
    <m/>
    <m/>
    <m/>
    <m/>
    <m/>
    <s v="524114"/>
    <x v="15"/>
    <m/>
    <m/>
    <m/>
    <n v="0"/>
    <n v="0"/>
    <x v="0"/>
    <x v="0"/>
    <x v="0"/>
    <x v="0"/>
    <x v="1"/>
    <n v="0"/>
    <x v="0"/>
    <s v="WA.2378.EBA.962.301.M"/>
  </r>
  <r>
    <s v="WA.2378.EBA.962.301.M.524114.1"/>
    <m/>
    <m/>
    <m/>
    <m/>
    <m/>
    <m/>
    <m/>
    <x v="115"/>
    <n v="0"/>
    <s v="OH"/>
    <n v="1000000"/>
    <n v="0"/>
    <n v="0"/>
    <x v="2"/>
    <x v="0"/>
    <x v="0"/>
    <x v="0"/>
    <x v="0"/>
    <n v="0"/>
    <x v="0"/>
    <s v="WA.2378.EBA.962.301.M.524114"/>
  </r>
  <r>
    <s v="WA.2378.EBA.962.301.M.524114.2"/>
    <m/>
    <m/>
    <m/>
    <m/>
    <m/>
    <m/>
    <m/>
    <x v="60"/>
    <n v="0"/>
    <s v="OH"/>
    <n v="782257"/>
    <n v="0"/>
    <n v="0"/>
    <x v="2"/>
    <x v="0"/>
    <x v="0"/>
    <x v="0"/>
    <x v="0"/>
    <n v="0"/>
    <x v="0"/>
    <s v="WA.2378.EBA.962.301.M.524114"/>
  </r>
  <r>
    <s v="WA.2378.EBA.962.301.N"/>
    <m/>
    <m/>
    <m/>
    <m/>
    <m/>
    <m/>
    <s v="N"/>
    <x v="116"/>
    <m/>
    <m/>
    <m/>
    <n v="35800000"/>
    <n v="-35800000"/>
    <x v="0"/>
    <x v="1"/>
    <x v="2"/>
    <x v="0"/>
    <x v="0"/>
    <n v="0"/>
    <x v="0"/>
    <s v="WA.2378.EBA.962.301"/>
  </r>
  <r>
    <s v="WA.2378.EBA.962.301.N.521219"/>
    <m/>
    <m/>
    <m/>
    <m/>
    <m/>
    <m/>
    <s v="521219"/>
    <x v="23"/>
    <m/>
    <m/>
    <m/>
    <n v="25000000"/>
    <n v="-25000000"/>
    <x v="0"/>
    <x v="0"/>
    <x v="0"/>
    <x v="0"/>
    <x v="2"/>
    <n v="0"/>
    <x v="0"/>
    <s v="WA.2378.EBA.962.301.N"/>
  </r>
  <r>
    <s v="WA.2378.EBA.962.301.N.521219.1"/>
    <m/>
    <m/>
    <m/>
    <m/>
    <m/>
    <m/>
    <m/>
    <x v="117"/>
    <n v="1"/>
    <s v="PKT"/>
    <n v="25000000"/>
    <n v="25000000"/>
    <n v="-25000000"/>
    <x v="1"/>
    <x v="0"/>
    <x v="0"/>
    <x v="0"/>
    <x v="0"/>
    <n v="0"/>
    <x v="0"/>
    <s v="WA.2378.EBA.962.301.N.521219"/>
  </r>
  <r>
    <s v="WA.2378.EBA.962.301.N.522151"/>
    <m/>
    <m/>
    <m/>
    <m/>
    <m/>
    <m/>
    <s v="522151"/>
    <x v="11"/>
    <m/>
    <m/>
    <m/>
    <n v="10800000"/>
    <n v="-10800000"/>
    <x v="0"/>
    <x v="0"/>
    <x v="0"/>
    <x v="0"/>
    <x v="2"/>
    <n v="0"/>
    <x v="0"/>
    <s v="WA.2378.EBA.962.301.N"/>
  </r>
  <r>
    <s v="WA.2378.EBA.962.301.N.522151.1"/>
    <m/>
    <m/>
    <m/>
    <m/>
    <m/>
    <m/>
    <m/>
    <x v="12"/>
    <n v="12"/>
    <s v="OJ"/>
    <n v="900000"/>
    <n v="10800000"/>
    <n v="-10800000"/>
    <x v="1"/>
    <x v="0"/>
    <x v="0"/>
    <x v="0"/>
    <x v="0"/>
    <n v="0"/>
    <x v="0"/>
    <s v="WA.2378.EBA.962.301.N.522151"/>
  </r>
  <r>
    <s v="WA.2378.EBA.962.301.O"/>
    <m/>
    <m/>
    <m/>
    <m/>
    <m/>
    <m/>
    <s v="O"/>
    <x v="118"/>
    <m/>
    <m/>
    <m/>
    <n v="27000000"/>
    <n v="-27000000"/>
    <x v="0"/>
    <x v="2"/>
    <x v="4"/>
    <x v="0"/>
    <x v="0"/>
    <n v="0"/>
    <x v="0"/>
    <s v="WA.2378.EBA.962.301"/>
  </r>
  <r>
    <s v="WA.2378.EBA.962.301.O.522151"/>
    <m/>
    <m/>
    <m/>
    <m/>
    <m/>
    <m/>
    <s v="522151"/>
    <x v="11"/>
    <m/>
    <m/>
    <m/>
    <n v="27000000"/>
    <n v="-27000000"/>
    <x v="0"/>
    <x v="0"/>
    <x v="0"/>
    <x v="0"/>
    <x v="4"/>
    <n v="0"/>
    <x v="0"/>
    <s v="WA.2378.EBA.962.301.O"/>
  </r>
  <r>
    <s v="WA.2378.EBA.962.301.O.522151.1"/>
    <m/>
    <m/>
    <m/>
    <m/>
    <m/>
    <m/>
    <m/>
    <x v="12"/>
    <n v="30"/>
    <s v="OJ"/>
    <n v="900000"/>
    <n v="27000000"/>
    <n v="-27000000"/>
    <x v="1"/>
    <x v="0"/>
    <x v="0"/>
    <x v="0"/>
    <x v="0"/>
    <n v="0"/>
    <x v="0"/>
    <s v="WA.2378.EBA.962.301.O.522151"/>
  </r>
  <r>
    <s v="WA.2378.EBA.962.301.P"/>
    <m/>
    <m/>
    <m/>
    <m/>
    <m/>
    <m/>
    <s v="P"/>
    <x v="119"/>
    <m/>
    <m/>
    <m/>
    <n v="72788000"/>
    <n v="-72788000"/>
    <x v="2"/>
    <x v="3"/>
    <x v="5"/>
    <x v="0"/>
    <x v="0"/>
    <n v="0"/>
    <x v="0"/>
    <s v="WA.2378.EBA.962.301"/>
  </r>
  <r>
    <s v="WA.2378.EBA.962.301.P.521211"/>
    <m/>
    <m/>
    <m/>
    <m/>
    <m/>
    <m/>
    <s v="521211"/>
    <x v="6"/>
    <m/>
    <m/>
    <m/>
    <n v="7750000"/>
    <n v="-7750000"/>
    <x v="2"/>
    <x v="0"/>
    <x v="0"/>
    <x v="4"/>
    <x v="5"/>
    <n v="0"/>
    <x v="0"/>
    <s v="WA.2378.EBA.962.301.P"/>
  </r>
  <r>
    <s v="WA.2378.EBA.962.301.P.521211.1"/>
    <m/>
    <m/>
    <m/>
    <m/>
    <m/>
    <m/>
    <m/>
    <x v="7"/>
    <n v="50"/>
    <s v="OK"/>
    <n v="75000"/>
    <n v="3750000"/>
    <n v="-3750000"/>
    <x v="4"/>
    <x v="0"/>
    <x v="0"/>
    <x v="0"/>
    <x v="0"/>
    <n v="0"/>
    <x v="0"/>
    <s v="WA.2378.EBA.962.301.P.521211"/>
  </r>
  <r>
    <s v="WA.2378.EBA.962.301.P.521211.2"/>
    <m/>
    <m/>
    <m/>
    <m/>
    <m/>
    <m/>
    <m/>
    <x v="107"/>
    <n v="1"/>
    <s v="PKT"/>
    <n v="1500000"/>
    <n v="1500000"/>
    <n v="-1500000"/>
    <x v="4"/>
    <x v="0"/>
    <x v="0"/>
    <x v="0"/>
    <x v="0"/>
    <n v="0"/>
    <x v="0"/>
    <s v="WA.2378.EBA.962.301.P.521211"/>
  </r>
  <r>
    <s v="WA.2378.EBA.962.301.P.521211.3"/>
    <m/>
    <m/>
    <m/>
    <m/>
    <m/>
    <m/>
    <m/>
    <x v="9"/>
    <n v="1"/>
    <s v="PKT"/>
    <n v="1500000"/>
    <n v="1500000"/>
    <n v="-1500000"/>
    <x v="4"/>
    <x v="0"/>
    <x v="0"/>
    <x v="0"/>
    <x v="0"/>
    <n v="0"/>
    <x v="0"/>
    <s v="WA.2378.EBA.962.301.P.521211"/>
  </r>
  <r>
    <s v="WA.2378.EBA.962.301.P.521211.4"/>
    <m/>
    <m/>
    <m/>
    <m/>
    <m/>
    <m/>
    <m/>
    <x v="10"/>
    <n v="1"/>
    <s v="PKT"/>
    <n v="1000000"/>
    <n v="1000000"/>
    <n v="-1000000"/>
    <x v="4"/>
    <x v="0"/>
    <x v="0"/>
    <x v="0"/>
    <x v="0"/>
    <n v="0"/>
    <x v="0"/>
    <s v="WA.2378.EBA.962.301.P.521211"/>
  </r>
  <r>
    <s v="WA.2378.EBA.962.301.P.524111"/>
    <m/>
    <m/>
    <m/>
    <m/>
    <m/>
    <m/>
    <s v="524111"/>
    <x v="13"/>
    <m/>
    <m/>
    <m/>
    <n v="5000000"/>
    <n v="-5000000"/>
    <x v="2"/>
    <x v="0"/>
    <x v="0"/>
    <x v="4"/>
    <x v="5"/>
    <n v="0"/>
    <x v="0"/>
    <s v="WA.2378.EBA.962.301.P"/>
  </r>
  <r>
    <s v="WA.2378.EBA.962.301.P.524111.1"/>
    <m/>
    <m/>
    <m/>
    <m/>
    <m/>
    <m/>
    <m/>
    <x v="111"/>
    <n v="10"/>
    <s v="OK"/>
    <n v="500000"/>
    <n v="5000000"/>
    <n v="-5000000"/>
    <x v="4"/>
    <x v="0"/>
    <x v="0"/>
    <x v="0"/>
    <x v="0"/>
    <n v="0"/>
    <x v="0"/>
    <s v="WA.2378.EBA.962.301.P.524111"/>
  </r>
  <r>
    <s v="WA.2378.EBA.962.301.P.524119"/>
    <m/>
    <m/>
    <m/>
    <m/>
    <m/>
    <m/>
    <s v="524119"/>
    <x v="102"/>
    <m/>
    <m/>
    <m/>
    <n v="60038000"/>
    <n v="-60038000"/>
    <x v="2"/>
    <x v="0"/>
    <x v="0"/>
    <x v="4"/>
    <x v="5"/>
    <n v="0"/>
    <x v="0"/>
    <s v="WA.2378.EBA.962.301.P"/>
  </r>
  <r>
    <s v="WA.2378.EBA.962.301.P.524119.1"/>
    <m/>
    <m/>
    <m/>
    <m/>
    <m/>
    <m/>
    <m/>
    <x v="120"/>
    <n v="54"/>
    <s v="OH"/>
    <n v="822000"/>
    <n v="44388000"/>
    <n v="-44388000"/>
    <x v="4"/>
    <x v="0"/>
    <x v="0"/>
    <x v="0"/>
    <x v="0"/>
    <n v="0"/>
    <x v="0"/>
    <s v="WA.2378.EBA.962.301.P.524119"/>
  </r>
  <r>
    <s v="WA.2378.EBA.962.301.P.524119.2"/>
    <m/>
    <m/>
    <m/>
    <m/>
    <m/>
    <m/>
    <m/>
    <x v="121"/>
    <n v="81"/>
    <s v="OH"/>
    <n v="150000"/>
    <n v="12150000"/>
    <n v="-12150000"/>
    <x v="4"/>
    <x v="0"/>
    <x v="0"/>
    <x v="0"/>
    <x v="0"/>
    <n v="0"/>
    <x v="0"/>
    <s v="WA.2378.EBA.962.301.P.524119"/>
  </r>
  <r>
    <s v="WA.2378.EBA.962.301.P.524119.3"/>
    <m/>
    <m/>
    <m/>
    <m/>
    <m/>
    <m/>
    <m/>
    <x v="122"/>
    <n v="10"/>
    <s v="OH"/>
    <n v="350000"/>
    <n v="3500000"/>
    <n v="-3500000"/>
    <x v="4"/>
    <x v="0"/>
    <x v="0"/>
    <x v="0"/>
    <x v="0"/>
    <n v="0"/>
    <x v="0"/>
    <s v="WA.2378.EBA.962.301.P.524119"/>
  </r>
  <r>
    <s v="WA.2378.EBA.994"/>
    <s v="2378.EBA.994"/>
    <s v="Layanan Perkantoran"/>
    <n v="1"/>
    <s v="Layanan"/>
    <m/>
    <n v="9231678000"/>
    <s v="2378.EBA.994"/>
    <x v="123"/>
    <n v="1"/>
    <s v="Layanan"/>
    <m/>
    <n v="9231678000"/>
    <n v="0"/>
    <x v="0"/>
    <x v="0"/>
    <x v="0"/>
    <x v="0"/>
    <x v="0"/>
    <n v="2468203288"/>
    <x v="0"/>
    <s v="WA.2378.EBA"/>
  </r>
  <r>
    <s v="WA.2378.EBA.994.001"/>
    <s v="001"/>
    <s v="Gaji dan Tunjangan"/>
    <m/>
    <s v=""/>
    <m/>
    <n v="7036020000"/>
    <s v="001"/>
    <x v="124"/>
    <m/>
    <s v=""/>
    <m/>
    <n v="7036020000"/>
    <n v="0"/>
    <x v="0"/>
    <x v="0"/>
    <x v="0"/>
    <x v="0"/>
    <x v="0"/>
    <n v="1971494516"/>
    <x v="0"/>
    <s v="WA.2378.EBA.994"/>
  </r>
  <r>
    <s v="WA.2378.EBA.994.001.DB"/>
    <s v="DB"/>
    <s v="Gaji dan Tunjangan Pusat Pendidikan KP"/>
    <m/>
    <m/>
    <m/>
    <n v="7036020000"/>
    <s v="DB"/>
    <x v="125"/>
    <m/>
    <m/>
    <m/>
    <n v="7036020000"/>
    <n v="0"/>
    <x v="3"/>
    <x v="3"/>
    <x v="8"/>
    <x v="0"/>
    <x v="0"/>
    <n v="1971494516"/>
    <x v="0"/>
    <s v="WA.2378.EBA.994.001"/>
  </r>
  <r>
    <s v="WA.2378.EBA.994.001.DB.511111"/>
    <s v="511111"/>
    <s v="Belanja Gaji Pokok PNS"/>
    <m/>
    <m/>
    <m/>
    <n v="2390272000"/>
    <s v="511111"/>
    <x v="126"/>
    <m/>
    <m/>
    <m/>
    <n v="2390272000"/>
    <n v="0"/>
    <x v="3"/>
    <x v="0"/>
    <x v="0"/>
    <x v="5"/>
    <x v="8"/>
    <n v="823257900"/>
    <x v="0"/>
    <s v="WA.2378.EBA.994.001.DB"/>
  </r>
  <r>
    <s v="WA.2378.EBA.994.001.DB.511111.1"/>
    <m/>
    <s v="01 - Belanja Gaji Pokok PNS"/>
    <n v="14"/>
    <s v="bln"/>
    <n v="170733715"/>
    <n v="2390272000"/>
    <m/>
    <x v="127"/>
    <n v="14"/>
    <s v="bln"/>
    <n v="170733715"/>
    <n v="2390272000"/>
    <n v="0"/>
    <x v="2"/>
    <x v="0"/>
    <x v="0"/>
    <x v="0"/>
    <x v="0"/>
    <n v="823257900"/>
    <x v="0"/>
    <s v="WA.2378.EBA.994.001.DB.511111"/>
  </r>
  <r>
    <s v="WA.2378.EBA.994.001.DB.511119"/>
    <s v="511119"/>
    <s v="Belanja Pembulatan Gaji PNS"/>
    <m/>
    <m/>
    <m/>
    <n v="109000"/>
    <s v="511119"/>
    <x v="128"/>
    <m/>
    <m/>
    <m/>
    <n v="109000"/>
    <n v="0"/>
    <x v="3"/>
    <x v="0"/>
    <x v="0"/>
    <x v="5"/>
    <x v="8"/>
    <n v="11928"/>
    <x v="0"/>
    <s v="WA.2378.EBA.994.001.DB"/>
  </r>
  <r>
    <s v="WA.2378.EBA.994.001.DB.511119.1"/>
    <m/>
    <s v="01 - Belanja Pembulatan Gaji PNS"/>
    <n v="14"/>
    <s v="bln"/>
    <n v="7786"/>
    <n v="109000"/>
    <m/>
    <x v="129"/>
    <n v="14"/>
    <s v="bln"/>
    <n v="7786"/>
    <n v="109000"/>
    <n v="0"/>
    <x v="2"/>
    <x v="0"/>
    <x v="0"/>
    <x v="0"/>
    <x v="0"/>
    <n v="11928"/>
    <x v="0"/>
    <s v="WA.2378.EBA.994.001.DB.511119"/>
  </r>
  <r>
    <s v="WA.2378.EBA.994.001.DB.511121"/>
    <s v="511121"/>
    <s v="Belanja Tunj. Suami/Istri PNS"/>
    <m/>
    <m/>
    <m/>
    <n v="163168000"/>
    <s v="511121"/>
    <x v="130"/>
    <m/>
    <m/>
    <m/>
    <n v="163168000"/>
    <n v="0"/>
    <x v="3"/>
    <x v="0"/>
    <x v="0"/>
    <x v="5"/>
    <x v="8"/>
    <n v="54246550"/>
    <x v="0"/>
    <s v="WA.2378.EBA.994.001.DB"/>
  </r>
  <r>
    <s v="WA.2378.EBA.994.001.DB.511121.1"/>
    <m/>
    <s v="01 - Belanja Tunj. Suami/Istri PNS"/>
    <n v="14"/>
    <s v="bln"/>
    <n v="11654858"/>
    <n v="163168000"/>
    <m/>
    <x v="131"/>
    <n v="14"/>
    <s v="bln"/>
    <n v="11654858"/>
    <n v="163168000"/>
    <n v="0"/>
    <x v="2"/>
    <x v="0"/>
    <x v="0"/>
    <x v="0"/>
    <x v="0"/>
    <n v="54246550"/>
    <x v="0"/>
    <s v="WA.2378.EBA.994.001.DB.511121"/>
  </r>
  <r>
    <s v="WA.2378.EBA.994.001.DB.511122"/>
    <s v="511122"/>
    <s v="Belanja Tunj. Anak PNS"/>
    <m/>
    <m/>
    <m/>
    <n v="57444000"/>
    <s v="511122"/>
    <x v="132"/>
    <m/>
    <m/>
    <m/>
    <n v="57444000"/>
    <n v="0"/>
    <x v="3"/>
    <x v="0"/>
    <x v="0"/>
    <x v="5"/>
    <x v="8"/>
    <n v="16579092"/>
    <x v="0"/>
    <s v="WA.2378.EBA.994.001.DB"/>
  </r>
  <r>
    <s v="WA.2378.EBA.994.001.DB.511122.1"/>
    <m/>
    <s v="01 - Belanja Tunj. Anak PNS"/>
    <n v="14"/>
    <s v="bln"/>
    <n v="4103143"/>
    <n v="57444000"/>
    <m/>
    <x v="133"/>
    <n v="14"/>
    <s v="bln"/>
    <n v="4103143"/>
    <n v="57444000"/>
    <n v="0"/>
    <x v="2"/>
    <x v="0"/>
    <x v="0"/>
    <x v="0"/>
    <x v="0"/>
    <n v="16579092"/>
    <x v="0"/>
    <s v="WA.2378.EBA.994.001.DB.511122"/>
  </r>
  <r>
    <s v="WA.2378.EBA.994.001.DB.511123"/>
    <s v="511123"/>
    <s v="Belanja Tunj. Struktural PNS"/>
    <m/>
    <m/>
    <m/>
    <n v="136220000"/>
    <s v="511123"/>
    <x v="134"/>
    <m/>
    <m/>
    <m/>
    <n v="136220000"/>
    <n v="0"/>
    <x v="3"/>
    <x v="0"/>
    <x v="0"/>
    <x v="5"/>
    <x v="8"/>
    <n v="28850000"/>
    <x v="0"/>
    <s v="WA.2378.EBA.994.001.DB"/>
  </r>
  <r>
    <s v="WA.2378.EBA.994.001.DB.511123.1"/>
    <m/>
    <s v="01 - Belanja Tunj. Struktural PNS"/>
    <n v="14"/>
    <s v="bln"/>
    <n v="9730000"/>
    <n v="136220000"/>
    <m/>
    <x v="135"/>
    <n v="14"/>
    <s v="bln"/>
    <n v="9730000"/>
    <n v="136220000"/>
    <n v="0"/>
    <x v="2"/>
    <x v="0"/>
    <x v="0"/>
    <x v="0"/>
    <x v="0"/>
    <n v="28850000"/>
    <x v="0"/>
    <s v="WA.2378.EBA.994.001.DB.511123"/>
  </r>
  <r>
    <s v="WA.2378.EBA.994.001.DB.511124"/>
    <s v="511124"/>
    <s v="Belanja Tunj. Fungsional PNS"/>
    <m/>
    <m/>
    <m/>
    <n v="198366000"/>
    <s v="511124"/>
    <x v="136"/>
    <m/>
    <m/>
    <m/>
    <n v="198366000"/>
    <n v="0"/>
    <x v="3"/>
    <x v="0"/>
    <x v="0"/>
    <x v="5"/>
    <x v="8"/>
    <n v="131540000"/>
    <x v="0"/>
    <s v="WA.2378.EBA.994.001.DB"/>
  </r>
  <r>
    <s v="WA.2378.EBA.994.001.DB.511124.1"/>
    <m/>
    <s v="01 - Belanja Tunj. Fungsional PNS"/>
    <n v="14"/>
    <s v="bln"/>
    <n v="14169000"/>
    <n v="198366000"/>
    <m/>
    <x v="137"/>
    <n v="14"/>
    <s v="bln"/>
    <n v="14169000"/>
    <n v="198366000"/>
    <n v="0"/>
    <x v="2"/>
    <x v="0"/>
    <x v="0"/>
    <x v="0"/>
    <x v="0"/>
    <n v="131540000"/>
    <x v="0"/>
    <s v="WA.2378.EBA.994.001.DB.511124"/>
  </r>
  <r>
    <s v="WA.2378.EBA.994.001.DB.511125"/>
    <s v="511125"/>
    <s v="Belanja Tunj. PPh PNS"/>
    <m/>
    <m/>
    <m/>
    <n v="13346000"/>
    <s v="511125"/>
    <x v="138"/>
    <m/>
    <m/>
    <m/>
    <n v="13346000"/>
    <n v="0"/>
    <x v="3"/>
    <x v="0"/>
    <x v="0"/>
    <x v="5"/>
    <x v="8"/>
    <n v="4367252"/>
    <x v="0"/>
    <s v="WA.2378.EBA.994.001.DB"/>
  </r>
  <r>
    <s v="WA.2378.EBA.994.001.DB.511125.1"/>
    <m/>
    <s v="01 - Belanja Tunj. PPh PNS"/>
    <n v="14"/>
    <s v="bln"/>
    <n v="953357"/>
    <n v="13346000"/>
    <m/>
    <x v="139"/>
    <n v="14"/>
    <s v="bln"/>
    <n v="953357"/>
    <n v="13346000"/>
    <n v="0"/>
    <x v="2"/>
    <x v="0"/>
    <x v="0"/>
    <x v="0"/>
    <x v="0"/>
    <n v="4367252"/>
    <x v="0"/>
    <s v="WA.2378.EBA.994.001.DB.511125"/>
  </r>
  <r>
    <s v="WA.2378.EBA.994.001.DB.511126"/>
    <s v="511126"/>
    <s v="Belanja Tunj. Beras PNS"/>
    <m/>
    <m/>
    <m/>
    <n v="113636000"/>
    <s v="511126"/>
    <x v="140"/>
    <m/>
    <m/>
    <m/>
    <n v="113636000"/>
    <n v="0"/>
    <x v="3"/>
    <x v="0"/>
    <x v="0"/>
    <x v="5"/>
    <x v="8"/>
    <n v="43814100"/>
    <x v="0"/>
    <s v="WA.2378.EBA.994.001.DB"/>
  </r>
  <r>
    <s v="WA.2378.EBA.994.001.DB.511126.1"/>
    <m/>
    <s v="01 - Belanja Tunj. Beras PNS"/>
    <n v="1"/>
    <s v="thn"/>
    <n v="113636000"/>
    <n v="113636000"/>
    <m/>
    <x v="141"/>
    <n v="1"/>
    <s v="thn"/>
    <n v="113636000"/>
    <n v="113636000"/>
    <n v="0"/>
    <x v="2"/>
    <x v="0"/>
    <x v="0"/>
    <x v="0"/>
    <x v="0"/>
    <n v="43814100"/>
    <x v="0"/>
    <s v="WA.2378.EBA.994.001.DB.511126"/>
  </r>
  <r>
    <s v="WA.2378.EBA.994.001.DB.511129"/>
    <s v="511129"/>
    <s v="Belanja Uang Makan PNS"/>
    <m/>
    <m/>
    <m/>
    <n v="451220000"/>
    <s v="511129"/>
    <x v="142"/>
    <m/>
    <m/>
    <m/>
    <n v="451220000"/>
    <n v="0"/>
    <x v="3"/>
    <x v="0"/>
    <x v="0"/>
    <x v="5"/>
    <x v="8"/>
    <n v="43929000"/>
    <x v="0"/>
    <s v="WA.2378.EBA.994.001.DB"/>
  </r>
  <r>
    <s v="WA.2378.EBA.994.001.DB.511129.1"/>
    <m/>
    <s v="01 - Belanja Uang Makan PNS"/>
    <n v="1"/>
    <s v="thn"/>
    <n v="451220000"/>
    <n v="451220000"/>
    <m/>
    <x v="143"/>
    <n v="1"/>
    <s v="thn"/>
    <n v="451220000"/>
    <n v="451220000"/>
    <n v="0"/>
    <x v="2"/>
    <x v="0"/>
    <x v="0"/>
    <x v="0"/>
    <x v="0"/>
    <n v="43929000"/>
    <x v="0"/>
    <s v="WA.2378.EBA.994.001.DB.511129"/>
  </r>
  <r>
    <s v="WA.2378.EBA.994.001.DB.511151"/>
    <s v="511151"/>
    <s v="Belanja Tunjangan Umum PNS"/>
    <m/>
    <m/>
    <m/>
    <n v="81480000"/>
    <s v="511151"/>
    <x v="144"/>
    <m/>
    <m/>
    <m/>
    <n v="81480000"/>
    <n v="0"/>
    <x v="3"/>
    <x v="0"/>
    <x v="0"/>
    <x v="5"/>
    <x v="8"/>
    <n v="24925000"/>
    <x v="0"/>
    <s v="WA.2378.EBA.994.001.DB"/>
  </r>
  <r>
    <s v="WA.2378.EBA.994.001.DB.511151.1"/>
    <m/>
    <s v="01 - Belanja Tunjangan Umum PNS"/>
    <n v="14"/>
    <s v="bln"/>
    <n v="5820000"/>
    <n v="81480000"/>
    <m/>
    <x v="145"/>
    <n v="14"/>
    <s v="bln"/>
    <n v="5820000"/>
    <n v="81480000"/>
    <n v="0"/>
    <x v="2"/>
    <x v="0"/>
    <x v="0"/>
    <x v="0"/>
    <x v="0"/>
    <n v="24925000"/>
    <x v="0"/>
    <s v="WA.2378.EBA.994.001.DB.511151"/>
  </r>
  <r>
    <s v="WA.2378.EBA.994.001.DB.512211"/>
    <s v="512211"/>
    <s v="Belanja Uang Lembur"/>
    <m/>
    <m/>
    <m/>
    <n v="173032000"/>
    <s v="512211"/>
    <x v="146"/>
    <m/>
    <m/>
    <m/>
    <n v="173032000"/>
    <n v="0"/>
    <x v="3"/>
    <x v="0"/>
    <x v="0"/>
    <x v="5"/>
    <x v="8"/>
    <n v="0"/>
    <x v="0"/>
    <s v="WA.2378.EBA.994.001.DB"/>
  </r>
  <r>
    <s v="WA.2378.EBA.994.001.DB.512211.1"/>
    <m/>
    <s v="01 - Uang Lembur dan Uang Makan Lembur"/>
    <n v="1"/>
    <s v="thn"/>
    <n v="173032000"/>
    <n v="173032000"/>
    <m/>
    <x v="147"/>
    <n v="1"/>
    <s v="thn"/>
    <n v="173032000"/>
    <n v="173032000"/>
    <n v="0"/>
    <x v="2"/>
    <x v="0"/>
    <x v="0"/>
    <x v="0"/>
    <x v="0"/>
    <n v="0"/>
    <x v="0"/>
    <s v="WA.2378.EBA.994.001.DB.512211"/>
  </r>
  <r>
    <s v="WA.2378.EBA.994.001.DB.512411"/>
    <s v="512411"/>
    <s v="Belanja Pegawai (Tunjangan Khusus/Kegiatan/Kinerja)"/>
    <m/>
    <m/>
    <m/>
    <n v="3257727000"/>
    <s v="512411"/>
    <x v="148"/>
    <m/>
    <m/>
    <m/>
    <n v="3257727000"/>
    <n v="0"/>
    <x v="3"/>
    <x v="0"/>
    <x v="0"/>
    <x v="5"/>
    <x v="8"/>
    <n v="799973694"/>
    <x v="0"/>
    <s v="WA.2378.EBA.994.001.DB"/>
  </r>
  <r>
    <s v="WA.2378.EBA.994.001.DB.512411.1"/>
    <m/>
    <s v="01 - Belanja Pegawai (Tunjangan Khusus/Kegiatan/Kinerja)"/>
    <n v="14"/>
    <s v="bln"/>
    <n v="232694790"/>
    <n v="3257727000"/>
    <m/>
    <x v="149"/>
    <n v="14"/>
    <s v="bln"/>
    <n v="232694790"/>
    <n v="3257727000"/>
    <n v="0"/>
    <x v="2"/>
    <x v="0"/>
    <x v="0"/>
    <x v="0"/>
    <x v="0"/>
    <n v="799973694"/>
    <x v="0"/>
    <s v="WA.2378.EBA.994.001.DB.512411"/>
  </r>
  <r>
    <s v="WA.2378.EBA.994.002"/>
    <s v="002"/>
    <s v="Operasional dan Pemeliharaan Kantor"/>
    <m/>
    <s v=""/>
    <m/>
    <n v="2195658000"/>
    <s v="002"/>
    <x v="150"/>
    <m/>
    <s v=""/>
    <m/>
    <n v="2195658000"/>
    <n v="0"/>
    <x v="0"/>
    <x v="0"/>
    <x v="0"/>
    <x v="0"/>
    <x v="0"/>
    <n v="496708772"/>
    <x v="0"/>
    <s v="WA.2378.EBA.994"/>
  </r>
  <r>
    <s v="WA.2378.EBA.994.002.GA"/>
    <s v="GA"/>
    <s v="Operasional dan Pemeliharaan Kantor Pusat Pendidikan KP"/>
    <m/>
    <m/>
    <m/>
    <n v="1410100000"/>
    <s v="GA"/>
    <x v="151"/>
    <m/>
    <m/>
    <m/>
    <n v="1528900000"/>
    <n v="-118800000"/>
    <x v="0"/>
    <x v="3"/>
    <x v="5"/>
    <x v="0"/>
    <x v="0"/>
    <n v="375750372"/>
    <x v="0"/>
    <s v="WA.2378.EBA.994.002"/>
  </r>
  <r>
    <s v="WA.2378.EBA.994.002.GA.521111"/>
    <s v="521111"/>
    <s v="Belanja Keperluan Perkantoran"/>
    <m/>
    <m/>
    <m/>
    <n v="1099590000"/>
    <s v="521111"/>
    <x v="152"/>
    <m/>
    <m/>
    <m/>
    <n v="1252040000"/>
    <n v="-152450000"/>
    <x v="0"/>
    <x v="0"/>
    <x v="0"/>
    <x v="6"/>
    <x v="5"/>
    <n v="319383322"/>
    <x v="0"/>
    <s v="WA.2378.EBA.994.002.GA"/>
  </r>
  <r>
    <s v="WA.2378.EBA.994.002.GA.521111.1"/>
    <m/>
    <s v="01 - Keperluan sehari hari perkantoran"/>
    <n v="60"/>
    <s v="OT"/>
    <n v="1500000"/>
    <n v="90000000"/>
    <m/>
    <x v="153"/>
    <n v="60"/>
    <s v="OT"/>
    <n v="1487500"/>
    <n v="89250000"/>
    <n v="750000"/>
    <x v="1"/>
    <x v="0"/>
    <x v="0"/>
    <x v="0"/>
    <x v="0"/>
    <n v="23283800"/>
    <x v="0"/>
    <s v="WA.2378.EBA.994.002.GA.521111"/>
  </r>
  <r>
    <s v="WA.2378.EBA.994.002.GA.521111.2"/>
    <m/>
    <s v="02 - Jamuan"/>
    <n v="1"/>
    <s v="thn"/>
    <n v="63386000"/>
    <n v="63386000"/>
    <m/>
    <x v="154"/>
    <n v="1"/>
    <s v="thn"/>
    <n v="63386000"/>
    <n v="63386000"/>
    <n v="0"/>
    <x v="0"/>
    <x v="0"/>
    <x v="0"/>
    <x v="0"/>
    <x v="0"/>
    <n v="2167000"/>
    <x v="0"/>
    <s v="WA.2378.EBA.994.002.GA.521111"/>
  </r>
  <r>
    <s v="WA.2378.EBA.994.002.GA.521111.3"/>
    <m/>
    <s v="03 - Pramubakti (12 org x 12 bulan)"/>
    <n v="144"/>
    <s v="OB"/>
    <n v="5100000"/>
    <n v="734400000"/>
    <m/>
    <x v="155"/>
    <n v="156"/>
    <s v="OB"/>
    <n v="5100000"/>
    <n v="795600000"/>
    <n v="-61200000"/>
    <x v="1"/>
    <x v="0"/>
    <x v="0"/>
    <x v="0"/>
    <x v="0"/>
    <n v="244800000"/>
    <x v="0"/>
    <s v="WA.2378.EBA.994.002.GA.521111"/>
  </r>
  <r>
    <s v="WA.2378.EBA.994.002.GA.521111.4"/>
    <m/>
    <s v="04 - Pengemudi (1 org x 12 bulan)"/>
    <n v="12"/>
    <s v="OB"/>
    <n v="5600000"/>
    <n v="67200000"/>
    <m/>
    <x v="156"/>
    <n v="13"/>
    <s v="OB"/>
    <n v="5600000"/>
    <n v="72800000"/>
    <n v="-5600000"/>
    <x v="1"/>
    <x v="0"/>
    <x v="0"/>
    <x v="0"/>
    <x v="0"/>
    <n v="22400000"/>
    <x v="0"/>
    <s v="WA.2378.EBA.994.002.GA.521111"/>
  </r>
  <r>
    <s v="WA.2378.EBA.994.002.GA.521111.5"/>
    <m/>
    <s v="05 - BPJS Ketenagakerjaan Pengemudi dan Pramubhakti"/>
    <n v="11"/>
    <s v="Bulan"/>
    <n v="400000"/>
    <n v="4400000"/>
    <m/>
    <x v="157"/>
    <n v="12"/>
    <s v="Bulan"/>
    <n v="400000"/>
    <n v="4800000"/>
    <n v="-400000"/>
    <x v="1"/>
    <x v="0"/>
    <x v="0"/>
    <x v="0"/>
    <x v="0"/>
    <n v="1442880"/>
    <x v="0"/>
    <s v="WA.2378.EBA.994.002.GA.521111"/>
  </r>
  <r>
    <s v="WA.2378.EBA.994.002.GA.521111.6"/>
    <m/>
    <s v="06 - Pencetakan/Publikasi"/>
    <n v="70"/>
    <s v="Ekspl"/>
    <n v="500000"/>
    <n v="35000000"/>
    <m/>
    <x v="158"/>
    <n v="1"/>
    <s v="thn"/>
    <n v="130000000"/>
    <n v="130000000"/>
    <n v="-95000000"/>
    <x v="1"/>
    <x v="0"/>
    <x v="0"/>
    <x v="0"/>
    <x v="0"/>
    <n v="17850000"/>
    <x v="0"/>
    <s v="WA.2378.EBA.994.002.GA.521111"/>
  </r>
  <r>
    <s v="WA.2378.EBA.994.002.GA.521111.7"/>
    <m/>
    <s v="07 - Langganan Majalah dan Surat Kabar"/>
    <n v="12"/>
    <s v="Bulan"/>
    <n v="750000"/>
    <n v="9000000"/>
    <m/>
    <x v="30"/>
    <m/>
    <m/>
    <m/>
    <m/>
    <n v="9000000"/>
    <x v="1"/>
    <x v="0"/>
    <x v="0"/>
    <x v="0"/>
    <x v="0"/>
    <n v="0"/>
    <x v="0"/>
    <s v="WA.2378.EBA.994.002.GA.521111"/>
  </r>
  <r>
    <s v="WA.2378.EBA.994.002.GA.521111.8"/>
    <m/>
    <s v="08 - Langganan biaya video conference dan Zoho"/>
    <n v="12"/>
    <s v="Bulan"/>
    <n v="1325000"/>
    <n v="15900000"/>
    <m/>
    <x v="159"/>
    <n v="12"/>
    <s v="Bulan"/>
    <n v="1325000"/>
    <n v="15900000"/>
    <n v="0"/>
    <x v="0"/>
    <x v="0"/>
    <x v="0"/>
    <x v="0"/>
    <x v="0"/>
    <n v="2189642"/>
    <x v="0"/>
    <s v="WA.2378.EBA.994.002.GA.521111"/>
  </r>
  <r>
    <s v="WA.2378.EBA.994.002.GA.521111.9"/>
    <m/>
    <s v="09 - Estetika Kantor dan Pengharum Ruangan"/>
    <n v="12"/>
    <s v="Bulan"/>
    <n v="3000000"/>
    <n v="36000000"/>
    <m/>
    <x v="160"/>
    <n v="12"/>
    <s v="Bulan"/>
    <n v="3000000"/>
    <n v="36000000"/>
    <n v="0"/>
    <x v="0"/>
    <x v="0"/>
    <x v="0"/>
    <x v="0"/>
    <x v="0"/>
    <n v="5250000"/>
    <x v="0"/>
    <s v="WA.2378.EBA.994.002.GA.521111"/>
  </r>
  <r>
    <s v="WA.2378.EBA.994.002.GA.521111.10"/>
    <m/>
    <s v="10 - Uang Lembur PPNPN"/>
    <n v="1"/>
    <s v="thn"/>
    <n v="44304000"/>
    <n v="44304000"/>
    <m/>
    <x v="161"/>
    <n v="1"/>
    <s v="thn"/>
    <n v="44304000"/>
    <n v="44304000"/>
    <n v="0"/>
    <x v="0"/>
    <x v="0"/>
    <x v="0"/>
    <x v="0"/>
    <x v="0"/>
    <n v="0"/>
    <x v="0"/>
    <s v="WA.2378.EBA.994.002.GA.521111"/>
  </r>
  <r>
    <s v="WA.2378.EBA.994.002.GA.521131"/>
    <s v="521131"/>
    <s v="Belanja Barang Operasional - Penanganan Pandemi COVID-19"/>
    <m/>
    <m/>
    <m/>
    <n v="103250000"/>
    <s v="521131"/>
    <x v="162"/>
    <m/>
    <m/>
    <m/>
    <n v="69600000"/>
    <n v="33650000"/>
    <x v="0"/>
    <x v="0"/>
    <x v="0"/>
    <x v="6"/>
    <x v="5"/>
    <n v="9861550"/>
    <x v="0"/>
    <s v="WA.2378.EBA.994.002.GA"/>
  </r>
  <r>
    <s v="WA.2378.EBA.994.002.GA.521131.1"/>
    <m/>
    <s v="01 - Masker, hand sanitizer, desinfektan, multivitami/suplemen (59 peg x 7 kali)"/>
    <n v="413"/>
    <s v="OK"/>
    <n v="250000"/>
    <n v="103250000"/>
    <m/>
    <x v="163"/>
    <n v="348"/>
    <s v="OB"/>
    <n v="200000"/>
    <n v="69600000"/>
    <n v="33650000"/>
    <x v="1"/>
    <x v="0"/>
    <x v="0"/>
    <x v="0"/>
    <x v="0"/>
    <n v="9861550"/>
    <x v="0"/>
    <s v="WA.2378.EBA.994.002.GA.521131"/>
  </r>
  <r>
    <s v="WA.2378.EBA.994.002.GA.521811"/>
    <s v="521811"/>
    <s v="Belanja Barang Persediaan Barang Konsumsi"/>
    <m/>
    <m/>
    <m/>
    <n v="207260000"/>
    <s v="521811"/>
    <x v="164"/>
    <m/>
    <m/>
    <m/>
    <n v="207260000"/>
    <n v="0"/>
    <x v="0"/>
    <x v="0"/>
    <x v="0"/>
    <x v="0"/>
    <x v="5"/>
    <n v="46505500"/>
    <x v="0"/>
    <s v="WA.2378.EBA.994.002.GA"/>
  </r>
  <r>
    <s v="WA.2378.EBA.994.002.GA.521811.1"/>
    <m/>
    <s v="01 - ATK"/>
    <n v="48"/>
    <s v="PKT"/>
    <n v="1000000"/>
    <n v="48000000"/>
    <m/>
    <x v="165"/>
    <n v="48"/>
    <s v="PKT"/>
    <n v="1000000"/>
    <n v="48000000"/>
    <n v="0"/>
    <x v="2"/>
    <x v="0"/>
    <x v="0"/>
    <x v="0"/>
    <x v="0"/>
    <n v="15958000"/>
    <x v="0"/>
    <s v="WA.2378.EBA.994.002.GA.521811"/>
  </r>
  <r>
    <s v="WA.2378.EBA.994.002.GA.521811.2"/>
    <m/>
    <s v="02 - Bahan Komputer"/>
    <n v="48"/>
    <s v="PKT"/>
    <n v="1500000"/>
    <n v="72000000"/>
    <m/>
    <x v="20"/>
    <n v="48"/>
    <s v="PKT"/>
    <n v="1500000"/>
    <n v="72000000"/>
    <n v="0"/>
    <x v="2"/>
    <x v="0"/>
    <x v="0"/>
    <x v="0"/>
    <x v="0"/>
    <n v="23827500"/>
    <x v="0"/>
    <s v="WA.2378.EBA.994.002.GA.521811"/>
  </r>
  <r>
    <s v="WA.2378.EBA.994.002.GA.521811.3"/>
    <m/>
    <s v="03 - Kertas Fotocopy A4"/>
    <n v="192"/>
    <s v="PKT"/>
    <n v="50000"/>
    <n v="9600000"/>
    <m/>
    <x v="166"/>
    <n v="192"/>
    <s v="PKT"/>
    <n v="50000"/>
    <n v="9600000"/>
    <n v="0"/>
    <x v="2"/>
    <x v="0"/>
    <x v="0"/>
    <x v="0"/>
    <x v="0"/>
    <n v="1600000"/>
    <x v="0"/>
    <s v="WA.2378.EBA.994.002.GA.521811"/>
  </r>
  <r>
    <s v="WA.2378.EBA.994.002.GA.521811.4"/>
    <m/>
    <s v="04 - Kertas Fotocopy F4"/>
    <n v="192"/>
    <s v="PKT"/>
    <n v="55000"/>
    <n v="10560000"/>
    <m/>
    <x v="167"/>
    <n v="192"/>
    <s v="PKT"/>
    <n v="55000"/>
    <n v="10560000"/>
    <n v="0"/>
    <x v="2"/>
    <x v="0"/>
    <x v="0"/>
    <x v="0"/>
    <x v="0"/>
    <n v="1760000"/>
    <x v="0"/>
    <s v="WA.2378.EBA.994.002.GA.521811"/>
  </r>
  <r>
    <s v="WA.2378.EBA.994.002.GA.521811.5"/>
    <m/>
    <s v="05 - Kertas Kop A4 (4 warna)"/>
    <n v="60"/>
    <s v="rim"/>
    <n v="220000"/>
    <n v="13200000"/>
    <m/>
    <x v="168"/>
    <n v="60"/>
    <s v="rim"/>
    <n v="220000"/>
    <n v="13200000"/>
    <n v="0"/>
    <x v="2"/>
    <x v="0"/>
    <x v="0"/>
    <x v="0"/>
    <x v="0"/>
    <n v="1600000"/>
    <x v="0"/>
    <s v="WA.2378.EBA.994.002.GA.521811"/>
  </r>
  <r>
    <s v="WA.2378.EBA.994.002.GA.521811.6"/>
    <m/>
    <s v="06 - Kertas Kop F4 (4 warna)"/>
    <n v="60"/>
    <s v="rim"/>
    <n v="240000"/>
    <n v="14400000"/>
    <m/>
    <x v="169"/>
    <n v="60"/>
    <s v="rim"/>
    <n v="240000"/>
    <n v="14400000"/>
    <n v="0"/>
    <x v="2"/>
    <x v="0"/>
    <x v="0"/>
    <x v="0"/>
    <x v="0"/>
    <n v="1760000"/>
    <x v="0"/>
    <s v="WA.2378.EBA.994.002.GA.521811"/>
  </r>
  <r>
    <s v="WA.2378.EBA.994.002.GA.521811.7"/>
    <m/>
    <s v="07 - Amplop Kop Besar"/>
    <n v="950"/>
    <s v="LBR"/>
    <n v="5000"/>
    <n v="4750000"/>
    <m/>
    <x v="170"/>
    <n v="950"/>
    <s v="LBR"/>
    <n v="5000"/>
    <n v="4750000"/>
    <n v="0"/>
    <x v="2"/>
    <x v="0"/>
    <x v="0"/>
    <x v="0"/>
    <x v="0"/>
    <n v="0"/>
    <x v="0"/>
    <s v="WA.2378.EBA.994.002.GA.521811"/>
  </r>
  <r>
    <s v="WA.2378.EBA.994.002.GA.521811.8"/>
    <m/>
    <s v="08 - Amplop Kop Kecil"/>
    <n v="50"/>
    <s v="box"/>
    <n v="220000"/>
    <n v="11000000"/>
    <m/>
    <x v="171"/>
    <n v="50"/>
    <s v="box"/>
    <n v="220000"/>
    <n v="11000000"/>
    <n v="0"/>
    <x v="2"/>
    <x v="0"/>
    <x v="0"/>
    <x v="0"/>
    <x v="0"/>
    <n v="0"/>
    <x v="0"/>
    <s v="WA.2378.EBA.994.002.GA.521811"/>
  </r>
  <r>
    <s v="WA.2378.EBA.994.002.GA.521811.9"/>
    <m/>
    <s v="09 - Map Pusdik KP"/>
    <n v="950"/>
    <s v="LBR"/>
    <n v="25000"/>
    <n v="23750000"/>
    <m/>
    <x v="172"/>
    <n v="950"/>
    <s v="LBR"/>
    <n v="25000"/>
    <n v="23750000"/>
    <n v="0"/>
    <x v="2"/>
    <x v="0"/>
    <x v="0"/>
    <x v="0"/>
    <x v="0"/>
    <n v="0"/>
    <x v="0"/>
    <s v="WA.2378.EBA.994.002.GA.521811"/>
  </r>
  <r>
    <s v="WA.2378.EBA.994.002.GB"/>
    <s v="GB"/>
    <s v="Langganan Daya dan Jasa Pusat Pendidikan KP"/>
    <m/>
    <m/>
    <m/>
    <n v="150000000"/>
    <s v="GB"/>
    <x v="173"/>
    <m/>
    <m/>
    <m/>
    <n v="119000000"/>
    <n v="31000000"/>
    <x v="0"/>
    <x v="3"/>
    <x v="5"/>
    <x v="0"/>
    <x v="0"/>
    <n v="17659000"/>
    <x v="0"/>
    <s v="WA.2378.EBA.994.002"/>
  </r>
  <r>
    <s v="WA.2378.EBA.994.002.GB.521114"/>
    <s v="521114"/>
    <s v="Belanja Pengiriman Surat Dinas Pos Pusat"/>
    <m/>
    <m/>
    <m/>
    <n v="30000000"/>
    <s v="521114"/>
    <x v="174"/>
    <m/>
    <m/>
    <m/>
    <n v="9000000"/>
    <n v="21000000"/>
    <x v="0"/>
    <x v="0"/>
    <x v="0"/>
    <x v="6"/>
    <x v="5"/>
    <n v="2809000"/>
    <x v="0"/>
    <s v="WA.2378.EBA.994.002.GB"/>
  </r>
  <r>
    <s v="WA.2378.EBA.994.002.GB.521114.1"/>
    <m/>
    <s v="01 - Pengiriman surat dan dokumen/barang lainnya"/>
    <n v="12"/>
    <s v="Bulan"/>
    <n v="2500000"/>
    <n v="30000000"/>
    <m/>
    <x v="175"/>
    <n v="12"/>
    <s v="Bulan"/>
    <n v="750000"/>
    <n v="9000000"/>
    <n v="21000000"/>
    <x v="1"/>
    <x v="0"/>
    <x v="0"/>
    <x v="0"/>
    <x v="0"/>
    <n v="2809000"/>
    <x v="0"/>
    <s v="WA.2378.EBA.994.002.GB.521114"/>
  </r>
  <r>
    <s v="WA.2378.EBA.994.002.GB.522141"/>
    <s v="522141"/>
    <s v="Belanja Sewa"/>
    <m/>
    <m/>
    <m/>
    <n v="120000000"/>
    <s v="522141"/>
    <x v="76"/>
    <m/>
    <m/>
    <m/>
    <n v="110000000"/>
    <n v="10000000"/>
    <x v="0"/>
    <x v="0"/>
    <x v="0"/>
    <x v="6"/>
    <x v="5"/>
    <n v="14850000"/>
    <x v="0"/>
    <s v="WA.2378.EBA.994.002.GB"/>
  </r>
  <r>
    <s v="WA.2378.EBA.994.002.GB.522141.1"/>
    <m/>
    <s v="01 - Sewa Mesin Photocopy"/>
    <n v="12"/>
    <s v="Bulan"/>
    <n v="5000000"/>
    <n v="60000000"/>
    <m/>
    <x v="176"/>
    <n v="12"/>
    <s v="Bulan"/>
    <n v="5000000"/>
    <n v="60000000"/>
    <n v="0"/>
    <x v="0"/>
    <x v="0"/>
    <x v="0"/>
    <x v="0"/>
    <x v="0"/>
    <n v="14850000"/>
    <x v="0"/>
    <s v="WA.2378.EBA.994.002.GB.522141"/>
  </r>
  <r>
    <s v="WA.2378.EBA.994.002.GB.522141.2"/>
    <m/>
    <s v="02 - Sewa Ruang Arsip dan Penyimpanan BMN"/>
    <n v="1"/>
    <s v="thn"/>
    <n v="60000000"/>
    <n v="60000000"/>
    <m/>
    <x v="177"/>
    <n v="1"/>
    <s v="thn"/>
    <n v="50000000"/>
    <n v="50000000"/>
    <n v="10000000"/>
    <x v="1"/>
    <x v="0"/>
    <x v="0"/>
    <x v="0"/>
    <x v="0"/>
    <n v="0"/>
    <x v="0"/>
    <s v="WA.2378.EBA.994.002.GB.522141"/>
  </r>
  <r>
    <s v="WA.2378.EBA.994.002.GC"/>
    <s v="GC"/>
    <s v="Pemeliharaan Kantor Pusat Pendidikan KP"/>
    <m/>
    <m/>
    <m/>
    <n v="498162000"/>
    <s v="GC"/>
    <x v="178"/>
    <m/>
    <m/>
    <m/>
    <n v="410362000"/>
    <n v="87800000"/>
    <x v="0"/>
    <x v="3"/>
    <x v="5"/>
    <x v="0"/>
    <x v="0"/>
    <n v="51595400"/>
    <x v="0"/>
    <s v="WA.2378.EBA.994.002"/>
  </r>
  <r>
    <s v="WA.2378.EBA.994.002.GC.523121"/>
    <s v="523121"/>
    <s v="Belanja Pemeliharaan Peralatan dan Mesin"/>
    <m/>
    <m/>
    <m/>
    <n v="462162000"/>
    <s v="523121"/>
    <x v="179"/>
    <m/>
    <m/>
    <m/>
    <n v="374362000"/>
    <n v="87800000"/>
    <x v="0"/>
    <x v="0"/>
    <x v="0"/>
    <x v="6"/>
    <x v="5"/>
    <n v="42681400"/>
    <x v="0"/>
    <s v="WA.2378.EBA.994.002.GC"/>
  </r>
  <r>
    <s v="WA.2378.EBA.994.002.GC.523121.1"/>
    <m/>
    <s v="01 - Pemeliharaan dan Operasional Kendaraan Pejabat Eselon II"/>
    <n v="1"/>
    <s v="Unit"/>
    <n v="38730000"/>
    <n v="38730000"/>
    <m/>
    <x v="180"/>
    <n v="1"/>
    <s v="Unit"/>
    <n v="38730000"/>
    <n v="38730000"/>
    <n v="0"/>
    <x v="0"/>
    <x v="0"/>
    <x v="0"/>
    <x v="0"/>
    <x v="0"/>
    <n v="6000000"/>
    <x v="0"/>
    <s v="WA.2378.EBA.994.002.GC.523121"/>
  </r>
  <r>
    <s v="WA.2378.EBA.994.002.GC.523121.2"/>
    <m/>
    <s v="02 - Pemeliharaan dan Operasional Kendaraan Roda 4"/>
    <n v="8"/>
    <s v=" Unit"/>
    <n v="32850000"/>
    <n v="262800000"/>
    <m/>
    <x v="181"/>
    <n v="7"/>
    <s v="Unit"/>
    <n v="25000000"/>
    <n v="175000000"/>
    <n v="87800000"/>
    <x v="1"/>
    <x v="0"/>
    <x v="0"/>
    <x v="0"/>
    <x v="0"/>
    <n v="20153000"/>
    <x v="0"/>
    <s v="WA.2378.EBA.994.002.GC.523121"/>
  </r>
  <r>
    <s v="WA.2378.EBA.994.002.GC.523121.3"/>
    <m/>
    <s v="03 - Pemeliharaan dan Operasional Kendaraan Roda Dua"/>
    <n v="5"/>
    <s v="Unit"/>
    <n v="3640000"/>
    <n v="18200000"/>
    <m/>
    <x v="182"/>
    <n v="5"/>
    <s v="Unit"/>
    <n v="3640000"/>
    <n v="18200000"/>
    <n v="0"/>
    <x v="0"/>
    <x v="0"/>
    <x v="0"/>
    <x v="0"/>
    <x v="0"/>
    <n v="4003400"/>
    <x v="0"/>
    <s v="WA.2378.EBA.994.002.GC.523121"/>
  </r>
  <r>
    <s v="WA.2378.EBA.994.002.GC.523121.4"/>
    <m/>
    <s v="04 - Laptop/Notebook"/>
    <n v="30"/>
    <s v="Unit"/>
    <n v="730000"/>
    <n v="21900000"/>
    <m/>
    <x v="183"/>
    <n v="30"/>
    <s v="Unit"/>
    <n v="730000"/>
    <n v="21900000"/>
    <n v="0"/>
    <x v="0"/>
    <x v="0"/>
    <x v="0"/>
    <x v="0"/>
    <x v="0"/>
    <n v="5575000"/>
    <x v="0"/>
    <s v="WA.2378.EBA.994.002.GC.523121"/>
  </r>
  <r>
    <s v="WA.2378.EBA.994.002.GC.523121.5"/>
    <m/>
    <s v="05 - Komputer PC"/>
    <n v="35"/>
    <s v="Unit"/>
    <n v="730000"/>
    <n v="25550000"/>
    <m/>
    <x v="184"/>
    <n v="35"/>
    <s v="Unit"/>
    <n v="730000"/>
    <n v="25550000"/>
    <n v="0"/>
    <x v="0"/>
    <x v="0"/>
    <x v="0"/>
    <x v="0"/>
    <x v="0"/>
    <n v="1475000"/>
    <x v="0"/>
    <s v="WA.2378.EBA.994.002.GC.523121"/>
  </r>
  <r>
    <s v="WA.2378.EBA.994.002.GC.523121.6"/>
    <m/>
    <s v="06 - Printer"/>
    <n v="40"/>
    <s v="Unit"/>
    <n v="690000"/>
    <n v="27600000"/>
    <m/>
    <x v="185"/>
    <n v="40"/>
    <s v="Unit"/>
    <n v="690000"/>
    <n v="27600000"/>
    <n v="0"/>
    <x v="0"/>
    <x v="0"/>
    <x v="0"/>
    <x v="0"/>
    <x v="0"/>
    <n v="2050000"/>
    <x v="0"/>
    <s v="WA.2378.EBA.994.002.GC.523121"/>
  </r>
  <r>
    <s v="WA.2378.EBA.994.002.GC.523121.7"/>
    <m/>
    <s v="07 - LCD"/>
    <n v="3"/>
    <s v="Unit"/>
    <n v="3500000"/>
    <n v="10500000"/>
    <m/>
    <x v="186"/>
    <n v="3"/>
    <s v="Unit"/>
    <n v="3500000"/>
    <n v="10500000"/>
    <n v="0"/>
    <x v="0"/>
    <x v="0"/>
    <x v="0"/>
    <x v="0"/>
    <x v="0"/>
    <n v="3425000"/>
    <x v="0"/>
    <s v="WA.2378.EBA.994.002.GC.523121"/>
  </r>
  <r>
    <s v="WA.2378.EBA.994.002.GC.523121.8"/>
    <m/>
    <s v="08 - Kamera"/>
    <n v="6"/>
    <s v="Unit"/>
    <n v="470000"/>
    <n v="2820000"/>
    <m/>
    <x v="187"/>
    <n v="6"/>
    <s v="Unit"/>
    <n v="470000"/>
    <n v="2820000"/>
    <n v="0"/>
    <x v="0"/>
    <x v="0"/>
    <x v="0"/>
    <x v="0"/>
    <x v="0"/>
    <n v="0"/>
    <x v="0"/>
    <s v="WA.2378.EBA.994.002.GC.523121"/>
  </r>
  <r>
    <s v="WA.2378.EBA.994.002.GC.523121.9"/>
    <m/>
    <s v="09 - Perawatan Barang Inventaris Kantor"/>
    <n v="1"/>
    <s v="thn"/>
    <n v="54062000"/>
    <n v="54062000"/>
    <m/>
    <x v="188"/>
    <n v="1"/>
    <s v="thn"/>
    <n v="54062000"/>
    <n v="54062000"/>
    <n v="0"/>
    <x v="0"/>
    <x v="0"/>
    <x v="0"/>
    <x v="0"/>
    <x v="0"/>
    <n v="0"/>
    <x v="0"/>
    <s v="WA.2378.EBA.994.002.GC.523121"/>
  </r>
  <r>
    <s v="WA.2378.EBA.994.002.GC.523199"/>
    <s v="523199"/>
    <s v="Belanja Pemeliharaan Lainnya"/>
    <m/>
    <m/>
    <m/>
    <n v="36000000"/>
    <s v="523199"/>
    <x v="189"/>
    <m/>
    <m/>
    <m/>
    <n v="36000000"/>
    <n v="0"/>
    <x v="0"/>
    <x v="0"/>
    <x v="0"/>
    <x v="6"/>
    <x v="5"/>
    <n v="8914000"/>
    <x v="0"/>
    <s v="WA.2378.EBA.994.002.GC"/>
  </r>
  <r>
    <s v="WA.2378.EBA.994.002.GC.523199.1"/>
    <m/>
    <s v="01 - Pemeliharaan Aquarium (2 unit)"/>
    <n v="24"/>
    <s v="UB"/>
    <n v="1500000"/>
    <n v="36000000"/>
    <m/>
    <x v="190"/>
    <n v="24"/>
    <s v="UB"/>
    <n v="1500000"/>
    <n v="36000000"/>
    <n v="0"/>
    <x v="2"/>
    <x v="0"/>
    <x v="0"/>
    <x v="0"/>
    <x v="0"/>
    <n v="8914000"/>
    <x v="0"/>
    <s v="WA.2378.EBA.994.002.GC.523199"/>
  </r>
  <r>
    <s v="WA.2378.EBA.994.002.GD"/>
    <s v="GD"/>
    <s v="Pembayaran Pelaksanaan Operasional Kantor Pusat Pendidikan KP"/>
    <m/>
    <m/>
    <m/>
    <n v="137396000"/>
    <s v="GD"/>
    <x v="191"/>
    <m/>
    <m/>
    <m/>
    <n v="137396000"/>
    <n v="0"/>
    <x v="0"/>
    <x v="3"/>
    <x v="5"/>
    <x v="0"/>
    <x v="0"/>
    <n v="51704000"/>
    <x v="0"/>
    <s v="WA.2378.EBA.994.002"/>
  </r>
  <r>
    <s v="WA.2378.EBA.994.002.GD.521111"/>
    <s v="521111"/>
    <s v="Belanja Keperluan Perkantoran"/>
    <m/>
    <m/>
    <m/>
    <n v="79060000"/>
    <s v="521111"/>
    <x v="152"/>
    <m/>
    <m/>
    <m/>
    <n v="79060000"/>
    <n v="0"/>
    <x v="3"/>
    <x v="0"/>
    <x v="0"/>
    <x v="6"/>
    <x v="5"/>
    <n v="37520000"/>
    <x v="0"/>
    <s v="WA.2378.EBA.994.002.GD"/>
  </r>
  <r>
    <s v="WA.2378.EBA.994.002.GD.521111.1"/>
    <m/>
    <s v="01 - Pakaian Dinas Pegawai (59 orang x 2 stell)"/>
    <n v="118"/>
    <s v="Stel"/>
    <n v="670000"/>
    <n v="79060000"/>
    <m/>
    <x v="192"/>
    <n v="118"/>
    <s v="Stel"/>
    <n v="670000"/>
    <n v="79060000"/>
    <n v="0"/>
    <x v="2"/>
    <x v="0"/>
    <x v="0"/>
    <x v="0"/>
    <x v="0"/>
    <n v="37520000"/>
    <x v="0"/>
    <s v="WA.2378.EBA.994.002.GD.521111"/>
  </r>
  <r>
    <s v="WA.2378.EBA.994.002.GD.521115"/>
    <s v="521115"/>
    <s v="Belanja Honor Operasional Satuan Kerja"/>
    <m/>
    <m/>
    <m/>
    <n v="58336000"/>
    <s v="521115"/>
    <x v="193"/>
    <m/>
    <m/>
    <m/>
    <n v="58336000"/>
    <n v="0"/>
    <x v="3"/>
    <x v="0"/>
    <x v="0"/>
    <x v="6"/>
    <x v="5"/>
    <n v="14184000"/>
    <x v="0"/>
    <s v="WA.2378.EBA.994.002.GD"/>
  </r>
  <r>
    <s v="WA.2378.EBA.994.002.GD.521115.1"/>
    <m/>
    <s v="01 - PPK Pusat Pendiidikan"/>
    <n v="12"/>
    <s v="OB"/>
    <n v="2920000"/>
    <n v="35040000"/>
    <m/>
    <x v="194"/>
    <n v="12"/>
    <s v="OB"/>
    <n v="2920000"/>
    <n v="35040000"/>
    <n v="0"/>
    <x v="2"/>
    <x v="0"/>
    <x v="0"/>
    <x v="0"/>
    <x v="0"/>
    <n v="8760000"/>
    <x v="0"/>
    <s v="WA.2378.EBA.994.002.GD.521115"/>
  </r>
  <r>
    <s v="WA.2378.EBA.994.002.GD.521115.2"/>
    <m/>
    <s v="02 - Bendahara Pengeluaran Pembantu (1 ORG x 12 BLN)"/>
    <n v="12"/>
    <s v="OB"/>
    <n v="324000"/>
    <n v="3888000"/>
    <m/>
    <x v="195"/>
    <n v="12"/>
    <s v="OB"/>
    <n v="324000"/>
    <n v="3888000"/>
    <n v="0"/>
    <x v="2"/>
    <x v="0"/>
    <x v="0"/>
    <x v="0"/>
    <x v="0"/>
    <n v="972000"/>
    <x v="0"/>
    <s v="WA.2378.EBA.994.002.GD.521115"/>
  </r>
  <r>
    <s v="WA.2378.EBA.994.002.GD.521115.3"/>
    <m/>
    <s v="03 - Staf Pengelola Keuangan KPA ( 1 ORG x 12 BLN)"/>
    <n v="12"/>
    <s v="OB"/>
    <n v="324000"/>
    <n v="3888000"/>
    <m/>
    <x v="196"/>
    <n v="12"/>
    <s v="OB"/>
    <n v="324000"/>
    <n v="3888000"/>
    <n v="0"/>
    <x v="2"/>
    <x v="0"/>
    <x v="0"/>
    <x v="0"/>
    <x v="0"/>
    <n v="972000"/>
    <x v="0"/>
    <s v="WA.2378.EBA.994.002.GD.521115"/>
  </r>
  <r>
    <s v="WA.2378.EBA.994.002.GD.521115.4"/>
    <m/>
    <s v="04 - Pejabat Pengadaan Barang dan Jasa (1 ORG x 12 BLN)"/>
    <n v="12"/>
    <s v="OB"/>
    <n v="680000"/>
    <n v="8160000"/>
    <m/>
    <x v="197"/>
    <n v="12"/>
    <s v="OB"/>
    <n v="680000"/>
    <n v="8160000"/>
    <n v="0"/>
    <x v="2"/>
    <x v="0"/>
    <x v="0"/>
    <x v="0"/>
    <x v="0"/>
    <n v="2040000"/>
    <x v="0"/>
    <s v="WA.2378.EBA.994.002.GD.521115"/>
  </r>
  <r>
    <s v="WA.2378.EBA.994.002.GD.521115.5"/>
    <m/>
    <s v="05 - Penyimpan BMN Pembantu (1 ORG x 12 BLN)"/>
    <n v="12"/>
    <s v="OB"/>
    <n v="200000"/>
    <n v="2400000"/>
    <m/>
    <x v="198"/>
    <n v="12"/>
    <s v="OB"/>
    <n v="200000"/>
    <n v="2400000"/>
    <n v="0"/>
    <x v="2"/>
    <x v="0"/>
    <x v="0"/>
    <x v="0"/>
    <x v="0"/>
    <n v="600000"/>
    <x v="0"/>
    <s v="WA.2378.EBA.994.002.GD.521115"/>
  </r>
  <r>
    <s v="WA.2378.EBA.994.002.GD.521115.6"/>
    <m/>
    <s v="06 - Pengelola SAK Pembantu (1 ORG x 12 BLN)"/>
    <n v="12"/>
    <s v="OB"/>
    <n v="80000"/>
    <n v="960000"/>
    <m/>
    <x v="199"/>
    <n v="12"/>
    <s v="OB"/>
    <n v="80000"/>
    <n v="960000"/>
    <n v="0"/>
    <x v="2"/>
    <x v="0"/>
    <x v="0"/>
    <x v="0"/>
    <x v="0"/>
    <n v="240000"/>
    <x v="0"/>
    <s v="WA.2378.EBA.994.002.GD.521115"/>
  </r>
  <r>
    <s v="WA.2378.EBA.994.002.GD.521115.7"/>
    <m/>
    <s v="07 - Pengelola BMN Pembantu (1 ORG x 12 BLN)"/>
    <n v="12"/>
    <s v="OB"/>
    <n v="200000"/>
    <n v="2400000"/>
    <m/>
    <x v="200"/>
    <n v="12"/>
    <s v="OB"/>
    <n v="200000"/>
    <n v="2400000"/>
    <n v="0"/>
    <x v="2"/>
    <x v="0"/>
    <x v="0"/>
    <x v="0"/>
    <x v="0"/>
    <n v="600000"/>
    <x v="0"/>
    <s v="WA.2378.EBA.994.002.GD.521115"/>
  </r>
  <r>
    <s v="WA.2378.EBA.994.002.GD.521115.8"/>
    <m/>
    <s v="08 - Ketua Tim Penghapusan BMN"/>
    <n v="1"/>
    <s v="OK"/>
    <n v="400000"/>
    <n v="400000"/>
    <m/>
    <x v="201"/>
    <n v="1"/>
    <s v="OK"/>
    <n v="400000"/>
    <n v="400000"/>
    <n v="0"/>
    <x v="2"/>
    <x v="0"/>
    <x v="0"/>
    <x v="0"/>
    <x v="0"/>
    <n v="0"/>
    <x v="0"/>
    <s v="WA.2378.EBA.994.002.GD.521115"/>
  </r>
  <r>
    <s v="WA.2378.EBA.994.002.GD.521115.9"/>
    <m/>
    <s v="09 - Sekretaris Tim Penghapusan BMN"/>
    <n v="1"/>
    <s v="OK"/>
    <n v="300000"/>
    <n v="300000"/>
    <m/>
    <x v="202"/>
    <n v="1"/>
    <s v="OK"/>
    <n v="300000"/>
    <n v="300000"/>
    <n v="0"/>
    <x v="2"/>
    <x v="0"/>
    <x v="0"/>
    <x v="0"/>
    <x v="0"/>
    <n v="0"/>
    <x v="0"/>
    <s v="WA.2378.EBA.994.002.GD.521115"/>
  </r>
  <r>
    <s v="WA.2378.EBA.994.002.GD.521115.10"/>
    <m/>
    <s v="10 - Anggota Tim Penghapusan BMN (3 ORANG x 1 KEG)"/>
    <n v="3"/>
    <s v="OK"/>
    <n v="300000"/>
    <n v="900000"/>
    <m/>
    <x v="203"/>
    <n v="3"/>
    <s v="OK"/>
    <n v="300000"/>
    <n v="900000"/>
    <n v="0"/>
    <x v="2"/>
    <x v="0"/>
    <x v="0"/>
    <x v="0"/>
    <x v="0"/>
    <n v="0"/>
    <x v="0"/>
    <s v="WA.2378.EBA.994.002.GD.521115"/>
  </r>
  <r>
    <s v="WA.2378.EBB"/>
    <s v="2378.EBB"/>
    <s v="Layanan Sarana dan Prasarana Internal[Base Line]"/>
    <n v="3"/>
    <s v="Unit, m2, Paket"/>
    <m/>
    <n v="200000000"/>
    <s v="2378.EBB"/>
    <x v="204"/>
    <n v="3"/>
    <s v="Unit, m2, Paket"/>
    <m/>
    <n v="200000000"/>
    <n v="0"/>
    <x v="0"/>
    <x v="0"/>
    <x v="0"/>
    <x v="0"/>
    <x v="0"/>
    <n v="186990000"/>
    <x v="0"/>
    <s v="WA.2378"/>
  </r>
  <r>
    <s v="WA.2378.EBB.951"/>
    <s v="2378.EBB.951"/>
    <s v="Layanan Sarana Internal"/>
    <n v="2"/>
    <s v="Unit"/>
    <m/>
    <n v="200000000"/>
    <s v="2378.EBB.951"/>
    <x v="205"/>
    <n v="2"/>
    <s v="Unit"/>
    <m/>
    <n v="200000000"/>
    <n v="0"/>
    <x v="3"/>
    <x v="0"/>
    <x v="0"/>
    <x v="0"/>
    <x v="0"/>
    <n v="186990000"/>
    <x v="0"/>
    <s v="WA.2378.EBB"/>
  </r>
  <r>
    <s v="WA.2378.EBB.951.303"/>
    <s v="303"/>
    <s v="Peralatan Fasilitas Perkantoran Pendidikan Kelautan dan Perikanan"/>
    <m/>
    <s v=""/>
    <m/>
    <n v="200000000"/>
    <s v="303"/>
    <x v="206"/>
    <m/>
    <s v=""/>
    <m/>
    <n v="200000000"/>
    <n v="0"/>
    <x v="3"/>
    <x v="0"/>
    <x v="0"/>
    <x v="0"/>
    <x v="0"/>
    <n v="186990000"/>
    <x v="0"/>
    <s v="WA.2378.EBB.951"/>
  </r>
  <r>
    <s v="WA.2378.EBB.951.303.A"/>
    <s v="A"/>
    <s v="Peralatan Fasilitas Perkantoran Pendidikan Kelautan dan Perikanan"/>
    <m/>
    <m/>
    <m/>
    <n v="200000000"/>
    <s v="A"/>
    <x v="206"/>
    <m/>
    <m/>
    <m/>
    <n v="200000000"/>
    <n v="0"/>
    <x v="3"/>
    <x v="3"/>
    <x v="5"/>
    <x v="0"/>
    <x v="0"/>
    <n v="186990000"/>
    <x v="0"/>
    <s v="WA.2378.EBB.951.303"/>
  </r>
  <r>
    <s v="WA.2378.EBB.951.303.A.532111"/>
    <s v="532111"/>
    <s v="Belanja Modal Peralatan dan Mesin"/>
    <m/>
    <m/>
    <m/>
    <n v="200000000"/>
    <s v="532111"/>
    <x v="48"/>
    <m/>
    <m/>
    <m/>
    <n v="200000000"/>
    <n v="0"/>
    <x v="3"/>
    <x v="0"/>
    <x v="0"/>
    <x v="1"/>
    <x v="5"/>
    <n v="186990000"/>
    <x v="0"/>
    <s v="WA.2378.EBB.951.303.A"/>
  </r>
  <r>
    <s v="WA.2378.EBB.951.303.A.532111.1"/>
    <m/>
    <s v="01 - Peralatan dan Meubelair Pusdik"/>
    <n v="1"/>
    <s v="PKT"/>
    <n v="200000000"/>
    <n v="200000000"/>
    <m/>
    <x v="207"/>
    <n v="1"/>
    <s v="PKT"/>
    <n v="200000000"/>
    <n v="200000000"/>
    <n v="0"/>
    <x v="2"/>
    <x v="0"/>
    <x v="0"/>
    <x v="0"/>
    <x v="0"/>
    <n v="186990000"/>
    <x v="0"/>
    <s v="WA.2378.EBB.951.303.A.532111"/>
  </r>
  <r>
    <s v="WA.2378.EBD"/>
    <s v="2378.EBD"/>
    <s v="Layanan Manajemen Kinerja Internal[Base Line]"/>
    <n v="7"/>
    <s v="Dokumen, Layanan, Laporan, Rekomendasi"/>
    <m/>
    <n v="2633607000"/>
    <s v="2378.EBD"/>
    <x v="208"/>
    <n v="7"/>
    <s v="Dokumen, Layanan, Laporan, Rekomendasi"/>
    <m/>
    <n v="2129982000"/>
    <n v="561632000"/>
    <x v="0"/>
    <x v="0"/>
    <x v="0"/>
    <x v="0"/>
    <x v="0"/>
    <n v="145275130"/>
    <x v="0"/>
    <s v="WA.2378"/>
  </r>
  <r>
    <s v="WA.2378.EBD.952"/>
    <s v="2378.EBD.952"/>
    <s v="Layanan Perencanaan dan Penganggaran"/>
    <n v="2"/>
    <s v="Dokumen"/>
    <m/>
    <n v="1331072000"/>
    <s v="2378.EBD.952"/>
    <x v="209"/>
    <n v="2"/>
    <s v="Dokumen"/>
    <m/>
    <n v="1055822000"/>
    <n v="333257000"/>
    <x v="0"/>
    <x v="0"/>
    <x v="0"/>
    <x v="0"/>
    <x v="0"/>
    <n v="29082687"/>
    <x v="0"/>
    <s v="WA.2378.EBD"/>
  </r>
  <r>
    <s v="WA.2378.EBD.952.301"/>
    <s v="301"/>
    <s v="Pelayanan Perencanaan dan Penganggaran Internal Pendidikan Kelautan"/>
    <m/>
    <s v=""/>
    <m/>
    <n v="1331072000"/>
    <s v="301"/>
    <x v="210"/>
    <m/>
    <s v=""/>
    <m/>
    <n v="1055822000"/>
    <n v="333257000"/>
    <x v="0"/>
    <x v="0"/>
    <x v="0"/>
    <x v="0"/>
    <x v="0"/>
    <n v="29082687"/>
    <x v="0"/>
    <s v="WA.2378.EBD.952"/>
  </r>
  <r>
    <s v="WA.2378.EBD.952.301.A"/>
    <s v="A"/>
    <s v="Perencanaan Kinerja Pendidikan KP"/>
    <m/>
    <m/>
    <m/>
    <n v="189750000"/>
    <s v="A"/>
    <x v="211"/>
    <m/>
    <m/>
    <m/>
    <n v="103800000"/>
    <n v="85950000"/>
    <x v="0"/>
    <x v="4"/>
    <x v="6"/>
    <x v="0"/>
    <x v="0"/>
    <n v="9523937"/>
    <x v="0"/>
    <s v="WA.2378.EBD.952.301"/>
  </r>
  <r>
    <s v="WA.2378.EBD.952.301.A.521211"/>
    <s v="521211"/>
    <s v="Belanja Bahan"/>
    <m/>
    <m/>
    <m/>
    <n v="58750000"/>
    <s v="521211"/>
    <x v="6"/>
    <m/>
    <m/>
    <m/>
    <n v="30000000"/>
    <n v="28750000"/>
    <x v="0"/>
    <x v="0"/>
    <x v="0"/>
    <x v="2"/>
    <x v="6"/>
    <n v="6757150"/>
    <x v="0"/>
    <s v="WA.2378.EBD.952.301.A"/>
  </r>
  <r>
    <s v="WA.2378.EBD.952.301.A.521211.1"/>
    <m/>
    <s v="01 - Konsumsi/bahan makanan"/>
    <n v="230"/>
    <s v="OK"/>
    <n v="75000"/>
    <n v="17250000"/>
    <m/>
    <x v="7"/>
    <n v="120"/>
    <s v="OK"/>
    <n v="75000"/>
    <n v="9000000"/>
    <n v="8250000"/>
    <x v="1"/>
    <x v="0"/>
    <x v="0"/>
    <x v="0"/>
    <x v="0"/>
    <n v="506000"/>
    <x v="0"/>
    <s v="WA.2378.EBD.952.301.A.521211"/>
  </r>
  <r>
    <s v="WA.2378.EBD.952.301.A.521211.2"/>
    <m/>
    <s v="02 - Penggadaan"/>
    <n v="8"/>
    <s v="PKT"/>
    <n v="1500000"/>
    <n v="12000000"/>
    <m/>
    <x v="8"/>
    <n v="4"/>
    <s v="PKT"/>
    <n v="1500000"/>
    <n v="6000000"/>
    <n v="6000000"/>
    <x v="1"/>
    <x v="0"/>
    <x v="0"/>
    <x v="0"/>
    <x v="0"/>
    <n v="1436150"/>
    <x v="0"/>
    <s v="WA.2378.EBD.952.301.A.521211"/>
  </r>
  <r>
    <s v="WA.2378.EBD.952.301.A.521211.3"/>
    <m/>
    <s v="03 - Bahan Komputer"/>
    <n v="8"/>
    <s v="PKT"/>
    <n v="1500000"/>
    <n v="12000000"/>
    <m/>
    <x v="9"/>
    <n v="4"/>
    <s v="PKT"/>
    <n v="1500000"/>
    <n v="6000000"/>
    <n v="6000000"/>
    <x v="1"/>
    <x v="0"/>
    <x v="0"/>
    <x v="0"/>
    <x v="0"/>
    <n v="2900000"/>
    <x v="0"/>
    <s v="WA.2378.EBD.952.301.A.521211"/>
  </r>
  <r>
    <s v="WA.2378.EBD.952.301.A.521211.4"/>
    <m/>
    <s v="04 - ATK"/>
    <n v="8"/>
    <s v="PKT"/>
    <n v="1000000"/>
    <n v="8000000"/>
    <m/>
    <x v="10"/>
    <n v="4"/>
    <s v="PKT"/>
    <n v="1000000"/>
    <n v="4000000"/>
    <n v="4000000"/>
    <x v="1"/>
    <x v="0"/>
    <x v="0"/>
    <x v="0"/>
    <x v="0"/>
    <n v="1915000"/>
    <x v="0"/>
    <s v="WA.2378.EBD.952.301.A.521211"/>
  </r>
  <r>
    <s v="WA.2378.EBD.952.301.A.521211.5"/>
    <m/>
    <s v="05 - Pencetakan"/>
    <n v="38"/>
    <s v="Ekspl"/>
    <n v="250000"/>
    <n v="9500000"/>
    <m/>
    <x v="212"/>
    <n v="20"/>
    <s v="Ekspl"/>
    <n v="250000"/>
    <n v="5000000"/>
    <n v="4500000"/>
    <x v="1"/>
    <x v="0"/>
    <x v="0"/>
    <x v="0"/>
    <x v="0"/>
    <n v="0"/>
    <x v="0"/>
    <s v="WA.2378.EBD.952.301.A.521211"/>
  </r>
  <r>
    <s v="WA.2378.EBD.952.301.A.521219"/>
    <s v="521219"/>
    <s v="Belanja Barang Non Operasional Lainnya"/>
    <m/>
    <m/>
    <m/>
    <n v="1000000"/>
    <s v="521219"/>
    <x v="23"/>
    <m/>
    <m/>
    <m/>
    <n v="1000000"/>
    <n v="0"/>
    <x v="0"/>
    <x v="0"/>
    <x v="0"/>
    <x v="2"/>
    <x v="6"/>
    <n v="396787"/>
    <x v="0"/>
    <s v="WA.2378.EBD.952.301.A"/>
  </r>
  <r>
    <s v="WA.2378.EBD.952.301.A.521219.1"/>
    <m/>
    <s v="01 - Langganan biaya video conference"/>
    <n v="4"/>
    <s v="PKT"/>
    <n v="250000"/>
    <n v="1000000"/>
    <m/>
    <x v="54"/>
    <n v="4"/>
    <s v="PKT"/>
    <n v="250000"/>
    <n v="1000000"/>
    <n v="0"/>
    <x v="2"/>
    <x v="0"/>
    <x v="0"/>
    <x v="0"/>
    <x v="0"/>
    <n v="396787"/>
    <x v="0"/>
    <s v="WA.2378.EBD.952.301.A.521219"/>
  </r>
  <r>
    <s v="WA.2378.EBD.952.301.A.524111"/>
    <s v="524111"/>
    <s v="Belanja Perjalanan Dinas Biasa"/>
    <m/>
    <m/>
    <m/>
    <n v="130000000"/>
    <s v="524111"/>
    <x v="13"/>
    <m/>
    <m/>
    <m/>
    <n v="72800000"/>
    <n v="57200000"/>
    <x v="0"/>
    <x v="0"/>
    <x v="0"/>
    <x v="2"/>
    <x v="6"/>
    <n v="2370000"/>
    <x v="0"/>
    <s v="WA.2378.EBD.952.301.A"/>
  </r>
  <r>
    <s v="WA.2378.EBD.952.301.A.524111.1"/>
    <m/>
    <s v="01 - Perjalanan Penyusunan Perencanaan Kinerja Pendidikan KP"/>
    <n v="25"/>
    <s v="OK"/>
    <n v="5200000"/>
    <n v="130000000"/>
    <m/>
    <x v="213"/>
    <n v="14"/>
    <s v="OK"/>
    <n v="5200000"/>
    <n v="72800000"/>
    <n v="57200000"/>
    <x v="1"/>
    <x v="0"/>
    <x v="0"/>
    <x v="0"/>
    <x v="0"/>
    <n v="2370000"/>
    <x v="0"/>
    <s v="WA.2378.EBD.952.301.A.524111"/>
  </r>
  <r>
    <s v="WA.2378.EBD.952.301.B"/>
    <s v="B"/>
    <s v="Sinkronisasi Kegiatan Pendidikan KP"/>
    <m/>
    <m/>
    <m/>
    <n v="190250000"/>
    <s v="B"/>
    <x v="214"/>
    <m/>
    <m/>
    <m/>
    <n v="171990000"/>
    <n v="18260000"/>
    <x v="0"/>
    <x v="4"/>
    <x v="6"/>
    <x v="0"/>
    <x v="0"/>
    <n v="3919950"/>
    <x v="0"/>
    <s v="WA.2378.EBD.952.301"/>
  </r>
  <r>
    <s v="WA.2378.EBD.952.301.B.521211"/>
    <s v="521211"/>
    <s v="Belanja Bahan"/>
    <m/>
    <m/>
    <m/>
    <n v="68250000"/>
    <s v="521211"/>
    <x v="6"/>
    <m/>
    <m/>
    <m/>
    <n v="49990000"/>
    <n v="18260000"/>
    <x v="0"/>
    <x v="0"/>
    <x v="0"/>
    <x v="2"/>
    <x v="6"/>
    <n v="3919950"/>
    <x v="0"/>
    <s v="WA.2378.EBD.952.301.B"/>
  </r>
  <r>
    <s v="WA.2378.EBD.952.301.B.521211.1"/>
    <m/>
    <s v="01 - Konsumsi/bahan makanan"/>
    <n v="350"/>
    <s v="OK"/>
    <n v="75000"/>
    <n v="26250000"/>
    <m/>
    <x v="7"/>
    <n v="350"/>
    <s v="OK"/>
    <n v="75000"/>
    <n v="26250000"/>
    <n v="0"/>
    <x v="0"/>
    <x v="0"/>
    <x v="0"/>
    <x v="0"/>
    <x v="0"/>
    <n v="0"/>
    <x v="0"/>
    <s v="WA.2378.EBD.952.301.B.521211"/>
  </r>
  <r>
    <s v="WA.2378.EBD.952.301.B.521211.2"/>
    <m/>
    <s v="02 - Penggadaan"/>
    <n v="8"/>
    <s v="PKT"/>
    <n v="1500000"/>
    <n v="12000000"/>
    <m/>
    <x v="8"/>
    <n v="4"/>
    <s v="PKT"/>
    <n v="1500000"/>
    <n v="6000000"/>
    <n v="6000000"/>
    <x v="1"/>
    <x v="0"/>
    <x v="0"/>
    <x v="0"/>
    <x v="0"/>
    <n v="1447950"/>
    <x v="0"/>
    <s v="WA.2378.EBD.952.301.B.521211"/>
  </r>
  <r>
    <s v="WA.2378.EBD.952.301.B.521211.3"/>
    <m/>
    <s v="03 - Bahan Komputer"/>
    <n v="8"/>
    <s v="PKT"/>
    <n v="1500000"/>
    <n v="12000000"/>
    <m/>
    <x v="9"/>
    <n v="4"/>
    <s v="PKT"/>
    <n v="1500000"/>
    <n v="6000000"/>
    <n v="6000000"/>
    <x v="1"/>
    <x v="0"/>
    <x v="0"/>
    <x v="0"/>
    <x v="0"/>
    <n v="1475000"/>
    <x v="0"/>
    <s v="WA.2378.EBD.952.301.B.521211"/>
  </r>
  <r>
    <s v="WA.2378.EBD.952.301.B.521211.4"/>
    <m/>
    <s v="04 - ATK"/>
    <n v="8"/>
    <s v="PKT"/>
    <n v="1000000"/>
    <n v="8000000"/>
    <m/>
    <x v="10"/>
    <n v="4"/>
    <s v="PKT"/>
    <n v="1000000"/>
    <n v="4000000"/>
    <n v="4000000"/>
    <x v="1"/>
    <x v="0"/>
    <x v="0"/>
    <x v="0"/>
    <x v="0"/>
    <n v="997000"/>
    <x v="0"/>
    <s v="WA.2378.EBD.952.301.B.521211"/>
  </r>
  <r>
    <s v="WA.2378.EBD.952.301.B.521211.5"/>
    <m/>
    <s v="05 - Pencetakan"/>
    <n v="40"/>
    <s v="Ekspl"/>
    <n v="250000"/>
    <n v="10000000"/>
    <m/>
    <x v="212"/>
    <n v="30"/>
    <s v="Ekspl"/>
    <n v="258000"/>
    <n v="7740000"/>
    <n v="2260000"/>
    <x v="1"/>
    <x v="0"/>
    <x v="0"/>
    <x v="0"/>
    <x v="0"/>
    <n v="0"/>
    <x v="0"/>
    <s v="WA.2378.EBD.952.301.B.521211"/>
  </r>
  <r>
    <s v="WA.2378.EBD.952.301.B.521219"/>
    <s v="521219"/>
    <s v="Belanja Barang Non Operasional Lainnya"/>
    <m/>
    <m/>
    <m/>
    <n v="1000000"/>
    <s v="521219"/>
    <x v="23"/>
    <m/>
    <m/>
    <m/>
    <n v="1000000"/>
    <n v="0"/>
    <x v="0"/>
    <x v="0"/>
    <x v="0"/>
    <x v="2"/>
    <x v="6"/>
    <n v="0"/>
    <x v="0"/>
    <s v="WA.2378.EBD.952.301.B"/>
  </r>
  <r>
    <s v="WA.2378.EBD.952.301.B.521219.1"/>
    <m/>
    <s v="01 - Langganan biaya video conference"/>
    <n v="4"/>
    <s v="PKT"/>
    <n v="250000"/>
    <n v="1000000"/>
    <m/>
    <x v="54"/>
    <n v="4"/>
    <s v="PKT"/>
    <n v="250000"/>
    <n v="1000000"/>
    <n v="0"/>
    <x v="2"/>
    <x v="0"/>
    <x v="0"/>
    <x v="0"/>
    <x v="0"/>
    <n v="0"/>
    <x v="0"/>
    <s v="WA.2378.EBD.952.301.B.521219"/>
  </r>
  <r>
    <s v="WA.2378.EBD.952.301.B.522151"/>
    <s v="522151"/>
    <s v="Belanja Jasa Profesi"/>
    <m/>
    <m/>
    <m/>
    <n v="4000000"/>
    <s v="522151"/>
    <x v="11"/>
    <m/>
    <m/>
    <m/>
    <n v="4000000"/>
    <n v="0"/>
    <x v="0"/>
    <x v="0"/>
    <x v="0"/>
    <x v="2"/>
    <x v="6"/>
    <n v="0"/>
    <x v="0"/>
    <s v="WA.2378.EBD.952.301.B"/>
  </r>
  <r>
    <s v="WA.2378.EBD.952.301.B.522151.1"/>
    <m/>
    <s v="01 - Narasumber/Pembahas"/>
    <n v="4"/>
    <s v="OJ"/>
    <n v="1000000"/>
    <n v="4000000"/>
    <m/>
    <x v="12"/>
    <n v="4"/>
    <s v="OJ"/>
    <n v="1000000"/>
    <n v="4000000"/>
    <n v="0"/>
    <x v="2"/>
    <x v="0"/>
    <x v="0"/>
    <x v="0"/>
    <x v="0"/>
    <n v="0"/>
    <x v="0"/>
    <s v="WA.2378.EBD.952.301.B.522151"/>
  </r>
  <r>
    <s v="WA.2378.EBD.952.301.B.524111"/>
    <s v="524111"/>
    <s v="Belanja Perjalanan Dinas Biasa"/>
    <m/>
    <m/>
    <m/>
    <n v="117000000"/>
    <s v="524111"/>
    <x v="13"/>
    <m/>
    <m/>
    <m/>
    <n v="117000000"/>
    <n v="0"/>
    <x v="0"/>
    <x v="0"/>
    <x v="0"/>
    <x v="2"/>
    <x v="6"/>
    <n v="0"/>
    <x v="0"/>
    <s v="WA.2378.EBD.952.301.B"/>
  </r>
  <r>
    <s v="WA.2378.EBD.952.301.B.524111.1"/>
    <m/>
    <s v="01 - Perjalanan Sinkronisasi Kegiatan Pendidikan KP"/>
    <n v="18"/>
    <s v="OK"/>
    <n v="6500000"/>
    <n v="117000000"/>
    <m/>
    <x v="215"/>
    <n v="18"/>
    <s v="OK"/>
    <n v="6500000"/>
    <n v="117000000"/>
    <n v="0"/>
    <x v="2"/>
    <x v="0"/>
    <x v="0"/>
    <x v="0"/>
    <x v="0"/>
    <n v="0"/>
    <x v="0"/>
    <s v="WA.2378.EBD.952.301.B.524111"/>
  </r>
  <r>
    <s v="WA.2378.EBD.952.301.C"/>
    <s v="C"/>
    <s v="Penyusunan Anggaran Pendidikan KP"/>
    <m/>
    <m/>
    <m/>
    <n v="178435000"/>
    <s v="C"/>
    <x v="216"/>
    <m/>
    <m/>
    <m/>
    <n v="121326000"/>
    <n v="57109000"/>
    <x v="0"/>
    <x v="4"/>
    <x v="6"/>
    <x v="0"/>
    <x v="0"/>
    <n v="4938900"/>
    <x v="0"/>
    <s v="WA.2378.EBD.952.301"/>
  </r>
  <r>
    <s v="WA.2378.EBD.952.301.C.521211"/>
    <s v="521211"/>
    <s v="Belanja Bahan"/>
    <m/>
    <m/>
    <m/>
    <n v="52000000"/>
    <s v="521211"/>
    <x v="6"/>
    <m/>
    <m/>
    <m/>
    <n v="26250000"/>
    <n v="25750000"/>
    <x v="0"/>
    <x v="0"/>
    <x v="0"/>
    <x v="2"/>
    <x v="6"/>
    <n v="3898900"/>
    <x v="0"/>
    <s v="WA.2378.EBD.952.301.C"/>
  </r>
  <r>
    <s v="WA.2378.EBD.952.301.C.521211.1"/>
    <m/>
    <s v="01 - Konsumsi/bahan makanan"/>
    <n v="200"/>
    <s v="OK"/>
    <n v="75000"/>
    <n v="15000000"/>
    <m/>
    <x v="7"/>
    <n v="70"/>
    <s v="OK"/>
    <n v="75000"/>
    <n v="5250000"/>
    <n v="9750000"/>
    <x v="1"/>
    <x v="0"/>
    <x v="0"/>
    <x v="0"/>
    <x v="0"/>
    <n v="0"/>
    <x v="0"/>
    <s v="WA.2378.EBD.952.301.C.521211"/>
  </r>
  <r>
    <s v="WA.2378.EBD.952.301.C.521211.2"/>
    <m/>
    <s v="02 - Penggadaan"/>
    <n v="8"/>
    <s v="PKT"/>
    <n v="1500000"/>
    <n v="12000000"/>
    <m/>
    <x v="8"/>
    <n v="4"/>
    <s v="PKT"/>
    <n v="1500000"/>
    <n v="6000000"/>
    <n v="6000000"/>
    <x v="1"/>
    <x v="0"/>
    <x v="0"/>
    <x v="0"/>
    <x v="0"/>
    <n v="1455900"/>
    <x v="0"/>
    <s v="WA.2378.EBD.952.301.C.521211"/>
  </r>
  <r>
    <s v="WA.2378.EBD.952.301.C.521211.3"/>
    <m/>
    <s v="03 - Bahan Komputer"/>
    <n v="8"/>
    <s v="PKT"/>
    <n v="1500000"/>
    <n v="12000000"/>
    <m/>
    <x v="9"/>
    <n v="4"/>
    <s v="PKT"/>
    <n v="1500000"/>
    <n v="6000000"/>
    <n v="6000000"/>
    <x v="1"/>
    <x v="0"/>
    <x v="0"/>
    <x v="0"/>
    <x v="0"/>
    <n v="1495000"/>
    <x v="0"/>
    <s v="WA.2378.EBD.952.301.C.521211"/>
  </r>
  <r>
    <s v="WA.2378.EBD.952.301.C.521211.4"/>
    <m/>
    <s v="04 - ATK"/>
    <n v="8"/>
    <s v="PKT"/>
    <n v="1000000"/>
    <n v="8000000"/>
    <m/>
    <x v="10"/>
    <n v="4"/>
    <s v="PKT"/>
    <n v="1000000"/>
    <n v="4000000"/>
    <n v="4000000"/>
    <x v="1"/>
    <x v="0"/>
    <x v="0"/>
    <x v="0"/>
    <x v="0"/>
    <n v="948000"/>
    <x v="0"/>
    <s v="WA.2378.EBD.952.301.C.521211"/>
  </r>
  <r>
    <s v="WA.2378.EBD.952.301.C.521211.5"/>
    <m/>
    <s v="05 - Pencetakan"/>
    <n v="20"/>
    <s v="Ekspl"/>
    <n v="250000"/>
    <n v="5000000"/>
    <m/>
    <x v="212"/>
    <n v="20"/>
    <s v="Ekspl"/>
    <n v="250000"/>
    <n v="5000000"/>
    <n v="0"/>
    <x v="0"/>
    <x v="0"/>
    <x v="0"/>
    <x v="0"/>
    <x v="0"/>
    <n v="0"/>
    <x v="0"/>
    <s v="WA.2378.EBD.952.301.C.521211"/>
  </r>
  <r>
    <s v="WA.2378.EBD.952.301.C.521219"/>
    <s v="521219"/>
    <s v="Belanja Barang Non Operasional Lainnya"/>
    <m/>
    <m/>
    <m/>
    <n v="1000000"/>
    <s v="521219"/>
    <x v="23"/>
    <m/>
    <m/>
    <m/>
    <n v="1000000"/>
    <n v="0"/>
    <x v="0"/>
    <x v="0"/>
    <x v="0"/>
    <x v="2"/>
    <x v="6"/>
    <n v="0"/>
    <x v="0"/>
    <s v="WA.2378.EBD.952.301.C"/>
  </r>
  <r>
    <s v="WA.2378.EBD.952.301.C.521219.1"/>
    <m/>
    <s v="01 - Langganan biaya video conference"/>
    <n v="4"/>
    <s v="PKT"/>
    <n v="250000"/>
    <n v="1000000"/>
    <m/>
    <x v="54"/>
    <n v="4"/>
    <s v="PKT"/>
    <n v="250000"/>
    <n v="1000000"/>
    <n v="0"/>
    <x v="2"/>
    <x v="0"/>
    <x v="0"/>
    <x v="0"/>
    <x v="0"/>
    <n v="0"/>
    <x v="0"/>
    <s v="WA.2378.EBD.952.301.C.521219"/>
  </r>
  <r>
    <s v="WA.2378.EBD.952.301.C.522151"/>
    <s v="522151"/>
    <s v="Belanja Jasa Profesi"/>
    <m/>
    <m/>
    <m/>
    <n v="8000000"/>
    <s v="522151"/>
    <x v="11"/>
    <m/>
    <m/>
    <m/>
    <n v="6000000"/>
    <n v="2000000"/>
    <x v="0"/>
    <x v="0"/>
    <x v="0"/>
    <x v="2"/>
    <x v="6"/>
    <n v="0"/>
    <x v="0"/>
    <s v="WA.2378.EBD.952.301.C"/>
  </r>
  <r>
    <s v="WA.2378.EBD.952.301.C.522151.1"/>
    <m/>
    <s v="01 - Narasumber/Pembahas"/>
    <n v="8"/>
    <s v="OJ"/>
    <n v="1000000"/>
    <n v="8000000"/>
    <m/>
    <x v="12"/>
    <n v="6"/>
    <s v="OJ"/>
    <n v="1000000"/>
    <n v="6000000"/>
    <n v="2000000"/>
    <x v="1"/>
    <x v="0"/>
    <x v="0"/>
    <x v="0"/>
    <x v="0"/>
    <n v="0"/>
    <x v="0"/>
    <s v="WA.2378.EBD.952.301.C.522151"/>
  </r>
  <r>
    <s v="WA.2378.EBD.952.301.C.524111"/>
    <s v="524111"/>
    <s v="Belanja Perjalanan Dinas Biasa"/>
    <m/>
    <m/>
    <m/>
    <n v="117435000"/>
    <s v="524111"/>
    <x v="13"/>
    <m/>
    <m/>
    <m/>
    <n v="88076000"/>
    <n v="29359000"/>
    <x v="0"/>
    <x v="0"/>
    <x v="0"/>
    <x v="2"/>
    <x v="6"/>
    <n v="1040000"/>
    <x v="0"/>
    <s v="WA.2378.EBD.952.301.C"/>
  </r>
  <r>
    <s v="WA.2378.EBD.952.301.C.524111.1"/>
    <m/>
    <s v="01 - Perjalanan Penyusunan Anggaran Pendidikan KP"/>
    <n v="20"/>
    <s v="OK"/>
    <n v="5871750"/>
    <n v="117435000"/>
    <m/>
    <x v="217"/>
    <n v="15"/>
    <s v="OK"/>
    <n v="5871750"/>
    <n v="88076000"/>
    <n v="29359000"/>
    <x v="1"/>
    <x v="0"/>
    <x v="0"/>
    <x v="0"/>
    <x v="0"/>
    <n v="1040000"/>
    <x v="0"/>
    <s v="WA.2378.EBD.952.301.C.524111"/>
  </r>
  <r>
    <s v="WA.2378.EBD.952.301.D"/>
    <s v="D"/>
    <s v="Rencana Kerja Pendidikan KP"/>
    <m/>
    <m/>
    <m/>
    <n v="186750000"/>
    <s v="D"/>
    <x v="218"/>
    <m/>
    <m/>
    <m/>
    <n v="96250000"/>
    <n v="90500000"/>
    <x v="0"/>
    <x v="4"/>
    <x v="6"/>
    <x v="0"/>
    <x v="0"/>
    <n v="3798550"/>
    <x v="0"/>
    <s v="WA.2378.EBD.952.301"/>
  </r>
  <r>
    <s v="WA.2378.EBD.952.301.D.521211"/>
    <s v="521211"/>
    <s v="Belanja Bahan"/>
    <m/>
    <m/>
    <m/>
    <n v="49250000"/>
    <s v="521211"/>
    <x v="6"/>
    <m/>
    <m/>
    <m/>
    <n v="21250000"/>
    <n v="28000000"/>
    <x v="0"/>
    <x v="0"/>
    <x v="0"/>
    <x v="2"/>
    <x v="6"/>
    <n v="3798550"/>
    <x v="0"/>
    <s v="WA.2378.EBD.952.301.D"/>
  </r>
  <r>
    <s v="WA.2378.EBD.952.301.D.521211.1"/>
    <m/>
    <s v="01 - Konsumsi/bahan makanan"/>
    <n v="230"/>
    <s v="OK"/>
    <n v="75000"/>
    <n v="17250000"/>
    <m/>
    <x v="7"/>
    <n v="70"/>
    <s v="OK"/>
    <n v="75000"/>
    <n v="5250000"/>
    <n v="12000000"/>
    <x v="1"/>
    <x v="0"/>
    <x v="0"/>
    <x v="0"/>
    <x v="0"/>
    <n v="0"/>
    <x v="0"/>
    <s v="WA.2378.EBD.952.301.D.521211"/>
  </r>
  <r>
    <s v="WA.2378.EBD.952.301.D.521211.2"/>
    <m/>
    <s v="02 - Penggadaan"/>
    <n v="8"/>
    <s v="PKT"/>
    <n v="1500000"/>
    <n v="12000000"/>
    <m/>
    <x v="8"/>
    <n v="4"/>
    <s v="PKT"/>
    <n v="1500000"/>
    <n v="6000000"/>
    <n v="6000000"/>
    <x v="1"/>
    <x v="0"/>
    <x v="0"/>
    <x v="0"/>
    <x v="0"/>
    <n v="1493550"/>
    <x v="0"/>
    <s v="WA.2378.EBD.952.301.D.521211"/>
  </r>
  <r>
    <s v="WA.2378.EBD.952.301.D.521211.3"/>
    <m/>
    <s v="03 - Bahan Komputer"/>
    <n v="8"/>
    <s v="PKT"/>
    <n v="1500000"/>
    <n v="12000000"/>
    <m/>
    <x v="9"/>
    <n v="4"/>
    <s v="PKT"/>
    <n v="1500000"/>
    <n v="6000000"/>
    <n v="6000000"/>
    <x v="1"/>
    <x v="0"/>
    <x v="0"/>
    <x v="0"/>
    <x v="0"/>
    <n v="1355000"/>
    <x v="0"/>
    <s v="WA.2378.EBD.952.301.D.521211"/>
  </r>
  <r>
    <s v="WA.2378.EBD.952.301.D.521211.4"/>
    <m/>
    <s v="04 - ATK"/>
    <n v="8"/>
    <s v="PKT"/>
    <n v="1000000"/>
    <n v="8000000"/>
    <m/>
    <x v="10"/>
    <n v="4"/>
    <s v="PKT"/>
    <n v="1000000"/>
    <n v="4000000"/>
    <n v="4000000"/>
    <x v="1"/>
    <x v="0"/>
    <x v="0"/>
    <x v="0"/>
    <x v="0"/>
    <n v="950000"/>
    <x v="0"/>
    <s v="WA.2378.EBD.952.301.D.521211"/>
  </r>
  <r>
    <s v="WA.2378.EBD.952.301.D.524111"/>
    <s v="524111"/>
    <s v="Belanja Perjalanan Dinas Biasa"/>
    <m/>
    <m/>
    <m/>
    <n v="137500000"/>
    <s v="524111"/>
    <x v="13"/>
    <m/>
    <m/>
    <m/>
    <n v="75000000"/>
    <n v="62500000"/>
    <x v="0"/>
    <x v="0"/>
    <x v="0"/>
    <x v="2"/>
    <x v="6"/>
    <n v="0"/>
    <x v="0"/>
    <s v="WA.2378.EBD.952.301.D"/>
  </r>
  <r>
    <s v="WA.2378.EBD.952.301.D.524111.1"/>
    <m/>
    <s v="01 - Perjalanan Penyusunan Rencana Kerja Pendidikan KP"/>
    <n v="25"/>
    <s v="OK"/>
    <n v="5500000"/>
    <n v="137500000"/>
    <m/>
    <x v="219"/>
    <n v="15"/>
    <s v="OK"/>
    <n v="5000000"/>
    <n v="75000000"/>
    <n v="62500000"/>
    <x v="1"/>
    <x v="0"/>
    <x v="0"/>
    <x v="0"/>
    <x v="0"/>
    <n v="0"/>
    <x v="0"/>
    <s v="WA.2378.EBD.952.301.D.524111"/>
  </r>
  <r>
    <s v="WA.2378.EBD.952.301.E"/>
    <s v="E"/>
    <s v="Revisi Anggaran Pendidikan KP"/>
    <m/>
    <m/>
    <m/>
    <n v="165187000"/>
    <s v="E"/>
    <x v="220"/>
    <m/>
    <m/>
    <m/>
    <n v="85749000"/>
    <n v="79438000"/>
    <x v="0"/>
    <x v="4"/>
    <x v="6"/>
    <x v="0"/>
    <x v="0"/>
    <n v="6901350"/>
    <x v="0"/>
    <s v="WA.2378.EBD.952.301"/>
  </r>
  <r>
    <s v="WA.2378.EBD.952.301.E.521211"/>
    <s v="521211"/>
    <s v="Belanja Bahan"/>
    <m/>
    <m/>
    <m/>
    <n v="29250000"/>
    <s v="521211"/>
    <x v="6"/>
    <m/>
    <m/>
    <m/>
    <n v="20500000"/>
    <n v="8750000"/>
    <x v="0"/>
    <x v="0"/>
    <x v="0"/>
    <x v="2"/>
    <x v="6"/>
    <n v="3768350"/>
    <x v="0"/>
    <s v="WA.2378.EBD.952.301.E"/>
  </r>
  <r>
    <s v="WA.2378.EBD.952.301.E.521211.1"/>
    <m/>
    <s v="01 - Konsumsi/bahan makanan"/>
    <n v="70"/>
    <s v="OK"/>
    <n v="75000"/>
    <n v="5250000"/>
    <m/>
    <x v="7"/>
    <n v="60"/>
    <s v="OK"/>
    <n v="75000"/>
    <n v="4500000"/>
    <n v="750000"/>
    <x v="1"/>
    <x v="0"/>
    <x v="0"/>
    <x v="0"/>
    <x v="0"/>
    <n v="0"/>
    <x v="0"/>
    <s v="WA.2378.EBD.952.301.E.521211"/>
  </r>
  <r>
    <s v="WA.2378.EBD.952.301.E.521211.2"/>
    <m/>
    <s v="02 - Penggadaan"/>
    <n v="6"/>
    <s v="PKT"/>
    <n v="1500000"/>
    <n v="9000000"/>
    <m/>
    <x v="8"/>
    <n v="4"/>
    <s v="PKT"/>
    <n v="1500000"/>
    <n v="6000000"/>
    <n v="3000000"/>
    <x v="1"/>
    <x v="0"/>
    <x v="0"/>
    <x v="0"/>
    <x v="0"/>
    <n v="1471350"/>
    <x v="0"/>
    <s v="WA.2378.EBD.952.301.E.521211"/>
  </r>
  <r>
    <s v="WA.2378.EBD.952.301.E.521211.3"/>
    <m/>
    <s v="03 - Bahan Komputer"/>
    <n v="6"/>
    <s v="PKT"/>
    <n v="1500000"/>
    <n v="9000000"/>
    <m/>
    <x v="9"/>
    <n v="4"/>
    <s v="PKT"/>
    <n v="1500000"/>
    <n v="6000000"/>
    <n v="3000000"/>
    <x v="1"/>
    <x v="0"/>
    <x v="0"/>
    <x v="0"/>
    <x v="0"/>
    <n v="1340000"/>
    <x v="0"/>
    <s v="WA.2378.EBD.952.301.E.521211"/>
  </r>
  <r>
    <s v="WA.2378.EBD.952.301.E.521211.4"/>
    <m/>
    <s v="04 - ATK"/>
    <n v="6"/>
    <s v="PKT"/>
    <n v="1000000"/>
    <n v="6000000"/>
    <m/>
    <x v="10"/>
    <n v="4"/>
    <s v="PKT"/>
    <n v="1000000"/>
    <n v="4000000"/>
    <n v="2000000"/>
    <x v="1"/>
    <x v="0"/>
    <x v="0"/>
    <x v="0"/>
    <x v="0"/>
    <n v="957000"/>
    <x v="0"/>
    <s v="WA.2378.EBD.952.301.E.521211"/>
  </r>
  <r>
    <s v="WA.2378.EBD.952.301.E.524111"/>
    <s v="524111"/>
    <s v="Belanja Perjalanan Dinas Biasa"/>
    <m/>
    <m/>
    <m/>
    <n v="135937000"/>
    <s v="524111"/>
    <x v="13"/>
    <m/>
    <m/>
    <m/>
    <n v="65249000"/>
    <n v="70688000"/>
    <x v="0"/>
    <x v="0"/>
    <x v="0"/>
    <x v="2"/>
    <x v="6"/>
    <n v="3133000"/>
    <x v="0"/>
    <s v="WA.2378.EBD.952.301.E"/>
  </r>
  <r>
    <s v="WA.2378.EBD.952.301.E.524111.1"/>
    <m/>
    <s v="01 - Perjalanan Revisi Anggaran Pendidikan KP"/>
    <n v="25"/>
    <s v="OK"/>
    <n v="5437480"/>
    <n v="135937000"/>
    <m/>
    <x v="221"/>
    <n v="12"/>
    <s v="OK"/>
    <n v="5437480"/>
    <n v="65249000"/>
    <n v="70688000"/>
    <x v="1"/>
    <x v="0"/>
    <x v="0"/>
    <x v="0"/>
    <x v="0"/>
    <n v="3133000"/>
    <x v="0"/>
    <s v="WA.2378.EBD.952.301.E.524111"/>
  </r>
  <r>
    <s v="WA.2378.EBD.952.301.F"/>
    <s v="F"/>
    <s v="Rapat Kerja Teknis Pendidikan KP"/>
    <m/>
    <m/>
    <m/>
    <n v="420700000"/>
    <s v="F"/>
    <x v="222"/>
    <m/>
    <m/>
    <m/>
    <n v="418700000"/>
    <n v="2000000"/>
    <x v="0"/>
    <x v="4"/>
    <x v="6"/>
    <x v="0"/>
    <x v="0"/>
    <n v="0"/>
    <x v="0"/>
    <s v="WA.2378.EBD.952.301"/>
  </r>
  <r>
    <s v="WA.2378.EBD.952.301.F.521211"/>
    <s v="521211"/>
    <s v="Belanja Bahan"/>
    <m/>
    <m/>
    <m/>
    <n v="42900000"/>
    <s v="521211"/>
    <x v="6"/>
    <m/>
    <m/>
    <m/>
    <n v="42900000"/>
    <n v="0"/>
    <x v="0"/>
    <x v="0"/>
    <x v="0"/>
    <x v="2"/>
    <x v="6"/>
    <n v="0"/>
    <x v="0"/>
    <s v="WA.2378.EBD.952.301.F"/>
  </r>
  <r>
    <s v="WA.2378.EBD.952.301.F.521211.1"/>
    <m/>
    <s v="01 - Konsumsi/bahan makanan"/>
    <n v="100"/>
    <s v="OK"/>
    <n v="75000"/>
    <n v="7500000"/>
    <m/>
    <x v="7"/>
    <n v="100"/>
    <s v="OK"/>
    <n v="75000"/>
    <n v="7500000"/>
    <n v="0"/>
    <x v="2"/>
    <x v="0"/>
    <x v="0"/>
    <x v="0"/>
    <x v="0"/>
    <n v="0"/>
    <x v="0"/>
    <s v="WA.2378.EBD.952.301.F.521211"/>
  </r>
  <r>
    <s v="WA.2378.EBD.952.301.F.521211.2"/>
    <m/>
    <s v="02 - Penggadaan"/>
    <n v="2"/>
    <s v="PKT"/>
    <n v="1500000"/>
    <n v="3000000"/>
    <m/>
    <x v="8"/>
    <n v="2"/>
    <s v="PKT"/>
    <n v="1500000"/>
    <n v="3000000"/>
    <n v="0"/>
    <x v="2"/>
    <x v="0"/>
    <x v="0"/>
    <x v="0"/>
    <x v="0"/>
    <n v="0"/>
    <x v="0"/>
    <s v="WA.2378.EBD.952.301.F.521211"/>
  </r>
  <r>
    <s v="WA.2378.EBD.952.301.F.521211.3"/>
    <m/>
    <s v="03 - Bahan Komputer"/>
    <n v="2"/>
    <s v="PKT"/>
    <n v="1500000"/>
    <n v="3000000"/>
    <m/>
    <x v="9"/>
    <n v="2"/>
    <s v="PKT"/>
    <n v="1500000"/>
    <n v="3000000"/>
    <n v="0"/>
    <x v="2"/>
    <x v="0"/>
    <x v="0"/>
    <x v="0"/>
    <x v="0"/>
    <n v="0"/>
    <x v="0"/>
    <s v="WA.2378.EBD.952.301.F.521211"/>
  </r>
  <r>
    <s v="WA.2378.EBD.952.301.F.521211.4"/>
    <m/>
    <s v="04 - ATK"/>
    <n v="2"/>
    <s v="PKT"/>
    <n v="1000000"/>
    <n v="2000000"/>
    <m/>
    <x v="10"/>
    <n v="2"/>
    <s v="PKT"/>
    <n v="1000000"/>
    <n v="2000000"/>
    <n v="0"/>
    <x v="2"/>
    <x v="0"/>
    <x v="0"/>
    <x v="0"/>
    <x v="0"/>
    <n v="0"/>
    <x v="0"/>
    <s v="WA.2378.EBD.952.301.F.521211"/>
  </r>
  <r>
    <s v="WA.2378.EBD.952.301.F.521211.5"/>
    <m/>
    <s v="05 - Cetakan"/>
    <n v="20"/>
    <s v="Ekspl"/>
    <n v="250000"/>
    <n v="5000000"/>
    <m/>
    <x v="223"/>
    <n v="20"/>
    <s v="Ekspl"/>
    <n v="250000"/>
    <n v="5000000"/>
    <n v="0"/>
    <x v="2"/>
    <x v="0"/>
    <x v="0"/>
    <x v="0"/>
    <x v="0"/>
    <n v="0"/>
    <x v="0"/>
    <s v="WA.2378.EBD.952.301.F.521211"/>
  </r>
  <r>
    <s v="WA.2378.EBD.952.301.F.521211.6"/>
    <m/>
    <s v="06 - Perlengkapan Peserta"/>
    <n v="80"/>
    <s v="OK"/>
    <n v="280000"/>
    <n v="22400000"/>
    <m/>
    <x v="224"/>
    <n v="80"/>
    <s v="OK"/>
    <n v="280000"/>
    <n v="22400000"/>
    <n v="0"/>
    <x v="2"/>
    <x v="0"/>
    <x v="0"/>
    <x v="0"/>
    <x v="0"/>
    <n v="0"/>
    <x v="0"/>
    <s v="WA.2378.EBD.952.301.F.521211"/>
  </r>
  <r>
    <s v="WA.2378.EBD.952.301.F.522151"/>
    <s v="522151"/>
    <s v="Belanja Jasa Profesi"/>
    <m/>
    <m/>
    <m/>
    <n v="16000000"/>
    <s v="522151"/>
    <x v="11"/>
    <m/>
    <m/>
    <m/>
    <n v="14000000"/>
    <n v="2000000"/>
    <x v="0"/>
    <x v="0"/>
    <x v="0"/>
    <x v="2"/>
    <x v="6"/>
    <n v="0"/>
    <x v="0"/>
    <s v="WA.2378.EBD.952.301.F"/>
  </r>
  <r>
    <s v="WA.2378.EBD.952.301.F.522151.1"/>
    <m/>
    <s v="01 - Narasumber/Pembahas"/>
    <n v="16"/>
    <s v="OJ"/>
    <n v="1000000"/>
    <n v="16000000"/>
    <m/>
    <x v="12"/>
    <n v="14"/>
    <s v="OJ"/>
    <n v="1000000"/>
    <n v="14000000"/>
    <n v="2000000"/>
    <x v="1"/>
    <x v="0"/>
    <x v="0"/>
    <x v="0"/>
    <x v="0"/>
    <n v="0"/>
    <x v="0"/>
    <s v="WA.2378.EBD.952.301.F.522151"/>
  </r>
  <r>
    <s v="WA.2378.EBD.952.301.F.524111"/>
    <s v="524111"/>
    <s v="Belanja Perjalanan Dinas Biasa"/>
    <m/>
    <m/>
    <m/>
    <n v="15000000"/>
    <s v="524111"/>
    <x v="13"/>
    <m/>
    <m/>
    <m/>
    <n v="15000000"/>
    <n v="0"/>
    <x v="0"/>
    <x v="0"/>
    <x v="0"/>
    <x v="2"/>
    <x v="6"/>
    <n v="0"/>
    <x v="0"/>
    <s v="WA.2378.EBD.952.301.F"/>
  </r>
  <r>
    <s v="WA.2378.EBD.952.301.F.524111.1"/>
    <m/>
    <s v="01 - Perjalanan Persiapan Rateknis Pendidikan KP"/>
    <n v="2"/>
    <s v="OK"/>
    <n v="7500000"/>
    <n v="15000000"/>
    <m/>
    <x v="225"/>
    <n v="2"/>
    <s v="OK"/>
    <n v="7500000"/>
    <n v="15000000"/>
    <n v="0"/>
    <x v="2"/>
    <x v="0"/>
    <x v="0"/>
    <x v="0"/>
    <x v="0"/>
    <n v="0"/>
    <x v="0"/>
    <s v="WA.2378.EBD.952.301.F.524111"/>
  </r>
  <r>
    <s v="WA.2378.EBD.952.301.F.524119"/>
    <s v="524119"/>
    <s v="Belanja Perjalanan Dinas Paket Meeting Luar Kota"/>
    <m/>
    <m/>
    <m/>
    <n v="346800000"/>
    <s v="524119"/>
    <x v="102"/>
    <m/>
    <m/>
    <m/>
    <n v="346800000"/>
    <n v="0"/>
    <x v="0"/>
    <x v="0"/>
    <x v="0"/>
    <x v="2"/>
    <x v="6"/>
    <n v="0"/>
    <x v="0"/>
    <s v="WA.2378.EBD.952.301.F"/>
  </r>
  <r>
    <s v="WA.2378.EBD.952.301.F.524119.1"/>
    <m/>
    <s v="01 - Paket Fullboard Meeting (80 Org X 2 Hari)"/>
    <n v="160"/>
    <s v="OH"/>
    <n v="825000"/>
    <n v="132000000"/>
    <m/>
    <x v="226"/>
    <n v="160"/>
    <s v="OH"/>
    <n v="825000"/>
    <n v="132000000"/>
    <n v="0"/>
    <x v="2"/>
    <x v="0"/>
    <x v="0"/>
    <x v="0"/>
    <x v="0"/>
    <n v="0"/>
    <x v="0"/>
    <s v="WA.2378.EBD.952.301.F.524119"/>
  </r>
  <r>
    <s v="WA.2378.EBD.952.301.F.524119.2"/>
    <m/>
    <s v="02 - Uang Harian Fullboard Meeting (80 orang x 3 Hari)"/>
    <n v="240"/>
    <s v="OH"/>
    <n v="145000"/>
    <n v="34800000"/>
    <m/>
    <x v="227"/>
    <n v="240"/>
    <s v="OH"/>
    <n v="145000"/>
    <n v="34800000"/>
    <n v="0"/>
    <x v="2"/>
    <x v="0"/>
    <x v="0"/>
    <x v="0"/>
    <x v="0"/>
    <n v="0"/>
    <x v="0"/>
    <s v="WA.2378.EBD.952.301.F.524119"/>
  </r>
  <r>
    <s v="WA.2378.EBD.952.301.F.524119.3"/>
    <m/>
    <s v="03 - Perjalanan Fullboard Meeting"/>
    <n v="30"/>
    <s v="OK"/>
    <n v="6000000"/>
    <n v="180000000"/>
    <m/>
    <x v="228"/>
    <n v="30"/>
    <s v="OK"/>
    <n v="6000000"/>
    <n v="180000000"/>
    <n v="0"/>
    <x v="2"/>
    <x v="0"/>
    <x v="0"/>
    <x v="0"/>
    <x v="0"/>
    <n v="0"/>
    <x v="0"/>
    <s v="WA.2378.EBD.952.301.F.524119"/>
  </r>
  <r>
    <s v="WA.2378.EBD.952.301.F.524119.3"/>
    <m/>
    <m/>
    <m/>
    <m/>
    <m/>
    <m/>
    <s v="G"/>
    <x v="229"/>
    <m/>
    <m/>
    <m/>
    <n v="58007000"/>
    <n v="-58007000"/>
    <x v="2"/>
    <x v="4"/>
    <x v="6"/>
    <x v="0"/>
    <x v="0"/>
    <n v="0"/>
    <x v="0"/>
    <s v="WA.2378.EBD.952.301.F.524119"/>
  </r>
  <r>
    <s v="WA.2378.EBD.952.301.F.524119.3"/>
    <m/>
    <m/>
    <m/>
    <m/>
    <m/>
    <m/>
    <s v="521211"/>
    <x v="6"/>
    <m/>
    <m/>
    <m/>
    <n v="9647000"/>
    <n v="-9647000"/>
    <x v="2"/>
    <x v="0"/>
    <x v="0"/>
    <x v="7"/>
    <x v="6"/>
    <n v="0"/>
    <x v="0"/>
    <s v="WA.2378.EBD.952.301.F.524119"/>
  </r>
  <r>
    <s v="WA.2378.EBD.952.301.F.524119.3"/>
    <m/>
    <m/>
    <m/>
    <m/>
    <m/>
    <m/>
    <m/>
    <x v="7"/>
    <n v="20"/>
    <s v="OK"/>
    <n v="75000"/>
    <n v="1500000"/>
    <n v="-1500000"/>
    <x v="4"/>
    <x v="0"/>
    <x v="0"/>
    <x v="0"/>
    <x v="0"/>
    <n v="0"/>
    <x v="0"/>
    <s v="WA.2378.EBD.952.301.F.524119"/>
  </r>
  <r>
    <s v="WA.2378.EBD.952.301.F.524119.3"/>
    <m/>
    <m/>
    <m/>
    <m/>
    <m/>
    <m/>
    <m/>
    <x v="8"/>
    <n v="1"/>
    <s v="PKT"/>
    <n v="1500000"/>
    <n v="1500000"/>
    <n v="-1500000"/>
    <x v="4"/>
    <x v="0"/>
    <x v="0"/>
    <x v="0"/>
    <x v="0"/>
    <n v="0"/>
    <x v="0"/>
    <s v="WA.2378.EBD.952.301.F.524119"/>
  </r>
  <r>
    <s v="WA.2378.EBD.952.301.F.524119.3"/>
    <m/>
    <m/>
    <m/>
    <m/>
    <m/>
    <m/>
    <m/>
    <x v="9"/>
    <n v="1"/>
    <s v="PKT"/>
    <n v="1500000"/>
    <n v="1500000"/>
    <n v="-1500000"/>
    <x v="4"/>
    <x v="0"/>
    <x v="0"/>
    <x v="0"/>
    <x v="0"/>
    <n v="0"/>
    <x v="0"/>
    <s v="WA.2378.EBD.952.301.F.524119"/>
  </r>
  <r>
    <s v="WA.2378.EBD.952.301.F.524119.3"/>
    <m/>
    <m/>
    <m/>
    <m/>
    <m/>
    <m/>
    <m/>
    <x v="10"/>
    <n v="1"/>
    <s v="PKT"/>
    <n v="1000000"/>
    <n v="1000000"/>
    <n v="-1000000"/>
    <x v="4"/>
    <x v="0"/>
    <x v="0"/>
    <x v="0"/>
    <x v="0"/>
    <n v="0"/>
    <x v="0"/>
    <s v="WA.2378.EBD.952.301.F.524119"/>
  </r>
  <r>
    <s v="WA.2378.EBD.952.301.F.524119.3"/>
    <m/>
    <m/>
    <m/>
    <m/>
    <m/>
    <m/>
    <m/>
    <x v="223"/>
    <n v="20"/>
    <s v="Ekspl"/>
    <n v="207350"/>
    <n v="4147000"/>
    <n v="-4147000"/>
    <x v="4"/>
    <x v="0"/>
    <x v="0"/>
    <x v="0"/>
    <x v="0"/>
    <n v="0"/>
    <x v="0"/>
    <s v="WA.2378.EBD.952.301.F.524119"/>
  </r>
  <r>
    <s v="WA.2378.EBD.952.301.F.524119.3"/>
    <m/>
    <m/>
    <m/>
    <m/>
    <m/>
    <m/>
    <m/>
    <x v="224"/>
    <n v="0"/>
    <s v="OK"/>
    <n v="280000"/>
    <n v="0"/>
    <n v="0"/>
    <x v="2"/>
    <x v="0"/>
    <x v="0"/>
    <x v="0"/>
    <x v="0"/>
    <n v="0"/>
    <x v="0"/>
    <s v="WA.2378.EBD.952.301.F.524119"/>
  </r>
  <r>
    <s v="WA.2378.EBD.952.301.F.524119.3"/>
    <m/>
    <m/>
    <m/>
    <m/>
    <m/>
    <m/>
    <s v="522151"/>
    <x v="11"/>
    <m/>
    <m/>
    <m/>
    <n v="0"/>
    <n v="0"/>
    <x v="2"/>
    <x v="0"/>
    <x v="0"/>
    <x v="7"/>
    <x v="6"/>
    <n v="0"/>
    <x v="0"/>
    <s v="WA.2378.EBD.952.301.F.524119"/>
  </r>
  <r>
    <s v="WA.2378.EBD.952.301.F.524119.3"/>
    <m/>
    <m/>
    <m/>
    <m/>
    <m/>
    <m/>
    <m/>
    <x v="12"/>
    <n v="0"/>
    <s v="OJ"/>
    <n v="1000000"/>
    <n v="0"/>
    <n v="0"/>
    <x v="2"/>
    <x v="0"/>
    <x v="0"/>
    <x v="0"/>
    <x v="0"/>
    <n v="0"/>
    <x v="0"/>
    <s v="WA.2378.EBD.952.301.F.524119"/>
  </r>
  <r>
    <s v="WA.2378.EBD.952.301.F.524119.3"/>
    <m/>
    <m/>
    <m/>
    <m/>
    <m/>
    <m/>
    <s v="524111"/>
    <x v="13"/>
    <m/>
    <m/>
    <m/>
    <n v="48360000"/>
    <n v="-48360000"/>
    <x v="2"/>
    <x v="0"/>
    <x v="0"/>
    <x v="7"/>
    <x v="6"/>
    <n v="0"/>
    <x v="0"/>
    <s v="WA.2378.EBD.952.301.F.524119"/>
  </r>
  <r>
    <s v="WA.2378.EBD.952.301.F.524119.3"/>
    <m/>
    <m/>
    <m/>
    <m/>
    <m/>
    <m/>
    <m/>
    <x v="230"/>
    <n v="24"/>
    <s v="OK"/>
    <n v="2015000"/>
    <n v="48360000"/>
    <n v="-48360000"/>
    <x v="4"/>
    <x v="0"/>
    <x v="0"/>
    <x v="0"/>
    <x v="0"/>
    <n v="0"/>
    <x v="0"/>
    <s v="WA.2378.EBD.952.301.F.524119"/>
  </r>
  <r>
    <s v="WA.2378.EBD.953"/>
    <s v="2378.EBD.953"/>
    <s v="Layanan Pemantauan dan Evaluasi"/>
    <n v="2"/>
    <s v="Dokumen"/>
    <m/>
    <n v="773732000"/>
    <s v="2378.EBD.953"/>
    <x v="231"/>
    <n v="2"/>
    <s v="Dokumen"/>
    <m/>
    <n v="522789000"/>
    <n v="250943000"/>
    <x v="0"/>
    <x v="0"/>
    <x v="0"/>
    <x v="0"/>
    <x v="0"/>
    <n v="45356943"/>
    <x v="0"/>
    <s v="WA.2378.EBD"/>
  </r>
  <r>
    <s v="WA.2378.EBD.953.301"/>
    <s v="301"/>
    <s v="Pelayanan Monitoring dan Evaluasi Pendidikan Kelautan dan Perikanan"/>
    <m/>
    <s v=""/>
    <m/>
    <n v="669421000"/>
    <s v="301"/>
    <x v="232"/>
    <m/>
    <s v=""/>
    <m/>
    <n v="429478000"/>
    <n v="239943000"/>
    <x v="0"/>
    <x v="0"/>
    <x v="0"/>
    <x v="0"/>
    <x v="0"/>
    <n v="27821443"/>
    <x v="0"/>
    <s v="WA.2378.EBD.953"/>
  </r>
  <r>
    <s v="WA.2378.EBD.953.301.A"/>
    <s v="A"/>
    <s v="Monitoring Evaluasi Kinerja Pendidikan KP"/>
    <m/>
    <m/>
    <m/>
    <n v="150075000"/>
    <s v="A"/>
    <x v="233"/>
    <m/>
    <m/>
    <m/>
    <n v="86197000"/>
    <n v="63878000"/>
    <x v="0"/>
    <x v="4"/>
    <x v="7"/>
    <x v="0"/>
    <x v="0"/>
    <n v="735860"/>
    <x v="0"/>
    <s v="WA.2378.EBD.953.301"/>
  </r>
  <r>
    <s v="WA.2378.EBD.953.301.A.521211"/>
    <s v="521211"/>
    <s v="Belanja Bahan"/>
    <m/>
    <m/>
    <m/>
    <n v="40000000"/>
    <s v="521211"/>
    <x v="6"/>
    <m/>
    <m/>
    <m/>
    <n v="24600000"/>
    <n v="15400000"/>
    <x v="0"/>
    <x v="0"/>
    <x v="0"/>
    <x v="0"/>
    <x v="7"/>
    <n v="0"/>
    <x v="0"/>
    <s v="WA.2378.EBD.953.301.A"/>
  </r>
  <r>
    <s v="WA.2378.EBD.953.301.A.521211.1"/>
    <m/>
    <s v="01 - Konsumsi/bahan makanan"/>
    <n v="280"/>
    <s v="OK"/>
    <n v="75000"/>
    <n v="21000000"/>
    <m/>
    <x v="7"/>
    <n v="128"/>
    <s v="OK"/>
    <n v="75000"/>
    <n v="9600000"/>
    <n v="11400000"/>
    <x v="1"/>
    <x v="0"/>
    <x v="0"/>
    <x v="0"/>
    <x v="0"/>
    <n v="0"/>
    <x v="0"/>
    <s v="WA.2378.EBD.953.301.A.521211"/>
  </r>
  <r>
    <s v="WA.2378.EBD.953.301.A.521211.2"/>
    <m/>
    <s v="02 - Penggadaan"/>
    <n v="4"/>
    <s v="PKT"/>
    <n v="1500000"/>
    <n v="6000000"/>
    <m/>
    <x v="8"/>
    <n v="3"/>
    <s v="PKT"/>
    <n v="1500000"/>
    <n v="4500000"/>
    <n v="1500000"/>
    <x v="1"/>
    <x v="0"/>
    <x v="0"/>
    <x v="0"/>
    <x v="0"/>
    <n v="0"/>
    <x v="0"/>
    <s v="WA.2378.EBD.953.301.A.521211"/>
  </r>
  <r>
    <s v="WA.2378.EBD.953.301.A.521211.3"/>
    <m/>
    <s v="03 - Bahan Komputer"/>
    <n v="4"/>
    <s v="PKT"/>
    <n v="1500000"/>
    <n v="6000000"/>
    <m/>
    <x v="9"/>
    <n v="3"/>
    <s v="PKT"/>
    <n v="1500000"/>
    <n v="4500000"/>
    <n v="1500000"/>
    <x v="1"/>
    <x v="0"/>
    <x v="0"/>
    <x v="0"/>
    <x v="0"/>
    <n v="0"/>
    <x v="0"/>
    <s v="WA.2378.EBD.953.301.A.521211"/>
  </r>
  <r>
    <s v="WA.2378.EBD.953.301.A.521211.4"/>
    <m/>
    <s v="04 - ATK"/>
    <n v="4"/>
    <s v="PKT"/>
    <n v="1000000"/>
    <n v="4000000"/>
    <m/>
    <x v="10"/>
    <n v="3"/>
    <s v="PKT"/>
    <n v="1000000"/>
    <n v="3000000"/>
    <n v="1000000"/>
    <x v="1"/>
    <x v="0"/>
    <x v="0"/>
    <x v="0"/>
    <x v="0"/>
    <n v="0"/>
    <x v="0"/>
    <s v="WA.2378.EBD.953.301.A.521211"/>
  </r>
  <r>
    <s v="WA.2378.EBD.953.301.A.521211.5"/>
    <m/>
    <s v="05 - Pencetakan"/>
    <n v="12"/>
    <s v="Ekspl"/>
    <n v="250000"/>
    <n v="3000000"/>
    <m/>
    <x v="212"/>
    <n v="12"/>
    <s v="Ekspl"/>
    <n v="250000"/>
    <n v="3000000"/>
    <n v="0"/>
    <x v="0"/>
    <x v="0"/>
    <x v="0"/>
    <x v="0"/>
    <x v="0"/>
    <n v="0"/>
    <x v="0"/>
    <s v="WA.2378.EBD.953.301.A.521211"/>
  </r>
  <r>
    <s v="WA.2378.EBD.953.301.A.521219"/>
    <s v="521219"/>
    <s v="Belanja Barang Non Operasional Lainnya"/>
    <m/>
    <m/>
    <m/>
    <n v="1000000"/>
    <s v="521219"/>
    <x v="23"/>
    <m/>
    <m/>
    <m/>
    <n v="1000000"/>
    <n v="0"/>
    <x v="0"/>
    <x v="0"/>
    <x v="0"/>
    <x v="0"/>
    <x v="7"/>
    <n v="735860"/>
    <x v="0"/>
    <s v="WA.2378.EBD.953.301.A"/>
  </r>
  <r>
    <s v="WA.2378.EBD.953.301.A.521219.1"/>
    <m/>
    <s v="01 - Langganan biaya aplikasi komunikasi daring (zoom/linktree/zoho)"/>
    <n v="4"/>
    <s v="PKT"/>
    <n v="250000"/>
    <n v="1000000"/>
    <m/>
    <x v="234"/>
    <n v="4"/>
    <s v="PKT"/>
    <n v="250000"/>
    <n v="1000000"/>
    <n v="0"/>
    <x v="2"/>
    <x v="0"/>
    <x v="0"/>
    <x v="0"/>
    <x v="0"/>
    <n v="735860"/>
    <x v="0"/>
    <s v="WA.2378.EBD.953.301.A.521219"/>
  </r>
  <r>
    <s v="WA.2378.EBD.953.301.A.524111"/>
    <s v="524111"/>
    <s v="Belanja Perjalanan Dinas Biasa"/>
    <m/>
    <m/>
    <m/>
    <n v="109075000"/>
    <s v="524111"/>
    <x v="13"/>
    <m/>
    <m/>
    <m/>
    <n v="60597000"/>
    <n v="48478000"/>
    <x v="0"/>
    <x v="0"/>
    <x v="0"/>
    <x v="0"/>
    <x v="7"/>
    <n v="0"/>
    <x v="0"/>
    <s v="WA.2378.EBD.953.301.A"/>
  </r>
  <r>
    <s v="WA.2378.EBD.953.301.A.524111.1"/>
    <m/>
    <s v="01 - Perjalanan Monitoring Evaluasi Kinerja Pendidikan KP"/>
    <n v="18"/>
    <s v="OK"/>
    <n v="6059723"/>
    <n v="109075000"/>
    <m/>
    <x v="235"/>
    <n v="10"/>
    <s v="OK"/>
    <n v="6059723"/>
    <n v="60597000"/>
    <n v="48478000"/>
    <x v="1"/>
    <x v="0"/>
    <x v="0"/>
    <x v="0"/>
    <x v="0"/>
    <n v="0"/>
    <x v="0"/>
    <s v="WA.2378.EBD.953.301.A.524111"/>
  </r>
  <r>
    <s v="WA.2378.EBD.953.301.B"/>
    <s v="B"/>
    <s v="Monitoring Evaluasi Kegiatan dan Anggaran Pendidikan KP dan OII"/>
    <m/>
    <m/>
    <m/>
    <n v="188806000"/>
    <s v="B"/>
    <x v="236"/>
    <m/>
    <m/>
    <m/>
    <n v="117153000"/>
    <n v="71653000"/>
    <x v="0"/>
    <x v="4"/>
    <x v="7"/>
    <x v="0"/>
    <x v="0"/>
    <n v="27085583"/>
    <x v="0"/>
    <s v="WA.2378.EBD.953.301"/>
  </r>
  <r>
    <s v="WA.2378.EBD.953.301.B.521211"/>
    <s v="521211"/>
    <s v="Belanja Bahan"/>
    <m/>
    <m/>
    <m/>
    <n v="33500000"/>
    <s v="521211"/>
    <x v="6"/>
    <m/>
    <m/>
    <m/>
    <n v="23000000"/>
    <n v="10500000"/>
    <x v="0"/>
    <x v="0"/>
    <x v="0"/>
    <x v="0"/>
    <x v="7"/>
    <n v="5674000"/>
    <x v="0"/>
    <s v="WA.2378.EBD.953.301.B"/>
  </r>
  <r>
    <s v="WA.2378.EBD.953.301.B.521211.1"/>
    <m/>
    <s v="01 - Konsumsi/bahan makanan"/>
    <n v="180"/>
    <s v="OK"/>
    <n v="75000"/>
    <n v="13500000"/>
    <m/>
    <x v="7"/>
    <n v="100"/>
    <s v="OK"/>
    <n v="75000"/>
    <n v="7500000"/>
    <n v="6000000"/>
    <x v="1"/>
    <x v="0"/>
    <x v="0"/>
    <x v="0"/>
    <x v="0"/>
    <n v="3228000"/>
    <x v="0"/>
    <s v="WA.2378.EBD.953.301.B.521211"/>
  </r>
  <r>
    <s v="WA.2378.EBD.953.301.B.521211.2"/>
    <m/>
    <s v="02 - Penggadaan"/>
    <n v="4"/>
    <s v="PKT"/>
    <n v="1500000"/>
    <n v="6000000"/>
    <m/>
    <x v="8"/>
    <n v="3"/>
    <s v="PKT"/>
    <n v="1500000"/>
    <n v="4500000"/>
    <n v="1500000"/>
    <x v="1"/>
    <x v="0"/>
    <x v="0"/>
    <x v="0"/>
    <x v="0"/>
    <n v="0"/>
    <x v="0"/>
    <s v="WA.2378.EBD.953.301.B.521211"/>
  </r>
  <r>
    <s v="WA.2378.EBD.953.301.B.521211.3"/>
    <m/>
    <s v="03 - Bahan Komputer"/>
    <n v="4"/>
    <s v="PKT"/>
    <n v="1500000"/>
    <n v="6000000"/>
    <m/>
    <x v="9"/>
    <n v="3"/>
    <s v="PKT"/>
    <n v="1500000"/>
    <n v="4500000"/>
    <n v="1500000"/>
    <x v="1"/>
    <x v="0"/>
    <x v="0"/>
    <x v="0"/>
    <x v="0"/>
    <n v="1500000"/>
    <x v="0"/>
    <s v="WA.2378.EBD.953.301.B.521211"/>
  </r>
  <r>
    <s v="WA.2378.EBD.953.301.B.521211.4"/>
    <m/>
    <s v="04 - ATK"/>
    <n v="4"/>
    <s v="PKT"/>
    <n v="1000000"/>
    <n v="4000000"/>
    <m/>
    <x v="10"/>
    <n v="3"/>
    <s v="PKT"/>
    <n v="1000000"/>
    <n v="3000000"/>
    <n v="1000000"/>
    <x v="1"/>
    <x v="0"/>
    <x v="0"/>
    <x v="0"/>
    <x v="0"/>
    <n v="946000"/>
    <x v="0"/>
    <s v="WA.2378.EBD.953.301.B.521211"/>
  </r>
  <r>
    <s v="WA.2378.EBD.953.301.B.521211.5"/>
    <m/>
    <s v="05 - Cetakan Buku Pusat Pendidikan Dalam Angka"/>
    <n v="8"/>
    <s v="Ekspl"/>
    <n v="500000"/>
    <n v="4000000"/>
    <m/>
    <x v="237"/>
    <n v="7"/>
    <s v="Ekspl"/>
    <n v="500000"/>
    <n v="3500000"/>
    <n v="500000"/>
    <x v="1"/>
    <x v="0"/>
    <x v="0"/>
    <x v="0"/>
    <x v="0"/>
    <n v="0"/>
    <x v="0"/>
    <s v="WA.2378.EBD.953.301.B.521211"/>
  </r>
  <r>
    <s v="WA.2378.EBD.953.301.B.521219"/>
    <s v="521219"/>
    <s v="Belanja Barang Non Operasional Lainnya"/>
    <m/>
    <m/>
    <m/>
    <n v="31000000"/>
    <s v="521219"/>
    <x v="23"/>
    <m/>
    <m/>
    <m/>
    <n v="31000000"/>
    <n v="0"/>
    <x v="0"/>
    <x v="0"/>
    <x v="0"/>
    <x v="0"/>
    <x v="7"/>
    <n v="318083"/>
    <x v="0"/>
    <s v="WA.2378.EBD.953.301.B"/>
  </r>
  <r>
    <s v="WA.2378.EBD.953.301.B.521219.1"/>
    <m/>
    <s v="01 - Langganan biaya aplikasi komunikasi daring (zoom/linktree/zoho)"/>
    <n v="4"/>
    <s v="PKT"/>
    <n v="250000"/>
    <n v="1000000"/>
    <m/>
    <x v="234"/>
    <n v="4"/>
    <s v="PKT"/>
    <n v="250000"/>
    <n v="1000000"/>
    <n v="0"/>
    <x v="2"/>
    <x v="0"/>
    <x v="0"/>
    <x v="0"/>
    <x v="0"/>
    <n v="318083"/>
    <x v="0"/>
    <s v="WA.2378.EBD.953.301.B.521219"/>
  </r>
  <r>
    <s v="WA.2378.EBD.953.301.B.521219.2"/>
    <m/>
    <s v="02 - Dukungan Kegiatan Data dan Informasi Pendidikan KP"/>
    <n v="2"/>
    <s v="PKT"/>
    <n v="15000000"/>
    <n v="30000000"/>
    <m/>
    <x v="238"/>
    <n v="2"/>
    <s v="PKT"/>
    <n v="15000000"/>
    <n v="30000000"/>
    <n v="0"/>
    <x v="2"/>
    <x v="0"/>
    <x v="0"/>
    <x v="0"/>
    <x v="0"/>
    <n v="0"/>
    <x v="0"/>
    <s v="WA.2378.EBD.953.301.B.521219"/>
  </r>
  <r>
    <s v="WA.2378.EBD.953.301.B.522151"/>
    <s v="522151"/>
    <s v="Belanja Jasa Profesi"/>
    <m/>
    <m/>
    <m/>
    <n v="10000000"/>
    <s v="522151"/>
    <x v="11"/>
    <m/>
    <m/>
    <m/>
    <n v="6000000"/>
    <n v="4000000"/>
    <x v="0"/>
    <x v="0"/>
    <x v="0"/>
    <x v="0"/>
    <x v="7"/>
    <n v="0"/>
    <x v="0"/>
    <s v="WA.2378.EBD.953.301.B"/>
  </r>
  <r>
    <s v="WA.2378.EBD.953.301.B.522151.1"/>
    <m/>
    <s v="01 - Narasumber/Pembahas"/>
    <n v="10"/>
    <s v="OJ"/>
    <n v="1000000"/>
    <n v="10000000"/>
    <m/>
    <x v="12"/>
    <n v="6"/>
    <s v="OJ"/>
    <n v="1000000"/>
    <n v="6000000"/>
    <n v="4000000"/>
    <x v="1"/>
    <x v="0"/>
    <x v="0"/>
    <x v="0"/>
    <x v="0"/>
    <n v="0"/>
    <x v="0"/>
    <s v="WA.2378.EBD.953.301.B.522151"/>
  </r>
  <r>
    <s v="WA.2378.EBD.953.301.B.524111"/>
    <s v="524111"/>
    <s v="Belanja Perjalanan Dinas Biasa"/>
    <m/>
    <m/>
    <m/>
    <n v="114306000"/>
    <s v="524111"/>
    <x v="13"/>
    <m/>
    <m/>
    <m/>
    <n v="57153000"/>
    <n v="57153000"/>
    <x v="0"/>
    <x v="0"/>
    <x v="0"/>
    <x v="0"/>
    <x v="7"/>
    <n v="21093500"/>
    <x v="0"/>
    <s v="WA.2378.EBD.953.301.B"/>
  </r>
  <r>
    <s v="WA.2378.EBD.953.301.B.524111.1"/>
    <m/>
    <s v="01 - Perjalanan Monitoring Evaluasi Kegiatan dan Anggaran Pendidikan KP"/>
    <n v="20"/>
    <s v="OK"/>
    <n v="5715300"/>
    <n v="114306000"/>
    <m/>
    <x v="239"/>
    <n v="10"/>
    <s v="OK"/>
    <n v="5715300"/>
    <n v="57153000"/>
    <n v="57153000"/>
    <x v="1"/>
    <x v="0"/>
    <x v="0"/>
    <x v="0"/>
    <x v="0"/>
    <n v="21093500"/>
    <x v="0"/>
    <s v="WA.2378.EBD.953.301.B.524111"/>
  </r>
  <r>
    <s v="WA.2378.EBD.953.301.C"/>
    <s v="C"/>
    <s v="Monitoring Evaluasi Penyelenggaraan Pendidikan KP"/>
    <m/>
    <m/>
    <m/>
    <n v="330540000"/>
    <s v="C"/>
    <x v="240"/>
    <m/>
    <m/>
    <m/>
    <n v="226128000"/>
    <n v="104412000"/>
    <x v="0"/>
    <x v="4"/>
    <x v="7"/>
    <x v="0"/>
    <x v="0"/>
    <n v="0"/>
    <x v="0"/>
    <s v="WA.2378.EBD.953.301"/>
  </r>
  <r>
    <s v="WA.2378.EBD.953.301.C.521211"/>
    <s v="521211"/>
    <s v="Belanja Bahan"/>
    <m/>
    <m/>
    <m/>
    <n v="46000000"/>
    <s v="521211"/>
    <x v="6"/>
    <m/>
    <m/>
    <m/>
    <n v="23500000"/>
    <n v="22500000"/>
    <x v="0"/>
    <x v="0"/>
    <x v="0"/>
    <x v="0"/>
    <x v="7"/>
    <n v="0"/>
    <x v="0"/>
    <s v="WA.2378.EBD.953.301.C"/>
  </r>
  <r>
    <s v="WA.2378.EBD.953.301.C.521211.1"/>
    <m/>
    <s v="01 - Konsumsi/bahan makanan"/>
    <n v="280"/>
    <s v="OK"/>
    <n v="75000"/>
    <n v="21000000"/>
    <m/>
    <x v="7"/>
    <n v="100"/>
    <s v="OK"/>
    <n v="75000"/>
    <n v="7500000"/>
    <n v="13500000"/>
    <x v="1"/>
    <x v="0"/>
    <x v="0"/>
    <x v="0"/>
    <x v="0"/>
    <n v="0"/>
    <x v="0"/>
    <s v="WA.2378.EBD.953.301.C.521211"/>
  </r>
  <r>
    <s v="WA.2378.EBD.953.301.C.521211.2"/>
    <m/>
    <s v="02 - Penggadaan"/>
    <n v="5"/>
    <s v="PKT"/>
    <n v="1500000"/>
    <n v="7500000"/>
    <m/>
    <x v="8"/>
    <n v="3"/>
    <s v="PKT"/>
    <n v="1500000"/>
    <n v="4500000"/>
    <n v="3000000"/>
    <x v="1"/>
    <x v="0"/>
    <x v="0"/>
    <x v="0"/>
    <x v="0"/>
    <n v="0"/>
    <x v="0"/>
    <s v="WA.2378.EBD.953.301.C.521211"/>
  </r>
  <r>
    <s v="WA.2378.EBD.953.301.C.521211.3"/>
    <m/>
    <s v="03 - Bahan Komputer"/>
    <n v="4"/>
    <s v="PKT"/>
    <n v="1500000"/>
    <n v="6000000"/>
    <m/>
    <x v="9"/>
    <n v="3"/>
    <s v="PKT"/>
    <n v="1500000"/>
    <n v="4500000"/>
    <n v="1500000"/>
    <x v="1"/>
    <x v="0"/>
    <x v="0"/>
    <x v="0"/>
    <x v="0"/>
    <n v="0"/>
    <x v="0"/>
    <s v="WA.2378.EBD.953.301.C.521211"/>
  </r>
  <r>
    <s v="WA.2378.EBD.953.301.C.521211.4"/>
    <m/>
    <s v="04 - ATK"/>
    <n v="4"/>
    <s v="PKT"/>
    <n v="1000000"/>
    <n v="4000000"/>
    <m/>
    <x v="10"/>
    <n v="3"/>
    <s v="PKT"/>
    <n v="1000000"/>
    <n v="3000000"/>
    <n v="1000000"/>
    <x v="1"/>
    <x v="0"/>
    <x v="0"/>
    <x v="0"/>
    <x v="0"/>
    <n v="0"/>
    <x v="0"/>
    <s v="WA.2378.EBD.953.301.C.521211"/>
  </r>
  <r>
    <s v="WA.2378.EBD.953.301.C.521211.5"/>
    <m/>
    <s v="05 - Pencetakan"/>
    <n v="30"/>
    <s v="Ekspl"/>
    <n v="250000"/>
    <n v="7500000"/>
    <m/>
    <x v="212"/>
    <n v="16"/>
    <s v="Ekspl"/>
    <n v="250000"/>
    <n v="4000000"/>
    <n v="3500000"/>
    <x v="1"/>
    <x v="0"/>
    <x v="0"/>
    <x v="0"/>
    <x v="0"/>
    <n v="0"/>
    <x v="0"/>
    <s v="WA.2378.EBD.953.301.C.521211"/>
  </r>
  <r>
    <s v="WA.2378.EBD.953.301.C.521219"/>
    <s v="521219"/>
    <s v="Belanja Barang Non Operasional Lainnya"/>
    <m/>
    <m/>
    <m/>
    <n v="1000000"/>
    <s v="521219"/>
    <x v="23"/>
    <m/>
    <m/>
    <m/>
    <n v="1000000"/>
    <n v="0"/>
    <x v="0"/>
    <x v="0"/>
    <x v="0"/>
    <x v="0"/>
    <x v="7"/>
    <n v="0"/>
    <x v="0"/>
    <s v="WA.2378.EBD.953.301.C"/>
  </r>
  <r>
    <s v="WA.2378.EBD.953.301.C.521219.1"/>
    <m/>
    <s v="01 - Langganan biaya aplikasi komunikasi daring (zoom/linktree/zoho)"/>
    <n v="4"/>
    <s v="PKT"/>
    <n v="250000"/>
    <n v="1000000"/>
    <m/>
    <x v="234"/>
    <n v="4"/>
    <s v="PKT"/>
    <n v="250000"/>
    <n v="1000000"/>
    <n v="0"/>
    <x v="2"/>
    <x v="0"/>
    <x v="0"/>
    <x v="0"/>
    <x v="0"/>
    <n v="0"/>
    <x v="0"/>
    <s v="WA.2378.EBD.953.301.C.521219"/>
  </r>
  <r>
    <s v="WA.2378.EBD.953.301.C.524111"/>
    <s v="524111"/>
    <s v="Belanja Perjalanan Dinas Biasa"/>
    <m/>
    <m/>
    <m/>
    <n v="283540000"/>
    <s v="524111"/>
    <x v="13"/>
    <m/>
    <m/>
    <m/>
    <n v="201628000"/>
    <n v="81912000"/>
    <x v="0"/>
    <x v="0"/>
    <x v="0"/>
    <x v="0"/>
    <x v="7"/>
    <n v="0"/>
    <x v="0"/>
    <s v="WA.2378.EBD.953.301.C"/>
  </r>
  <r>
    <s v="WA.2378.EBD.953.301.C.524111.1"/>
    <m/>
    <s v="01 - Perjalanan Monitoring Evaluasi Pendidikan KP"/>
    <n v="45"/>
    <s v="OK"/>
    <n v="6300889"/>
    <n v="283540000"/>
    <m/>
    <x v="241"/>
    <n v="32"/>
    <s v="OK"/>
    <n v="6300889"/>
    <n v="201628000"/>
    <n v="81912000"/>
    <x v="1"/>
    <x v="0"/>
    <x v="0"/>
    <x v="0"/>
    <x v="0"/>
    <n v="0"/>
    <x v="0"/>
    <s v="WA.2378.EBD.953.301.C.524111"/>
  </r>
  <r>
    <s v="WA.2378.EBD.953.302"/>
    <s v="302"/>
    <s v="Pelayanan Pelaporan Kinerja Pendidikan Kelautan dan Perikanan"/>
    <m/>
    <s v=""/>
    <m/>
    <n v="104311000"/>
    <s v="302"/>
    <x v="242"/>
    <m/>
    <s v=""/>
    <m/>
    <n v="93311000"/>
    <n v="11000000"/>
    <x v="0"/>
    <x v="0"/>
    <x v="0"/>
    <x v="0"/>
    <x v="0"/>
    <n v="17535500"/>
    <x v="0"/>
    <s v="WA.2378.EBD.953"/>
  </r>
  <r>
    <s v="WA.2378.EBD.953.302.A"/>
    <s v="A"/>
    <s v="Laporan Kinerja Lingkup Pendidikan KP"/>
    <m/>
    <m/>
    <m/>
    <n v="104311000"/>
    <s v="A"/>
    <x v="243"/>
    <m/>
    <m/>
    <m/>
    <n v="93311000"/>
    <n v="11000000"/>
    <x v="0"/>
    <x v="4"/>
    <x v="7"/>
    <x v="0"/>
    <x v="0"/>
    <n v="17535500"/>
    <x v="0"/>
    <s v="WA.2378.EBD.953.302"/>
  </r>
  <r>
    <s v="WA.2378.EBD.953.302.A.521211"/>
    <s v="521211"/>
    <s v="Belanja Bahan"/>
    <m/>
    <m/>
    <m/>
    <n v="35500000"/>
    <s v="521211"/>
    <x v="6"/>
    <m/>
    <m/>
    <m/>
    <n v="24500000"/>
    <n v="11000000"/>
    <x v="0"/>
    <x v="0"/>
    <x v="0"/>
    <x v="0"/>
    <x v="7"/>
    <n v="7503500"/>
    <x v="0"/>
    <s v="WA.2378.EBD.953.302.A"/>
  </r>
  <r>
    <s v="WA.2378.EBD.953.302.A.521211.1"/>
    <m/>
    <s v="01 - Konsumsi/bahan makanan"/>
    <n v="180"/>
    <s v="OK"/>
    <n v="75000"/>
    <n v="13500000"/>
    <m/>
    <x v="7"/>
    <n v="100"/>
    <s v="OK"/>
    <n v="75000"/>
    <n v="7500000"/>
    <n v="6000000"/>
    <x v="1"/>
    <x v="0"/>
    <x v="0"/>
    <x v="0"/>
    <x v="0"/>
    <n v="1560000"/>
    <x v="0"/>
    <s v="WA.2378.EBD.953.302.A.521211"/>
  </r>
  <r>
    <s v="WA.2378.EBD.953.302.A.521211.2"/>
    <m/>
    <s v="02 - Penggadaan"/>
    <n v="4"/>
    <s v="PKT"/>
    <n v="1500000"/>
    <n v="6000000"/>
    <m/>
    <x v="8"/>
    <n v="3"/>
    <s v="PKT"/>
    <n v="1500000"/>
    <n v="4500000"/>
    <n v="1500000"/>
    <x v="1"/>
    <x v="0"/>
    <x v="0"/>
    <x v="0"/>
    <x v="0"/>
    <n v="1497500"/>
    <x v="0"/>
    <s v="WA.2378.EBD.953.302.A.521211"/>
  </r>
  <r>
    <s v="WA.2378.EBD.953.302.A.521211.3"/>
    <m/>
    <s v="03 - Bahan Komputer"/>
    <n v="4"/>
    <s v="PKT"/>
    <n v="1500000"/>
    <n v="6000000"/>
    <m/>
    <x v="9"/>
    <n v="3"/>
    <s v="PKT"/>
    <n v="1500000"/>
    <n v="4500000"/>
    <n v="1500000"/>
    <x v="1"/>
    <x v="0"/>
    <x v="0"/>
    <x v="0"/>
    <x v="0"/>
    <n v="1450000"/>
    <x v="0"/>
    <s v="WA.2378.EBD.953.302.A.521211"/>
  </r>
  <r>
    <s v="WA.2378.EBD.953.302.A.521211.4"/>
    <m/>
    <s v="04 - ATK"/>
    <n v="4"/>
    <s v="PKT"/>
    <n v="1000000"/>
    <n v="4000000"/>
    <m/>
    <x v="10"/>
    <n v="3"/>
    <s v="PKT"/>
    <n v="1000000"/>
    <n v="3000000"/>
    <n v="1000000"/>
    <x v="1"/>
    <x v="0"/>
    <x v="0"/>
    <x v="0"/>
    <x v="0"/>
    <n v="996000"/>
    <x v="0"/>
    <s v="WA.2378.EBD.953.302.A.521211"/>
  </r>
  <r>
    <s v="WA.2378.EBD.953.302.A.521211.5"/>
    <m/>
    <s v="05 - Cetakan"/>
    <n v="12"/>
    <s v="Ekspl"/>
    <n v="500000"/>
    <n v="6000000"/>
    <m/>
    <x v="223"/>
    <n v="10"/>
    <s v="Ekspl"/>
    <n v="500000"/>
    <n v="5000000"/>
    <n v="1000000"/>
    <x v="1"/>
    <x v="0"/>
    <x v="0"/>
    <x v="0"/>
    <x v="0"/>
    <n v="2000000"/>
    <x v="0"/>
    <s v="WA.2378.EBD.953.302.A.521211"/>
  </r>
  <r>
    <s v="WA.2378.EBD.953.302.A.524111"/>
    <s v="524111"/>
    <s v="Belanja Perjalanan Dinas Biasa"/>
    <m/>
    <m/>
    <m/>
    <n v="68811000"/>
    <s v="524111"/>
    <x v="13"/>
    <m/>
    <m/>
    <m/>
    <n v="68811000"/>
    <n v="0"/>
    <x v="0"/>
    <x v="0"/>
    <x v="0"/>
    <x v="0"/>
    <x v="7"/>
    <n v="10032000"/>
    <x v="0"/>
    <s v="WA.2378.EBD.953.302.A"/>
  </r>
  <r>
    <s v="WA.2378.EBD.953.302.A.524111.1"/>
    <m/>
    <s v="01 - Perjalanan Penyusunan Laporan Kinerja"/>
    <n v="15"/>
    <s v="OK"/>
    <n v="4587400"/>
    <n v="68811000"/>
    <m/>
    <x v="244"/>
    <n v="15"/>
    <s v="OK"/>
    <n v="4587400"/>
    <n v="68811000"/>
    <n v="0"/>
    <x v="2"/>
    <x v="0"/>
    <x v="0"/>
    <x v="0"/>
    <x v="0"/>
    <n v="10032000"/>
    <x v="0"/>
    <s v="WA.2378.EBD.953.302.A.524111"/>
  </r>
  <r>
    <s v="WA.2378.EBD.955"/>
    <s v="2378.EBD.955"/>
    <s v="Layanan Manajemen Keuangan"/>
    <n v="1"/>
    <s v="Dokumen"/>
    <m/>
    <n v="528803000"/>
    <s v="2378.EBD.955"/>
    <x v="245"/>
    <n v="1"/>
    <s v="Dokumen"/>
    <m/>
    <n v="551371000"/>
    <n v="-22568000"/>
    <x v="0"/>
    <x v="0"/>
    <x v="0"/>
    <x v="0"/>
    <x v="0"/>
    <n v="70835500"/>
    <x v="0"/>
    <s v="WA.2378.EBD"/>
  </r>
  <r>
    <s v="WA.2378.EBD.955.301"/>
    <s v="301"/>
    <s v="Pelayanan Keuangan Pendidikan Kelautan dan Perikanan"/>
    <m/>
    <s v=""/>
    <m/>
    <n v="528803000"/>
    <s v="301"/>
    <x v="246"/>
    <m/>
    <s v=""/>
    <m/>
    <n v="551371000"/>
    <n v="-22568000"/>
    <x v="0"/>
    <x v="0"/>
    <x v="0"/>
    <x v="0"/>
    <x v="0"/>
    <n v="70835500"/>
    <x v="0"/>
    <s v="WA.2378.EBD.955"/>
  </r>
  <r>
    <s v="WA.2378.EBD.955.301.A"/>
    <s v="A"/>
    <s v="Penyusunan Laporan Keuangan dan PIPK"/>
    <m/>
    <m/>
    <m/>
    <n v="60878000"/>
    <s v="A"/>
    <x v="247"/>
    <m/>
    <m/>
    <m/>
    <n v="45910000"/>
    <n v="14968000"/>
    <x v="0"/>
    <x v="3"/>
    <x v="8"/>
    <x v="0"/>
    <x v="0"/>
    <n v="11055000"/>
    <x v="0"/>
    <s v="WA.2378.EBD.955.301"/>
  </r>
  <r>
    <s v="WA.2378.EBD.955.301.A.521211"/>
    <s v="521211"/>
    <s v="Belanja Bahan"/>
    <m/>
    <m/>
    <m/>
    <n v="19750000"/>
    <s v="521211"/>
    <x v="6"/>
    <m/>
    <m/>
    <m/>
    <n v="17500000"/>
    <n v="2250000"/>
    <x v="0"/>
    <x v="0"/>
    <x v="0"/>
    <x v="8"/>
    <x v="8"/>
    <n v="3925000"/>
    <x v="0"/>
    <s v="WA.2378.EBD.955.301.A"/>
  </r>
  <r>
    <s v="WA.2378.EBD.955.301.A.521211.1"/>
    <m/>
    <s v="01 - Konsumsi/bahan makanan"/>
    <n v="50"/>
    <s v="OK"/>
    <n v="75000"/>
    <n v="3750000"/>
    <m/>
    <x v="7"/>
    <n v="20"/>
    <s v="OK"/>
    <n v="75000"/>
    <n v="1500000"/>
    <n v="2250000"/>
    <x v="1"/>
    <x v="0"/>
    <x v="0"/>
    <x v="0"/>
    <x v="0"/>
    <n v="0"/>
    <x v="0"/>
    <s v="WA.2378.EBD.955.301.A.521211"/>
  </r>
  <r>
    <s v="WA.2378.EBD.955.301.A.521211.2"/>
    <m/>
    <s v="02 - Penggadaan"/>
    <n v="4"/>
    <s v="PKT"/>
    <n v="1500000"/>
    <n v="6000000"/>
    <m/>
    <x v="8"/>
    <n v="4"/>
    <s v="PKT"/>
    <n v="1500000"/>
    <n v="6000000"/>
    <n v="0"/>
    <x v="0"/>
    <x v="0"/>
    <x v="0"/>
    <x v="0"/>
    <x v="0"/>
    <n v="1480000"/>
    <x v="0"/>
    <s v="WA.2378.EBD.955.301.A.521211"/>
  </r>
  <r>
    <s v="WA.2378.EBD.955.301.A.521211.3"/>
    <m/>
    <s v="03 - Bahan Komputer"/>
    <n v="4"/>
    <s v="PKT"/>
    <n v="1500000"/>
    <n v="6000000"/>
    <m/>
    <x v="9"/>
    <n v="4"/>
    <s v="PKT"/>
    <n v="1500000"/>
    <n v="6000000"/>
    <n v="0"/>
    <x v="0"/>
    <x v="0"/>
    <x v="0"/>
    <x v="0"/>
    <x v="0"/>
    <n v="1450000"/>
    <x v="0"/>
    <s v="WA.2378.EBD.955.301.A.521211"/>
  </r>
  <r>
    <s v="WA.2378.EBD.955.301.A.521211.4"/>
    <m/>
    <s v="04 - ATK"/>
    <n v="4"/>
    <s v="PKT"/>
    <n v="1000000"/>
    <n v="4000000"/>
    <m/>
    <x v="10"/>
    <n v="4"/>
    <s v="PKT"/>
    <n v="1000000"/>
    <n v="4000000"/>
    <n v="0"/>
    <x v="0"/>
    <x v="0"/>
    <x v="0"/>
    <x v="0"/>
    <x v="0"/>
    <n v="995000"/>
    <x v="0"/>
    <s v="WA.2378.EBD.955.301.A.521211"/>
  </r>
  <r>
    <s v="WA.2378.EBD.955.301.A.524111"/>
    <s v="524111"/>
    <s v="Belanja Perjalanan Dinas Biasa"/>
    <m/>
    <m/>
    <m/>
    <n v="37528000"/>
    <s v="524111"/>
    <x v="13"/>
    <m/>
    <m/>
    <m/>
    <n v="24810000"/>
    <n v="12718000"/>
    <x v="0"/>
    <x v="0"/>
    <x v="0"/>
    <x v="8"/>
    <x v="8"/>
    <n v="7130000"/>
    <x v="0"/>
    <s v="WA.2378.EBD.955.301.A"/>
  </r>
  <r>
    <s v="WA.2378.EBD.955.301.A.524111.1"/>
    <m/>
    <s v="01 - Penyusunan Program dan Anggaran Lingkup Pusdik KP"/>
    <n v="10"/>
    <s v="OK"/>
    <n v="3752800"/>
    <n v="37528000"/>
    <m/>
    <x v="248"/>
    <n v="6"/>
    <s v="OK"/>
    <n v="4135000"/>
    <n v="24810000"/>
    <n v="12718000"/>
    <x v="1"/>
    <x v="0"/>
    <x v="0"/>
    <x v="0"/>
    <x v="0"/>
    <n v="7130000"/>
    <x v="0"/>
    <s v="WA.2378.EBD.955.301.A.524111"/>
  </r>
  <r>
    <s v="WA.2378.EBD.955.301.A.524113"/>
    <s v="524113"/>
    <s v="Belanja Perjalanan Dinas Dalam Kota"/>
    <m/>
    <m/>
    <m/>
    <n v="3600000"/>
    <s v="524113"/>
    <x v="32"/>
    <m/>
    <m/>
    <m/>
    <n v="3600000"/>
    <n v="0"/>
    <x v="0"/>
    <x v="0"/>
    <x v="0"/>
    <x v="8"/>
    <x v="8"/>
    <n v="0"/>
    <x v="0"/>
    <s v="WA.2378.EBD.955.301.A"/>
  </r>
  <r>
    <s v="WA.2378.EBD.955.301.A.524113.1"/>
    <m/>
    <s v="01 - Transport Lokal"/>
    <n v="24"/>
    <s v="OK"/>
    <n v="150000"/>
    <n v="3600000"/>
    <m/>
    <x v="33"/>
    <n v="24"/>
    <s v="OK"/>
    <n v="150000"/>
    <n v="3600000"/>
    <n v="0"/>
    <x v="2"/>
    <x v="0"/>
    <x v="0"/>
    <x v="0"/>
    <x v="0"/>
    <n v="0"/>
    <x v="0"/>
    <s v="WA.2378.EBD.955.301.A.524113"/>
  </r>
  <r>
    <s v="WA.2378.EBD.955.301.B"/>
    <s v="B"/>
    <s v="Penyusunan Sistem Pengendalian Intern Pemerintah (SPIP)"/>
    <m/>
    <m/>
    <m/>
    <n v="52320000"/>
    <s v="B"/>
    <x v="249"/>
    <m/>
    <m/>
    <m/>
    <n v="46450000"/>
    <n v="5870000"/>
    <x v="0"/>
    <x v="3"/>
    <x v="8"/>
    <x v="0"/>
    <x v="0"/>
    <n v="7969000"/>
    <x v="0"/>
    <s v="WA.2378.EBD.955.301"/>
  </r>
  <r>
    <s v="WA.2378.EBD.955.301.B.521211"/>
    <s v="521211"/>
    <s v="Belanja Bahan"/>
    <m/>
    <m/>
    <m/>
    <n v="19000000"/>
    <s v="521211"/>
    <x v="6"/>
    <m/>
    <m/>
    <m/>
    <n v="19000000"/>
    <n v="0"/>
    <x v="0"/>
    <x v="0"/>
    <x v="0"/>
    <x v="8"/>
    <x v="8"/>
    <n v="7969000"/>
    <x v="0"/>
    <s v="WA.2378.EBD.955.301.B"/>
  </r>
  <r>
    <s v="WA.2378.EBD.955.301.B.521211.1"/>
    <m/>
    <s v="01 - Konsumsi/bahan makanan"/>
    <n v="40"/>
    <s v="OK"/>
    <n v="75000"/>
    <n v="3000000"/>
    <m/>
    <x v="7"/>
    <n v="40"/>
    <s v="OK"/>
    <n v="75000"/>
    <n v="3000000"/>
    <n v="0"/>
    <x v="2"/>
    <x v="0"/>
    <x v="0"/>
    <x v="0"/>
    <x v="0"/>
    <n v="0"/>
    <x v="0"/>
    <s v="WA.2378.EBD.955.301.B.521211"/>
  </r>
  <r>
    <s v="WA.2378.EBD.955.301.B.521211.2"/>
    <m/>
    <s v="02 - Penggadaan"/>
    <n v="4"/>
    <s v="PKT"/>
    <n v="1500000"/>
    <n v="6000000"/>
    <m/>
    <x v="8"/>
    <n v="4"/>
    <s v="PKT"/>
    <n v="1500000"/>
    <n v="6000000"/>
    <n v="0"/>
    <x v="2"/>
    <x v="0"/>
    <x v="0"/>
    <x v="0"/>
    <x v="0"/>
    <n v="2985000"/>
    <x v="0"/>
    <s v="WA.2378.EBD.955.301.B.521211"/>
  </r>
  <r>
    <s v="WA.2378.EBD.955.301.B.521211.3"/>
    <m/>
    <s v="03 - Bahan Komputer"/>
    <n v="4"/>
    <s v="PKT"/>
    <n v="1500000"/>
    <n v="6000000"/>
    <m/>
    <x v="9"/>
    <n v="4"/>
    <s v="PKT"/>
    <n v="1500000"/>
    <n v="6000000"/>
    <n v="0"/>
    <x v="2"/>
    <x v="0"/>
    <x v="0"/>
    <x v="0"/>
    <x v="0"/>
    <n v="2995000"/>
    <x v="0"/>
    <s v="WA.2378.EBD.955.301.B.521211"/>
  </r>
  <r>
    <s v="WA.2378.EBD.955.301.B.521211.4"/>
    <m/>
    <s v="04 - ATK"/>
    <n v="4"/>
    <s v="PKT"/>
    <n v="1000000"/>
    <n v="4000000"/>
    <m/>
    <x v="10"/>
    <n v="4"/>
    <s v="PKT"/>
    <n v="1000000"/>
    <n v="4000000"/>
    <n v="0"/>
    <x v="2"/>
    <x v="0"/>
    <x v="0"/>
    <x v="0"/>
    <x v="0"/>
    <n v="1989000"/>
    <x v="0"/>
    <s v="WA.2378.EBD.955.301.B.521211"/>
  </r>
  <r>
    <s v="WA.2378.EBD.955.301.B.524111"/>
    <s v="524111"/>
    <s v="Belanja Perjalanan Dinas Biasa"/>
    <m/>
    <m/>
    <m/>
    <n v="32120000"/>
    <s v="524111"/>
    <x v="13"/>
    <m/>
    <m/>
    <m/>
    <n v="26250000"/>
    <n v="5870000"/>
    <x v="0"/>
    <x v="0"/>
    <x v="0"/>
    <x v="8"/>
    <x v="8"/>
    <n v="0"/>
    <x v="0"/>
    <s v="WA.2378.EBD.955.301.B"/>
  </r>
  <r>
    <s v="WA.2378.EBD.955.301.B.524111.1"/>
    <m/>
    <s v="01 - Evaluasi dan Penyusunan SPIP MR"/>
    <n v="10"/>
    <s v="OK"/>
    <n v="3212000"/>
    <n v="32120000"/>
    <m/>
    <x v="250"/>
    <n v="15"/>
    <s v="OK"/>
    <n v="1750000"/>
    <n v="26250000"/>
    <n v="5870000"/>
    <x v="1"/>
    <x v="0"/>
    <x v="0"/>
    <x v="0"/>
    <x v="0"/>
    <n v="0"/>
    <x v="0"/>
    <s v="WA.2378.EBD.955.301.B.524111"/>
  </r>
  <r>
    <s v="WA.2378.EBD.955.301.B.524113"/>
    <s v="524113"/>
    <s v="Belanja Perjalanan Dinas Dalam Kota"/>
    <m/>
    <m/>
    <m/>
    <n v="1200000"/>
    <s v="524113"/>
    <x v="32"/>
    <m/>
    <m/>
    <m/>
    <n v="1200000"/>
    <n v="0"/>
    <x v="0"/>
    <x v="0"/>
    <x v="0"/>
    <x v="8"/>
    <x v="8"/>
    <n v="0"/>
    <x v="0"/>
    <s v="WA.2378.EBD.955.301.B"/>
  </r>
  <r>
    <s v="WA.2378.EBD.955.301.B.524113.1"/>
    <m/>
    <s v="01 - Transport Lokal"/>
    <n v="8"/>
    <s v="OK"/>
    <n v="150000"/>
    <n v="1200000"/>
    <m/>
    <x v="33"/>
    <n v="8"/>
    <s v="OK"/>
    <n v="150000"/>
    <n v="1200000"/>
    <n v="0"/>
    <x v="2"/>
    <x v="0"/>
    <x v="0"/>
    <x v="0"/>
    <x v="0"/>
    <n v="0"/>
    <x v="0"/>
    <s v="WA.2378.EBD.955.301.B.524113"/>
  </r>
  <r>
    <s v="WA.2378.EBD.955.301.C"/>
    <s v="C"/>
    <s v="Verifikasi dan Validasi Pertanggung Jawaban Kegiatan"/>
    <m/>
    <m/>
    <m/>
    <n v="70870000"/>
    <s v="C"/>
    <x v="251"/>
    <m/>
    <m/>
    <m/>
    <n v="74300000"/>
    <n v="-3430000"/>
    <x v="0"/>
    <x v="3"/>
    <x v="8"/>
    <x v="0"/>
    <x v="0"/>
    <n v="14905000"/>
    <x v="0"/>
    <s v="WA.2378.EBD.955.301"/>
  </r>
  <r>
    <s v="WA.2378.EBD.955.301.C.521211"/>
    <s v="521211"/>
    <s v="Belanja Bahan"/>
    <m/>
    <m/>
    <m/>
    <n v="28750000"/>
    <s v="521211"/>
    <x v="6"/>
    <m/>
    <m/>
    <m/>
    <n v="28750000"/>
    <n v="0"/>
    <x v="0"/>
    <x v="0"/>
    <x v="0"/>
    <x v="8"/>
    <x v="8"/>
    <n v="5355000"/>
    <x v="0"/>
    <s v="WA.2378.EBD.955.301.C"/>
  </r>
  <r>
    <s v="WA.2378.EBD.955.301.C.521211.1"/>
    <m/>
    <s v="01 - Konsumsi/bahan makanan"/>
    <n v="50"/>
    <s v="OK"/>
    <n v="75000"/>
    <n v="3750000"/>
    <m/>
    <x v="7"/>
    <n v="50"/>
    <s v="OK"/>
    <n v="75000"/>
    <n v="3750000"/>
    <n v="0"/>
    <x v="2"/>
    <x v="0"/>
    <x v="0"/>
    <x v="0"/>
    <x v="0"/>
    <n v="1364000"/>
    <x v="0"/>
    <s v="WA.2378.EBD.955.301.C.521211"/>
  </r>
  <r>
    <s v="WA.2378.EBD.955.301.C.521211.2"/>
    <m/>
    <s v="02 - Cetakan formulir verifikasi SPJ"/>
    <n v="6"/>
    <s v="Ekspl"/>
    <n v="1500000"/>
    <n v="9000000"/>
    <m/>
    <x v="252"/>
    <n v="6"/>
    <s v="PKT"/>
    <n v="1500000"/>
    <n v="9000000"/>
    <n v="0"/>
    <x v="2"/>
    <x v="0"/>
    <x v="0"/>
    <x v="0"/>
    <x v="0"/>
    <n v="0"/>
    <x v="0"/>
    <s v="WA.2378.EBD.955.301.C.521211"/>
  </r>
  <r>
    <s v="WA.2378.EBD.955.301.C.521211.3"/>
    <m/>
    <s v="03 - Penggandaan/Penjilidan"/>
    <n v="4"/>
    <s v="PKT"/>
    <n v="1500000"/>
    <n v="6000000"/>
    <m/>
    <x v="253"/>
    <n v="4"/>
    <s v="PKT"/>
    <n v="1500000"/>
    <n v="6000000"/>
    <n v="0"/>
    <x v="2"/>
    <x v="0"/>
    <x v="0"/>
    <x v="0"/>
    <x v="0"/>
    <n v="1500000"/>
    <x v="0"/>
    <s v="WA.2378.EBD.955.301.C.521211"/>
  </r>
  <r>
    <s v="WA.2378.EBD.955.301.C.521211.4"/>
    <m/>
    <s v="04 - Bahan Komputer"/>
    <n v="4"/>
    <s v="PKT"/>
    <n v="1500000"/>
    <n v="6000000"/>
    <m/>
    <x v="254"/>
    <n v="4"/>
    <s v="PKT"/>
    <n v="1500000"/>
    <n v="6000000"/>
    <n v="0"/>
    <x v="2"/>
    <x v="0"/>
    <x v="0"/>
    <x v="0"/>
    <x v="0"/>
    <n v="1495000"/>
    <x v="0"/>
    <s v="WA.2378.EBD.955.301.C.521211"/>
  </r>
  <r>
    <s v="WA.2378.EBD.955.301.C.521211.5"/>
    <m/>
    <s v="05 - ATK"/>
    <n v="4"/>
    <s v="PKT"/>
    <n v="1000000"/>
    <n v="4000000"/>
    <m/>
    <x v="255"/>
    <n v="4"/>
    <s v="PKT"/>
    <n v="1000000"/>
    <n v="4000000"/>
    <n v="0"/>
    <x v="2"/>
    <x v="0"/>
    <x v="0"/>
    <x v="0"/>
    <x v="0"/>
    <n v="996000"/>
    <x v="0"/>
    <s v="WA.2378.EBD.955.301.C.521211"/>
  </r>
  <r>
    <s v="WA.2378.EBD.955.301.C.524111"/>
    <s v="524111"/>
    <s v="Belanja Perjalanan Dinas Biasa"/>
    <m/>
    <m/>
    <m/>
    <n v="40320000"/>
    <s v="524111"/>
    <x v="13"/>
    <m/>
    <m/>
    <m/>
    <n v="43750000"/>
    <n v="-3430000"/>
    <x v="0"/>
    <x v="0"/>
    <x v="0"/>
    <x v="8"/>
    <x v="8"/>
    <n v="9550000"/>
    <x v="0"/>
    <s v="WA.2378.EBD.955.301.C"/>
  </r>
  <r>
    <s v="WA.2378.EBD.955.301.C.524111.1"/>
    <m/>
    <s v="01 - Perjalanan Verifikasi dan Validasi Pertanggung Jawaban Kegiatan"/>
    <n v="10"/>
    <s v="OK"/>
    <n v="4032000"/>
    <n v="40320000"/>
    <m/>
    <x v="256"/>
    <n v="25"/>
    <s v="OK"/>
    <n v="1750000"/>
    <n v="43750000"/>
    <n v="-3430000"/>
    <x v="1"/>
    <x v="0"/>
    <x v="0"/>
    <x v="0"/>
    <x v="0"/>
    <n v="9550000"/>
    <x v="0"/>
    <s v="WA.2378.EBD.955.301.C.524111"/>
  </r>
  <r>
    <s v="WA.2378.EBD.955.301.C.524113"/>
    <s v="524113"/>
    <s v="Belanja Perjalanan Dinas Dalam Kota"/>
    <m/>
    <m/>
    <m/>
    <n v="1800000"/>
    <s v="524113"/>
    <x v="32"/>
    <m/>
    <m/>
    <m/>
    <n v="1800000"/>
    <n v="0"/>
    <x v="0"/>
    <x v="0"/>
    <x v="0"/>
    <x v="8"/>
    <x v="8"/>
    <n v="0"/>
    <x v="0"/>
    <s v="WA.2378.EBD.955.301.C"/>
  </r>
  <r>
    <s v="WA.2378.EBD.955.301.C.524113.1"/>
    <m/>
    <s v="01 - Transport Lokal"/>
    <n v="12"/>
    <s v="OK"/>
    <n v="150000"/>
    <n v="1800000"/>
    <m/>
    <x v="33"/>
    <n v="12"/>
    <s v="OK"/>
    <n v="150000"/>
    <n v="1800000"/>
    <n v="0"/>
    <x v="2"/>
    <x v="0"/>
    <x v="0"/>
    <x v="0"/>
    <x v="0"/>
    <n v="0"/>
    <x v="0"/>
    <s v="WA.2378.EBD.955.301.C.524113"/>
  </r>
  <r>
    <s v="WA.2378.EBD.955.301.D"/>
    <s v="D"/>
    <s v="Pengelolaan PNBP Lingkup Satuan Pendidikan KP"/>
    <m/>
    <m/>
    <m/>
    <n v="51379000"/>
    <s v="D"/>
    <x v="257"/>
    <m/>
    <m/>
    <m/>
    <n v="61758000"/>
    <n v="-10379000"/>
    <x v="0"/>
    <x v="3"/>
    <x v="8"/>
    <x v="0"/>
    <x v="0"/>
    <n v="5960000"/>
    <x v="0"/>
    <s v="WA.2378.EBD.955.301"/>
  </r>
  <r>
    <s v="WA.2378.EBD.955.301.D.521211"/>
    <s v="521211"/>
    <s v="Belanja Bahan"/>
    <m/>
    <m/>
    <m/>
    <n v="28500000"/>
    <s v="521211"/>
    <x v="6"/>
    <m/>
    <m/>
    <m/>
    <n v="17500000"/>
    <n v="11000000"/>
    <x v="0"/>
    <x v="0"/>
    <x v="0"/>
    <x v="8"/>
    <x v="8"/>
    <n v="3945000"/>
    <x v="0"/>
    <s v="WA.2378.EBD.955.301.D"/>
  </r>
  <r>
    <s v="WA.2378.EBD.955.301.D.521211.1"/>
    <m/>
    <s v="01 - Konsumsi/bahan makanan"/>
    <n v="60"/>
    <s v="OK"/>
    <n v="75000"/>
    <n v="4500000"/>
    <m/>
    <x v="7"/>
    <n v="20"/>
    <s v="OK"/>
    <n v="75000"/>
    <n v="1500000"/>
    <n v="3000000"/>
    <x v="1"/>
    <x v="0"/>
    <x v="0"/>
    <x v="0"/>
    <x v="0"/>
    <n v="0"/>
    <x v="0"/>
    <s v="WA.2378.EBD.955.301.D.521211"/>
  </r>
  <r>
    <s v="WA.2378.EBD.955.301.D.521211.2"/>
    <m/>
    <s v="02 - Penggandaan/Penjilidan"/>
    <n v="6"/>
    <s v="PKT"/>
    <n v="1500000"/>
    <n v="9000000"/>
    <m/>
    <x v="258"/>
    <n v="4"/>
    <s v="PKT"/>
    <n v="1500000"/>
    <n v="6000000"/>
    <n v="3000000"/>
    <x v="1"/>
    <x v="0"/>
    <x v="0"/>
    <x v="0"/>
    <x v="0"/>
    <n v="1495000"/>
    <x v="0"/>
    <s v="WA.2378.EBD.955.301.D.521211"/>
  </r>
  <r>
    <s v="WA.2378.EBD.955.301.D.521211.3"/>
    <m/>
    <s v="03 - Bahan Komputer"/>
    <n v="6"/>
    <s v="PKT"/>
    <n v="1500000"/>
    <n v="9000000"/>
    <m/>
    <x v="9"/>
    <n v="4"/>
    <s v="PKT"/>
    <n v="1500000"/>
    <n v="6000000"/>
    <n v="3000000"/>
    <x v="1"/>
    <x v="0"/>
    <x v="0"/>
    <x v="0"/>
    <x v="0"/>
    <n v="1450000"/>
    <x v="0"/>
    <s v="WA.2378.EBD.955.301.D.521211"/>
  </r>
  <r>
    <s v="WA.2378.EBD.955.301.D.521211.4"/>
    <m/>
    <s v="04 - ATK"/>
    <n v="6"/>
    <s v="PKT"/>
    <n v="1000000"/>
    <n v="6000000"/>
    <m/>
    <x v="10"/>
    <n v="4"/>
    <s v="PKT"/>
    <n v="1000000"/>
    <n v="4000000"/>
    <n v="2000000"/>
    <x v="1"/>
    <x v="0"/>
    <x v="0"/>
    <x v="0"/>
    <x v="0"/>
    <n v="1000000"/>
    <x v="0"/>
    <s v="WA.2378.EBD.955.301.D.521211"/>
  </r>
  <r>
    <s v="WA.2378.EBD.955.301.D.524111"/>
    <s v="524111"/>
    <s v="Belanja Perjalanan Dinas Biasa"/>
    <m/>
    <m/>
    <m/>
    <n v="21379000"/>
    <s v="524111"/>
    <x v="13"/>
    <m/>
    <m/>
    <m/>
    <n v="42758000"/>
    <n v="-21379000"/>
    <x v="0"/>
    <x v="0"/>
    <x v="0"/>
    <x v="8"/>
    <x v="8"/>
    <n v="2015000"/>
    <x v="0"/>
    <s v="WA.2378.EBD.955.301.D"/>
  </r>
  <r>
    <s v="WA.2378.EBD.955.301.D.524111.1"/>
    <m/>
    <s v="01 - Perjalanan Pengelolaan PNBP Lingkup Satuan Pendidikan KP"/>
    <n v="4"/>
    <s v="OK"/>
    <n v="5344800"/>
    <n v="21379000"/>
    <m/>
    <x v="259"/>
    <n v="8"/>
    <s v="OK"/>
    <n v="5344800"/>
    <n v="42758000"/>
    <n v="-21379000"/>
    <x v="1"/>
    <x v="0"/>
    <x v="0"/>
    <x v="0"/>
    <x v="0"/>
    <n v="2015000"/>
    <x v="0"/>
    <s v="WA.2378.EBD.955.301.D.524111"/>
  </r>
  <r>
    <s v="WA.2378.EBD.955.301.D.524113"/>
    <s v="524113"/>
    <s v="Belanja Perjalanan Dinas Dalam Kota"/>
    <m/>
    <m/>
    <m/>
    <n v="1500000"/>
    <s v="524113"/>
    <x v="32"/>
    <m/>
    <m/>
    <m/>
    <n v="1500000"/>
    <n v="0"/>
    <x v="0"/>
    <x v="0"/>
    <x v="0"/>
    <x v="8"/>
    <x v="8"/>
    <n v="0"/>
    <x v="0"/>
    <s v="WA.2378.EBD.955.301.D"/>
  </r>
  <r>
    <s v="WA.2378.EBD.955.301.D.524113.1"/>
    <m/>
    <s v="01 - Transport Lokal"/>
    <n v="10"/>
    <s v="OK"/>
    <n v="150000"/>
    <n v="1500000"/>
    <m/>
    <x v="33"/>
    <n v="10"/>
    <s v="OK"/>
    <n v="150000"/>
    <n v="1500000"/>
    <n v="0"/>
    <x v="2"/>
    <x v="0"/>
    <x v="0"/>
    <x v="0"/>
    <x v="0"/>
    <n v="0"/>
    <x v="0"/>
    <s v="WA.2378.EBD.955.301.D.524113"/>
  </r>
  <r>
    <s v="WA.2378.EBD.955.301.E"/>
    <s v="E"/>
    <s v="Pemutakhiran data Administrasi Keuangan"/>
    <m/>
    <m/>
    <m/>
    <n v="64553000"/>
    <s v="E"/>
    <x v="260"/>
    <m/>
    <m/>
    <m/>
    <n v="47750000"/>
    <n v="16803000"/>
    <x v="0"/>
    <x v="3"/>
    <x v="8"/>
    <x v="0"/>
    <x v="0"/>
    <n v="13826500"/>
    <x v="0"/>
    <s v="WA.2378.EBD.955.301"/>
  </r>
  <r>
    <s v="WA.2378.EBD.955.301.E.521211"/>
    <s v="521211"/>
    <s v="Belanja Bahan"/>
    <m/>
    <m/>
    <m/>
    <n v="27750000"/>
    <s v="521211"/>
    <x v="6"/>
    <m/>
    <m/>
    <m/>
    <n v="16250000"/>
    <n v="11500000"/>
    <x v="0"/>
    <x v="0"/>
    <x v="0"/>
    <x v="8"/>
    <x v="8"/>
    <n v="8881500"/>
    <x v="0"/>
    <s v="WA.2378.EBD.955.301.E"/>
  </r>
  <r>
    <s v="WA.2378.EBD.955.301.E.521211.1"/>
    <m/>
    <s v="01 - Konsumsi/bahan makanan"/>
    <n v="50"/>
    <s v="OK"/>
    <n v="75000"/>
    <n v="3750000"/>
    <m/>
    <x v="7"/>
    <n v="30"/>
    <s v="OK"/>
    <n v="75000"/>
    <n v="2250000"/>
    <n v="1500000"/>
    <x v="0"/>
    <x v="0"/>
    <x v="0"/>
    <x v="0"/>
    <x v="0"/>
    <n v="1012000"/>
    <x v="0"/>
    <s v="WA.2378.EBD.955.301.E.521211"/>
  </r>
  <r>
    <s v="WA.2378.EBD.955.301.E.521211.2"/>
    <m/>
    <s v="02 - Penggandaan/Penjilidan"/>
    <n v="6"/>
    <s v="PKT"/>
    <n v="1500000"/>
    <n v="9000000"/>
    <m/>
    <x v="258"/>
    <n v="4"/>
    <s v="PKT"/>
    <n v="1500000"/>
    <n v="6000000"/>
    <n v="3000000"/>
    <x v="1"/>
    <x v="0"/>
    <x v="0"/>
    <x v="0"/>
    <x v="0"/>
    <n v="2977500"/>
    <x v="0"/>
    <s v="WA.2378.EBD.955.301.E.521211"/>
  </r>
  <r>
    <s v="WA.2378.EBD.955.301.E.521211.3"/>
    <m/>
    <s v="03 - Bahan Komputer"/>
    <n v="6"/>
    <s v="PKT"/>
    <n v="1500000"/>
    <n v="9000000"/>
    <m/>
    <x v="9"/>
    <n v="4"/>
    <s v="PKT"/>
    <n v="1500000"/>
    <n v="6000000"/>
    <n v="3000000"/>
    <x v="1"/>
    <x v="0"/>
    <x v="0"/>
    <x v="0"/>
    <x v="0"/>
    <n v="2900000"/>
    <x v="0"/>
    <s v="WA.2378.EBD.955.301.E.521211"/>
  </r>
  <r>
    <s v="WA.2378.EBD.955.301.E.521211.4"/>
    <m/>
    <s v="04 - ATK"/>
    <n v="6"/>
    <s v="PKT"/>
    <n v="1000000"/>
    <n v="6000000"/>
    <m/>
    <x v="10"/>
    <n v="2"/>
    <s v="PKT"/>
    <n v="1000000"/>
    <n v="2000000"/>
    <n v="4000000"/>
    <x v="1"/>
    <x v="0"/>
    <x v="0"/>
    <x v="0"/>
    <x v="0"/>
    <n v="1992000"/>
    <x v="0"/>
    <s v="WA.2378.EBD.955.301.E.521211"/>
  </r>
  <r>
    <s v="WA.2378.EBD.955.301.E.524111"/>
    <s v="524111"/>
    <s v="Belanja Perjalanan Dinas Biasa"/>
    <m/>
    <m/>
    <m/>
    <n v="35003000"/>
    <s v="524111"/>
    <x v="13"/>
    <m/>
    <m/>
    <m/>
    <n v="31500000"/>
    <n v="3503000"/>
    <x v="0"/>
    <x v="0"/>
    <x v="0"/>
    <x v="8"/>
    <x v="8"/>
    <n v="4945000"/>
    <x v="0"/>
    <s v="WA.2378.EBD.955.301.E"/>
  </r>
  <r>
    <s v="WA.2378.EBD.955.301.E.524111.1"/>
    <m/>
    <s v="01 - Perjalanan Penyelesaian Administrasi Keuangan"/>
    <n v="10"/>
    <s v="OK"/>
    <n v="3500333"/>
    <n v="35003000"/>
    <m/>
    <x v="261"/>
    <n v="18"/>
    <s v="OK"/>
    <n v="1750000"/>
    <n v="31500000"/>
    <n v="3503000"/>
    <x v="1"/>
    <x v="0"/>
    <x v="0"/>
    <x v="0"/>
    <x v="0"/>
    <n v="4945000"/>
    <x v="0"/>
    <s v="WA.2378.EBD.955.301.E.524111"/>
  </r>
  <r>
    <s v="WA.2378.EBD.955.301.E.524113"/>
    <s v="524113"/>
    <s v="Belanja Perjalanan Dinas Dalam Kota"/>
    <m/>
    <m/>
    <m/>
    <n v="1800000"/>
    <s v="524113"/>
    <x v="32"/>
    <m/>
    <m/>
    <m/>
    <n v="0"/>
    <n v="1800000"/>
    <x v="0"/>
    <x v="0"/>
    <x v="0"/>
    <x v="8"/>
    <x v="8"/>
    <n v="0"/>
    <x v="0"/>
    <s v="WA.2378.EBD.955.301.E"/>
  </r>
  <r>
    <s v="WA.2378.EBD.955.301.E.524113.1"/>
    <m/>
    <s v="01 - Transport Lokal"/>
    <n v="12"/>
    <s v="OK"/>
    <n v="150000"/>
    <n v="1800000"/>
    <m/>
    <x v="33"/>
    <n v="0"/>
    <s v="OK"/>
    <n v="150000"/>
    <n v="0"/>
    <n v="1800000"/>
    <x v="1"/>
    <x v="0"/>
    <x v="0"/>
    <x v="0"/>
    <x v="0"/>
    <n v="0"/>
    <x v="0"/>
    <s v="WA.2378.EBD.955.301.E.524113"/>
  </r>
  <r>
    <s v="WA.2378.EBD.955.301.F"/>
    <s v="F"/>
    <s v="Dukungan Kegiatan BRSDMKP"/>
    <m/>
    <m/>
    <m/>
    <n v="150000000"/>
    <s v="F"/>
    <x v="262"/>
    <m/>
    <m/>
    <m/>
    <n v="150000000"/>
    <n v="0"/>
    <x v="0"/>
    <x v="3"/>
    <x v="8"/>
    <x v="0"/>
    <x v="0"/>
    <n v="0"/>
    <x v="0"/>
    <s v="WA.2378.EBD.955.301"/>
  </r>
  <r>
    <s v="WA.2378.EBD.955.301.F.521211"/>
    <s v="521211"/>
    <s v="Belanja Bahan"/>
    <m/>
    <m/>
    <m/>
    <n v="13000000"/>
    <s v="521211"/>
    <x v="6"/>
    <m/>
    <m/>
    <m/>
    <n v="13000000"/>
    <n v="0"/>
    <x v="3"/>
    <x v="0"/>
    <x v="0"/>
    <x v="8"/>
    <x v="8"/>
    <n v="0"/>
    <x v="0"/>
    <s v="WA.2378.EBD.955.301.F"/>
  </r>
  <r>
    <s v="WA.2378.EBD.955.301.F.521211.1"/>
    <m/>
    <s v="01 - Konsumsi/bahan makanan"/>
    <n v="120"/>
    <s v="OK"/>
    <n v="75000"/>
    <n v="9000000"/>
    <m/>
    <x v="7"/>
    <n v="120"/>
    <s v="OK"/>
    <n v="75000"/>
    <n v="9000000"/>
    <n v="0"/>
    <x v="2"/>
    <x v="0"/>
    <x v="0"/>
    <x v="0"/>
    <x v="0"/>
    <n v="0"/>
    <x v="0"/>
    <s v="WA.2378.EBD.955.301.F.521211"/>
  </r>
  <r>
    <s v="WA.2378.EBD.955.301.F.521211.2"/>
    <m/>
    <s v="02 - Penggandaan/Penjilidan"/>
    <n v="1"/>
    <s v="PKT"/>
    <n v="1500000"/>
    <n v="1500000"/>
    <m/>
    <x v="258"/>
    <n v="1"/>
    <s v="PKT"/>
    <n v="1500000"/>
    <n v="1500000"/>
    <n v="0"/>
    <x v="2"/>
    <x v="0"/>
    <x v="0"/>
    <x v="0"/>
    <x v="0"/>
    <n v="0"/>
    <x v="0"/>
    <s v="WA.2378.EBD.955.301.F.521211"/>
  </r>
  <r>
    <s v="WA.2378.EBD.955.301.F.521211.3"/>
    <m/>
    <s v="03 - Bahan Komputer"/>
    <n v="1"/>
    <s v="PKT"/>
    <n v="1500000"/>
    <n v="1500000"/>
    <m/>
    <x v="9"/>
    <n v="1"/>
    <s v="PKT"/>
    <n v="1500000"/>
    <n v="1500000"/>
    <n v="0"/>
    <x v="2"/>
    <x v="0"/>
    <x v="0"/>
    <x v="0"/>
    <x v="0"/>
    <n v="0"/>
    <x v="0"/>
    <s v="WA.2378.EBD.955.301.F.521211"/>
  </r>
  <r>
    <s v="WA.2378.EBD.955.301.F.521211.4"/>
    <m/>
    <s v="04 - ATK"/>
    <n v="1"/>
    <s v="PKT"/>
    <n v="1000000"/>
    <n v="1000000"/>
    <m/>
    <x v="10"/>
    <n v="1"/>
    <s v="PKT"/>
    <n v="1000000"/>
    <n v="1000000"/>
    <n v="0"/>
    <x v="2"/>
    <x v="0"/>
    <x v="0"/>
    <x v="0"/>
    <x v="0"/>
    <n v="0"/>
    <x v="0"/>
    <s v="WA.2378.EBD.955.301.F.521211"/>
  </r>
  <r>
    <s v="WA.2378.EBD.955.301.F.522151"/>
    <s v="522151"/>
    <s v="Belanja Jasa Profesi"/>
    <m/>
    <m/>
    <m/>
    <n v="10000000"/>
    <s v="522151"/>
    <x v="11"/>
    <m/>
    <m/>
    <m/>
    <n v="10000000"/>
    <n v="0"/>
    <x v="3"/>
    <x v="0"/>
    <x v="0"/>
    <x v="8"/>
    <x v="8"/>
    <n v="0"/>
    <x v="0"/>
    <s v="WA.2378.EBD.955.301.F"/>
  </r>
  <r>
    <s v="WA.2378.EBD.955.301.F.522151.1"/>
    <m/>
    <s v="01 - Narasumber/Pembahas"/>
    <n v="10"/>
    <s v="OJ"/>
    <n v="1000000"/>
    <n v="10000000"/>
    <m/>
    <x v="12"/>
    <n v="10"/>
    <s v="OJ"/>
    <n v="1000000"/>
    <n v="10000000"/>
    <n v="0"/>
    <x v="2"/>
    <x v="0"/>
    <x v="0"/>
    <x v="0"/>
    <x v="0"/>
    <n v="0"/>
    <x v="0"/>
    <s v="WA.2378.EBD.955.301.F.522151"/>
  </r>
  <r>
    <s v="WA.2378.EBD.955.301.F.524111"/>
    <s v="524111"/>
    <s v="Belanja Perjalanan Dinas Biasa"/>
    <m/>
    <m/>
    <m/>
    <n v="127000000"/>
    <s v="524111"/>
    <x v="13"/>
    <m/>
    <m/>
    <m/>
    <n v="127000000"/>
    <n v="0"/>
    <x v="3"/>
    <x v="0"/>
    <x v="0"/>
    <x v="8"/>
    <x v="8"/>
    <n v="0"/>
    <x v="0"/>
    <s v="WA.2378.EBD.955.301.F"/>
  </r>
  <r>
    <s v="WA.2378.EBD.955.301.F.524111.1"/>
    <m/>
    <s v="01 - Perjalanan Dukungan Kegiatan BRSDMKP"/>
    <n v="20"/>
    <s v="OK"/>
    <n v="6350000"/>
    <n v="127000000"/>
    <m/>
    <x v="263"/>
    <n v="20"/>
    <s v="OK"/>
    <n v="6350000"/>
    <n v="127000000"/>
    <n v="0"/>
    <x v="2"/>
    <x v="0"/>
    <x v="0"/>
    <x v="0"/>
    <x v="0"/>
    <n v="0"/>
    <x v="0"/>
    <s v="WA.2378.EBD.955.301.F.524111"/>
  </r>
  <r>
    <s v="WA.2378.EBD.955.301.G"/>
    <s v="G"/>
    <s v="Pembinaan Pelaksanaan Kewirausahaan dan TEFA"/>
    <m/>
    <m/>
    <m/>
    <n v="78803000"/>
    <s v="G"/>
    <x v="264"/>
    <m/>
    <m/>
    <m/>
    <n v="68803000"/>
    <n v="10000000"/>
    <x v="0"/>
    <x v="1"/>
    <x v="1"/>
    <x v="0"/>
    <x v="0"/>
    <n v="17120000"/>
    <x v="0"/>
    <s v="WA.2378.EBD.955.301"/>
  </r>
  <r>
    <s v="WA.2378.EBD.955.301.G.521211"/>
    <s v="521211"/>
    <s v="Belanja Bahan"/>
    <m/>
    <m/>
    <m/>
    <n v="15500000"/>
    <s v="521211"/>
    <x v="6"/>
    <m/>
    <m/>
    <m/>
    <n v="15500000"/>
    <n v="0"/>
    <x v="0"/>
    <x v="0"/>
    <x v="0"/>
    <x v="0"/>
    <x v="1"/>
    <n v="704000"/>
    <x v="0"/>
    <s v="WA.2378.EBD.955.301.G"/>
  </r>
  <r>
    <s v="WA.2378.EBD.955.301.G.521211.1"/>
    <m/>
    <s v="01 - Konsumsi/bahan makanan"/>
    <n v="100"/>
    <s v="OK"/>
    <n v="75000"/>
    <n v="7500000"/>
    <m/>
    <x v="7"/>
    <n v="130"/>
    <s v="OK"/>
    <n v="75000"/>
    <n v="9750000"/>
    <n v="-2250000"/>
    <x v="1"/>
    <x v="0"/>
    <x v="0"/>
    <x v="0"/>
    <x v="0"/>
    <n v="704000"/>
    <x v="0"/>
    <s v="WA.2378.EBD.955.301.G.521211"/>
  </r>
  <r>
    <s v="WA.2378.EBD.955.301.G.521211.2"/>
    <m/>
    <s v="02 - Penggandaan/Penjilidan"/>
    <n v="2"/>
    <s v="PKT"/>
    <n v="1500000"/>
    <n v="3000000"/>
    <m/>
    <x v="258"/>
    <n v="1"/>
    <s v="PKT"/>
    <n v="750000"/>
    <n v="750000"/>
    <n v="2250000"/>
    <x v="1"/>
    <x v="0"/>
    <x v="0"/>
    <x v="0"/>
    <x v="0"/>
    <n v="0"/>
    <x v="0"/>
    <s v="WA.2378.EBD.955.301.G.521211"/>
  </r>
  <r>
    <s v="WA.2378.EBD.955.301.G.521211.3"/>
    <m/>
    <s v="03 - Bahan Komputer"/>
    <n v="2"/>
    <s v="PKT"/>
    <n v="1500000"/>
    <n v="3000000"/>
    <m/>
    <x v="9"/>
    <n v="2"/>
    <s v="PKT"/>
    <n v="1500000"/>
    <n v="3000000"/>
    <n v="0"/>
    <x v="0"/>
    <x v="0"/>
    <x v="0"/>
    <x v="0"/>
    <x v="0"/>
    <n v="0"/>
    <x v="0"/>
    <s v="WA.2378.EBD.955.301.G.521211"/>
  </r>
  <r>
    <s v="WA.2378.EBD.955.301.G.521211.4"/>
    <m/>
    <s v="04 - ATK"/>
    <n v="2"/>
    <s v="PKT"/>
    <n v="1000000"/>
    <n v="2000000"/>
    <m/>
    <x v="10"/>
    <n v="2"/>
    <s v="PKT"/>
    <n v="1000000"/>
    <n v="2000000"/>
    <n v="0"/>
    <x v="0"/>
    <x v="0"/>
    <x v="0"/>
    <x v="0"/>
    <x v="0"/>
    <n v="0"/>
    <x v="0"/>
    <s v="WA.2378.EBD.955.301.G.521211"/>
  </r>
  <r>
    <s v="WA.2378.EBD.955.301.G.522151"/>
    <s v="522151"/>
    <s v="Belanja Jasa Profesi"/>
    <m/>
    <m/>
    <m/>
    <n v="20000000"/>
    <s v="522151"/>
    <x v="11"/>
    <m/>
    <m/>
    <m/>
    <n v="10000000"/>
    <n v="10000000"/>
    <x v="0"/>
    <x v="0"/>
    <x v="0"/>
    <x v="0"/>
    <x v="1"/>
    <n v="0"/>
    <x v="0"/>
    <s v="WA.2378.EBD.955.301.G"/>
  </r>
  <r>
    <s v="WA.2378.EBD.955.301.G.522151.1"/>
    <m/>
    <s v="01 - Narasumber/Pembahas"/>
    <n v="20"/>
    <s v="OJ"/>
    <n v="1000000"/>
    <n v="20000000"/>
    <m/>
    <x v="12"/>
    <n v="10"/>
    <s v="OJ"/>
    <n v="1000000"/>
    <n v="10000000"/>
    <n v="10000000"/>
    <x v="1"/>
    <x v="0"/>
    <x v="0"/>
    <x v="0"/>
    <x v="0"/>
    <n v="0"/>
    <x v="0"/>
    <s v="WA.2378.EBD.955.301.G.522151"/>
  </r>
  <r>
    <s v="WA.2378.EBD.955.301.G.524111"/>
    <s v="524111"/>
    <s v="Belanja Perjalanan Dinas Biasa"/>
    <m/>
    <m/>
    <m/>
    <n v="43303000"/>
    <s v="524111"/>
    <x v="13"/>
    <m/>
    <m/>
    <m/>
    <n v="43303000"/>
    <n v="0"/>
    <x v="0"/>
    <x v="0"/>
    <x v="0"/>
    <x v="0"/>
    <x v="1"/>
    <n v="16416000"/>
    <x v="0"/>
    <s v="WA.2378.EBD.955.301.G"/>
  </r>
  <r>
    <s v="WA.2378.EBD.955.301.G.524111.1"/>
    <m/>
    <s v="01 - Perjalanan Pembinaan Kewirausahaan dan Tefa"/>
    <n v="10"/>
    <s v="OK"/>
    <n v="4330300"/>
    <n v="43303000"/>
    <m/>
    <x v="265"/>
    <n v="10"/>
    <s v="OK"/>
    <n v="4330300"/>
    <n v="43303000"/>
    <n v="0"/>
    <x v="2"/>
    <x v="0"/>
    <x v="0"/>
    <x v="0"/>
    <x v="0"/>
    <n v="16416000"/>
    <x v="0"/>
    <s v="WA.2378.EBD.955.301.G.524111"/>
  </r>
  <r>
    <s v="WA.2378.EBD.955.301.H"/>
    <m/>
    <m/>
    <m/>
    <m/>
    <m/>
    <m/>
    <s v="H"/>
    <x v="266"/>
    <m/>
    <m/>
    <m/>
    <n v="56400000"/>
    <n v="-56400000"/>
    <x v="0"/>
    <x v="3"/>
    <x v="8"/>
    <x v="0"/>
    <x v="0"/>
    <n v="0"/>
    <x v="0"/>
    <s v="WA.2378.EBD.955.301"/>
  </r>
  <r>
    <s v="WA.2378.EBD.955.301.H.521211"/>
    <m/>
    <m/>
    <m/>
    <m/>
    <m/>
    <m/>
    <s v="521211"/>
    <x v="6"/>
    <m/>
    <m/>
    <m/>
    <n v="20500000"/>
    <n v="-20500000"/>
    <x v="0"/>
    <x v="0"/>
    <x v="0"/>
    <x v="8"/>
    <x v="8"/>
    <n v="0"/>
    <x v="0"/>
    <s v="WA.2378.EBD.955.301.H"/>
  </r>
  <r>
    <s v="WA.2378.EBD.955.301.H.524111"/>
    <m/>
    <m/>
    <m/>
    <m/>
    <m/>
    <m/>
    <s v="524111"/>
    <x v="13"/>
    <m/>
    <m/>
    <m/>
    <n v="35000000"/>
    <n v="-35000000"/>
    <x v="0"/>
    <x v="0"/>
    <x v="0"/>
    <x v="8"/>
    <x v="8"/>
    <n v="0"/>
    <x v="0"/>
    <s v="WA.2378.EBD.955.301.H"/>
  </r>
  <r>
    <s v="WA.2378.EBD.955.301.H.524113"/>
    <m/>
    <m/>
    <m/>
    <m/>
    <m/>
    <m/>
    <s v="524113"/>
    <x v="32"/>
    <m/>
    <m/>
    <m/>
    <n v="900000"/>
    <n v="-900000"/>
    <x v="0"/>
    <x v="0"/>
    <x v="0"/>
    <x v="8"/>
    <x v="8"/>
    <n v="0"/>
    <x v="0"/>
    <s v="WA.2378.EBD.955.301.H"/>
  </r>
  <r>
    <s v="WA.4345"/>
    <s v="4345"/>
    <s v="Pendidikan dan Pelatihan Aparatur KP"/>
    <m/>
    <m/>
    <m/>
    <n v="8500000000"/>
    <s v="4345"/>
    <x v="267"/>
    <m/>
    <m/>
    <m/>
    <n v="8500000000"/>
    <n v="0"/>
    <x v="0"/>
    <x v="0"/>
    <x v="0"/>
    <x v="0"/>
    <x v="0"/>
    <n v="2055024408"/>
    <x v="0"/>
    <s v="WA"/>
  </r>
  <r>
    <s v="WA.4345.EBC"/>
    <s v="4345.EBC"/>
    <s v="Layanan Manajemen SDM Internal[Base Line]"/>
    <n v="235"/>
    <s v="Orang, Layanan, Rekomendasi"/>
    <m/>
    <n v="8500000000"/>
    <s v="4345.EBC"/>
    <x v="268"/>
    <n v="235"/>
    <s v="Orang, Layanan, Rekomendasi"/>
    <m/>
    <n v="8500000000"/>
    <n v="0"/>
    <x v="0"/>
    <x v="0"/>
    <x v="0"/>
    <x v="0"/>
    <x v="0"/>
    <n v="2055024408"/>
    <x v="0"/>
    <s v="WA.4345"/>
  </r>
  <r>
    <s v="WA.4345.EBC.996"/>
    <s v="4345.EBC.996"/>
    <s v="Layanan Pendidikan dan Pelatihan"/>
    <n v="235"/>
    <s v="Orang"/>
    <m/>
    <n v="8500000000"/>
    <s v="4345.EBC.996"/>
    <x v="269"/>
    <n v="235"/>
    <s v="Orang"/>
    <m/>
    <n v="8500000000"/>
    <n v="0"/>
    <x v="3"/>
    <x v="0"/>
    <x v="0"/>
    <x v="0"/>
    <x v="0"/>
    <n v="2055024408"/>
    <x v="0"/>
    <s v="WA.4345.EBC"/>
  </r>
  <r>
    <s v="WA.4345.EBC.996.301"/>
    <s v="301"/>
    <s v="Aparatur KKP yang Diberikan Beasiswa"/>
    <m/>
    <s v=""/>
    <m/>
    <n v="8408830000"/>
    <s v="301"/>
    <x v="270"/>
    <m/>
    <s v=""/>
    <m/>
    <n v="8408830000"/>
    <n v="0"/>
    <x v="3"/>
    <x v="0"/>
    <x v="0"/>
    <x v="0"/>
    <x v="0"/>
    <n v="2051197408"/>
    <x v="0"/>
    <s v="WA.4345.EBC.996"/>
  </r>
  <r>
    <s v="WA.4345.EBC.996.301.A"/>
    <s v="A"/>
    <s v="Tugas Belajar Baru"/>
    <m/>
    <m/>
    <m/>
    <n v="2523377000"/>
    <s v="A"/>
    <x v="271"/>
    <m/>
    <m/>
    <m/>
    <n v="2523377000"/>
    <n v="0"/>
    <x v="3"/>
    <x v="4"/>
    <x v="6"/>
    <x v="0"/>
    <x v="0"/>
    <n v="506000"/>
    <x v="0"/>
    <s v="WA.4345.EBC.996.301"/>
  </r>
  <r>
    <s v="WA.4345.EBC.996.301.A.521211"/>
    <s v="521211"/>
    <s v="Belanja Bahan"/>
    <m/>
    <m/>
    <m/>
    <n v="129600000"/>
    <s v="521211"/>
    <x v="6"/>
    <m/>
    <m/>
    <m/>
    <n v="129600000"/>
    <n v="0"/>
    <x v="3"/>
    <x v="0"/>
    <x v="0"/>
    <x v="9"/>
    <x v="6"/>
    <n v="506000"/>
    <x v="0"/>
    <s v="WA.4345.EBC.996.301.A"/>
  </r>
  <r>
    <s v="WA.4345.EBC.996.301.A.521211.1"/>
    <m/>
    <s v="01 - Konsumsi/bahan makanan"/>
    <n v="400"/>
    <s v="OK"/>
    <n v="70000"/>
    <n v="28000000"/>
    <m/>
    <x v="7"/>
    <n v="400"/>
    <s v="OK"/>
    <n v="70000"/>
    <n v="28000000"/>
    <n v="0"/>
    <x v="2"/>
    <x v="0"/>
    <x v="0"/>
    <x v="0"/>
    <x v="0"/>
    <n v="506000"/>
    <x v="0"/>
    <s v="WA.4345.EBC.996.301.A.521211"/>
  </r>
  <r>
    <s v="WA.4345.EBC.996.301.A.521211.2"/>
    <m/>
    <s v="02 - Penggadaan"/>
    <n v="8"/>
    <s v="PKT"/>
    <n v="1500000"/>
    <n v="12000000"/>
    <m/>
    <x v="8"/>
    <n v="8"/>
    <s v="PKT"/>
    <n v="1500000"/>
    <n v="12000000"/>
    <n v="0"/>
    <x v="2"/>
    <x v="0"/>
    <x v="0"/>
    <x v="0"/>
    <x v="0"/>
    <n v="0"/>
    <x v="0"/>
    <s v="WA.4345.EBC.996.301.A.521211"/>
  </r>
  <r>
    <s v="WA.4345.EBC.996.301.A.521211.3"/>
    <m/>
    <s v="03 - Bahan Komputer"/>
    <n v="8"/>
    <s v="PKT"/>
    <n v="1500000"/>
    <n v="12000000"/>
    <m/>
    <x v="9"/>
    <n v="8"/>
    <s v="PKT"/>
    <n v="1500000"/>
    <n v="12000000"/>
    <n v="0"/>
    <x v="2"/>
    <x v="0"/>
    <x v="0"/>
    <x v="0"/>
    <x v="0"/>
    <n v="0"/>
    <x v="0"/>
    <s v="WA.4345.EBC.996.301.A.521211"/>
  </r>
  <r>
    <s v="WA.4345.EBC.996.301.A.521211.4"/>
    <m/>
    <s v="04 - ATK"/>
    <n v="8"/>
    <s v="PKT"/>
    <n v="1000000"/>
    <n v="8000000"/>
    <m/>
    <x v="10"/>
    <n v="8"/>
    <s v="PKT"/>
    <n v="1000000"/>
    <n v="8000000"/>
    <n v="0"/>
    <x v="2"/>
    <x v="0"/>
    <x v="0"/>
    <x v="0"/>
    <x v="0"/>
    <n v="0"/>
    <x v="0"/>
    <s v="WA.4345.EBC.996.301.A.521211"/>
  </r>
  <r>
    <s v="WA.4345.EBC.996.301.A.521211.5"/>
    <m/>
    <s v="05 - Perlengkapan TPA Toefl"/>
    <n v="120"/>
    <s v="ok"/>
    <n v="280000"/>
    <n v="33600000"/>
    <m/>
    <x v="272"/>
    <n v="120"/>
    <s v="OK"/>
    <n v="280000"/>
    <n v="33600000"/>
    <n v="0"/>
    <x v="2"/>
    <x v="0"/>
    <x v="0"/>
    <x v="0"/>
    <x v="0"/>
    <n v="0"/>
    <x v="0"/>
    <s v="WA.4345.EBC.996.301.A.521211"/>
  </r>
  <r>
    <s v="WA.4345.EBC.996.301.A.521211.6"/>
    <m/>
    <s v="06 - Buku TPA Toefl"/>
    <n v="90"/>
    <s v="Ekspl"/>
    <n v="400000"/>
    <n v="36000000"/>
    <m/>
    <x v="273"/>
    <n v="90"/>
    <s v="Ekspl"/>
    <n v="400000"/>
    <n v="36000000"/>
    <n v="0"/>
    <x v="2"/>
    <x v="0"/>
    <x v="0"/>
    <x v="0"/>
    <x v="0"/>
    <n v="0"/>
    <x v="0"/>
    <s v="WA.4345.EBC.996.301.A.521211"/>
  </r>
  <r>
    <s v="WA.4345.EBC.996.301.A.521219"/>
    <s v="521219"/>
    <s v="Belanja Barang Non Operasional Lainnya"/>
    <m/>
    <m/>
    <m/>
    <n v="2072227000"/>
    <s v="521219"/>
    <x v="23"/>
    <m/>
    <m/>
    <m/>
    <n v="2072227000"/>
    <n v="0"/>
    <x v="3"/>
    <x v="0"/>
    <x v="0"/>
    <x v="9"/>
    <x v="6"/>
    <n v="0"/>
    <x v="0"/>
    <s v="WA.4345.EBC.996.301.A"/>
  </r>
  <r>
    <s v="WA.4345.EBC.996.301.A.521219.1"/>
    <m/>
    <s v="01 - Dukungan Penyelenggaraan Tugas Belajar"/>
    <n v="89"/>
    <s v="OK"/>
    <n v="23280641"/>
    <n v="2071977000"/>
    <m/>
    <x v="274"/>
    <n v="89"/>
    <s v="OK"/>
    <n v="23280641"/>
    <n v="2071977000"/>
    <n v="0"/>
    <x v="2"/>
    <x v="0"/>
    <x v="0"/>
    <x v="0"/>
    <x v="0"/>
    <n v="0"/>
    <x v="0"/>
    <s v="WA.4345.EBC.996.301.A.521219"/>
  </r>
  <r>
    <s v="WA.4345.EBC.996.301.A.521219.2"/>
    <m/>
    <s v="02 - Langganan biaya video conference"/>
    <n v="1"/>
    <s v="PKT"/>
    <n v="250000"/>
    <n v="250000"/>
    <m/>
    <x v="275"/>
    <n v="1"/>
    <s v="PKT"/>
    <n v="250000"/>
    <n v="250000"/>
    <n v="0"/>
    <x v="2"/>
    <x v="0"/>
    <x v="0"/>
    <x v="0"/>
    <x v="0"/>
    <n v="0"/>
    <x v="0"/>
    <s v="WA.4345.EBC.996.301.A.521219"/>
  </r>
  <r>
    <s v="WA.4345.EBC.996.301.A.522151"/>
    <s v="522151"/>
    <s v="Belanja Jasa Profesi"/>
    <m/>
    <m/>
    <m/>
    <n v="10000000"/>
    <s v="522151"/>
    <x v="11"/>
    <m/>
    <m/>
    <m/>
    <n v="10000000"/>
    <n v="0"/>
    <x v="3"/>
    <x v="0"/>
    <x v="0"/>
    <x v="9"/>
    <x v="6"/>
    <n v="0"/>
    <x v="0"/>
    <s v="WA.4345.EBC.996.301.A"/>
  </r>
  <r>
    <s v="WA.4345.EBC.996.301.A.522151.1"/>
    <m/>
    <s v="01 - Narasumber/Pembahas"/>
    <n v="10"/>
    <s v="OJ"/>
    <n v="1000000"/>
    <n v="10000000"/>
    <m/>
    <x v="12"/>
    <n v="10"/>
    <s v="OJ"/>
    <n v="1000000"/>
    <n v="10000000"/>
    <n v="0"/>
    <x v="2"/>
    <x v="0"/>
    <x v="0"/>
    <x v="0"/>
    <x v="0"/>
    <n v="0"/>
    <x v="0"/>
    <s v="WA.4345.EBC.996.301.A.522151"/>
  </r>
  <r>
    <s v="WA.4345.EBC.996.301.A.522191"/>
    <s v="522191"/>
    <s v="Belanja Jasa Lainnya"/>
    <m/>
    <m/>
    <m/>
    <n v="76950000"/>
    <s v="522191"/>
    <x v="99"/>
    <m/>
    <m/>
    <m/>
    <n v="76950000"/>
    <n v="0"/>
    <x v="3"/>
    <x v="0"/>
    <x v="0"/>
    <x v="9"/>
    <x v="6"/>
    <n v="0"/>
    <x v="0"/>
    <s v="WA.4345.EBC.996.301.A"/>
  </r>
  <r>
    <s v="WA.4345.EBC.996.301.A.522191.1"/>
    <m/>
    <s v="01 - Pelaksanaan TOEFL/TPA"/>
    <n v="90"/>
    <s v="OK"/>
    <n v="855000"/>
    <n v="76950000"/>
    <m/>
    <x v="276"/>
    <n v="90"/>
    <s v="OK"/>
    <n v="855000"/>
    <n v="76950000"/>
    <n v="0"/>
    <x v="2"/>
    <x v="0"/>
    <x v="0"/>
    <x v="0"/>
    <x v="0"/>
    <n v="0"/>
    <x v="0"/>
    <s v="WA.4345.EBC.996.301.A.522191"/>
  </r>
  <r>
    <s v="WA.4345.EBC.996.301.A.524111"/>
    <s v="524111"/>
    <s v="Belanja Perjalanan Dinas Biasa"/>
    <m/>
    <m/>
    <m/>
    <n v="234600000"/>
    <s v="524111"/>
    <x v="13"/>
    <m/>
    <m/>
    <m/>
    <n v="234600000"/>
    <n v="0"/>
    <x v="3"/>
    <x v="0"/>
    <x v="0"/>
    <x v="9"/>
    <x v="6"/>
    <n v="0"/>
    <x v="0"/>
    <s v="WA.4345.EBC.996.301.A"/>
  </r>
  <r>
    <s v="WA.4345.EBC.996.301.A.524111.1"/>
    <m/>
    <s v="01 - Perjalanan Koordinasi dan pengadministrasian Tugas Belajar"/>
    <n v="20"/>
    <s v="OK"/>
    <n v="5500000"/>
    <n v="110000000"/>
    <m/>
    <x v="277"/>
    <n v="20"/>
    <s v="OK"/>
    <n v="5500000"/>
    <n v="110000000"/>
    <n v="0"/>
    <x v="2"/>
    <x v="0"/>
    <x v="0"/>
    <x v="0"/>
    <x v="0"/>
    <n v="0"/>
    <x v="0"/>
    <s v="WA.4345.EBC.996.301.A.524111"/>
  </r>
  <r>
    <s v="WA.4345.EBC.996.301.A.524111.2"/>
    <m/>
    <s v="02 - Perjalanan Peserta Tugas Belajar"/>
    <n v="89"/>
    <s v="OK"/>
    <n v="1400000"/>
    <n v="124600000"/>
    <m/>
    <x v="278"/>
    <n v="89"/>
    <s v="OK"/>
    <n v="1400000"/>
    <n v="124600000"/>
    <n v="0"/>
    <x v="2"/>
    <x v="0"/>
    <x v="0"/>
    <x v="0"/>
    <x v="0"/>
    <n v="0"/>
    <x v="0"/>
    <s v="WA.4345.EBC.996.301.A.524111"/>
  </r>
  <r>
    <s v="WA.4345.EBC.996.301.B"/>
    <s v="B"/>
    <s v="Lanjutan Tugas Belajar"/>
    <m/>
    <m/>
    <m/>
    <n v="5699412000"/>
    <s v="B"/>
    <x v="279"/>
    <m/>
    <m/>
    <m/>
    <n v="5699412000"/>
    <n v="0"/>
    <x v="3"/>
    <x v="4"/>
    <x v="6"/>
    <x v="0"/>
    <x v="0"/>
    <n v="2046762658"/>
    <x v="0"/>
    <s v="WA.4345.EBC.996.301"/>
  </r>
  <r>
    <s v="WA.4345.EBC.996.301.B.521211"/>
    <s v="521211"/>
    <s v="Belanja Bahan"/>
    <m/>
    <m/>
    <m/>
    <n v="64620000"/>
    <s v="521211"/>
    <x v="6"/>
    <m/>
    <m/>
    <m/>
    <n v="64620000"/>
    <n v="0"/>
    <x v="3"/>
    <x v="0"/>
    <x v="0"/>
    <x v="9"/>
    <x v="6"/>
    <n v="6028850"/>
    <x v="0"/>
    <s v="WA.4345.EBC.996.301.B"/>
  </r>
  <r>
    <s v="WA.4345.EBC.996.301.B.521211.1"/>
    <m/>
    <s v="01 - Konsumsi/bahan makanan"/>
    <n v="100"/>
    <s v="OK"/>
    <n v="70000"/>
    <n v="7000000"/>
    <m/>
    <x v="7"/>
    <n v="100"/>
    <s v="OK"/>
    <n v="70000"/>
    <n v="7000000"/>
    <n v="0"/>
    <x v="2"/>
    <x v="0"/>
    <x v="0"/>
    <x v="0"/>
    <x v="0"/>
    <n v="2160000"/>
    <x v="0"/>
    <s v="WA.4345.EBC.996.301.B.521211"/>
  </r>
  <r>
    <s v="WA.4345.EBC.996.301.B.521211.2"/>
    <m/>
    <s v="02 - Penggadaan"/>
    <n v="8"/>
    <s v="PKT"/>
    <n v="1500000"/>
    <n v="12000000"/>
    <m/>
    <x v="8"/>
    <n v="8"/>
    <s v="PKT"/>
    <n v="1500000"/>
    <n v="12000000"/>
    <n v="0"/>
    <x v="2"/>
    <x v="0"/>
    <x v="0"/>
    <x v="0"/>
    <x v="0"/>
    <n v="1455850"/>
    <x v="0"/>
    <s v="WA.4345.EBC.996.301.B.521211"/>
  </r>
  <r>
    <s v="WA.4345.EBC.996.301.B.521211.3"/>
    <m/>
    <s v="03 - Bahan Komputer"/>
    <n v="8"/>
    <s v="PKT"/>
    <n v="1500000"/>
    <n v="12000000"/>
    <m/>
    <x v="9"/>
    <n v="8"/>
    <s v="PKT"/>
    <n v="1500000"/>
    <n v="12000000"/>
    <n v="0"/>
    <x v="2"/>
    <x v="0"/>
    <x v="0"/>
    <x v="0"/>
    <x v="0"/>
    <n v="1415000"/>
    <x v="0"/>
    <s v="WA.4345.EBC.996.301.B.521211"/>
  </r>
  <r>
    <s v="WA.4345.EBC.996.301.B.521211.4"/>
    <m/>
    <s v="04 - ATK"/>
    <n v="8"/>
    <s v="PKT"/>
    <n v="1000000"/>
    <n v="8000000"/>
    <m/>
    <x v="10"/>
    <n v="8"/>
    <s v="PKT"/>
    <n v="1000000"/>
    <n v="8000000"/>
    <n v="0"/>
    <x v="2"/>
    <x v="0"/>
    <x v="0"/>
    <x v="0"/>
    <x v="0"/>
    <n v="998000"/>
    <x v="0"/>
    <s v="WA.4345.EBC.996.301.B.521211"/>
  </r>
  <r>
    <s v="WA.4345.EBC.996.301.B.521211.5"/>
    <m/>
    <s v="05 - Cetakan"/>
    <n v="30"/>
    <s v="Ekspl"/>
    <n v="350000"/>
    <n v="10500000"/>
    <m/>
    <x v="223"/>
    <n v="30"/>
    <s v="Ekspl"/>
    <n v="350000"/>
    <n v="10500000"/>
    <n v="0"/>
    <x v="2"/>
    <x v="0"/>
    <x v="0"/>
    <x v="0"/>
    <x v="0"/>
    <n v="0"/>
    <x v="0"/>
    <s v="WA.4345.EBC.996.301.B.521211"/>
  </r>
  <r>
    <s v="WA.4345.EBC.996.301.B.521211.6"/>
    <m/>
    <s v="06 - Perlengkapan Peserta"/>
    <n v="54"/>
    <s v="Org"/>
    <n v="280000"/>
    <n v="15120000"/>
    <m/>
    <x v="224"/>
    <n v="54"/>
    <s v="Org"/>
    <n v="280000"/>
    <n v="15120000"/>
    <n v="0"/>
    <x v="2"/>
    <x v="0"/>
    <x v="0"/>
    <x v="0"/>
    <x v="0"/>
    <n v="0"/>
    <x v="0"/>
    <s v="WA.4345.EBC.996.301.B.521211"/>
  </r>
  <r>
    <s v="WA.4345.EBC.996.301.B.521219"/>
    <s v="521219"/>
    <s v="Belanja Barang Non Operasional Lainnya"/>
    <m/>
    <m/>
    <m/>
    <n v="5257592000"/>
    <s v="521219"/>
    <x v="23"/>
    <m/>
    <m/>
    <m/>
    <n v="5257592000"/>
    <n v="0"/>
    <x v="3"/>
    <x v="0"/>
    <x v="0"/>
    <x v="9"/>
    <x v="6"/>
    <n v="1978310248"/>
    <x v="0"/>
    <s v="WA.4345.EBC.996.301.B"/>
  </r>
  <r>
    <s v="WA.4345.EBC.996.301.B.521219.1"/>
    <m/>
    <s v="01 - Dukungan Penyelenggaraan Tugas Belajar"/>
    <n v="101"/>
    <s v="OK"/>
    <n v="52047941"/>
    <n v="5256842000"/>
    <m/>
    <x v="274"/>
    <n v="101"/>
    <s v="OK"/>
    <n v="52047941"/>
    <n v="5256842000"/>
    <n v="0"/>
    <x v="2"/>
    <x v="0"/>
    <x v="0"/>
    <x v="0"/>
    <x v="0"/>
    <n v="1978310248"/>
    <x v="0"/>
    <s v="WA.4345.EBC.996.301.B.521219"/>
  </r>
  <r>
    <s v="WA.4345.EBC.996.301.B.521219.2"/>
    <m/>
    <s v="02 - Langganan biaya video conference"/>
    <n v="3"/>
    <s v="PKT"/>
    <n v="250000"/>
    <n v="750000"/>
    <m/>
    <x v="275"/>
    <n v="3"/>
    <s v="PKT"/>
    <n v="250000"/>
    <n v="750000"/>
    <n v="0"/>
    <x v="2"/>
    <x v="0"/>
    <x v="0"/>
    <x v="0"/>
    <x v="0"/>
    <n v="0"/>
    <x v="0"/>
    <s v="WA.4345.EBC.996.301.B.521219"/>
  </r>
  <r>
    <s v="WA.4345.EBC.996.301.B.522151"/>
    <s v="522151"/>
    <s v="Belanja Jasa Profesi"/>
    <m/>
    <m/>
    <m/>
    <n v="20000000"/>
    <s v="522151"/>
    <x v="11"/>
    <m/>
    <m/>
    <m/>
    <n v="20000000"/>
    <n v="0"/>
    <x v="3"/>
    <x v="0"/>
    <x v="0"/>
    <x v="9"/>
    <x v="6"/>
    <n v="0"/>
    <x v="0"/>
    <s v="WA.4345.EBC.996.301.B"/>
  </r>
  <r>
    <s v="WA.4345.EBC.996.301.B.522151.1"/>
    <m/>
    <s v="01 - Narasumber/Pembahas"/>
    <n v="20"/>
    <s v="OJ"/>
    <n v="1000000"/>
    <n v="20000000"/>
    <m/>
    <x v="12"/>
    <n v="20"/>
    <s v="OJ"/>
    <n v="1000000"/>
    <n v="20000000"/>
    <n v="0"/>
    <x v="2"/>
    <x v="0"/>
    <x v="0"/>
    <x v="0"/>
    <x v="0"/>
    <n v="0"/>
    <x v="0"/>
    <s v="WA.4345.EBC.996.301.B.522151"/>
  </r>
  <r>
    <s v="WA.4345.EBC.996.301.B.524111"/>
    <s v="524111"/>
    <s v="Belanja Perjalanan Dinas Biasa"/>
    <m/>
    <m/>
    <m/>
    <n v="152000000"/>
    <s v="524111"/>
    <x v="13"/>
    <m/>
    <m/>
    <m/>
    <n v="152000000"/>
    <n v="0"/>
    <x v="3"/>
    <x v="0"/>
    <x v="0"/>
    <x v="9"/>
    <x v="6"/>
    <n v="62423560"/>
    <x v="0"/>
    <s v="WA.4345.EBC.996.301.B"/>
  </r>
  <r>
    <s v="WA.4345.EBC.996.301.B.524111.1"/>
    <m/>
    <s v="01 - Perjalanan Koordinasi dan pengadministrasian Tugas Belajar"/>
    <n v="20"/>
    <s v="OK"/>
    <n v="5500000"/>
    <n v="110000000"/>
    <m/>
    <x v="277"/>
    <n v="20"/>
    <s v="OK"/>
    <n v="5500000"/>
    <n v="110000000"/>
    <n v="0"/>
    <x v="2"/>
    <x v="0"/>
    <x v="0"/>
    <x v="0"/>
    <x v="0"/>
    <n v="62423560"/>
    <x v="0"/>
    <s v="WA.4345.EBC.996.301.B.524111"/>
  </r>
  <r>
    <s v="WA.4345.EBC.996.301.B.524111.2"/>
    <m/>
    <s v="02 - Perjalanan Peserta Tugas Belajar"/>
    <n v="28"/>
    <s v="OK"/>
    <n v="1500000"/>
    <n v="42000000"/>
    <m/>
    <x v="278"/>
    <n v="28"/>
    <s v="OK"/>
    <n v="1500000"/>
    <n v="42000000"/>
    <n v="0"/>
    <x v="2"/>
    <x v="0"/>
    <x v="0"/>
    <x v="0"/>
    <x v="0"/>
    <n v="0"/>
    <x v="0"/>
    <s v="WA.4345.EBC.996.301.B.524111"/>
  </r>
  <r>
    <s v="WA.4345.EBC.996.301.B.524119"/>
    <s v="524119"/>
    <s v="Belanja Perjalanan Dinas Paket Meeting Luar Kota"/>
    <m/>
    <m/>
    <m/>
    <n v="205200000"/>
    <s v="524119"/>
    <x v="102"/>
    <m/>
    <m/>
    <m/>
    <n v="205200000"/>
    <n v="0"/>
    <x v="3"/>
    <x v="0"/>
    <x v="0"/>
    <x v="9"/>
    <x v="6"/>
    <n v="0"/>
    <x v="0"/>
    <s v="WA.4345.EBC.996.301.B"/>
  </r>
  <r>
    <s v="WA.4345.EBC.996.301.B.524119.1"/>
    <m/>
    <s v="01 - Paket meeting fullboard (54 org x 2 hari)"/>
    <n v="108"/>
    <s v="OH"/>
    <n v="850000"/>
    <n v="91800000"/>
    <m/>
    <x v="280"/>
    <n v="108"/>
    <s v="OH"/>
    <n v="850000"/>
    <n v="91800000"/>
    <n v="0"/>
    <x v="2"/>
    <x v="0"/>
    <x v="0"/>
    <x v="0"/>
    <x v="0"/>
    <n v="0"/>
    <x v="0"/>
    <s v="WA.4345.EBC.996.301.B.524119"/>
  </r>
  <r>
    <s v="WA.4345.EBC.996.301.B.524119.2"/>
    <m/>
    <s v="02 - Uang harian paket meeting"/>
    <n v="54"/>
    <s v="OK"/>
    <n v="450000"/>
    <n v="24300000"/>
    <m/>
    <x v="281"/>
    <n v="54"/>
    <s v="OK"/>
    <n v="450000"/>
    <n v="24300000"/>
    <n v="0"/>
    <x v="2"/>
    <x v="0"/>
    <x v="0"/>
    <x v="0"/>
    <x v="0"/>
    <n v="0"/>
    <x v="0"/>
    <s v="WA.4345.EBC.996.301.B.524119"/>
  </r>
  <r>
    <s v="WA.4345.EBC.996.301.B.524119.3"/>
    <m/>
    <s v="03 - Perjalanan peserta"/>
    <n v="54"/>
    <s v="OK"/>
    <n v="1650000"/>
    <n v="89100000"/>
    <m/>
    <x v="282"/>
    <n v="54"/>
    <s v="OK"/>
    <n v="1650000"/>
    <n v="89100000"/>
    <n v="0"/>
    <x v="2"/>
    <x v="0"/>
    <x v="0"/>
    <x v="0"/>
    <x v="0"/>
    <n v="0"/>
    <x v="0"/>
    <s v="WA.4345.EBC.996.301.B.524119"/>
  </r>
  <r>
    <s v="WA.4345.EBC.996.301.C"/>
    <s v="C"/>
    <s v="Tugas Belajar Luar Negeri"/>
    <m/>
    <m/>
    <m/>
    <n v="186041000"/>
    <s v="C"/>
    <x v="283"/>
    <m/>
    <m/>
    <m/>
    <n v="186041000"/>
    <n v="0"/>
    <x v="3"/>
    <x v="4"/>
    <x v="6"/>
    <x v="0"/>
    <x v="0"/>
    <n v="3928750"/>
    <x v="0"/>
    <s v="WA.4345.EBC.996.301"/>
  </r>
  <r>
    <s v="WA.4345.EBC.996.301.C.521211"/>
    <s v="521211"/>
    <s v="Belanja Bahan"/>
    <m/>
    <m/>
    <m/>
    <n v="24000000"/>
    <s v="521211"/>
    <x v="6"/>
    <m/>
    <m/>
    <m/>
    <n v="24000000"/>
    <n v="0"/>
    <x v="3"/>
    <x v="0"/>
    <x v="0"/>
    <x v="9"/>
    <x v="6"/>
    <n v="3928750"/>
    <x v="0"/>
    <s v="WA.4345.EBC.996.301.C"/>
  </r>
  <r>
    <s v="WA.4345.EBC.996.301.C.521211.1"/>
    <m/>
    <s v="01 - Penggadaan"/>
    <n v="6"/>
    <s v="PKT"/>
    <n v="1500000"/>
    <n v="9000000"/>
    <m/>
    <x v="64"/>
    <n v="6"/>
    <s v="PKT"/>
    <n v="1500000"/>
    <n v="9000000"/>
    <n v="0"/>
    <x v="2"/>
    <x v="0"/>
    <x v="0"/>
    <x v="0"/>
    <x v="0"/>
    <n v="1469750"/>
    <x v="0"/>
    <s v="WA.4345.EBC.996.301.C.521211"/>
  </r>
  <r>
    <s v="WA.4345.EBC.996.301.C.521211.2"/>
    <m/>
    <s v="02 - Bahan Komputer"/>
    <n v="6"/>
    <s v="PKT"/>
    <n v="1500000"/>
    <n v="9000000"/>
    <m/>
    <x v="20"/>
    <n v="6"/>
    <s v="PKT"/>
    <n v="1500000"/>
    <n v="9000000"/>
    <n v="0"/>
    <x v="2"/>
    <x v="0"/>
    <x v="0"/>
    <x v="0"/>
    <x v="0"/>
    <n v="1465000"/>
    <x v="0"/>
    <s v="WA.4345.EBC.996.301.C.521211"/>
  </r>
  <r>
    <s v="WA.4345.EBC.996.301.C.521211.3"/>
    <m/>
    <s v="03 - ATK"/>
    <n v="6"/>
    <s v="PKT"/>
    <n v="1000000"/>
    <n v="6000000"/>
    <m/>
    <x v="21"/>
    <n v="6"/>
    <s v="PKT"/>
    <n v="1000000"/>
    <n v="6000000"/>
    <n v="0"/>
    <x v="2"/>
    <x v="0"/>
    <x v="0"/>
    <x v="0"/>
    <x v="0"/>
    <n v="994000"/>
    <x v="0"/>
    <s v="WA.4345.EBC.996.301.C.521211"/>
  </r>
  <r>
    <s v="WA.4345.EBC.996.301.C.521219"/>
    <s v="521219"/>
    <s v="Belanja Barang Non Operasional Lainnya"/>
    <m/>
    <m/>
    <m/>
    <n v="20000000"/>
    <s v="521219"/>
    <x v="23"/>
    <m/>
    <m/>
    <m/>
    <n v="20000000"/>
    <n v="0"/>
    <x v="3"/>
    <x v="0"/>
    <x v="0"/>
    <x v="9"/>
    <x v="6"/>
    <n v="0"/>
    <x v="0"/>
    <s v="WA.4345.EBC.996.301.C"/>
  </r>
  <r>
    <s v="WA.4345.EBC.996.301.C.521219.1"/>
    <m/>
    <s v="01 - Dukungan Penyelenggaraan Tugas Belajar Luar Negeri"/>
    <n v="2"/>
    <s v="OK"/>
    <n v="10000000"/>
    <n v="20000000"/>
    <m/>
    <x v="284"/>
    <n v="2"/>
    <s v="OK"/>
    <n v="10000000"/>
    <n v="20000000"/>
    <n v="0"/>
    <x v="2"/>
    <x v="0"/>
    <x v="0"/>
    <x v="0"/>
    <x v="0"/>
    <n v="0"/>
    <x v="0"/>
    <s v="WA.4345.EBC.996.301.C.521219"/>
  </r>
  <r>
    <s v="WA.4345.EBC.996.301.C.524211"/>
    <s v="524211"/>
    <s v="Belanja Perjalanan Dinas Biasa - Luar Negeri"/>
    <m/>
    <m/>
    <m/>
    <n v="142041000"/>
    <s v="524211"/>
    <x v="285"/>
    <m/>
    <m/>
    <m/>
    <n v="142041000"/>
    <n v="0"/>
    <x v="3"/>
    <x v="0"/>
    <x v="0"/>
    <x v="9"/>
    <x v="6"/>
    <n v="0"/>
    <x v="0"/>
    <s v="WA.4345.EBC.996.301.C"/>
  </r>
  <r>
    <s v="WA.4345.EBC.996.301.C.524211.1"/>
    <m/>
    <s v="01 - Perjalanan peserta tugas belajar, Koordinasi dan Pendampingan tugas belajar"/>
    <n v="3"/>
    <s v="OK"/>
    <n v="47347000"/>
    <n v="142041000"/>
    <m/>
    <x v="286"/>
    <n v="3"/>
    <s v="OK"/>
    <n v="47347000"/>
    <n v="142041000"/>
    <n v="0"/>
    <x v="2"/>
    <x v="0"/>
    <x v="0"/>
    <x v="0"/>
    <x v="0"/>
    <n v="0"/>
    <x v="0"/>
    <s v="WA.4345.EBC.996.301.C.524211"/>
  </r>
  <r>
    <s v="WA.4345.EBC.996.302"/>
    <s v="302"/>
    <s v="Aparatur KKP yang Diberikan Izin Belajar"/>
    <m/>
    <s v=""/>
    <m/>
    <n v="91170000"/>
    <s v="302"/>
    <x v="287"/>
    <m/>
    <s v=""/>
    <m/>
    <n v="91170000"/>
    <n v="0"/>
    <x v="3"/>
    <x v="0"/>
    <x v="0"/>
    <x v="0"/>
    <x v="0"/>
    <n v="3827000"/>
    <x v="0"/>
    <s v="WA.4345.EBC.996"/>
  </r>
  <r>
    <s v="WA.4345.EBC.996.302.A"/>
    <s v="A"/>
    <s v="Aparatur KKP yang Diberikan Izin Belajar"/>
    <m/>
    <m/>
    <m/>
    <n v="91170000"/>
    <s v="A"/>
    <x v="287"/>
    <m/>
    <m/>
    <m/>
    <n v="91170000"/>
    <n v="0"/>
    <x v="3"/>
    <x v="4"/>
    <x v="6"/>
    <x v="0"/>
    <x v="0"/>
    <n v="3827000"/>
    <x v="0"/>
    <s v="WA.4345.EBC.996.302"/>
  </r>
  <r>
    <s v="WA.4345.EBC.996.302.A.521211"/>
    <s v="521211"/>
    <s v="Belanja Bahan"/>
    <m/>
    <m/>
    <m/>
    <n v="39000000"/>
    <s v="521211"/>
    <x v="6"/>
    <m/>
    <m/>
    <m/>
    <n v="39000000"/>
    <n v="0"/>
    <x v="3"/>
    <x v="0"/>
    <x v="0"/>
    <x v="9"/>
    <x v="6"/>
    <n v="3827000"/>
    <x v="0"/>
    <s v="WA.4345.EBC.996.302.A"/>
  </r>
  <r>
    <s v="WA.4345.EBC.996.302.A.521211.1"/>
    <m/>
    <s v="01 - Konsumsi/bahan makanan"/>
    <n v="100"/>
    <s v="OK"/>
    <n v="70000"/>
    <n v="7000000"/>
    <m/>
    <x v="7"/>
    <n v="100"/>
    <s v="OK"/>
    <n v="70000"/>
    <n v="7000000"/>
    <n v="0"/>
    <x v="2"/>
    <x v="0"/>
    <x v="0"/>
    <x v="0"/>
    <x v="0"/>
    <n v="0"/>
    <x v="0"/>
    <s v="WA.4345.EBC.996.302.A.521211"/>
  </r>
  <r>
    <s v="WA.4345.EBC.996.302.A.521211.2"/>
    <m/>
    <s v="02 - Penggadaan"/>
    <n v="8"/>
    <s v="PKT"/>
    <n v="1500000"/>
    <n v="12000000"/>
    <m/>
    <x v="8"/>
    <n v="8"/>
    <s v="PKT"/>
    <n v="1500000"/>
    <n v="12000000"/>
    <n v="0"/>
    <x v="2"/>
    <x v="0"/>
    <x v="0"/>
    <x v="0"/>
    <x v="0"/>
    <n v="1491000"/>
    <x v="0"/>
    <s v="WA.4345.EBC.996.302.A.521211"/>
  </r>
  <r>
    <s v="WA.4345.EBC.996.302.A.521211.3"/>
    <m/>
    <s v="03 - Bahan Komputer"/>
    <n v="8"/>
    <s v="PKT"/>
    <n v="1500000"/>
    <n v="12000000"/>
    <m/>
    <x v="9"/>
    <n v="8"/>
    <s v="PKT"/>
    <n v="1500000"/>
    <n v="12000000"/>
    <n v="0"/>
    <x v="2"/>
    <x v="0"/>
    <x v="0"/>
    <x v="0"/>
    <x v="0"/>
    <n v="1340000"/>
    <x v="0"/>
    <s v="WA.4345.EBC.996.302.A.521211"/>
  </r>
  <r>
    <s v="WA.4345.EBC.996.302.A.521211.4"/>
    <m/>
    <s v="04 - ATK"/>
    <n v="8"/>
    <s v="PKT"/>
    <n v="1000000"/>
    <n v="8000000"/>
    <m/>
    <x v="10"/>
    <n v="8"/>
    <s v="PKT"/>
    <n v="1000000"/>
    <n v="8000000"/>
    <n v="0"/>
    <x v="2"/>
    <x v="0"/>
    <x v="0"/>
    <x v="0"/>
    <x v="0"/>
    <n v="996000"/>
    <x v="0"/>
    <s v="WA.4345.EBC.996.302.A.521211"/>
  </r>
  <r>
    <s v="WA.4345.EBC.996.302.A.524111"/>
    <s v="524111"/>
    <s v="Belanja Perjalanan Dinas Biasa"/>
    <m/>
    <m/>
    <m/>
    <n v="52170000"/>
    <s v="524111"/>
    <x v="13"/>
    <m/>
    <m/>
    <m/>
    <n v="52170000"/>
    <n v="0"/>
    <x v="3"/>
    <x v="0"/>
    <x v="0"/>
    <x v="9"/>
    <x v="6"/>
    <n v="0"/>
    <x v="0"/>
    <s v="WA.4345.EBC.996.302.A"/>
  </r>
  <r>
    <s v="WA.4345.EBC.996.302.A.524111.1"/>
    <m/>
    <s v="01 - Perjalanan Koordinasi dan pengadministrasian izin Belajar"/>
    <n v="10"/>
    <s v="OK"/>
    <n v="5217000"/>
    <n v="52170000"/>
    <m/>
    <x v="288"/>
    <n v="10"/>
    <s v="OK"/>
    <n v="5217000"/>
    <n v="52170000"/>
    <n v="0"/>
    <x v="2"/>
    <x v="0"/>
    <x v="0"/>
    <x v="0"/>
    <x v="0"/>
    <n v="0"/>
    <x v="0"/>
    <s v="WA.4345.EBC.996.302.A.52411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1">
  <r>
    <m/>
    <n v="1"/>
    <n v="2"/>
    <n v="3"/>
    <n v="4"/>
    <n v="5"/>
    <n v="6"/>
    <x v="0"/>
    <x v="0"/>
    <n v="3"/>
    <n v="4"/>
    <n v="5"/>
    <n v="6"/>
    <n v="7"/>
    <n v="7"/>
    <n v="9"/>
    <x v="0"/>
    <m/>
    <m/>
    <n v="0"/>
    <n v="0"/>
  </r>
  <r>
    <m/>
    <m/>
    <s v="PUSAT PENDIDIKAN KELAUTAN DAN PERIKANAN"/>
    <m/>
    <m/>
    <m/>
    <n v="23288180000"/>
    <x v="1"/>
    <x v="1"/>
    <m/>
    <m/>
    <m/>
    <n v="23288180000"/>
    <n v="0"/>
    <m/>
    <m/>
    <x v="1"/>
    <m/>
    <m/>
    <n v="0"/>
    <n v="0"/>
  </r>
  <r>
    <s v="032.12.DL"/>
    <s v="032.12.DL"/>
    <s v="Program Pendidikan dan Pelatihan Vokasi"/>
    <m/>
    <m/>
    <m/>
    <n v="1000000000"/>
    <x v="2"/>
    <x v="2"/>
    <m/>
    <m/>
    <m/>
    <n v="1000000000"/>
    <n v="0"/>
    <m/>
    <m/>
    <x v="1"/>
    <m/>
    <m/>
    <n v="289886971"/>
    <n v="0"/>
  </r>
  <r>
    <s v="DL.2376"/>
    <s v="2376"/>
    <s v="Pendidikan Kelautan dan Perikanan"/>
    <m/>
    <m/>
    <m/>
    <n v="1000000000"/>
    <x v="3"/>
    <x v="3"/>
    <m/>
    <m/>
    <m/>
    <n v="1000000000"/>
    <n v="0"/>
    <m/>
    <m/>
    <x v="1"/>
    <m/>
    <m/>
    <n v="289886971"/>
    <n v="0"/>
  </r>
  <r>
    <s v="DL.2376.AFA"/>
    <s v="2376.AFA"/>
    <s v="Norma, Standard, Prosedur dan Kriteria[Base Line]"/>
    <n v="5"/>
    <s v="NSPK, Rancangan Standar, Pedoman, Standar"/>
    <m/>
    <n v="1000000000"/>
    <x v="4"/>
    <x v="4"/>
    <n v="5"/>
    <s v="NSPK, Rancangan Standar, Pedoman, Standar"/>
    <m/>
    <n v="1000000000"/>
    <n v="0"/>
    <m/>
    <m/>
    <x v="1"/>
    <m/>
    <m/>
    <n v="289886971"/>
    <n v="0"/>
  </r>
  <r>
    <s v="DL.2376.AFA.001"/>
    <s v="2376.AFA.001"/>
    <s v="Norma, Standard, Prosedur dan Kriteria Pendidikan Kelautan dan Perikanan"/>
    <n v="5"/>
    <s v="NSPK"/>
    <m/>
    <n v="1000000000"/>
    <x v="5"/>
    <x v="5"/>
    <n v="5"/>
    <s v="NSPK"/>
    <m/>
    <n v="1000000000"/>
    <n v="0"/>
    <m/>
    <m/>
    <x v="1"/>
    <m/>
    <m/>
    <n v="289886971"/>
    <n v="0"/>
  </r>
  <r>
    <s v="DL.2376.AFA.001.051"/>
    <s v="051"/>
    <s v="NSPK Metode dan Kurikulum Pendidikan KP"/>
    <m/>
    <s v=""/>
    <m/>
    <n v="186192000"/>
    <x v="6"/>
    <x v="6"/>
    <m/>
    <s v=""/>
    <m/>
    <n v="186192000"/>
    <n v="0"/>
    <m/>
    <m/>
    <x v="1"/>
    <m/>
    <m/>
    <n v="49110700"/>
    <n v="0"/>
  </r>
  <r>
    <s v="DL.2376.AFA.001.051.A"/>
    <s v="A"/>
    <s v="Bimbingan dan Pembinaan Metode dan Kurikulum"/>
    <m/>
    <m/>
    <m/>
    <n v="131673000"/>
    <x v="7"/>
    <x v="7"/>
    <m/>
    <m/>
    <m/>
    <n v="131673000"/>
    <n v="0"/>
    <m/>
    <s v="Penyelenggaraan Pendidikan"/>
    <x v="2"/>
    <m/>
    <m/>
    <n v="19169900"/>
    <n v="0"/>
  </r>
  <r>
    <s v="DL.2376.AFA.001.051.A.521211"/>
    <s v="521211"/>
    <s v="Belanja Bahan"/>
    <m/>
    <m/>
    <m/>
    <n v="48225000"/>
    <x v="8"/>
    <x v="8"/>
    <m/>
    <m/>
    <m/>
    <n v="48225000"/>
    <n v="0"/>
    <m/>
    <m/>
    <x v="1"/>
    <m/>
    <s v="Metode dan Kurikulum"/>
    <n v="6995300"/>
    <n v="0"/>
  </r>
  <r>
    <s v="DL.2376.AFA.001.051.A.521211.1"/>
    <m/>
    <s v="01 - Konsumsi/bahan makanan"/>
    <n v="503"/>
    <s v="OK"/>
    <n v="75000"/>
    <n v="37725000"/>
    <x v="1"/>
    <x v="9"/>
    <n v="533"/>
    <s v="OK"/>
    <n v="75000"/>
    <n v="39975000"/>
    <n v="-2250000"/>
    <s v="Rev detil"/>
    <m/>
    <x v="1"/>
    <m/>
    <m/>
    <n v="4550000"/>
    <n v="0"/>
  </r>
  <r>
    <s v="DL.2376.AFA.001.051.A.521211.2"/>
    <m/>
    <s v="02 - Penggadaan"/>
    <n v="3"/>
    <s v="PKT"/>
    <n v="1000000"/>
    <n v="3000000"/>
    <x v="1"/>
    <x v="10"/>
    <n v="1"/>
    <s v="PKT"/>
    <n v="750000"/>
    <n v="750000"/>
    <n v="2250000"/>
    <s v="Rev detil"/>
    <m/>
    <x v="1"/>
    <m/>
    <m/>
    <n v="0"/>
    <n v="0"/>
  </r>
  <r>
    <s v="DL.2376.AFA.001.051.A.521211.3"/>
    <m/>
    <s v="03 - Bahan Komputer"/>
    <n v="3"/>
    <s v="PKT"/>
    <n v="1500000"/>
    <n v="4500000"/>
    <x v="1"/>
    <x v="11"/>
    <n v="3"/>
    <s v="PKT"/>
    <n v="1500000"/>
    <n v="4500000"/>
    <n v="0"/>
    <s v=""/>
    <m/>
    <x v="1"/>
    <m/>
    <m/>
    <n v="1448000"/>
    <n v="0"/>
  </r>
  <r>
    <s v="DL.2376.AFA.001.051.A.521211.4"/>
    <m/>
    <s v="04 - ATK"/>
    <n v="3"/>
    <s v="PKT"/>
    <n v="1000000"/>
    <n v="3000000"/>
    <x v="1"/>
    <x v="12"/>
    <n v="3"/>
    <s v="PKT"/>
    <n v="1000000"/>
    <n v="3000000"/>
    <n v="0"/>
    <s v=""/>
    <m/>
    <x v="1"/>
    <m/>
    <m/>
    <n v="997300"/>
    <n v="0"/>
  </r>
  <r>
    <s v="DL.2376.AFA.001.051.A.522151"/>
    <s v="522151"/>
    <s v="Belanja Jasa Profesi"/>
    <m/>
    <m/>
    <m/>
    <n v="16000000"/>
    <x v="9"/>
    <x v="13"/>
    <m/>
    <m/>
    <m/>
    <n v="16000000"/>
    <n v="0"/>
    <m/>
    <m/>
    <x v="1"/>
    <m/>
    <s v="Metode dan Kurikulum"/>
    <n v="0"/>
    <n v="0"/>
  </r>
  <r>
    <s v="DL.2376.AFA.001.051.A.522151.1"/>
    <m/>
    <s v="01 - Narasumber/Pembahas"/>
    <n v="16"/>
    <s v="OJ"/>
    <n v="1000000"/>
    <n v="16000000"/>
    <x v="1"/>
    <x v="14"/>
    <n v="16"/>
    <s v="OJ"/>
    <n v="1000000"/>
    <n v="16000000"/>
    <n v="0"/>
    <s v="No Revisi"/>
    <m/>
    <x v="1"/>
    <m/>
    <m/>
    <n v="0"/>
    <n v="0"/>
  </r>
  <r>
    <s v="DL.2376.AFA.001.051.A.524111"/>
    <s v="524111"/>
    <s v="Belanja Perjalanan Dinas Biasa"/>
    <m/>
    <m/>
    <m/>
    <n v="67448000"/>
    <x v="10"/>
    <x v="15"/>
    <m/>
    <m/>
    <m/>
    <n v="67448000"/>
    <n v="0"/>
    <m/>
    <m/>
    <x v="1"/>
    <m/>
    <s v="Metode dan Kurikulum"/>
    <n v="12174600"/>
    <n v="0"/>
  </r>
  <r>
    <s v="DL.2376.AFA.001.051.A.524111.1"/>
    <m/>
    <s v="01 - Perjalanan Bimbingan dan Pembinaan Metode dan Kurikulum"/>
    <n v="13"/>
    <s v="OK"/>
    <n v="5188308"/>
    <n v="67448000"/>
    <x v="1"/>
    <x v="16"/>
    <n v="13"/>
    <s v="OK"/>
    <n v="5188308"/>
    <n v="67448000"/>
    <n v="0"/>
    <s v="No Revisi"/>
    <m/>
    <x v="1"/>
    <m/>
    <m/>
    <n v="12174600"/>
    <n v="0"/>
  </r>
  <r>
    <s v="DL.2376.AFA.001.051.B"/>
    <s v="B"/>
    <s v="Penyusunan NSPK Metode dan Kurikulum"/>
    <m/>
    <m/>
    <m/>
    <n v="54519000"/>
    <x v="11"/>
    <x v="17"/>
    <m/>
    <m/>
    <m/>
    <n v="54519000"/>
    <n v="0"/>
    <m/>
    <s v="Penyelenggaraan Pendidikan"/>
    <x v="2"/>
    <m/>
    <m/>
    <n v="29940800"/>
    <n v="0"/>
  </r>
  <r>
    <s v="DL.2376.AFA.001.051.B.521211"/>
    <s v="521211"/>
    <s v="Belanja Bahan"/>
    <m/>
    <m/>
    <m/>
    <n v="17500000"/>
    <x v="8"/>
    <x v="8"/>
    <m/>
    <m/>
    <m/>
    <n v="17500000"/>
    <n v="0"/>
    <s v="No Revisi"/>
    <m/>
    <x v="1"/>
    <m/>
    <s v="Metode dan Kurikulum"/>
    <n v="6160800"/>
    <n v="0"/>
  </r>
  <r>
    <s v="DL.2376.AFA.001.051.B.521211.1"/>
    <m/>
    <s v="01 - Konsumsi/bahan makanan"/>
    <n v="140"/>
    <s v="OK"/>
    <n v="75000"/>
    <n v="10500000"/>
    <x v="1"/>
    <x v="9"/>
    <n v="140"/>
    <s v="OK"/>
    <n v="75000"/>
    <n v="10500000"/>
    <n v="0"/>
    <s v="No Revisi"/>
    <m/>
    <x v="1"/>
    <m/>
    <m/>
    <n v="3695800"/>
    <n v="0"/>
  </r>
  <r>
    <s v="DL.2376.AFA.001.051.B.521211.2"/>
    <m/>
    <s v="02 - Penggadaan"/>
    <n v="2"/>
    <s v="PKT"/>
    <n v="1000000"/>
    <n v="2000000"/>
    <x v="1"/>
    <x v="10"/>
    <n v="2"/>
    <s v="PKT"/>
    <n v="1000000"/>
    <n v="2000000"/>
    <n v="0"/>
    <s v="No Revisi"/>
    <m/>
    <x v="1"/>
    <m/>
    <m/>
    <n v="0"/>
    <n v="0"/>
  </r>
  <r>
    <s v="DL.2376.AFA.001.051.B.521211.3"/>
    <m/>
    <s v="03 - Bahan Komputer"/>
    <n v="2"/>
    <s v="PKT"/>
    <n v="1500000"/>
    <n v="3000000"/>
    <x v="1"/>
    <x v="11"/>
    <n v="2"/>
    <s v="PKT"/>
    <n v="1500000"/>
    <n v="3000000"/>
    <n v="0"/>
    <s v="No Revisi"/>
    <m/>
    <x v="1"/>
    <m/>
    <m/>
    <n v="1475000"/>
    <n v="0"/>
  </r>
  <r>
    <s v="DL.2376.AFA.001.051.B.521211.4"/>
    <m/>
    <s v="04 - ATK"/>
    <n v="2"/>
    <s v="PKT"/>
    <n v="1000000"/>
    <n v="2000000"/>
    <x v="1"/>
    <x v="12"/>
    <n v="2"/>
    <s v="PKT"/>
    <n v="1000000"/>
    <n v="2000000"/>
    <n v="0"/>
    <s v="No Revisi"/>
    <m/>
    <x v="1"/>
    <m/>
    <m/>
    <n v="990000"/>
    <n v="0"/>
  </r>
  <r>
    <s v="DL.2376.AFA.001.051.B.522151"/>
    <s v="522151"/>
    <s v="Belanja Jasa Profesi"/>
    <m/>
    <m/>
    <m/>
    <n v="5000000"/>
    <x v="9"/>
    <x v="13"/>
    <m/>
    <m/>
    <m/>
    <n v="5000000"/>
    <n v="0"/>
    <s v="No Revisi"/>
    <m/>
    <x v="1"/>
    <m/>
    <s v="Metode dan Kurikulum"/>
    <n v="2400000"/>
    <n v="0"/>
  </r>
  <r>
    <s v="DL.2376.AFA.001.051.B.522151.1"/>
    <m/>
    <s v="01 - Narasumber/Pembahas"/>
    <n v="5"/>
    <s v="OJ"/>
    <n v="1000000"/>
    <n v="5000000"/>
    <x v="1"/>
    <x v="14"/>
    <n v="5"/>
    <s v="OJ"/>
    <n v="1000000"/>
    <n v="5000000"/>
    <n v="0"/>
    <s v="No Revisi"/>
    <m/>
    <x v="1"/>
    <m/>
    <m/>
    <n v="2400000"/>
    <n v="0"/>
  </r>
  <r>
    <s v="DL.2376.AFA.001.051.B.524111"/>
    <s v="524111"/>
    <s v="Belanja Perjalanan Dinas Biasa"/>
    <m/>
    <m/>
    <m/>
    <n v="32019000"/>
    <x v="10"/>
    <x v="15"/>
    <m/>
    <m/>
    <m/>
    <n v="32019000"/>
    <n v="0"/>
    <s v="No Revisi"/>
    <m/>
    <x v="1"/>
    <m/>
    <s v="Metode dan Kurikulum"/>
    <n v="21380000"/>
    <n v="0"/>
  </r>
  <r>
    <s v="DL.2376.AFA.001.051.B.524111.1"/>
    <m/>
    <s v="01 - Perjalanan Fasilitasi/koordinasi Penyusunan NSPK"/>
    <n v="11"/>
    <s v="OK"/>
    <n v="2910883"/>
    <n v="32019000"/>
    <x v="1"/>
    <x v="18"/>
    <n v="11"/>
    <s v="OK"/>
    <n v="2910883"/>
    <n v="32019000"/>
    <n v="0"/>
    <s v="No Revisi"/>
    <m/>
    <x v="1"/>
    <m/>
    <m/>
    <n v="21380000"/>
    <n v="0"/>
  </r>
  <r>
    <s v="DL.2376.AFA.001.052"/>
    <s v="052"/>
    <s v="NSPK Peserta Didik Sarana dan Prasarana Pendidikan KP"/>
    <m/>
    <s v=""/>
    <m/>
    <n v="118802000"/>
    <x v="12"/>
    <x v="19"/>
    <m/>
    <s v=""/>
    <m/>
    <n v="118802000"/>
    <n v="0"/>
    <m/>
    <m/>
    <x v="1"/>
    <m/>
    <m/>
    <n v="34829000"/>
    <n v="0"/>
  </r>
  <r>
    <s v="DL.2376.AFA.001.052.A"/>
    <s v="A"/>
    <s v="NSPK Peserta Didik"/>
    <m/>
    <m/>
    <m/>
    <n v="35050000"/>
    <x v="7"/>
    <x v="20"/>
    <m/>
    <m/>
    <m/>
    <n v="35050000"/>
    <n v="0"/>
    <m/>
    <s v="Penyelenggaraan Pendidikan"/>
    <x v="3"/>
    <m/>
    <m/>
    <n v="23210000"/>
    <n v="0"/>
  </r>
  <r>
    <s v="DL.2376.AFA.001.052.A.521211"/>
    <s v="521211"/>
    <s v="Belanja Bahan"/>
    <m/>
    <m/>
    <m/>
    <n v="11050000"/>
    <x v="8"/>
    <x v="8"/>
    <m/>
    <m/>
    <m/>
    <n v="11050000"/>
    <n v="0"/>
    <s v="No Revisi"/>
    <m/>
    <x v="1"/>
    <m/>
    <s v="Peserta Didik dan Sarana Prasarana"/>
    <n v="4900000"/>
    <n v="0"/>
  </r>
  <r>
    <s v="DL.2376.AFA.001.052.A.521211.1"/>
    <m/>
    <s v="01 - Konsumsi/bahan makanan"/>
    <n v="100"/>
    <s v="OK"/>
    <n v="75000"/>
    <n v="7500000"/>
    <x v="1"/>
    <x v="9"/>
    <n v="100"/>
    <s v="OK"/>
    <n v="75000"/>
    <n v="7500000"/>
    <n v="0"/>
    <s v="No Revisi"/>
    <m/>
    <x v="1"/>
    <m/>
    <m/>
    <n v="2442000"/>
    <n v="0"/>
  </r>
  <r>
    <s v="DL.2376.AFA.001.052.A.521211.2"/>
    <m/>
    <s v="02 - Bahan Komputer"/>
    <n v="1"/>
    <s v="PKT"/>
    <n v="1500000"/>
    <n v="1500000"/>
    <x v="1"/>
    <x v="21"/>
    <n v="1"/>
    <s v="PKT"/>
    <n v="1500000"/>
    <n v="1500000"/>
    <n v="0"/>
    <s v="No Revisi"/>
    <m/>
    <x v="1"/>
    <m/>
    <m/>
    <n v="1470000"/>
    <n v="0"/>
  </r>
  <r>
    <s v="DL.2376.AFA.001.052.A.521211.3"/>
    <m/>
    <s v="03 - ATK"/>
    <n v="1"/>
    <s v="PKT"/>
    <n v="1000000"/>
    <n v="1000000"/>
    <x v="1"/>
    <x v="22"/>
    <n v="1"/>
    <s v="PKT"/>
    <n v="1000000"/>
    <n v="1000000"/>
    <n v="0"/>
    <s v="No Revisi"/>
    <m/>
    <x v="1"/>
    <m/>
    <m/>
    <n v="988000"/>
    <n v="0"/>
  </r>
  <r>
    <s v="DL.2376.AFA.001.052.A.521211.4"/>
    <m/>
    <s v="04 - Cetak"/>
    <n v="3"/>
    <s v="Ekspl"/>
    <n v="350000"/>
    <n v="1050000"/>
    <x v="1"/>
    <x v="23"/>
    <n v="3"/>
    <s v="Ekspl"/>
    <n v="350000"/>
    <n v="1050000"/>
    <n v="0"/>
    <s v="No Revisi"/>
    <m/>
    <x v="1"/>
    <m/>
    <m/>
    <n v="0"/>
    <n v="0"/>
  </r>
  <r>
    <s v="DL.2376.AFA.001.052.A.521211"/>
    <m/>
    <m/>
    <m/>
    <m/>
    <m/>
    <m/>
    <x v="13"/>
    <x v="24"/>
    <m/>
    <m/>
    <m/>
    <n v="0"/>
    <n v="0"/>
    <s v="No Revisi"/>
    <m/>
    <x v="1"/>
    <m/>
    <s v="Peserta Didik dan Sarana Prasarana"/>
    <m/>
    <n v="0"/>
  </r>
  <r>
    <m/>
    <m/>
    <m/>
    <m/>
    <m/>
    <m/>
    <m/>
    <x v="1"/>
    <x v="25"/>
    <n v="0"/>
    <s v="PKT"/>
    <n v="31000000"/>
    <n v="0"/>
    <n v="0"/>
    <s v="No Revisi"/>
    <m/>
    <x v="1"/>
    <m/>
    <m/>
    <m/>
    <n v="0"/>
  </r>
  <r>
    <s v="DL.2376.AFA.001.052.A.522151"/>
    <m/>
    <m/>
    <m/>
    <m/>
    <m/>
    <m/>
    <x v="9"/>
    <x v="13"/>
    <m/>
    <m/>
    <m/>
    <n v="0"/>
    <n v="0"/>
    <s v="No Revisi"/>
    <m/>
    <x v="1"/>
    <m/>
    <s v="Peserta Didik dan Sarana Prasarana"/>
    <m/>
    <n v="0"/>
  </r>
  <r>
    <m/>
    <m/>
    <m/>
    <m/>
    <m/>
    <m/>
    <m/>
    <x v="1"/>
    <x v="14"/>
    <n v="0"/>
    <s v="OJ"/>
    <n v="1000000"/>
    <n v="0"/>
    <n v="0"/>
    <s v="No Revisi"/>
    <m/>
    <x v="1"/>
    <m/>
    <m/>
    <m/>
    <n v="0"/>
  </r>
  <r>
    <s v="DL.2376.AFA.001.052.A.524111"/>
    <s v="524111"/>
    <s v="Belanja Perjalanan Dinas Biasa"/>
    <m/>
    <m/>
    <m/>
    <n v="24000000"/>
    <x v="10"/>
    <x v="15"/>
    <m/>
    <m/>
    <m/>
    <n v="24000000"/>
    <n v="0"/>
    <s v="No Revisi"/>
    <m/>
    <x v="1"/>
    <m/>
    <s v="Peserta Didik dan Sarana Prasarana"/>
    <n v="18310000"/>
    <n v="0"/>
  </r>
  <r>
    <s v="DL.2376.AFA.001.052.A.524111.1"/>
    <m/>
    <s v="01 - NSPK Peserta Didik Standar Sarana dan Prasarana Pendidikan KP"/>
    <n v="6"/>
    <s v="OK"/>
    <n v="4000000"/>
    <n v="24000000"/>
    <x v="1"/>
    <x v="26"/>
    <n v="6"/>
    <s v="OK"/>
    <n v="4000000"/>
    <n v="24000000"/>
    <n v="0"/>
    <s v="No Revisi"/>
    <m/>
    <x v="1"/>
    <m/>
    <m/>
    <n v="18310000"/>
    <n v="0"/>
  </r>
  <r>
    <s v="DL.2376.AFA.001.052.B"/>
    <s v="B"/>
    <s v="Pengendalian Sarana Prasarana"/>
    <m/>
    <m/>
    <m/>
    <n v="83752000"/>
    <x v="11"/>
    <x v="27"/>
    <m/>
    <m/>
    <m/>
    <n v="83752000"/>
    <n v="0"/>
    <m/>
    <s v="Penyelenggaraan Pendidikan"/>
    <x v="3"/>
    <m/>
    <m/>
    <n v="11619000"/>
    <n v="0"/>
  </r>
  <r>
    <s v="DL.2376.AFA.001.052.B.521211"/>
    <s v="521211"/>
    <s v="Belanja Bahan"/>
    <m/>
    <m/>
    <m/>
    <n v="13500000"/>
    <x v="8"/>
    <x v="8"/>
    <m/>
    <m/>
    <m/>
    <n v="13500000"/>
    <n v="0"/>
    <s v="No Revisi"/>
    <m/>
    <x v="1"/>
    <m/>
    <s v="Peserta Didik dan Sarana Prasarana"/>
    <n v="4069000"/>
    <n v="0"/>
  </r>
  <r>
    <s v="DL.2376.AFA.001.052.B.521211.1"/>
    <m/>
    <s v="01 - Konsumsi/bahan makanan"/>
    <n v="100"/>
    <s v="OK"/>
    <n v="75000"/>
    <n v="7500000"/>
    <x v="1"/>
    <x v="9"/>
    <n v="100"/>
    <s v="OK"/>
    <n v="75000"/>
    <n v="7500000"/>
    <n v="0"/>
    <s v="No Revisi"/>
    <m/>
    <x v="1"/>
    <m/>
    <m/>
    <n v="1584000"/>
    <n v="0"/>
  </r>
  <r>
    <s v="DL.2376.AFA.001.052.B.521211.2"/>
    <m/>
    <s v="02 - Bahan Komputer"/>
    <n v="2"/>
    <s v="PKT"/>
    <n v="1500000"/>
    <n v="3000000"/>
    <x v="1"/>
    <x v="21"/>
    <n v="2"/>
    <s v="PKT"/>
    <n v="1500000"/>
    <n v="3000000"/>
    <n v="0"/>
    <s v="No Revisi"/>
    <m/>
    <x v="1"/>
    <m/>
    <m/>
    <n v="1495000"/>
    <n v="0"/>
  </r>
  <r>
    <s v="DL.2376.AFA.001.052.B.521211.3"/>
    <m/>
    <s v="03 - ATK"/>
    <n v="2"/>
    <s v="PKT"/>
    <n v="1000000"/>
    <n v="2000000"/>
    <x v="1"/>
    <x v="22"/>
    <n v="2"/>
    <s v="PKT"/>
    <n v="1000000"/>
    <n v="2000000"/>
    <n v="0"/>
    <s v="No Revisi"/>
    <m/>
    <x v="1"/>
    <m/>
    <m/>
    <n v="990000"/>
    <n v="0"/>
  </r>
  <r>
    <s v="DL.2376.AFA.001.052.B.521211.4"/>
    <m/>
    <s v="04 - Cetakan"/>
    <n v="4"/>
    <s v="Ekspl"/>
    <n v="250000"/>
    <n v="1000000"/>
    <x v="1"/>
    <x v="28"/>
    <n v="4"/>
    <s v="Ekspl"/>
    <n v="250000"/>
    <n v="1000000"/>
    <n v="0"/>
    <s v="No Revisi"/>
    <m/>
    <x v="1"/>
    <m/>
    <m/>
    <n v="0"/>
    <n v="0"/>
  </r>
  <r>
    <s v="DL.2376.AFA.001.052.B.522151"/>
    <s v="522151"/>
    <s v="Belanja Jasa Profesi"/>
    <m/>
    <m/>
    <m/>
    <n v="4000000"/>
    <x v="9"/>
    <x v="13"/>
    <m/>
    <m/>
    <m/>
    <n v="4000000"/>
    <n v="0"/>
    <s v="No Revisi"/>
    <m/>
    <x v="1"/>
    <m/>
    <s v="Peserta Didik dan Sarana Prasarana"/>
    <n v="0"/>
    <n v="0"/>
  </r>
  <r>
    <s v="DL.2376.AFA.001.052.B.522151.1"/>
    <m/>
    <s v="01 - Narasumber/Pembahas"/>
    <n v="4"/>
    <s v="OJ"/>
    <n v="1000000"/>
    <n v="4000000"/>
    <x v="1"/>
    <x v="14"/>
    <n v="4"/>
    <s v="OJ"/>
    <n v="1000000"/>
    <n v="4000000"/>
    <n v="0"/>
    <s v="No Revisi"/>
    <m/>
    <x v="1"/>
    <m/>
    <m/>
    <n v="0"/>
    <n v="0"/>
  </r>
  <r>
    <s v="DL.2376.AFA.001.052.B.524111"/>
    <s v="524111"/>
    <s v="Belanja Perjalanan Dinas Biasa"/>
    <m/>
    <m/>
    <m/>
    <n v="66252000"/>
    <x v="10"/>
    <x v="15"/>
    <m/>
    <m/>
    <m/>
    <n v="66252000"/>
    <n v="0"/>
    <s v="No Revisi"/>
    <m/>
    <x v="1"/>
    <m/>
    <s v="Peserta Didik dan Sarana Prasarana"/>
    <n v="7550000"/>
    <n v="0"/>
  </r>
  <r>
    <s v="DL.2376.AFA.001.052.B.524111.1"/>
    <m/>
    <s v="01 - Perjalanan Pengendalian Sarana Prasarana"/>
    <n v="12"/>
    <s v="OK"/>
    <n v="5521000"/>
    <n v="66252000"/>
    <x v="1"/>
    <x v="29"/>
    <n v="12"/>
    <s v="OK"/>
    <n v="5521000"/>
    <n v="66252000"/>
    <n v="0"/>
    <s v="No Revisi"/>
    <m/>
    <x v="1"/>
    <m/>
    <m/>
    <n v="7550000"/>
    <n v="0"/>
  </r>
  <r>
    <s v="DL.2376.AFA.001.053"/>
    <s v="053"/>
    <s v="NSPK Kelembagaan Pendidikan KP"/>
    <m/>
    <s v=""/>
    <m/>
    <n v="475336000"/>
    <x v="14"/>
    <x v="30"/>
    <m/>
    <s v=""/>
    <m/>
    <n v="475336000"/>
    <n v="0"/>
    <m/>
    <m/>
    <x v="1"/>
    <m/>
    <m/>
    <n v="80940710"/>
    <n v="0"/>
  </r>
  <r>
    <s v="DL.2376.AFA.001.053.A"/>
    <s v="A"/>
    <s v="Pengembangan Kelembagaan Pendidikan KP"/>
    <m/>
    <m/>
    <m/>
    <n v="404820000"/>
    <x v="7"/>
    <x v="31"/>
    <m/>
    <m/>
    <m/>
    <n v="404820000"/>
    <n v="0"/>
    <m/>
    <s v="Kelembagaan dan Ketenagaan"/>
    <x v="4"/>
    <m/>
    <m/>
    <n v="76967510"/>
    <n v="0"/>
  </r>
  <r>
    <s v="DL.2376.AFA.001.053.A.521211"/>
    <s v="521211"/>
    <s v="Belanja Bahan"/>
    <m/>
    <m/>
    <m/>
    <n v="74000000"/>
    <x v="8"/>
    <x v="8"/>
    <m/>
    <m/>
    <m/>
    <n v="43000000"/>
    <n v="31000000"/>
    <m/>
    <m/>
    <x v="1"/>
    <m/>
    <s v="Kelembagaan"/>
    <n v="21711000"/>
    <n v="0"/>
  </r>
  <r>
    <s v="DL.2376.AFA.001.053.A.521211.1"/>
    <m/>
    <s v="01 - Konsumsi/bahan makanan"/>
    <n v="200"/>
    <s v="OK"/>
    <n v="75000"/>
    <n v="15000000"/>
    <x v="1"/>
    <x v="9"/>
    <n v="200"/>
    <s v="OK"/>
    <n v="75000"/>
    <n v="15000000"/>
    <n v="0"/>
    <s v=""/>
    <m/>
    <x v="1"/>
    <m/>
    <m/>
    <n v="14240000"/>
    <n v="0"/>
  </r>
  <r>
    <s v="DL.2376.AFA.001.053.A.521211.2"/>
    <m/>
    <s v="02 - Penggadaan"/>
    <n v="8"/>
    <s v="PKT"/>
    <n v="1000000"/>
    <n v="8000000"/>
    <x v="1"/>
    <x v="10"/>
    <n v="8"/>
    <s v="PKT"/>
    <n v="1000000"/>
    <n v="8000000"/>
    <n v="0"/>
    <s v=""/>
    <m/>
    <x v="1"/>
    <m/>
    <m/>
    <n v="2491500"/>
    <n v="0"/>
  </r>
  <r>
    <s v="DL.2376.AFA.001.053.A.521211.3"/>
    <m/>
    <s v="03 - Bahan Komputer"/>
    <n v="8"/>
    <s v="PKT"/>
    <n v="1500000"/>
    <n v="12000000"/>
    <x v="1"/>
    <x v="11"/>
    <n v="8"/>
    <s v="PKT"/>
    <n v="1500000"/>
    <n v="12000000"/>
    <n v="0"/>
    <s v=""/>
    <m/>
    <x v="1"/>
    <m/>
    <m/>
    <n v="2980000"/>
    <n v="0"/>
  </r>
  <r>
    <s v="DL.2376.AFA.001.053.A.521211.4"/>
    <m/>
    <s v="04 - ATK"/>
    <n v="8"/>
    <s v="PKT"/>
    <n v="1000000"/>
    <n v="8000000"/>
    <x v="1"/>
    <x v="12"/>
    <n v="8"/>
    <s v="PKT"/>
    <n v="1000000"/>
    <n v="8000000"/>
    <n v="0"/>
    <s v=""/>
    <m/>
    <x v="1"/>
    <m/>
    <m/>
    <n v="1999500"/>
    <n v="0"/>
  </r>
  <r>
    <s v="DL.2376.AFA.001.053.A.521211.5"/>
    <m/>
    <s v="05 - Cetakan Kelembagaan Pendidikan Vokasi"/>
    <n v="62"/>
    <s v="Ekpl"/>
    <n v="500000"/>
    <n v="31000000"/>
    <x v="1"/>
    <x v="32"/>
    <m/>
    <m/>
    <m/>
    <m/>
    <n v="31000000"/>
    <s v="Rev detil"/>
    <m/>
    <x v="1"/>
    <m/>
    <m/>
    <n v="0"/>
    <n v="0"/>
  </r>
  <r>
    <s v="DL.2376.AFA.001.053.A.521219"/>
    <m/>
    <m/>
    <m/>
    <m/>
    <m/>
    <m/>
    <x v="13"/>
    <x v="24"/>
    <m/>
    <m/>
    <m/>
    <n v="31000000"/>
    <n v="-31000000"/>
    <m/>
    <m/>
    <x v="1"/>
    <m/>
    <s v="Kelembagaan"/>
    <m/>
    <n v="0"/>
  </r>
  <r>
    <m/>
    <m/>
    <m/>
    <m/>
    <m/>
    <m/>
    <m/>
    <x v="1"/>
    <x v="33"/>
    <n v="1"/>
    <s v="PKT"/>
    <n v="31000000"/>
    <n v="31000000"/>
    <n v="-31000000"/>
    <s v="Rev detil"/>
    <m/>
    <x v="1"/>
    <m/>
    <m/>
    <m/>
    <n v="0"/>
  </r>
  <r>
    <s v="DL.2376.AFA.001.053.A.522151"/>
    <s v="522151"/>
    <s v="Belanja Jasa Profesi"/>
    <m/>
    <m/>
    <m/>
    <n v="25200000"/>
    <x v="9"/>
    <x v="13"/>
    <m/>
    <m/>
    <m/>
    <n v="25200000"/>
    <n v="0"/>
    <m/>
    <m/>
    <x v="1"/>
    <m/>
    <s v="Kelembagaan"/>
    <n v="0"/>
    <n v="0"/>
  </r>
  <r>
    <s v="DL.2376.AFA.001.053.A.522151.1"/>
    <m/>
    <s v="01 - Narasumber/Pembahas"/>
    <n v="28"/>
    <s v="OJ"/>
    <n v="900000"/>
    <n v="25200000"/>
    <x v="1"/>
    <x v="14"/>
    <n v="28"/>
    <s v="OJ"/>
    <n v="900000"/>
    <n v="25200000"/>
    <n v="0"/>
    <s v="No Revisi"/>
    <m/>
    <x v="1"/>
    <m/>
    <m/>
    <n v="0"/>
    <n v="0"/>
  </r>
  <r>
    <s v="DL.2376.AFA.001.053.A.524111"/>
    <s v="524111"/>
    <s v="Belanja Perjalanan Dinas Biasa"/>
    <m/>
    <m/>
    <m/>
    <n v="304120000"/>
    <x v="10"/>
    <x v="15"/>
    <m/>
    <m/>
    <m/>
    <n v="304120000"/>
    <n v="0"/>
    <m/>
    <m/>
    <x v="1"/>
    <m/>
    <s v="Kelembagaan"/>
    <n v="54656510"/>
    <n v="0"/>
  </r>
  <r>
    <s v="DL.2376.AFA.001.053.A.524111.1"/>
    <m/>
    <s v="01 - Perjalanan Pembentukan Kelembagaan Pendidikan KP"/>
    <n v="52"/>
    <s v="OK"/>
    <n v="5848480"/>
    <n v="304120000"/>
    <x v="1"/>
    <x v="34"/>
    <n v="52"/>
    <s v="OK"/>
    <n v="5848480"/>
    <n v="304120000"/>
    <n v="0"/>
    <s v="No Revisi"/>
    <m/>
    <x v="1"/>
    <m/>
    <m/>
    <n v="54656510"/>
    <n v="0"/>
  </r>
  <r>
    <s v="DL.2376.AFA.001.053.A.524113"/>
    <s v="524113"/>
    <s v="Belanja Perjalanan Dinas Dalam Kota"/>
    <m/>
    <m/>
    <m/>
    <n v="1500000"/>
    <x v="15"/>
    <x v="35"/>
    <m/>
    <m/>
    <m/>
    <n v="1500000"/>
    <n v="0"/>
    <m/>
    <m/>
    <x v="1"/>
    <m/>
    <s v="Kelembagaan"/>
    <n v="600000"/>
    <n v="0"/>
  </r>
  <r>
    <s v="DL.2376.AFA.001.053.A.524113.1"/>
    <m/>
    <s v="01 - Transport lokal"/>
    <n v="10"/>
    <s v="OK"/>
    <n v="150000"/>
    <n v="1500000"/>
    <x v="1"/>
    <x v="36"/>
    <n v="10"/>
    <s v="OK"/>
    <n v="150000"/>
    <n v="1500000"/>
    <n v="0"/>
    <s v="No Revisi"/>
    <m/>
    <x v="1"/>
    <m/>
    <m/>
    <n v="600000"/>
    <n v="0"/>
  </r>
  <r>
    <s v="DL.2376.AFA.001.053.B"/>
    <s v="B"/>
    <s v="Penyusunan NSPK Kelembagaan Pendidikan"/>
    <m/>
    <m/>
    <m/>
    <n v="70516000"/>
    <x v="11"/>
    <x v="37"/>
    <m/>
    <m/>
    <m/>
    <n v="70516000"/>
    <n v="0"/>
    <m/>
    <s v="Kelembagaan dan Ketenagaan"/>
    <x v="4"/>
    <m/>
    <m/>
    <n v="3973200"/>
    <n v="0"/>
  </r>
  <r>
    <s v="DL.2376.AFA.001.053.B.521211"/>
    <s v="521211"/>
    <s v="Belanja Bahan"/>
    <m/>
    <m/>
    <m/>
    <n v="22625000"/>
    <x v="8"/>
    <x v="8"/>
    <m/>
    <m/>
    <m/>
    <n v="22625000"/>
    <n v="0"/>
    <s v="No Revisi"/>
    <m/>
    <x v="1"/>
    <m/>
    <s v="Kelembagaan"/>
    <n v="3973200"/>
    <n v="0"/>
  </r>
  <r>
    <s v="DL.2376.AFA.001.053.B.521211.1"/>
    <m/>
    <s v="01 - Konsumsi/bahan makanan"/>
    <n v="75"/>
    <s v="OK"/>
    <n v="75000"/>
    <n v="5625000"/>
    <x v="1"/>
    <x v="9"/>
    <n v="75"/>
    <s v="OK"/>
    <n v="75000"/>
    <n v="5625000"/>
    <n v="0"/>
    <s v="No Revisi"/>
    <m/>
    <x v="1"/>
    <m/>
    <m/>
    <n v="0"/>
    <n v="0"/>
  </r>
  <r>
    <s v="DL.2376.AFA.001.053.B.521211.2"/>
    <m/>
    <s v="02 - Penggadaan"/>
    <n v="4"/>
    <s v="PKT"/>
    <n v="1500000"/>
    <n v="6000000"/>
    <x v="1"/>
    <x v="10"/>
    <n v="4"/>
    <s v="PKT"/>
    <n v="1500000"/>
    <n v="6000000"/>
    <n v="0"/>
    <s v="No Revisi"/>
    <m/>
    <x v="1"/>
    <m/>
    <m/>
    <n v="1488200"/>
    <n v="0"/>
  </r>
  <r>
    <s v="DL.2376.AFA.001.053.B.521211.3"/>
    <m/>
    <s v="03 - Bahan Komputer"/>
    <n v="4"/>
    <s v="PKT"/>
    <n v="1500000"/>
    <n v="6000000"/>
    <x v="1"/>
    <x v="11"/>
    <n v="4"/>
    <s v="PKT"/>
    <n v="1500000"/>
    <n v="6000000"/>
    <n v="0"/>
    <s v="No Revisi"/>
    <m/>
    <x v="1"/>
    <m/>
    <m/>
    <n v="1500000"/>
    <n v="0"/>
  </r>
  <r>
    <s v="DL.2376.AFA.001.053.B.521211.4"/>
    <m/>
    <s v="04 - ATK"/>
    <n v="5"/>
    <s v="PKT"/>
    <n v="1000000"/>
    <n v="5000000"/>
    <x v="1"/>
    <x v="12"/>
    <n v="5"/>
    <s v="PKT"/>
    <n v="1000000"/>
    <n v="5000000"/>
    <n v="0"/>
    <s v="No Revisi"/>
    <m/>
    <x v="1"/>
    <m/>
    <m/>
    <n v="985000"/>
    <n v="0"/>
  </r>
  <r>
    <s v="DL.2376.AFA.001.053.B.522151"/>
    <s v="522151"/>
    <s v="Belanja Jasa Profesi"/>
    <m/>
    <m/>
    <m/>
    <n v="7200000"/>
    <x v="9"/>
    <x v="13"/>
    <m/>
    <m/>
    <m/>
    <n v="7200000"/>
    <n v="0"/>
    <s v="No Revisi"/>
    <m/>
    <x v="1"/>
    <m/>
    <s v="Kelembagaan"/>
    <n v="0"/>
    <n v="0"/>
  </r>
  <r>
    <s v="DL.2376.AFA.001.053.B.522151.1"/>
    <m/>
    <s v="01 - Narasumber/Pembahas"/>
    <n v="8"/>
    <s v="OJ"/>
    <n v="900000"/>
    <n v="7200000"/>
    <x v="1"/>
    <x v="14"/>
    <n v="8"/>
    <s v="OJ"/>
    <n v="900000"/>
    <n v="7200000"/>
    <n v="0"/>
    <s v="No Revisi"/>
    <m/>
    <x v="1"/>
    <m/>
    <m/>
    <n v="0"/>
    <n v="0"/>
  </r>
  <r>
    <s v="DL.2376.AFA.001.053.B.524111"/>
    <s v="524111"/>
    <s v="Belanja Perjalanan Dinas Biasa"/>
    <m/>
    <m/>
    <m/>
    <n v="40691000"/>
    <x v="10"/>
    <x v="15"/>
    <m/>
    <m/>
    <m/>
    <n v="40691000"/>
    <n v="0"/>
    <s v="No Revisi"/>
    <m/>
    <x v="1"/>
    <m/>
    <s v="Kelembagaan"/>
    <n v="0"/>
    <n v="0"/>
  </r>
  <r>
    <s v="DL.2376.AFA.001.053.B.524111.1"/>
    <m/>
    <s v="01 - Penyusunan NSPK Kelembagaan Pendidikan"/>
    <n v="20"/>
    <s v="OK"/>
    <n v="2034550"/>
    <n v="40691000"/>
    <x v="1"/>
    <x v="38"/>
    <n v="20"/>
    <s v="OK"/>
    <n v="2034550"/>
    <n v="40691000"/>
    <n v="0"/>
    <s v="No Revisi"/>
    <m/>
    <x v="1"/>
    <m/>
    <m/>
    <n v="0"/>
    <n v="0"/>
  </r>
  <r>
    <s v="DL.2376.AFA.001.054"/>
    <s v="054"/>
    <s v="NSPK Ketenagaan Pendidikan KP"/>
    <m/>
    <s v=""/>
    <m/>
    <n v="219670000"/>
    <x v="16"/>
    <x v="39"/>
    <m/>
    <s v=""/>
    <m/>
    <n v="219670000"/>
    <n v="0"/>
    <m/>
    <m/>
    <x v="1"/>
    <m/>
    <m/>
    <n v="125006561"/>
    <n v="0"/>
  </r>
  <r>
    <s v="DL.2376.AFA.001.054.A"/>
    <s v="A"/>
    <s v="Penyiapan Pendidik dan Tenaga Kependidikan"/>
    <m/>
    <m/>
    <m/>
    <n v="116750000"/>
    <x v="7"/>
    <x v="40"/>
    <m/>
    <m/>
    <m/>
    <n v="116750000"/>
    <n v="0"/>
    <m/>
    <s v="Kelembagaan dan Ketenagaan"/>
    <x v="5"/>
    <m/>
    <m/>
    <n v="54972390"/>
    <n v="0"/>
  </r>
  <r>
    <s v="DL.2376.AFA.001.054.A.521211"/>
    <s v="521211"/>
    <s v="Belanja Bahan"/>
    <m/>
    <m/>
    <m/>
    <n v="50750000"/>
    <x v="8"/>
    <x v="8"/>
    <m/>
    <m/>
    <m/>
    <n v="50750000"/>
    <n v="0"/>
    <s v="No Revisi"/>
    <m/>
    <x v="1"/>
    <m/>
    <s v="Ketenagaan"/>
    <n v="8768000"/>
    <n v="0"/>
  </r>
  <r>
    <s v="DL.2376.AFA.001.054.A.521211.1"/>
    <m/>
    <s v="01 - Konsumsi/bahan makanan"/>
    <n v="250"/>
    <s v="OK"/>
    <n v="75000"/>
    <n v="18750000"/>
    <x v="1"/>
    <x v="9"/>
    <n v="250"/>
    <s v="OK"/>
    <n v="75000"/>
    <n v="18750000"/>
    <n v="0"/>
    <s v="No Revisi"/>
    <m/>
    <x v="1"/>
    <m/>
    <m/>
    <n v="770000"/>
    <n v="0"/>
  </r>
  <r>
    <s v="DL.2376.AFA.001.054.A.521211.2"/>
    <m/>
    <s v="02 - Penggadaan"/>
    <n v="8"/>
    <s v="PKT"/>
    <n v="1500000"/>
    <n v="12000000"/>
    <x v="1"/>
    <x v="10"/>
    <n v="8"/>
    <s v="PKT"/>
    <n v="1500000"/>
    <n v="12000000"/>
    <n v="0"/>
    <s v="No Revisi"/>
    <m/>
    <x v="1"/>
    <m/>
    <m/>
    <n v="2998000"/>
    <n v="0"/>
  </r>
  <r>
    <s v="DL.2376.AFA.001.054.A.521211.3"/>
    <m/>
    <s v="03 - Bahan Komputer"/>
    <n v="8"/>
    <s v="PKT"/>
    <n v="1500000"/>
    <n v="12000000"/>
    <x v="1"/>
    <x v="11"/>
    <n v="8"/>
    <s v="PKT"/>
    <n v="1500000"/>
    <n v="12000000"/>
    <n v="0"/>
    <s v="No Revisi"/>
    <m/>
    <x v="1"/>
    <m/>
    <m/>
    <n v="3000000"/>
    <n v="0"/>
  </r>
  <r>
    <s v="DL.2376.AFA.001.054.A.521211.4"/>
    <m/>
    <s v="04 - ATK"/>
    <n v="8"/>
    <s v="PKT"/>
    <n v="1000000"/>
    <n v="8000000"/>
    <x v="1"/>
    <x v="12"/>
    <n v="8"/>
    <s v="PKT"/>
    <n v="1000000"/>
    <n v="8000000"/>
    <n v="0"/>
    <s v="No Revisi"/>
    <m/>
    <x v="1"/>
    <m/>
    <m/>
    <n v="2000000"/>
    <n v="0"/>
  </r>
  <r>
    <s v="DL.2376.AFA.001.054.A.522151"/>
    <m/>
    <m/>
    <m/>
    <m/>
    <m/>
    <m/>
    <x v="9"/>
    <x v="13"/>
    <m/>
    <m/>
    <m/>
    <n v="0"/>
    <n v="0"/>
    <s v="No Revisi"/>
    <m/>
    <x v="1"/>
    <m/>
    <s v="Ketenagaan"/>
    <m/>
    <n v="0"/>
  </r>
  <r>
    <m/>
    <m/>
    <m/>
    <m/>
    <m/>
    <m/>
    <m/>
    <x v="1"/>
    <x v="14"/>
    <n v="0"/>
    <s v="OJ"/>
    <n v="900000"/>
    <n v="0"/>
    <n v="0"/>
    <s v="No Revisi"/>
    <m/>
    <x v="1"/>
    <m/>
    <m/>
    <m/>
    <n v="0"/>
  </r>
  <r>
    <s v="DL.2376.AFA.001.054.A.524111"/>
    <s v="524111"/>
    <s v="Belanja Perjalanan Dinas Biasa"/>
    <m/>
    <m/>
    <m/>
    <n v="66000000"/>
    <x v="10"/>
    <x v="15"/>
    <m/>
    <m/>
    <m/>
    <n v="66000000"/>
    <n v="0"/>
    <s v="No Revisi"/>
    <m/>
    <x v="1"/>
    <m/>
    <s v="Ketenagaan"/>
    <n v="46204390"/>
    <n v="0"/>
  </r>
  <r>
    <s v="DL.2376.AFA.001.054.A.524111.1"/>
    <m/>
    <s v="01 - Perjalanan Penyiapan Pendidik dan Tenaga Kependidikan"/>
    <n v="12"/>
    <s v="OK"/>
    <n v="5500000"/>
    <n v="66000000"/>
    <x v="1"/>
    <x v="41"/>
    <n v="12"/>
    <s v="OK"/>
    <n v="5500000"/>
    <n v="66000000"/>
    <n v="0"/>
    <s v="No Revisi"/>
    <m/>
    <x v="1"/>
    <m/>
    <m/>
    <n v="46204390"/>
    <n v="0"/>
  </r>
  <r>
    <s v="DL.2376.AFA.001.054.B"/>
    <s v="B"/>
    <s v="Evaluasi Beban Kerja Guru dan Dosen"/>
    <m/>
    <m/>
    <m/>
    <n v="102920000"/>
    <x v="11"/>
    <x v="42"/>
    <m/>
    <m/>
    <m/>
    <n v="102920000"/>
    <n v="0"/>
    <m/>
    <s v="Kelembagaan dan Ketenagaan"/>
    <x v="5"/>
    <m/>
    <m/>
    <n v="70034171"/>
    <n v="0"/>
  </r>
  <r>
    <s v="DL.2376.AFA.001.054.B.521211"/>
    <s v="521211"/>
    <s v="Belanja Bahan"/>
    <m/>
    <m/>
    <m/>
    <n v="23750000"/>
    <x v="8"/>
    <x v="8"/>
    <m/>
    <m/>
    <m/>
    <n v="23750000"/>
    <n v="0"/>
    <s v="No Revisi"/>
    <m/>
    <x v="1"/>
    <m/>
    <s v="Ketenagaan"/>
    <n v="17521250"/>
    <n v="0"/>
  </r>
  <r>
    <s v="DL.2376.AFA.001.054.B.521211.1"/>
    <m/>
    <s v="01 - Konsumsi/bahan makanan"/>
    <n v="90"/>
    <s v="OK"/>
    <n v="75000"/>
    <n v="6750000"/>
    <x v="1"/>
    <x v="9"/>
    <n v="90"/>
    <s v="OK"/>
    <n v="75000"/>
    <n v="6750000"/>
    <n v="0"/>
    <s v="No Revisi"/>
    <m/>
    <x v="1"/>
    <m/>
    <m/>
    <n v="2640000"/>
    <n v="0"/>
  </r>
  <r>
    <s v="DL.2376.AFA.001.054.B.521211.2"/>
    <m/>
    <s v="02 - Penggadaan"/>
    <n v="2"/>
    <s v="PKT"/>
    <n v="1500000"/>
    <n v="3000000"/>
    <x v="1"/>
    <x v="10"/>
    <n v="2"/>
    <s v="PKT"/>
    <n v="1500000"/>
    <n v="3000000"/>
    <n v="0"/>
    <s v="No Revisi"/>
    <m/>
    <x v="1"/>
    <m/>
    <m/>
    <n v="2999250"/>
    <n v="0"/>
  </r>
  <r>
    <s v="DL.2376.AFA.001.054.B.521211.3"/>
    <m/>
    <s v="03 - Bahan Komputer"/>
    <n v="2"/>
    <s v="PKT"/>
    <n v="1500000"/>
    <n v="3000000"/>
    <x v="1"/>
    <x v="11"/>
    <n v="2"/>
    <s v="PKT"/>
    <n v="1500000"/>
    <n v="3000000"/>
    <n v="0"/>
    <s v="No Revisi"/>
    <m/>
    <x v="1"/>
    <m/>
    <m/>
    <n v="3000000"/>
    <n v="0"/>
  </r>
  <r>
    <s v="DL.2376.AFA.001.054.B.521211.4"/>
    <m/>
    <s v="04 - ATK"/>
    <n v="2"/>
    <s v="PKT"/>
    <n v="1000000"/>
    <n v="2000000"/>
    <x v="1"/>
    <x v="12"/>
    <n v="2"/>
    <s v="PKT"/>
    <n v="1000000"/>
    <n v="2000000"/>
    <n v="0"/>
    <s v="No Revisi"/>
    <m/>
    <x v="1"/>
    <m/>
    <m/>
    <n v="1997000"/>
    <n v="0"/>
  </r>
  <r>
    <s v="DL.2376.AFA.001.054.B.521211.5"/>
    <m/>
    <s v="05 - Perlengkapan Kegiatan Beban Kerja Guru dan Dosen"/>
    <n v="36"/>
    <s v="OK"/>
    <n v="250000"/>
    <n v="9000000"/>
    <x v="1"/>
    <x v="43"/>
    <n v="36"/>
    <s v="OK"/>
    <n v="250000"/>
    <n v="9000000"/>
    <n v="0"/>
    <s v="No Revisi"/>
    <m/>
    <x v="1"/>
    <m/>
    <m/>
    <n v="6885000"/>
    <n v="0"/>
  </r>
  <r>
    <s v="DL.2376.AFA.001.054.B.522151"/>
    <s v="522151"/>
    <s v="Belanja Jasa Profesi"/>
    <m/>
    <m/>
    <m/>
    <n v="10000000"/>
    <x v="9"/>
    <x v="13"/>
    <m/>
    <m/>
    <m/>
    <n v="10000000"/>
    <n v="0"/>
    <s v="No Revisi"/>
    <m/>
    <x v="1"/>
    <m/>
    <s v="Ketenagaan"/>
    <n v="0"/>
    <n v="0"/>
  </r>
  <r>
    <s v="DL.2376.AFA.001.054.B.522151.1"/>
    <m/>
    <s v="01 - Narasumber/Pembahas"/>
    <n v="10"/>
    <s v="OJ"/>
    <n v="1000000"/>
    <n v="10000000"/>
    <x v="1"/>
    <x v="14"/>
    <n v="10"/>
    <s v="OJ"/>
    <n v="1000000"/>
    <n v="10000000"/>
    <n v="0"/>
    <s v="No Revisi"/>
    <m/>
    <x v="1"/>
    <m/>
    <m/>
    <n v="0"/>
    <n v="0"/>
  </r>
  <r>
    <s v="DL.2376.AFA.001.054.B.524111"/>
    <s v="524111"/>
    <s v="Belanja Perjalanan Dinas Biasa"/>
    <m/>
    <m/>
    <m/>
    <n v="69170000"/>
    <x v="10"/>
    <x v="15"/>
    <m/>
    <m/>
    <m/>
    <n v="69170000"/>
    <n v="0"/>
    <s v="No Revisi"/>
    <m/>
    <x v="1"/>
    <m/>
    <s v="Ketenagaan"/>
    <n v="52512921"/>
    <n v="0"/>
  </r>
  <r>
    <s v="DL.2376.AFA.001.054.B.524111.1"/>
    <m/>
    <s v="01 - Perjalanan Evaluasi Beban Kerja Guru dan Dosen"/>
    <n v="26"/>
    <s v="OK"/>
    <n v="2660417"/>
    <n v="69170000"/>
    <x v="1"/>
    <x v="44"/>
    <n v="26"/>
    <s v="OK"/>
    <n v="2660417"/>
    <n v="69170000"/>
    <n v="0"/>
    <s v="No Revisi"/>
    <m/>
    <x v="1"/>
    <m/>
    <m/>
    <n v="52512921"/>
    <n v="0"/>
  </r>
  <r>
    <s v="032.12.WA"/>
    <s v="032.12.WA"/>
    <s v="Program Dukungan Manajemen"/>
    <m/>
    <m/>
    <m/>
    <n v="22288180000"/>
    <x v="17"/>
    <x v="45"/>
    <m/>
    <m/>
    <m/>
    <n v="22288180000"/>
    <n v="0"/>
    <m/>
    <m/>
    <x v="1"/>
    <m/>
    <m/>
    <n v="6364672225"/>
    <n v="0"/>
  </r>
  <r>
    <s v="WA.2378"/>
    <s v="2378"/>
    <s v="Dukungan Manajemen Internal Lingkup Badan Riset dan Sumber Daya Manusia Kelautan dan Perikanan"/>
    <m/>
    <m/>
    <m/>
    <n v="13788180000"/>
    <x v="18"/>
    <x v="46"/>
    <m/>
    <m/>
    <m/>
    <n v="13788180000"/>
    <n v="0"/>
    <m/>
    <m/>
    <x v="1"/>
    <m/>
    <m/>
    <n v="3384403517"/>
    <n v="0"/>
  </r>
  <r>
    <s v="WA.2378.CAN"/>
    <s v="2378.CAN"/>
    <s v="Sarana Bidang Teknologi Informasi dan Komunikasi[Base Line]"/>
    <n v="2"/>
    <s v="Unit"/>
    <m/>
    <n v="260000000"/>
    <x v="19"/>
    <x v="47"/>
    <n v="2"/>
    <s v="Unit"/>
    <m/>
    <n v="260000000"/>
    <n v="0"/>
    <m/>
    <m/>
    <x v="1"/>
    <m/>
    <m/>
    <n v="0"/>
    <n v="0"/>
  </r>
  <r>
    <s v="WA.2378.CAN.001"/>
    <s v="2378.CAN.001"/>
    <s v="Sarana Teknologi Informasi dan Komunikasi Bidang Riset dan SDM KP"/>
    <n v="2"/>
    <s v="Unit"/>
    <m/>
    <n v="260000000"/>
    <x v="20"/>
    <x v="48"/>
    <n v="2"/>
    <s v="Unit"/>
    <m/>
    <n v="260000000"/>
    <n v="0"/>
    <m/>
    <m/>
    <x v="1"/>
    <m/>
    <m/>
    <n v="0"/>
    <n v="0"/>
  </r>
  <r>
    <s v="WA.2378.CAN.001.301"/>
    <s v="301"/>
    <s v="Sarana Teknologi Informasi dan Komunikasi (TIK) Pendidikan Kelautan dan Perikanan"/>
    <m/>
    <s v=""/>
    <m/>
    <n v="260000000"/>
    <x v="21"/>
    <x v="49"/>
    <m/>
    <s v=""/>
    <m/>
    <n v="260000000"/>
    <n v="0"/>
    <m/>
    <m/>
    <x v="1"/>
    <m/>
    <m/>
    <n v="0"/>
    <n v="0"/>
  </r>
  <r>
    <s v="WA.2378.CAN.001.301.A"/>
    <s v="A"/>
    <s v="Sarana Teknologi Informasi dan Komunikasi"/>
    <m/>
    <m/>
    <m/>
    <n v="260000000"/>
    <x v="7"/>
    <x v="50"/>
    <m/>
    <m/>
    <m/>
    <n v="260000000"/>
    <n v="0"/>
    <m/>
    <s v="Tata Usaha"/>
    <x v="6"/>
    <m/>
    <m/>
    <n v="0"/>
    <n v="0"/>
  </r>
  <r>
    <s v="WA.2378.CAN.001.301.A.532111"/>
    <s v="532111"/>
    <s v="Belanja Modal Peralatan dan Mesin"/>
    <m/>
    <m/>
    <m/>
    <n v="260000000"/>
    <x v="22"/>
    <x v="51"/>
    <m/>
    <m/>
    <m/>
    <n v="260000000"/>
    <n v="0"/>
    <m/>
    <m/>
    <x v="1"/>
    <s v="Belanja Modal"/>
    <s v="Umum"/>
    <n v="0"/>
    <n v="0"/>
  </r>
  <r>
    <s v="WA.2378.CAN.001.301.A.532111.1"/>
    <m/>
    <s v="01 - Peralatan Teknologi Informasi dan Komunikasi Pusdik KP"/>
    <n v="1"/>
    <s v="PKT"/>
    <n v="260000000"/>
    <n v="260000000"/>
    <x v="1"/>
    <x v="52"/>
    <n v="1"/>
    <s v="PKT"/>
    <n v="260000000"/>
    <n v="260000000"/>
    <n v="0"/>
    <s v=""/>
    <m/>
    <x v="1"/>
    <m/>
    <m/>
    <n v="0"/>
    <n v="0"/>
  </r>
  <r>
    <s v="WA.2378.EBA"/>
    <s v="2378.EBA"/>
    <s v="Layanan Dukungan Manajemen Internal[Base Line]"/>
    <n v="8"/>
    <s v="Layanan, Laporan, Dokumen, Rekomendasi, Unit"/>
    <m/>
    <n v="10694573000"/>
    <x v="23"/>
    <x v="53"/>
    <n v="8"/>
    <s v="Layanan, Laporan, Dokumen, Rekomendasi, Unit"/>
    <m/>
    <n v="10694573000"/>
    <n v="0"/>
    <m/>
    <m/>
    <x v="1"/>
    <m/>
    <m/>
    <n v="2933709143"/>
    <n v="0"/>
  </r>
  <r>
    <s v="WA.2378.EBA.958"/>
    <s v="2378.EBA.958"/>
    <s v="Layanan Hubungan Masyarakat"/>
    <n v="1"/>
    <s v="Layanan"/>
    <m/>
    <n v="253780000"/>
    <x v="24"/>
    <x v="54"/>
    <n v="1"/>
    <s v="Layanan"/>
    <m/>
    <n v="210809000"/>
    <n v="42971000"/>
    <m/>
    <m/>
    <x v="1"/>
    <m/>
    <m/>
    <n v="20470542"/>
    <n v="0"/>
  </r>
  <r>
    <s v="WA.2378.EBA.958.306"/>
    <s v="306"/>
    <s v="Pelayanan Kerja Sama Pendidikan Kelautan dan Perikanan"/>
    <m/>
    <s v=""/>
    <m/>
    <n v="253780000"/>
    <x v="25"/>
    <x v="55"/>
    <m/>
    <s v=""/>
    <m/>
    <n v="210809000"/>
    <n v="42971000"/>
    <m/>
    <m/>
    <x v="1"/>
    <m/>
    <m/>
    <n v="20470542"/>
    <n v="0"/>
  </r>
  <r>
    <s v="WA.2378.EBA.958.306.A"/>
    <s v="A"/>
    <s v="Kerjasama Pendidikan KP"/>
    <m/>
    <m/>
    <m/>
    <n v="253780000"/>
    <x v="7"/>
    <x v="56"/>
    <m/>
    <m/>
    <m/>
    <n v="147749000"/>
    <n v="106031000"/>
    <m/>
    <s v="Perencanaan dan Evaluasi"/>
    <x v="7"/>
    <m/>
    <m/>
    <n v="20470542"/>
    <n v="0"/>
  </r>
  <r>
    <s v="WA.2378.EBA.958.306.A.521211"/>
    <s v="521211"/>
    <s v="Belanja Bahan"/>
    <m/>
    <m/>
    <m/>
    <n v="39000000"/>
    <x v="8"/>
    <x v="8"/>
    <m/>
    <m/>
    <m/>
    <n v="19500000"/>
    <n v="19500000"/>
    <m/>
    <m/>
    <x v="1"/>
    <s v="Pelayanan Kerja Sama Pendidikan Kelautan dan Perikanan"/>
    <s v="Perencanaan"/>
    <n v="9534950"/>
    <n v="0"/>
  </r>
  <r>
    <s v="WA.2378.EBA.958.306.A.521211.1"/>
    <m/>
    <s v="01 - Konsumsi/bahan makanan"/>
    <n v="200"/>
    <s v="OK"/>
    <n v="75000"/>
    <n v="15000000"/>
    <x v="1"/>
    <x v="9"/>
    <n v="100"/>
    <s v="OK"/>
    <n v="75000"/>
    <n v="7500000"/>
    <n v="7500000"/>
    <s v="Rev detil"/>
    <m/>
    <x v="1"/>
    <m/>
    <m/>
    <n v="1740000"/>
    <n v="0"/>
  </r>
  <r>
    <s v="WA.2378.EBA.958.306.A.521211.2"/>
    <m/>
    <s v="02 - Penggadaan"/>
    <n v="6"/>
    <s v="PKT"/>
    <n v="1500000"/>
    <n v="9000000"/>
    <x v="1"/>
    <x v="10"/>
    <n v="3"/>
    <s v="PKT"/>
    <n v="1500000"/>
    <n v="4500000"/>
    <n v="4500000"/>
    <s v="Rev detil"/>
    <m/>
    <x v="1"/>
    <m/>
    <m/>
    <n v="2956950"/>
    <n v="0"/>
  </r>
  <r>
    <s v="WA.2378.EBA.958.306.A.521211.3"/>
    <m/>
    <s v="03 - Bahan Komputer"/>
    <n v="6"/>
    <s v="PKT"/>
    <n v="1500000"/>
    <n v="9000000"/>
    <x v="1"/>
    <x v="11"/>
    <n v="3"/>
    <s v="PKT"/>
    <n v="1500000"/>
    <n v="4500000"/>
    <n v="4500000"/>
    <s v="Rev detil"/>
    <m/>
    <x v="1"/>
    <m/>
    <m/>
    <n v="2880000"/>
    <n v="0"/>
  </r>
  <r>
    <s v="WA.2378.EBA.958.306.A.521211.4"/>
    <m/>
    <s v="04 - ATK"/>
    <n v="6"/>
    <s v="PKT"/>
    <n v="1000000"/>
    <n v="6000000"/>
    <x v="1"/>
    <x v="12"/>
    <n v="3"/>
    <s v="PKT"/>
    <n v="1000000"/>
    <n v="3000000"/>
    <n v="3000000"/>
    <s v="Rev detil"/>
    <m/>
    <x v="1"/>
    <m/>
    <m/>
    <n v="1958000"/>
    <n v="0"/>
  </r>
  <r>
    <s v="WA.2378.EBA.958.306.A.521219"/>
    <s v="521219"/>
    <s v="Belanja Barang Non Operasional Lainnya"/>
    <m/>
    <m/>
    <m/>
    <n v="9000000"/>
    <x v="13"/>
    <x v="24"/>
    <m/>
    <m/>
    <m/>
    <n v="8500000"/>
    <n v="500000"/>
    <m/>
    <m/>
    <x v="1"/>
    <s v="Pelayanan Kerja Sama Pendidikan Kelautan dan Perikanan"/>
    <s v="Perencanaan"/>
    <n v="183262"/>
    <n v="0"/>
  </r>
  <r>
    <s v="WA.2378.EBA.958.306.A.521219.1"/>
    <m/>
    <s v="01 - Langganan biaya video conference"/>
    <n v="4"/>
    <s v="PKT"/>
    <n v="250000"/>
    <n v="1000000"/>
    <x v="1"/>
    <x v="57"/>
    <n v="2"/>
    <s v="PKT"/>
    <n v="250000"/>
    <n v="500000"/>
    <n v="500000"/>
    <s v="Rev detil"/>
    <m/>
    <x v="1"/>
    <m/>
    <m/>
    <n v="183262"/>
    <n v="0"/>
  </r>
  <r>
    <s v="WA.2378.EBA.958.306.A.521219.2"/>
    <m/>
    <s v="02 - Dukungan Kerjasama Pendidikan KP"/>
    <n v="1"/>
    <s v="PKT"/>
    <n v="8000000"/>
    <n v="8000000"/>
    <x v="1"/>
    <x v="58"/>
    <n v="1"/>
    <s v="PKT"/>
    <n v="8000000"/>
    <n v="8000000"/>
    <n v="0"/>
    <s v=""/>
    <m/>
    <x v="1"/>
    <m/>
    <m/>
    <n v="0"/>
    <n v="0"/>
  </r>
  <r>
    <s v="WA.2378.EBA.958.306.A.522151"/>
    <s v="522151"/>
    <s v="Belanja Jasa Profesi"/>
    <m/>
    <m/>
    <m/>
    <n v="8000000"/>
    <x v="9"/>
    <x v="13"/>
    <m/>
    <m/>
    <m/>
    <n v="0"/>
    <n v="8000000"/>
    <m/>
    <m/>
    <x v="1"/>
    <s v="Pelayanan Kerja Sama Pendidikan Kelautan dan Perikanan"/>
    <s v="Perencanaan"/>
    <n v="0"/>
    <n v="0"/>
  </r>
  <r>
    <s v="WA.2378.EBA.958.306.A.522151.1"/>
    <m/>
    <s v="01 - Narasumber/Pembahas"/>
    <n v="8"/>
    <s v="OJ"/>
    <n v="1000000"/>
    <n v="8000000"/>
    <x v="1"/>
    <x v="14"/>
    <n v="0"/>
    <s v="OJ"/>
    <n v="1000000"/>
    <n v="0"/>
    <n v="8000000"/>
    <s v="Rev detil"/>
    <m/>
    <x v="1"/>
    <m/>
    <m/>
    <n v="0"/>
    <n v="0"/>
  </r>
  <r>
    <s v="WA.2378.EBA.958.306.A.524111"/>
    <s v="524111"/>
    <s v="Belanja Perjalanan Dinas Biasa"/>
    <m/>
    <m/>
    <m/>
    <n v="197780000"/>
    <x v="10"/>
    <x v="15"/>
    <m/>
    <m/>
    <m/>
    <n v="119749000"/>
    <n v="78031000"/>
    <m/>
    <m/>
    <x v="1"/>
    <s v="Pelayanan Kerja Sama Pendidikan Kelautan dan Perikanan"/>
    <s v="Perencanaan"/>
    <n v="10752330"/>
    <n v="0"/>
  </r>
  <r>
    <s v="WA.2378.EBA.958.306.A.524111.1"/>
    <m/>
    <s v="01 - Perjalanan Kerjasama Pendidikan KP"/>
    <n v="30"/>
    <s v="OK"/>
    <n v="6592667"/>
    <n v="197780000"/>
    <x v="1"/>
    <x v="59"/>
    <n v="20"/>
    <s v="OK"/>
    <n v="5987450"/>
    <n v="119749000"/>
    <n v="78031000"/>
    <s v="Rev detil"/>
    <m/>
    <x v="1"/>
    <m/>
    <m/>
    <n v="10752330"/>
    <n v="0"/>
  </r>
  <r>
    <s v="WA.2378.EBA.958.306.A.524111.1"/>
    <m/>
    <m/>
    <m/>
    <m/>
    <m/>
    <m/>
    <x v="11"/>
    <x v="60"/>
    <m/>
    <m/>
    <m/>
    <n v="0"/>
    <n v="0"/>
    <s v="Revisi_Kanwil"/>
    <s v="Perencanaan dan Evaluasi"/>
    <x v="7"/>
    <m/>
    <m/>
    <m/>
    <n v="0"/>
  </r>
  <r>
    <s v="WA.2378.EBA.958.306.A.524111.1"/>
    <m/>
    <m/>
    <m/>
    <m/>
    <m/>
    <m/>
    <x v="8"/>
    <x v="8"/>
    <m/>
    <m/>
    <m/>
    <n v="0"/>
    <n v="0"/>
    <s v="Revisi_Kanwil"/>
    <m/>
    <x v="1"/>
    <s v="Pelayanan Kerja Sama Pendidikan Kelautan dan Perikanan"/>
    <s v="Perencanaan"/>
    <m/>
    <n v="0"/>
  </r>
  <r>
    <s v="WA.2378.EBA.958.306.A.524111.1"/>
    <m/>
    <m/>
    <m/>
    <m/>
    <m/>
    <m/>
    <x v="1"/>
    <x v="9"/>
    <n v="20"/>
    <s v="OK"/>
    <n v="75000"/>
    <n v="0"/>
    <n v="0"/>
    <s v="Revisi_Kanwil"/>
    <m/>
    <x v="1"/>
    <m/>
    <m/>
    <m/>
    <n v="0"/>
  </r>
  <r>
    <s v="WA.2378.EBA.958.306.A.524111.1"/>
    <m/>
    <m/>
    <m/>
    <m/>
    <m/>
    <m/>
    <x v="1"/>
    <x v="10"/>
    <n v="1"/>
    <s v="PKT"/>
    <n v="1500000"/>
    <n v="0"/>
    <n v="0"/>
    <s v="Revisi_Kanwil"/>
    <m/>
    <x v="1"/>
    <m/>
    <m/>
    <m/>
    <n v="0"/>
  </r>
  <r>
    <s v="WA.2378.EBA.958.306.A.524111.1"/>
    <m/>
    <m/>
    <m/>
    <m/>
    <m/>
    <m/>
    <x v="1"/>
    <x v="11"/>
    <n v="1"/>
    <s v="PKT"/>
    <n v="1500000"/>
    <n v="0"/>
    <n v="0"/>
    <s v="Revisi_Kanwil"/>
    <m/>
    <x v="1"/>
    <m/>
    <m/>
    <m/>
    <n v="0"/>
  </r>
  <r>
    <s v="WA.2378.EBA.958.306.A.524111.1"/>
    <m/>
    <m/>
    <m/>
    <m/>
    <m/>
    <m/>
    <x v="1"/>
    <x v="12"/>
    <n v="1"/>
    <s v="PKT"/>
    <n v="1000000"/>
    <n v="0"/>
    <n v="0"/>
    <s v="Revisi_Kanwil"/>
    <m/>
    <x v="1"/>
    <m/>
    <m/>
    <m/>
    <n v="0"/>
  </r>
  <r>
    <s v="WA.2378.EBA.958.306.A.524111.1"/>
    <m/>
    <m/>
    <m/>
    <m/>
    <m/>
    <m/>
    <x v="1"/>
    <x v="61"/>
    <n v="109"/>
    <s v="OK"/>
    <n v="280000"/>
    <n v="0"/>
    <n v="0"/>
    <s v="Revisi_Kanwil"/>
    <m/>
    <x v="1"/>
    <m/>
    <m/>
    <m/>
    <n v="0"/>
  </r>
  <r>
    <s v="WA.2378.EBA.958.306.A.524111.1"/>
    <m/>
    <m/>
    <m/>
    <m/>
    <m/>
    <m/>
    <x v="13"/>
    <x v="24"/>
    <m/>
    <m/>
    <m/>
    <n v="0"/>
    <n v="0"/>
    <s v="Revisi_Kanwil"/>
    <m/>
    <x v="1"/>
    <s v="Pelayanan Kerja Sama Pendidikan Kelautan dan Perikanan"/>
    <s v="Perencanaan"/>
    <m/>
    <n v="0"/>
  </r>
  <r>
    <s v="WA.2378.EBA.958.306.A.524111.1"/>
    <m/>
    <m/>
    <m/>
    <m/>
    <m/>
    <m/>
    <x v="1"/>
    <x v="57"/>
    <n v="0"/>
    <s v="PKT"/>
    <n v="250000"/>
    <n v="0"/>
    <n v="0"/>
    <s v="No Revisi"/>
    <m/>
    <x v="1"/>
    <m/>
    <m/>
    <m/>
    <n v="0"/>
  </r>
  <r>
    <s v="WA.2378.EBA.958.306.A.524111.1"/>
    <m/>
    <m/>
    <m/>
    <m/>
    <m/>
    <m/>
    <x v="1"/>
    <x v="58"/>
    <n v="0"/>
    <s v="PKT"/>
    <n v="8000000"/>
    <n v="0"/>
    <n v="0"/>
    <s v="No Revisi"/>
    <m/>
    <x v="1"/>
    <m/>
    <m/>
    <m/>
    <n v="0"/>
  </r>
  <r>
    <s v="WA.2378.EBA.958.306.A.524111.1"/>
    <m/>
    <m/>
    <m/>
    <m/>
    <m/>
    <m/>
    <x v="9"/>
    <x v="13"/>
    <m/>
    <m/>
    <m/>
    <n v="0"/>
    <n v="0"/>
    <s v="Revisi_Kanwil"/>
    <m/>
    <x v="1"/>
    <s v="Pelayanan Kerja Sama Pendidikan Kelautan dan Perikanan"/>
    <s v="Perencanaan"/>
    <m/>
    <n v="0"/>
  </r>
  <r>
    <s v="WA.2378.EBA.958.306.A.524111.1"/>
    <m/>
    <m/>
    <m/>
    <m/>
    <m/>
    <m/>
    <x v="1"/>
    <x v="14"/>
    <n v="10"/>
    <s v="OJ"/>
    <n v="1000000"/>
    <n v="0"/>
    <n v="0"/>
    <s v="Revisi_Kanwil"/>
    <m/>
    <x v="1"/>
    <m/>
    <m/>
    <m/>
    <n v="0"/>
  </r>
  <r>
    <s v="WA.2378.EBA.958.306.A.524111.1"/>
    <m/>
    <m/>
    <m/>
    <m/>
    <m/>
    <m/>
    <x v="10"/>
    <x v="15"/>
    <m/>
    <m/>
    <m/>
    <n v="0"/>
    <n v="0"/>
    <s v="Revisi_Kanwil"/>
    <m/>
    <x v="1"/>
    <s v="Pelayanan Kerja Sama Pendidikan Kelautan dan Perikanan"/>
    <s v="Perencanaan"/>
    <m/>
    <n v="0"/>
  </r>
  <r>
    <s v="WA.2378.EBA.958.306.A.524111.1"/>
    <m/>
    <m/>
    <m/>
    <m/>
    <m/>
    <m/>
    <x v="1"/>
    <x v="62"/>
    <n v="218"/>
    <s v="OH"/>
    <n v="822000"/>
    <n v="0"/>
    <n v="0"/>
    <s v="Revisi_Kanwil"/>
    <m/>
    <x v="1"/>
    <m/>
    <m/>
    <m/>
    <n v="0"/>
  </r>
  <r>
    <s v="WA.2378.EBA.958.306.A.524111.1"/>
    <m/>
    <m/>
    <m/>
    <m/>
    <m/>
    <m/>
    <x v="1"/>
    <x v="63"/>
    <n v="56"/>
    <s v="OK"/>
    <n v="3000000"/>
    <n v="0"/>
    <n v="0"/>
    <s v="Revisi_Kanwil"/>
    <m/>
    <x v="1"/>
    <m/>
    <m/>
    <m/>
    <n v="0"/>
  </r>
  <r>
    <s v="WA.2378.EBA.958.306.A.524111.1"/>
    <m/>
    <m/>
    <m/>
    <m/>
    <m/>
    <m/>
    <x v="11"/>
    <x v="64"/>
    <m/>
    <m/>
    <m/>
    <n v="63060000"/>
    <n v="-63060000"/>
    <s v=""/>
    <s v="Perencanaan dan Evaluasi"/>
    <x v="7"/>
    <m/>
    <m/>
    <m/>
    <n v="0"/>
  </r>
  <r>
    <s v="WA.2378.EBA.958.306.A.524111.1"/>
    <m/>
    <m/>
    <m/>
    <m/>
    <m/>
    <m/>
    <x v="8"/>
    <x v="8"/>
    <m/>
    <m/>
    <m/>
    <n v="14700000"/>
    <n v="-14700000"/>
    <s v=""/>
    <m/>
    <x v="1"/>
    <s v="Pelayanan Kerja Sama Pendidikan Kelautan dan Perikanan"/>
    <s v="Perencanaan"/>
    <m/>
    <n v="0"/>
  </r>
  <r>
    <s v="WA.2378.EBA.958.306.A.524111.1"/>
    <m/>
    <m/>
    <m/>
    <m/>
    <m/>
    <m/>
    <x v="1"/>
    <x v="9"/>
    <n v="36"/>
    <s v="OK"/>
    <n v="75000"/>
    <n v="2700000"/>
    <n v="-2700000"/>
    <s v="Rev detil"/>
    <m/>
    <x v="1"/>
    <m/>
    <m/>
    <m/>
    <n v="0"/>
  </r>
  <r>
    <s v="WA.2378.EBA.958.306.A.524111.1"/>
    <m/>
    <m/>
    <m/>
    <m/>
    <m/>
    <m/>
    <x v="1"/>
    <x v="10"/>
    <n v="2"/>
    <s v="PKT"/>
    <n v="1500000"/>
    <n v="3000000"/>
    <n v="-3000000"/>
    <s v="Rev detil"/>
    <m/>
    <x v="1"/>
    <m/>
    <m/>
    <m/>
    <n v="0"/>
  </r>
  <r>
    <s v="WA.2378.EBA.958.306.A.524111.1"/>
    <m/>
    <m/>
    <m/>
    <m/>
    <m/>
    <m/>
    <x v="1"/>
    <x v="11"/>
    <n v="2"/>
    <s v="PKT"/>
    <n v="1500000"/>
    <n v="3000000"/>
    <n v="-3000000"/>
    <s v="Rev detil"/>
    <m/>
    <x v="1"/>
    <m/>
    <m/>
    <m/>
    <n v="0"/>
  </r>
  <r>
    <s v="WA.2378.EBA.958.306.A.524111.1"/>
    <m/>
    <m/>
    <m/>
    <m/>
    <m/>
    <m/>
    <x v="1"/>
    <x v="12"/>
    <n v="2"/>
    <s v="PKT"/>
    <n v="1000000"/>
    <n v="2000000"/>
    <n v="-2000000"/>
    <s v="Rev detil"/>
    <m/>
    <x v="1"/>
    <m/>
    <m/>
    <m/>
    <n v="0"/>
  </r>
  <r>
    <s v="WA.2378.EBA.958.306.A.524111.1"/>
    <m/>
    <m/>
    <m/>
    <m/>
    <m/>
    <m/>
    <x v="1"/>
    <x v="65"/>
    <n v="20"/>
    <s v="Ekspl"/>
    <n v="200000"/>
    <n v="4000000"/>
    <n v="-4000000"/>
    <s v="Rev detil"/>
    <m/>
    <x v="1"/>
    <m/>
    <m/>
    <m/>
    <n v="0"/>
  </r>
  <r>
    <s v="WA.2378.EBA.958.306.A.524111.1"/>
    <m/>
    <m/>
    <m/>
    <m/>
    <m/>
    <m/>
    <x v="13"/>
    <x v="24"/>
    <m/>
    <m/>
    <m/>
    <n v="0"/>
    <n v="0"/>
    <s v="No Revisi"/>
    <m/>
    <x v="1"/>
    <s v="Pelayanan Kerja Sama Pendidikan Kelautan dan Perikanan"/>
    <s v="Perencanaan"/>
    <m/>
    <n v="0"/>
  </r>
  <r>
    <s v="WA.2378.EBA.958.306.A.524111.1"/>
    <m/>
    <m/>
    <m/>
    <m/>
    <m/>
    <m/>
    <x v="1"/>
    <x v="57"/>
    <n v="0"/>
    <s v="PKT"/>
    <n v="250000"/>
    <n v="0"/>
    <n v="0"/>
    <s v="No Revisi"/>
    <m/>
    <x v="1"/>
    <m/>
    <m/>
    <m/>
    <n v="0"/>
  </r>
  <r>
    <s v="WA.2378.EBA.958.306.A.524111.1"/>
    <m/>
    <m/>
    <m/>
    <m/>
    <m/>
    <m/>
    <x v="1"/>
    <x v="58"/>
    <n v="0"/>
    <s v="PKT"/>
    <n v="8000000"/>
    <n v="0"/>
    <n v="0"/>
    <s v="No Revisi"/>
    <m/>
    <x v="1"/>
    <m/>
    <m/>
    <m/>
    <n v="0"/>
  </r>
  <r>
    <s v="WA.2378.EBA.958.306.A.524111.1"/>
    <m/>
    <m/>
    <m/>
    <m/>
    <m/>
    <m/>
    <x v="9"/>
    <x v="13"/>
    <m/>
    <m/>
    <m/>
    <n v="0"/>
    <n v="0"/>
    <s v="No Revisi"/>
    <m/>
    <x v="1"/>
    <s v="Pelayanan Kerja Sama Pendidikan Kelautan dan Perikanan"/>
    <s v="Perencanaan"/>
    <m/>
    <n v="0"/>
  </r>
  <r>
    <s v="WA.2378.EBA.958.306.A.524111.1"/>
    <m/>
    <m/>
    <m/>
    <m/>
    <m/>
    <m/>
    <x v="1"/>
    <x v="14"/>
    <n v="0"/>
    <s v="OJ"/>
    <n v="1000000"/>
    <n v="0"/>
    <n v="0"/>
    <s v="No Revisi"/>
    <m/>
    <x v="1"/>
    <m/>
    <m/>
    <m/>
    <n v="0"/>
  </r>
  <r>
    <s v="WA.2378.EBA.958.306.A.524111.1"/>
    <m/>
    <m/>
    <m/>
    <m/>
    <m/>
    <m/>
    <x v="10"/>
    <x v="15"/>
    <m/>
    <m/>
    <m/>
    <n v="48360000"/>
    <n v="-48360000"/>
    <s v=""/>
    <m/>
    <x v="1"/>
    <s v="Pelayanan Kerja Sama Pendidikan Kelautan dan Perikanan"/>
    <s v="Perencanaan"/>
    <m/>
    <n v="0"/>
  </r>
  <r>
    <s v="WA.2378.EBA.958.306.A.524111.1"/>
    <m/>
    <m/>
    <m/>
    <m/>
    <m/>
    <m/>
    <x v="1"/>
    <x v="66"/>
    <n v="24"/>
    <s v="OK"/>
    <n v="2015000"/>
    <n v="48360000"/>
    <n v="-48360000"/>
    <s v="Rev detil"/>
    <m/>
    <x v="1"/>
    <m/>
    <m/>
    <m/>
    <n v="0"/>
  </r>
  <r>
    <s v="WA.2378.EBA.962"/>
    <s v="2378.EBA.962"/>
    <s v="Layanan Umum"/>
    <n v="1"/>
    <s v="Layanan"/>
    <m/>
    <n v="1209115000"/>
    <x v="26"/>
    <x v="67"/>
    <n v="1"/>
    <s v="Layanan"/>
    <m/>
    <n v="1252086000"/>
    <n v="-42971000"/>
    <m/>
    <m/>
    <x v="1"/>
    <m/>
    <m/>
    <n v="234534952"/>
    <n v="0"/>
  </r>
  <r>
    <s v="WA.2378.EBA.962.301"/>
    <s v="301"/>
    <s v="Pelayanan Tata Usaha dan Kerumahtanggaan Pendidikan Kelautan dan Perikanan"/>
    <m/>
    <s v=""/>
    <m/>
    <n v="1209115000"/>
    <x v="21"/>
    <x v="68"/>
    <m/>
    <s v=""/>
    <m/>
    <n v="1252086000"/>
    <n v="-42971000"/>
    <m/>
    <m/>
    <x v="1"/>
    <m/>
    <m/>
    <n v="234534952"/>
    <n v="0"/>
  </r>
  <r>
    <s v="WA.2378.EBA.962.301.A"/>
    <s v="A"/>
    <s v="Pengelolaan dan Implementasi BMN"/>
    <m/>
    <m/>
    <m/>
    <n v="72100000"/>
    <x v="7"/>
    <x v="69"/>
    <m/>
    <m/>
    <m/>
    <n v="61900000"/>
    <n v="10200000"/>
    <m/>
    <s v="Tata Usaha"/>
    <x v="6"/>
    <m/>
    <m/>
    <n v="27285195"/>
    <n v="0"/>
  </r>
  <r>
    <s v="WA.2378.EBA.962.301.A.521211"/>
    <s v="521211"/>
    <s v="Belanja Bahan"/>
    <m/>
    <m/>
    <m/>
    <n v="22000000"/>
    <x v="8"/>
    <x v="8"/>
    <m/>
    <m/>
    <m/>
    <n v="15000000"/>
    <n v="7000000"/>
    <m/>
    <m/>
    <x v="1"/>
    <s v="Layanan Umum"/>
    <s v="Umum"/>
    <n v="4992850"/>
    <n v="0"/>
  </r>
  <r>
    <s v="WA.2378.EBA.962.301.A.521211.1"/>
    <m/>
    <s v="01 - Penggadaan"/>
    <n v="4"/>
    <s v="PKT"/>
    <n v="1500000"/>
    <n v="6000000"/>
    <x v="1"/>
    <x v="70"/>
    <n v="3"/>
    <s v="PKT"/>
    <n v="1500000"/>
    <n v="4500000"/>
    <n v="1500000"/>
    <s v="Rev detil"/>
    <m/>
    <x v="1"/>
    <m/>
    <m/>
    <n v="1495000"/>
    <n v="0"/>
  </r>
  <r>
    <s v="WA.2378.EBA.962.301.A.521211.2"/>
    <m/>
    <s v="02 - Bahan Komputer"/>
    <n v="4"/>
    <s v="PKT"/>
    <n v="1500000"/>
    <n v="6000000"/>
    <x v="1"/>
    <x v="21"/>
    <n v="3"/>
    <s v="PKT"/>
    <n v="1500000"/>
    <n v="4500000"/>
    <n v="1500000"/>
    <s v="Rev detil"/>
    <m/>
    <x v="1"/>
    <m/>
    <m/>
    <n v="1500000"/>
    <n v="0"/>
  </r>
  <r>
    <s v="WA.2378.EBA.962.301.A.521211.3"/>
    <m/>
    <s v="03 - ATK"/>
    <n v="4"/>
    <s v="PKT"/>
    <n v="1000000"/>
    <n v="4000000"/>
    <x v="1"/>
    <x v="22"/>
    <n v="3"/>
    <s v="PKT"/>
    <n v="1000000"/>
    <n v="3000000"/>
    <n v="1000000"/>
    <s v="Rev detil"/>
    <m/>
    <x v="1"/>
    <m/>
    <m/>
    <n v="998000"/>
    <n v="0"/>
  </r>
  <r>
    <s v="WA.2378.EBA.962.301.A.521211.4"/>
    <m/>
    <s v="04 - Cetakan Kegiatan Administrasi SIMAK BMN"/>
    <n v="12"/>
    <s v="Ekplr"/>
    <n v="500000"/>
    <n v="6000000"/>
    <x v="1"/>
    <x v="71"/>
    <n v="6"/>
    <s v="Ekplr"/>
    <n v="500000"/>
    <n v="3000000"/>
    <n v="3000000"/>
    <s v="Rev detil"/>
    <m/>
    <x v="1"/>
    <m/>
    <m/>
    <n v="999850"/>
    <n v="0"/>
  </r>
  <r>
    <s v="WA.2378.EBA.962.301.A.524111"/>
    <s v="524111"/>
    <s v="Belanja Perjalanan Dinas Biasa"/>
    <m/>
    <m/>
    <m/>
    <n v="48000000"/>
    <x v="10"/>
    <x v="15"/>
    <m/>
    <m/>
    <m/>
    <n v="44800000"/>
    <n v="3200000"/>
    <m/>
    <m/>
    <x v="1"/>
    <s v="Layanan Umum"/>
    <s v="Umum"/>
    <n v="21992345"/>
    <n v="0"/>
  </r>
  <r>
    <s v="WA.2378.EBA.962.301.A.524111.1"/>
    <m/>
    <s v="01 - Perjalanan Implementasi SIMAK - BMN"/>
    <n v="12"/>
    <s v="OK"/>
    <n v="4000000"/>
    <n v="48000000"/>
    <x v="1"/>
    <x v="72"/>
    <n v="8"/>
    <s v="OK"/>
    <n v="5600000"/>
    <n v="44800000"/>
    <n v="3200000"/>
    <s v="Rev detil"/>
    <m/>
    <x v="1"/>
    <m/>
    <m/>
    <n v="21992345"/>
    <n v="0"/>
  </r>
  <r>
    <s v="WA.2378.EBA.962.301.A.524113"/>
    <s v="524113"/>
    <s v="Belanja Perjalanan Dinas Dalam Kota"/>
    <m/>
    <m/>
    <m/>
    <n v="2100000"/>
    <x v="15"/>
    <x v="35"/>
    <m/>
    <m/>
    <m/>
    <n v="2100000"/>
    <n v="0"/>
    <m/>
    <m/>
    <x v="1"/>
    <s v="Layanan Umum"/>
    <s v="Umum"/>
    <n v="300000"/>
    <n v="0"/>
  </r>
  <r>
    <s v="WA.2378.EBA.962.301.A.524113.1"/>
    <m/>
    <s v="01 - Koordinasi Implementasi SIMAK - BMN"/>
    <n v="14"/>
    <s v="OK"/>
    <n v="150000"/>
    <n v="2100000"/>
    <x v="1"/>
    <x v="73"/>
    <n v="14"/>
    <s v="OK"/>
    <n v="150000"/>
    <n v="2100000"/>
    <n v="0"/>
    <s v="No Revisi"/>
    <m/>
    <x v="1"/>
    <m/>
    <m/>
    <n v="300000"/>
    <n v="0"/>
  </r>
  <r>
    <s v="WA.2378.EBA.962.301.B"/>
    <s v="B"/>
    <s v="Pembinaan dan Koordinasi Kepala Pusdik KP"/>
    <m/>
    <m/>
    <m/>
    <n v="572300000"/>
    <x v="11"/>
    <x v="74"/>
    <m/>
    <m/>
    <m/>
    <n v="498618000"/>
    <n v="73682000"/>
    <m/>
    <s v="Tata Usaha"/>
    <x v="6"/>
    <m/>
    <m/>
    <n v="92858321"/>
    <n v="0"/>
  </r>
  <r>
    <s v="WA.2378.EBA.962.301.B.521211"/>
    <s v="521211"/>
    <s v="Belanja Bahan"/>
    <m/>
    <m/>
    <m/>
    <n v="10000000"/>
    <x v="8"/>
    <x v="8"/>
    <m/>
    <m/>
    <m/>
    <n v="5000000"/>
    <n v="5000000"/>
    <m/>
    <m/>
    <x v="1"/>
    <s v="Layanan Umum"/>
    <s v="Umum"/>
    <n v="2455000"/>
    <n v="0"/>
  </r>
  <r>
    <s v="WA.2378.EBA.962.301.B.521211.1"/>
    <m/>
    <s v="01 - Bahan Komputer"/>
    <n v="4"/>
    <s v="PKT"/>
    <n v="1500000"/>
    <n v="6000000"/>
    <x v="1"/>
    <x v="75"/>
    <n v="2"/>
    <s v="PKT"/>
    <n v="1500000"/>
    <n v="3000000"/>
    <n v="3000000"/>
    <s v="Rev detil"/>
    <m/>
    <x v="1"/>
    <m/>
    <m/>
    <n v="1455000"/>
    <n v="0"/>
  </r>
  <r>
    <s v="WA.2378.EBA.962.301.B.521211.2"/>
    <m/>
    <s v="02 - ATK"/>
    <n v="4"/>
    <s v="PKT"/>
    <n v="1000000"/>
    <n v="4000000"/>
    <x v="1"/>
    <x v="76"/>
    <n v="2"/>
    <s v="PKT"/>
    <n v="1000000"/>
    <n v="2000000"/>
    <n v="2000000"/>
    <s v="Rev detil"/>
    <m/>
    <x v="1"/>
    <m/>
    <m/>
    <n v="1000000"/>
    <n v="0"/>
  </r>
  <r>
    <s v="WA.2378.EBA.962.301.B.521219"/>
    <s v="521219"/>
    <s v="Belanja Barang Non Operasional Lainnya"/>
    <m/>
    <m/>
    <m/>
    <n v="7800000"/>
    <x v="13"/>
    <x v="24"/>
    <m/>
    <m/>
    <m/>
    <n v="7800000"/>
    <n v="0"/>
    <m/>
    <m/>
    <x v="1"/>
    <s v="Layanan Umum"/>
    <s v="Umum"/>
    <n v="0"/>
    <n v="0"/>
  </r>
  <r>
    <s v="WA.2378.EBA.962.301.B.521219.1"/>
    <m/>
    <s v="01 - Langganan biaya video conference"/>
    <n v="12"/>
    <s v="PKT"/>
    <n v="650000"/>
    <n v="7800000"/>
    <x v="1"/>
    <x v="77"/>
    <n v="2"/>
    <s v="PKT"/>
    <n v="3900000"/>
    <n v="7800000"/>
    <n v="0"/>
    <s v="No Revisi"/>
    <m/>
    <x v="1"/>
    <m/>
    <m/>
    <n v="0"/>
    <n v="0"/>
  </r>
  <r>
    <s v="WA.2378.EBA.962.301.B.524111"/>
    <s v="524111"/>
    <s v="Belanja Perjalanan Dinas Biasa"/>
    <m/>
    <m/>
    <m/>
    <n v="554500000"/>
    <x v="10"/>
    <x v="15"/>
    <m/>
    <m/>
    <m/>
    <n v="485818000"/>
    <n v="68682000"/>
    <m/>
    <m/>
    <x v="1"/>
    <s v="Layanan Umum"/>
    <s v="Umum"/>
    <n v="90403321"/>
    <n v="0"/>
  </r>
  <r>
    <s v="WA.2378.EBA.962.301.B.524111.1"/>
    <m/>
    <s v="01 - Perjalanan Pembinaan dan Wisuda Kepala Pusdik KP"/>
    <n v="55"/>
    <s v="OK"/>
    <n v="6075000"/>
    <n v="334125000"/>
    <x v="1"/>
    <x v="78"/>
    <n v="68"/>
    <s v="OK"/>
    <n v="6548868"/>
    <n v="445323000"/>
    <n v="-111198000"/>
    <s v="Rev detil"/>
    <m/>
    <x v="1"/>
    <m/>
    <m/>
    <n v="49909266"/>
    <n v="0"/>
  </r>
  <r>
    <s v="WA.2378.EBA.962.301.B.524111.2"/>
    <m/>
    <s v="02 - Perjalanan Koordinasi, Sinkronisasi, Wisuda dan Pendampingan Kepala Pusdik KP"/>
    <n v="36"/>
    <s v="OK"/>
    <n v="6121528"/>
    <n v="220375000"/>
    <x v="1"/>
    <x v="79"/>
    <n v="7"/>
    <s v="OK"/>
    <n v="5785000"/>
    <n v="40495000"/>
    <n v="179880000"/>
    <s v="Rev detil"/>
    <m/>
    <x v="1"/>
    <m/>
    <m/>
    <n v="40494055"/>
    <n v="0"/>
  </r>
  <r>
    <s v="WA.2378.EBA.962.301.C"/>
    <s v="C"/>
    <s v="Pengelolaan Kearsipan, Tata Naskah Dinas dan Persuratan Pusat Pendidikan KP"/>
    <m/>
    <m/>
    <m/>
    <n v="78000000"/>
    <x v="27"/>
    <x v="80"/>
    <m/>
    <m/>
    <m/>
    <n v="63200000"/>
    <n v="14800000"/>
    <m/>
    <s v="Tata Usaha"/>
    <x v="6"/>
    <m/>
    <m/>
    <n v="13705970"/>
    <n v="0"/>
  </r>
  <r>
    <s v="WA.2378.EBA.962.301.C.521211"/>
    <s v="521211"/>
    <s v="Belanja Bahan"/>
    <m/>
    <m/>
    <m/>
    <n v="34000000"/>
    <x v="8"/>
    <x v="8"/>
    <m/>
    <m/>
    <m/>
    <n v="18000000"/>
    <n v="16000000"/>
    <m/>
    <m/>
    <x v="1"/>
    <s v="Layanan Umum"/>
    <s v="Umum"/>
    <n v="4986800"/>
    <n v="0"/>
  </r>
  <r>
    <s v="WA.2378.EBA.962.301.C.521211.1"/>
    <m/>
    <s v="01 - Penggadaan"/>
    <n v="8"/>
    <s v="PKT"/>
    <n v="1000000"/>
    <n v="8000000"/>
    <x v="1"/>
    <x v="70"/>
    <n v="4"/>
    <s v="PKT"/>
    <n v="1000000"/>
    <n v="4000000"/>
    <n v="4000000"/>
    <s v="Rev detil"/>
    <m/>
    <x v="1"/>
    <m/>
    <m/>
    <n v="1500000"/>
    <n v="0"/>
  </r>
  <r>
    <s v="WA.2378.EBA.962.301.C.521211.2"/>
    <m/>
    <s v="02 - Bahan Komputer"/>
    <n v="8"/>
    <s v="PKT"/>
    <n v="1500000"/>
    <n v="12000000"/>
    <x v="1"/>
    <x v="21"/>
    <n v="4"/>
    <s v="PKT"/>
    <n v="1500000"/>
    <n v="6000000"/>
    <n v="6000000"/>
    <s v="Rev detil"/>
    <m/>
    <x v="1"/>
    <m/>
    <m/>
    <n v="1490000"/>
    <n v="0"/>
  </r>
  <r>
    <s v="WA.2378.EBA.962.301.C.521211.3"/>
    <m/>
    <s v="03 - ATK"/>
    <n v="8"/>
    <s v="PKT"/>
    <n v="1000000"/>
    <n v="8000000"/>
    <x v="1"/>
    <x v="22"/>
    <n v="4"/>
    <s v="PKT"/>
    <n v="1000000"/>
    <n v="4000000"/>
    <n v="4000000"/>
    <s v="Rev detil"/>
    <m/>
    <x v="1"/>
    <m/>
    <m/>
    <n v="997500"/>
    <n v="0"/>
  </r>
  <r>
    <s v="WA.2378.EBA.962.301.C.521211.4"/>
    <m/>
    <s v="04 - Cetakan Kegiatan dan Laporan"/>
    <n v="12"/>
    <s v="Ekplr"/>
    <n v="500000"/>
    <n v="6000000"/>
    <x v="1"/>
    <x v="81"/>
    <n v="8"/>
    <s v="Ekplr"/>
    <n v="500000"/>
    <n v="4000000"/>
    <n v="2000000"/>
    <s v="Rev detil"/>
    <m/>
    <x v="1"/>
    <m/>
    <m/>
    <n v="999300"/>
    <n v="0"/>
  </r>
  <r>
    <s v="WA.2378.EBA.962.301.C.522141"/>
    <s v="522141"/>
    <s v="Belanja Sewa"/>
    <m/>
    <m/>
    <m/>
    <n v="3000000"/>
    <x v="28"/>
    <x v="82"/>
    <m/>
    <m/>
    <m/>
    <n v="3000000"/>
    <n v="0"/>
    <m/>
    <m/>
    <x v="1"/>
    <s v="Layanan Umum"/>
    <s v="Umum"/>
    <n v="0"/>
    <n v="0"/>
  </r>
  <r>
    <s v="WA.2378.EBA.962.301.C.522141.1"/>
    <m/>
    <s v="01 - Sewa Kendaraan / Mobil (2 kali)"/>
    <n v="2"/>
    <s v="UH"/>
    <n v="1500000"/>
    <n v="3000000"/>
    <x v="1"/>
    <x v="83"/>
    <n v="2"/>
    <s v="UH"/>
    <n v="1500000"/>
    <n v="3000000"/>
    <n v="0"/>
    <s v="No Revisi"/>
    <m/>
    <x v="1"/>
    <m/>
    <m/>
    <n v="0"/>
    <n v="0"/>
  </r>
  <r>
    <s v="WA.2378.EBA.962.301.C.524111"/>
    <s v="524111"/>
    <s v="Belanja Perjalanan Dinas Biasa"/>
    <m/>
    <m/>
    <m/>
    <n v="38000000"/>
    <x v="10"/>
    <x v="15"/>
    <m/>
    <m/>
    <m/>
    <n v="38000000"/>
    <n v="0"/>
    <m/>
    <m/>
    <x v="1"/>
    <s v="Layanan Umum"/>
    <s v="Umum"/>
    <n v="8419170"/>
    <n v="0"/>
  </r>
  <r>
    <s v="WA.2378.EBA.962.301.C.524111.1"/>
    <m/>
    <s v="01 - Perjalanan Pengelolaan Penatausahaan Arsip dan Sinkronisasi Tata Naskah dan Persuratan"/>
    <n v="8"/>
    <s v="OK"/>
    <n v="4750000"/>
    <n v="38000000"/>
    <x v="1"/>
    <x v="84"/>
    <n v="8"/>
    <s v="OK"/>
    <n v="4750000"/>
    <n v="38000000"/>
    <n v="0"/>
    <s v="No Revisi"/>
    <m/>
    <x v="1"/>
    <m/>
    <m/>
    <n v="8419170"/>
    <n v="0"/>
  </r>
  <r>
    <s v="WA.2378.EBA.962.301.C.524113"/>
    <s v="524113"/>
    <s v="Belanja Perjalanan Dinas Dalam Kota"/>
    <m/>
    <m/>
    <m/>
    <n v="3000000"/>
    <x v="15"/>
    <x v="35"/>
    <m/>
    <m/>
    <m/>
    <n v="4200000"/>
    <n v="-1200000"/>
    <m/>
    <m/>
    <x v="1"/>
    <s v="Layanan Umum"/>
    <s v="Umum"/>
    <n v="300000"/>
    <n v="0"/>
  </r>
  <r>
    <s v="WA.2378.EBA.962.301.C.524113.1"/>
    <m/>
    <s v="01 - Perjalanan Koordinasi"/>
    <n v="20"/>
    <s v="OK"/>
    <n v="150000"/>
    <n v="3000000"/>
    <x v="1"/>
    <x v="85"/>
    <n v="28"/>
    <s v="OK"/>
    <n v="150000"/>
    <n v="4200000"/>
    <n v="-1200000"/>
    <s v="Rev detil"/>
    <m/>
    <x v="1"/>
    <m/>
    <m/>
    <n v="300000"/>
    <n v="0"/>
  </r>
  <r>
    <s v="WA.2378.EBA.962.301.D"/>
    <s v="D"/>
    <s v="Penyusunan Bahan Tindak Lanjut dan Pemutakhiran Data"/>
    <m/>
    <m/>
    <m/>
    <n v="65000000"/>
    <x v="29"/>
    <x v="86"/>
    <m/>
    <m/>
    <m/>
    <n v="64800000"/>
    <n v="200000"/>
    <m/>
    <s v="Tata Usaha"/>
    <x v="6"/>
    <m/>
    <m/>
    <n v="13770185"/>
    <n v="0"/>
  </r>
  <r>
    <s v="WA.2378.EBA.962.301.D.521211"/>
    <s v="521211"/>
    <s v="Belanja Bahan"/>
    <m/>
    <m/>
    <m/>
    <n v="22000000"/>
    <x v="8"/>
    <x v="8"/>
    <m/>
    <m/>
    <m/>
    <n v="23000000"/>
    <n v="-1000000"/>
    <m/>
    <m/>
    <x v="1"/>
    <s v="Layanan Umum"/>
    <s v="Umum"/>
    <n v="4985000"/>
    <n v="0"/>
  </r>
  <r>
    <s v="WA.2378.EBA.962.301.D.521211.1"/>
    <m/>
    <s v="01 - Penggadaan"/>
    <n v="4"/>
    <s v="PKT"/>
    <n v="1500000"/>
    <n v="6000000"/>
    <x v="1"/>
    <x v="70"/>
    <n v="4"/>
    <s v="PKT"/>
    <n v="1500000"/>
    <n v="6000000"/>
    <n v="0"/>
    <s v=""/>
    <m/>
    <x v="1"/>
    <m/>
    <m/>
    <n v="1495000"/>
    <n v="0"/>
  </r>
  <r>
    <s v="WA.2378.EBA.962.301.D.521211.2"/>
    <m/>
    <s v="02 - Bahan Komputer"/>
    <n v="4"/>
    <s v="PKT"/>
    <n v="1500000"/>
    <n v="6000000"/>
    <x v="1"/>
    <x v="21"/>
    <n v="4"/>
    <s v="PKT"/>
    <n v="1500000"/>
    <n v="6000000"/>
    <n v="0"/>
    <s v=""/>
    <m/>
    <x v="1"/>
    <m/>
    <m/>
    <n v="1490000"/>
    <n v="0"/>
  </r>
  <r>
    <s v="WA.2378.EBA.962.301.D.521211.3"/>
    <m/>
    <s v="03 - ATK"/>
    <n v="4"/>
    <s v="PKT"/>
    <n v="1000000"/>
    <n v="4000000"/>
    <x v="1"/>
    <x v="22"/>
    <n v="4"/>
    <s v="PKT"/>
    <n v="1000000"/>
    <n v="4000000"/>
    <n v="0"/>
    <s v=""/>
    <m/>
    <x v="1"/>
    <m/>
    <m/>
    <n v="1000000"/>
    <n v="0"/>
  </r>
  <r>
    <s v="WA.2378.EBA.962.301.D.521211.4"/>
    <m/>
    <s v="04 - Cetakan Kegiatan dan Laporan"/>
    <n v="12"/>
    <s v="Ekplr"/>
    <n v="500000"/>
    <n v="6000000"/>
    <x v="1"/>
    <x v="81"/>
    <n v="8"/>
    <s v="Ekplr"/>
    <n v="500000"/>
    <n v="4000000"/>
    <n v="2000000"/>
    <s v="Rev detil"/>
    <m/>
    <x v="1"/>
    <m/>
    <m/>
    <n v="1000000"/>
    <n v="0"/>
  </r>
  <r>
    <m/>
    <m/>
    <m/>
    <m/>
    <m/>
    <m/>
    <m/>
    <x v="1"/>
    <x v="87"/>
    <n v="40"/>
    <s v="OK"/>
    <n v="75000"/>
    <n v="3000000"/>
    <n v="-3000000"/>
    <s v="Rev detil"/>
    <m/>
    <x v="1"/>
    <m/>
    <m/>
    <m/>
    <n v="0"/>
  </r>
  <r>
    <s v="WA.2378.EBA.962.301.D.524111"/>
    <s v="524111"/>
    <s v="Belanja Perjalanan Dinas Biasa"/>
    <m/>
    <m/>
    <m/>
    <n v="40000000"/>
    <x v="10"/>
    <x v="15"/>
    <m/>
    <m/>
    <m/>
    <n v="40000000"/>
    <n v="0"/>
    <m/>
    <m/>
    <x v="1"/>
    <s v="Layanan Umum"/>
    <s v="Umum"/>
    <n v="8035185"/>
    <n v="0"/>
  </r>
  <r>
    <s v="WA.2378.EBA.962.301.D.524111.1"/>
    <m/>
    <s v="01 - Perjalanan Penyusunan Bahan Tindak Lanjut dan Pemutakhiran Data"/>
    <n v="10"/>
    <s v="OK"/>
    <n v="4000000"/>
    <n v="40000000"/>
    <x v="1"/>
    <x v="88"/>
    <n v="10"/>
    <s v="OK"/>
    <n v="4000000"/>
    <n v="40000000"/>
    <n v="0"/>
    <s v="No Revisi"/>
    <m/>
    <x v="1"/>
    <m/>
    <m/>
    <n v="8035185"/>
    <n v="0"/>
  </r>
  <r>
    <s v="WA.2378.EBA.962.301.D.524113"/>
    <s v="524113"/>
    <s v="Belanja Perjalanan Dinas Dalam Kota"/>
    <m/>
    <m/>
    <m/>
    <n v="3000000"/>
    <x v="15"/>
    <x v="35"/>
    <m/>
    <m/>
    <m/>
    <n v="1800000"/>
    <n v="1200000"/>
    <m/>
    <m/>
    <x v="1"/>
    <s v="Layanan Umum"/>
    <s v="Umum"/>
    <n v="750000"/>
    <n v="0"/>
  </r>
  <r>
    <s v="WA.2378.EBA.962.301.D.524113.1"/>
    <m/>
    <s v="01 - Perjalanan Koordinasi"/>
    <n v="20"/>
    <s v="OK"/>
    <n v="150000"/>
    <n v="3000000"/>
    <x v="1"/>
    <x v="85"/>
    <n v="12"/>
    <s v="OK"/>
    <n v="150000"/>
    <n v="1800000"/>
    <n v="1200000"/>
    <s v="Rev detil"/>
    <m/>
    <x v="1"/>
    <m/>
    <m/>
    <n v="750000"/>
    <n v="0"/>
  </r>
  <r>
    <s v="WA.2378.EBA.962.301.E"/>
    <s v="E"/>
    <s v="Pengelolaan Administrasi Kepegawaian Pusdik KP"/>
    <m/>
    <m/>
    <m/>
    <n v="82785000"/>
    <x v="30"/>
    <x v="89"/>
    <m/>
    <m/>
    <m/>
    <n v="151850000"/>
    <n v="-69065000"/>
    <m/>
    <s v="Tata Usaha"/>
    <x v="6"/>
    <m/>
    <m/>
    <n v="21720405"/>
    <n v="0"/>
  </r>
  <r>
    <s v="WA.2378.EBA.962.301.E.521211"/>
    <s v="521211"/>
    <s v="Belanja Bahan"/>
    <m/>
    <m/>
    <m/>
    <n v="22000000"/>
    <x v="8"/>
    <x v="8"/>
    <m/>
    <m/>
    <m/>
    <n v="22000000"/>
    <n v="0"/>
    <m/>
    <m/>
    <x v="1"/>
    <s v="Layanan Umum"/>
    <s v="Umum"/>
    <n v="4977900"/>
    <n v="0"/>
  </r>
  <r>
    <s v="WA.2378.EBA.962.301.E.521211.1"/>
    <m/>
    <s v="01 - Penggadaan"/>
    <n v="4"/>
    <s v="PKT"/>
    <n v="1500000"/>
    <n v="6000000"/>
    <x v="1"/>
    <x v="70"/>
    <n v="4"/>
    <s v="PKT"/>
    <n v="1500000"/>
    <n v="6000000"/>
    <n v="0"/>
    <s v=""/>
    <m/>
    <x v="1"/>
    <m/>
    <m/>
    <n v="1498000"/>
    <n v="0"/>
  </r>
  <r>
    <s v="WA.2378.EBA.962.301.E.521211.2"/>
    <m/>
    <s v="02 - Bahan Komputer"/>
    <n v="4"/>
    <s v="PKT"/>
    <n v="1500000"/>
    <n v="6000000"/>
    <x v="1"/>
    <x v="21"/>
    <n v="4"/>
    <s v="PKT"/>
    <n v="1500000"/>
    <n v="6000000"/>
    <n v="0"/>
    <s v=""/>
    <m/>
    <x v="1"/>
    <m/>
    <m/>
    <n v="1480000"/>
    <n v="0"/>
  </r>
  <r>
    <s v="WA.2378.EBA.962.301.E.521211.3"/>
    <m/>
    <s v="03 - ATK"/>
    <n v="4"/>
    <s v="PKT"/>
    <n v="1000000"/>
    <n v="4000000"/>
    <x v="1"/>
    <x v="22"/>
    <n v="4"/>
    <s v="PKT"/>
    <n v="1000000"/>
    <n v="4000000"/>
    <n v="0"/>
    <s v=""/>
    <m/>
    <x v="1"/>
    <m/>
    <m/>
    <n v="1000000"/>
    <n v="0"/>
  </r>
  <r>
    <s v="WA.2378.EBA.962.301.E.521211.4"/>
    <m/>
    <s v="04 - Cetakan Kegiatan dan Laporan"/>
    <n v="24"/>
    <s v="Ekplr"/>
    <n v="250000"/>
    <n v="6000000"/>
    <x v="1"/>
    <x v="81"/>
    <n v="12"/>
    <s v="Ekplr"/>
    <n v="250000"/>
    <n v="3000000"/>
    <n v="3000000"/>
    <s v="Rev detil"/>
    <m/>
    <x v="1"/>
    <m/>
    <m/>
    <n v="999900"/>
    <n v="0"/>
  </r>
  <r>
    <m/>
    <m/>
    <m/>
    <m/>
    <m/>
    <m/>
    <m/>
    <x v="1"/>
    <x v="87"/>
    <n v="40"/>
    <s v="OK"/>
    <n v="75000"/>
    <n v="3000000"/>
    <n v="-3000000"/>
    <s v="Rev detil"/>
    <m/>
    <x v="1"/>
    <m/>
    <m/>
    <m/>
    <n v="0"/>
  </r>
  <r>
    <s v="WA.2378.EBA.962.301.E.521219"/>
    <s v="521219"/>
    <s v="Belanja Barang Non Operasional Lainnya"/>
    <m/>
    <m/>
    <m/>
    <n v="26250000"/>
    <x v="13"/>
    <x v="24"/>
    <m/>
    <m/>
    <m/>
    <n v="26250000"/>
    <n v="0"/>
    <m/>
    <m/>
    <x v="1"/>
    <s v="Layanan Umum"/>
    <s v="Umum"/>
    <n v="0"/>
    <n v="0"/>
  </r>
  <r>
    <s v="WA.2378.EBA.962.301.E.521219.1"/>
    <m/>
    <s v="01 - Peningkatan Kapasitas Pegawai"/>
    <n v="15"/>
    <s v="OK"/>
    <n v="1750000"/>
    <n v="26250000"/>
    <x v="1"/>
    <x v="90"/>
    <n v="15"/>
    <s v="OK"/>
    <n v="1750000"/>
    <n v="26250000"/>
    <n v="0"/>
    <s v="No Revisi"/>
    <m/>
    <x v="1"/>
    <m/>
    <m/>
    <n v="0"/>
    <n v="0"/>
  </r>
  <r>
    <s v="WA.2378.EBA.962.301.E.524111"/>
    <s v="524111"/>
    <s v="Belanja Perjalanan Dinas Biasa"/>
    <m/>
    <m/>
    <m/>
    <n v="32435000"/>
    <x v="10"/>
    <x v="15"/>
    <m/>
    <m/>
    <m/>
    <n v="101500000"/>
    <n v="-69065000"/>
    <m/>
    <m/>
    <x v="1"/>
    <s v="Layanan Umum"/>
    <s v="Umum"/>
    <n v="15692505"/>
    <n v="0"/>
  </r>
  <r>
    <s v="WA.2378.EBA.962.301.E.524111.1"/>
    <m/>
    <s v="01 - Perjalanan Pengelolaan SDM Aparatur"/>
    <n v="12"/>
    <s v="OK"/>
    <n v="2702917"/>
    <n v="32435000"/>
    <x v="1"/>
    <x v="91"/>
    <n v="8"/>
    <s v="OK"/>
    <n v="4250000"/>
    <n v="34000000"/>
    <n v="-1565000"/>
    <s v="Rev detil"/>
    <m/>
    <x v="1"/>
    <m/>
    <m/>
    <n v="15692505"/>
    <n v="0"/>
  </r>
  <r>
    <m/>
    <m/>
    <m/>
    <m/>
    <m/>
    <m/>
    <m/>
    <x v="1"/>
    <x v="92"/>
    <n v="15"/>
    <s v="OK"/>
    <n v="4500000"/>
    <n v="67500000"/>
    <n v="-67500000"/>
    <s v="Rev detil"/>
    <m/>
    <x v="1"/>
    <m/>
    <m/>
    <m/>
    <n v="0"/>
  </r>
  <r>
    <s v="WA.2378.EBA.962.301.E.524113"/>
    <s v="524113"/>
    <s v="Belanja Perjalanan Dinas Dalam Kota"/>
    <m/>
    <m/>
    <m/>
    <n v="2100000"/>
    <x v="15"/>
    <x v="35"/>
    <m/>
    <m/>
    <m/>
    <n v="2100000"/>
    <n v="0"/>
    <m/>
    <m/>
    <x v="1"/>
    <s v="Layanan Umum"/>
    <s v="Umum"/>
    <n v="1050000"/>
    <n v="0"/>
  </r>
  <r>
    <s v="WA.2378.EBA.962.301.E.524113.1"/>
    <m/>
    <s v="01 - Perjalanan Koordinasi"/>
    <n v="14"/>
    <s v="OK"/>
    <n v="150000"/>
    <n v="2100000"/>
    <x v="1"/>
    <x v="85"/>
    <n v="14"/>
    <s v="OK"/>
    <n v="150000"/>
    <n v="2100000"/>
    <n v="0"/>
    <s v="No Revisi"/>
    <m/>
    <x v="1"/>
    <m/>
    <m/>
    <n v="1050000"/>
    <n v="0"/>
  </r>
  <r>
    <s v="WA.2378.EBA.962.301.F"/>
    <s v="F"/>
    <s v="Penjaminan Mutu Kelembagaan"/>
    <m/>
    <m/>
    <m/>
    <n v="50042000"/>
    <x v="31"/>
    <x v="93"/>
    <m/>
    <m/>
    <m/>
    <n v="50042000"/>
    <n v="0"/>
    <m/>
    <s v="Kelembagaan dan Ketenagaan"/>
    <x v="4"/>
    <m/>
    <m/>
    <n v="8785735"/>
    <n v="0"/>
  </r>
  <r>
    <s v="WA.2378.EBA.962.301.F.521211"/>
    <s v="521211"/>
    <s v="Belanja Bahan"/>
    <m/>
    <m/>
    <m/>
    <n v="20000000"/>
    <x v="8"/>
    <x v="8"/>
    <m/>
    <m/>
    <m/>
    <n v="20000000"/>
    <n v="0"/>
    <s v="No Revisi"/>
    <m/>
    <x v="1"/>
    <s v="Layanan Umum"/>
    <s v="Kelembagaan"/>
    <n v="1087700"/>
    <n v="0"/>
  </r>
  <r>
    <s v="WA.2378.EBA.962.301.F.521211.1"/>
    <m/>
    <s v="01 - Konsumsi/bahan makanan"/>
    <n v="160"/>
    <s v="OK"/>
    <n v="75000"/>
    <n v="12000000"/>
    <x v="1"/>
    <x v="9"/>
    <n v="160"/>
    <s v="OK"/>
    <n v="75000"/>
    <n v="12000000"/>
    <n v="0"/>
    <s v="No Revisi"/>
    <m/>
    <x v="1"/>
    <m/>
    <m/>
    <n v="1087700"/>
    <n v="0"/>
  </r>
  <r>
    <s v="WA.2378.EBA.962.301.F.521211.2"/>
    <m/>
    <s v="02 - Penggadaan"/>
    <n v="2"/>
    <s v="PKT"/>
    <n v="1500000"/>
    <n v="3000000"/>
    <x v="1"/>
    <x v="10"/>
    <n v="2"/>
    <s v="PKT"/>
    <n v="1500000"/>
    <n v="3000000"/>
    <n v="0"/>
    <s v="No Revisi"/>
    <m/>
    <x v="1"/>
    <m/>
    <m/>
    <n v="0"/>
    <n v="0"/>
  </r>
  <r>
    <s v="WA.2378.EBA.962.301.F.521211.3"/>
    <m/>
    <s v="03 - Bahan Komputer"/>
    <n v="2"/>
    <s v="PKT"/>
    <n v="1500000"/>
    <n v="3000000"/>
    <x v="1"/>
    <x v="11"/>
    <n v="2"/>
    <s v="PKT"/>
    <n v="1500000"/>
    <n v="3000000"/>
    <n v="0"/>
    <s v="No Revisi"/>
    <m/>
    <x v="1"/>
    <m/>
    <m/>
    <n v="0"/>
    <n v="0"/>
  </r>
  <r>
    <s v="WA.2378.EBA.962.301.F.521211.4"/>
    <m/>
    <s v="04 - ATK"/>
    <n v="2"/>
    <s v="PKT"/>
    <n v="1000000"/>
    <n v="2000000"/>
    <x v="1"/>
    <x v="12"/>
    <n v="2"/>
    <s v="PKT"/>
    <n v="1000000"/>
    <n v="2000000"/>
    <n v="0"/>
    <s v="No Revisi"/>
    <m/>
    <x v="1"/>
    <m/>
    <m/>
    <n v="0"/>
    <n v="0"/>
  </r>
  <r>
    <s v="WA.2378.EBA.962.301.F.521219"/>
    <s v="521219"/>
    <s v="Belanja Barang Non Operasional Lainnya"/>
    <m/>
    <m/>
    <m/>
    <n v="3000000"/>
    <x v="13"/>
    <x v="24"/>
    <m/>
    <m/>
    <m/>
    <n v="3000000"/>
    <n v="0"/>
    <s v="No Revisi"/>
    <m/>
    <x v="1"/>
    <s v="Layanan Umum"/>
    <s v="Kelembagaan"/>
    <n v="1558035"/>
    <n v="0"/>
  </r>
  <r>
    <s v="WA.2378.EBA.962.301.F.521219.1"/>
    <m/>
    <s v="01 - Langganan biaya video conference"/>
    <n v="12"/>
    <s v="PKT"/>
    <n v="250000"/>
    <n v="3000000"/>
    <x v="1"/>
    <x v="57"/>
    <n v="12"/>
    <s v="PKT"/>
    <n v="250000"/>
    <n v="3000000"/>
    <n v="0"/>
    <s v="No Revisi"/>
    <m/>
    <x v="1"/>
    <m/>
    <m/>
    <n v="1558035"/>
    <n v="0"/>
  </r>
  <r>
    <s v="WA.2378.EBA.962.301.F.522151"/>
    <s v="522151"/>
    <s v="Belanja Jasa Profesi"/>
    <m/>
    <m/>
    <m/>
    <n v="9000000"/>
    <x v="9"/>
    <x v="13"/>
    <m/>
    <m/>
    <m/>
    <n v="9000000"/>
    <n v="0"/>
    <s v="No Revisi"/>
    <m/>
    <x v="1"/>
    <s v="Layanan Umum"/>
    <s v="Kelembagaan"/>
    <n v="0"/>
    <n v="0"/>
  </r>
  <r>
    <s v="WA.2378.EBA.962.301.F.522151.1"/>
    <m/>
    <s v="01 - Narasumber/Pembahas"/>
    <n v="10"/>
    <s v="OJ"/>
    <n v="900000"/>
    <n v="9000000"/>
    <x v="1"/>
    <x v="14"/>
    <n v="10"/>
    <s v="OJ"/>
    <n v="900000"/>
    <n v="9000000"/>
    <n v="0"/>
    <s v="No Revisi"/>
    <m/>
    <x v="1"/>
    <m/>
    <m/>
    <n v="0"/>
    <n v="0"/>
  </r>
  <r>
    <s v="WA.2378.EBA.962.301.F.524111"/>
    <s v="524111"/>
    <s v="Belanja Perjalanan Dinas Biasa"/>
    <m/>
    <m/>
    <m/>
    <n v="18042000"/>
    <x v="10"/>
    <x v="15"/>
    <m/>
    <m/>
    <m/>
    <n v="18042000"/>
    <n v="0"/>
    <s v="No Revisi"/>
    <m/>
    <x v="1"/>
    <s v="Layanan Umum"/>
    <s v="Kelembagaan"/>
    <n v="6140000"/>
    <n v="0"/>
  </r>
  <r>
    <s v="WA.2378.EBA.962.301.F.524111.1"/>
    <m/>
    <s v="01 - Perjalanan Penjaminan mutu pendidikan KP"/>
    <n v="6"/>
    <s v="OK"/>
    <n v="3007000"/>
    <n v="18042000"/>
    <x v="1"/>
    <x v="94"/>
    <n v="6"/>
    <s v="OK"/>
    <n v="3007000"/>
    <n v="18042000"/>
    <n v="0"/>
    <s v="No Revisi"/>
    <m/>
    <x v="1"/>
    <m/>
    <m/>
    <n v="6140000"/>
    <n v="0"/>
  </r>
  <r>
    <s v="WA.2378.EBA.962.301.G"/>
    <s v="G"/>
    <s v="Bimbingan Penelitian Dan Pengabdian Kepada Masyarakat"/>
    <m/>
    <m/>
    <m/>
    <n v="99334000"/>
    <x v="32"/>
    <x v="95"/>
    <m/>
    <m/>
    <m/>
    <n v="99334000"/>
    <n v="0"/>
    <m/>
    <s v="Penyelenggaraan Pendidikan"/>
    <x v="2"/>
    <m/>
    <m/>
    <n v="36826806"/>
    <n v="0"/>
  </r>
  <r>
    <s v="WA.2378.EBA.962.301.G.521211"/>
    <s v="521211"/>
    <s v="Belanja Bahan"/>
    <m/>
    <m/>
    <m/>
    <n v="24800000"/>
    <x v="8"/>
    <x v="8"/>
    <m/>
    <m/>
    <m/>
    <n v="13250000"/>
    <n v="11550000"/>
    <m/>
    <m/>
    <x v="1"/>
    <s v="Layanan Umum"/>
    <s v="Metode dan Kurikulum"/>
    <n v="3804000"/>
    <n v="0"/>
  </r>
  <r>
    <s v="WA.2378.EBA.962.301.G.521211.1"/>
    <m/>
    <s v="01 - Konsumsi/bahan makanan"/>
    <n v="224"/>
    <s v="OK"/>
    <n v="75000"/>
    <n v="16800000"/>
    <x v="1"/>
    <x v="9"/>
    <n v="100"/>
    <s v="OK"/>
    <n v="75000"/>
    <n v="7500000"/>
    <n v="9300000"/>
    <s v="Rev detil"/>
    <m/>
    <x v="1"/>
    <m/>
    <m/>
    <n v="1320000"/>
    <n v="0"/>
  </r>
  <r>
    <s v="WA.2378.EBA.962.301.G.521211.2"/>
    <m/>
    <s v="02 - Penggadaan"/>
    <n v="2"/>
    <s v="PKT"/>
    <n v="1500000"/>
    <n v="3000000"/>
    <x v="1"/>
    <x v="10"/>
    <n v="1"/>
    <s v="PKT"/>
    <n v="750000"/>
    <n v="750000"/>
    <n v="2250000"/>
    <s v="Rev detil"/>
    <m/>
    <x v="1"/>
    <m/>
    <m/>
    <n v="0"/>
    <n v="0"/>
  </r>
  <r>
    <s v="WA.2378.EBA.962.301.G.521211.3"/>
    <m/>
    <s v="03 - Bahan Komputer"/>
    <n v="2"/>
    <s v="PKT"/>
    <n v="1500000"/>
    <n v="3000000"/>
    <x v="1"/>
    <x v="11"/>
    <n v="2"/>
    <s v="PKT"/>
    <n v="1500000"/>
    <n v="3000000"/>
    <n v="0"/>
    <s v=""/>
    <m/>
    <x v="1"/>
    <m/>
    <m/>
    <n v="1489000"/>
    <n v="0"/>
  </r>
  <r>
    <s v="WA.2378.EBA.962.301.G.521211.4"/>
    <m/>
    <s v="04 - ATK"/>
    <n v="2"/>
    <s v="PKT"/>
    <n v="1000000"/>
    <n v="2000000"/>
    <x v="1"/>
    <x v="12"/>
    <n v="2"/>
    <s v="PKT"/>
    <n v="1000000"/>
    <n v="2000000"/>
    <n v="0"/>
    <s v=""/>
    <m/>
    <x v="1"/>
    <m/>
    <m/>
    <n v="995000"/>
    <n v="0"/>
  </r>
  <r>
    <s v="WA.2378.EBA.962.301.G.521219"/>
    <s v="521219"/>
    <s v="Belanja Barang Non Operasional Lainnya"/>
    <m/>
    <m/>
    <m/>
    <n v="3000000"/>
    <x v="13"/>
    <x v="24"/>
    <m/>
    <m/>
    <m/>
    <n v="14550000"/>
    <n v="-11550000"/>
    <m/>
    <m/>
    <x v="1"/>
    <s v="Layanan Umum"/>
    <s v="Metode dan Kurikulum"/>
    <n v="498901"/>
    <n v="0"/>
  </r>
  <r>
    <s v="WA.2378.EBA.962.301.G.521219.1"/>
    <m/>
    <s v="01 - Langganan biaya video conference"/>
    <n v="12"/>
    <s v="PKT"/>
    <n v="250000"/>
    <n v="3000000"/>
    <x v="1"/>
    <x v="57"/>
    <n v="12"/>
    <s v="PKT"/>
    <n v="250000"/>
    <n v="3000000"/>
    <n v="0"/>
    <s v=""/>
    <m/>
    <x v="1"/>
    <m/>
    <m/>
    <n v="498901"/>
    <n v="0"/>
  </r>
  <r>
    <s v="WA.2378.EBA.962.301.G.521219.2"/>
    <m/>
    <m/>
    <m/>
    <m/>
    <m/>
    <m/>
    <x v="1"/>
    <x v="96"/>
    <n v="1"/>
    <s v="PKT"/>
    <n v="11550000"/>
    <n v="11550000"/>
    <n v="-11550000"/>
    <s v="Rev detil"/>
    <m/>
    <x v="1"/>
    <m/>
    <m/>
    <m/>
    <n v="0"/>
  </r>
  <r>
    <s v="WA.2378.EBA.962.301.G.524111"/>
    <s v="524111"/>
    <s v="Belanja Perjalanan Dinas Biasa"/>
    <m/>
    <m/>
    <m/>
    <n v="71534000"/>
    <x v="10"/>
    <x v="15"/>
    <m/>
    <m/>
    <m/>
    <n v="71534000"/>
    <n v="0"/>
    <m/>
    <m/>
    <x v="1"/>
    <s v="Layanan Umum"/>
    <s v="Metode dan Kurikulum"/>
    <n v="32523905"/>
    <n v="0"/>
  </r>
  <r>
    <s v="WA.2378.EBA.962.301.G.524111.1"/>
    <m/>
    <s v="01 - Perjalanan Bimbingan Penelitian dan Pengabdian Kepada Masyarakat"/>
    <n v="14"/>
    <s v="OK"/>
    <n v="5109636"/>
    <n v="71534000"/>
    <x v="1"/>
    <x v="97"/>
    <n v="14"/>
    <s v="OK"/>
    <n v="5109636"/>
    <n v="71534000"/>
    <n v="0"/>
    <s v="No Revisi"/>
    <m/>
    <x v="1"/>
    <m/>
    <m/>
    <n v="32523905"/>
    <n v="0"/>
  </r>
  <r>
    <s v="WA.2378.EBA.962.301.H"/>
    <s v="H"/>
    <s v="Serapan  Lulusan Pendidikan KP"/>
    <m/>
    <m/>
    <m/>
    <n v="139554000"/>
    <x v="33"/>
    <x v="98"/>
    <m/>
    <m/>
    <m/>
    <n v="139554000"/>
    <n v="0"/>
    <m/>
    <s v="Penyelenggaraan Pendidikan"/>
    <x v="3"/>
    <m/>
    <m/>
    <n v="19582335"/>
    <n v="0"/>
  </r>
  <r>
    <s v="WA.2378.EBA.962.301.H.521211"/>
    <s v="521211"/>
    <s v="Belanja Bahan"/>
    <m/>
    <m/>
    <m/>
    <n v="23500000"/>
    <x v="8"/>
    <x v="8"/>
    <m/>
    <m/>
    <m/>
    <n v="23500000"/>
    <n v="0"/>
    <s v="No Revisi"/>
    <m/>
    <x v="1"/>
    <s v="Layanan Umum"/>
    <s v="Peserta Didik dan Sarana Prasarana"/>
    <n v="4270000"/>
    <n v="0"/>
  </r>
  <r>
    <s v="WA.2378.EBA.962.301.H.521211.1"/>
    <m/>
    <s v="01 - Konsumsi/bahan makanan"/>
    <n v="100"/>
    <s v="OK"/>
    <n v="75000"/>
    <n v="7500000"/>
    <x v="1"/>
    <x v="9"/>
    <n v="100"/>
    <s v="OK"/>
    <n v="75000"/>
    <n v="7500000"/>
    <n v="0"/>
    <s v="No Revisi"/>
    <m/>
    <x v="1"/>
    <m/>
    <m/>
    <n v="1800000"/>
    <n v="0"/>
  </r>
  <r>
    <s v="WA.2378.EBA.962.301.H.521211.2"/>
    <m/>
    <s v="02 - Penggadaan"/>
    <n v="4"/>
    <s v="PKT"/>
    <n v="1500000"/>
    <n v="6000000"/>
    <x v="1"/>
    <x v="10"/>
    <n v="4"/>
    <s v="PKT"/>
    <n v="1500000"/>
    <n v="6000000"/>
    <n v="0"/>
    <s v="No Revisi"/>
    <m/>
    <x v="1"/>
    <m/>
    <m/>
    <n v="0"/>
    <n v="0"/>
  </r>
  <r>
    <s v="WA.2378.EBA.962.301.H.521211.3"/>
    <m/>
    <s v="03 - Bahan Komputer"/>
    <n v="4"/>
    <s v="PKT"/>
    <n v="1500000"/>
    <n v="6000000"/>
    <x v="1"/>
    <x v="11"/>
    <n v="4"/>
    <s v="PKT"/>
    <n v="1500000"/>
    <n v="6000000"/>
    <n v="0"/>
    <s v="No Revisi"/>
    <m/>
    <x v="1"/>
    <m/>
    <m/>
    <n v="1475000"/>
    <n v="0"/>
  </r>
  <r>
    <s v="WA.2378.EBA.962.301.H.521211.4"/>
    <m/>
    <s v="04 - ATK"/>
    <n v="4"/>
    <s v="PKT"/>
    <n v="1000000"/>
    <n v="4000000"/>
    <x v="1"/>
    <x v="12"/>
    <n v="4"/>
    <s v="PKT"/>
    <n v="1000000"/>
    <n v="4000000"/>
    <n v="0"/>
    <s v="No Revisi"/>
    <m/>
    <x v="1"/>
    <m/>
    <m/>
    <n v="995000"/>
    <n v="0"/>
  </r>
  <r>
    <s v="WA.2378.EBA.962.301.H.524111"/>
    <s v="524111"/>
    <s v="Belanja Perjalanan Dinas Biasa"/>
    <m/>
    <m/>
    <m/>
    <n v="116054000"/>
    <x v="10"/>
    <x v="15"/>
    <m/>
    <m/>
    <m/>
    <n v="116054000"/>
    <n v="0"/>
    <s v="No Revisi"/>
    <m/>
    <x v="1"/>
    <s v="Layanan Umum"/>
    <s v="Peserta Didik dan Sarana Prasarana"/>
    <n v="15312335"/>
    <n v="0"/>
  </r>
  <r>
    <s v="WA.2378.EBA.962.301.H.524111.1"/>
    <m/>
    <s v="01 - Perjalanan Serapan Lulusan Pendidikan KP"/>
    <n v="21"/>
    <s v="OK"/>
    <n v="5526381"/>
    <n v="116054000"/>
    <x v="1"/>
    <x v="99"/>
    <n v="21"/>
    <s v="OK"/>
    <n v="5526381"/>
    <n v="116054000"/>
    <n v="0"/>
    <s v="No Revisi"/>
    <m/>
    <x v="1"/>
    <m/>
    <m/>
    <n v="15312335"/>
    <n v="0"/>
  </r>
  <r>
    <s v="WA.2378.EBA.962.301.I"/>
    <s v="I"/>
    <s v="Publikasi dan Kehumasan Pusat Pendidikan KP  (OII)"/>
    <m/>
    <m/>
    <m/>
    <n v="50000000"/>
    <x v="34"/>
    <x v="100"/>
    <m/>
    <m/>
    <m/>
    <n v="50000000"/>
    <n v="0"/>
    <m/>
    <s v="Perencanaan dan Evaluasi"/>
    <x v="8"/>
    <m/>
    <m/>
    <n v="0"/>
    <n v="0"/>
  </r>
  <r>
    <s v="WA.2378.EBA.962.301.I.521211"/>
    <s v="521211"/>
    <s v="Belanja Bahan"/>
    <m/>
    <m/>
    <m/>
    <n v="15500000"/>
    <x v="8"/>
    <x v="8"/>
    <m/>
    <m/>
    <m/>
    <n v="15500000"/>
    <n v="0"/>
    <s v="No Revisi"/>
    <m/>
    <x v="1"/>
    <s v="Layanan Umum"/>
    <s v="Evaluasi"/>
    <n v="0"/>
    <n v="0"/>
  </r>
  <r>
    <s v="WA.2378.EBA.962.301.I.521211.1"/>
    <m/>
    <s v="01 - Konsumsi/bahan makanan"/>
    <n v="100"/>
    <s v="OK"/>
    <n v="75000"/>
    <n v="7500000"/>
    <x v="1"/>
    <x v="9"/>
    <n v="100"/>
    <s v="OK"/>
    <n v="75000"/>
    <n v="7500000"/>
    <n v="0"/>
    <s v="No Revisi"/>
    <m/>
    <x v="1"/>
    <m/>
    <m/>
    <n v="0"/>
    <n v="0"/>
  </r>
  <r>
    <s v="WA.2378.EBA.962.301.I.521211.2"/>
    <m/>
    <s v="02 - Penggadaan"/>
    <n v="2"/>
    <s v="PKT"/>
    <n v="1500000"/>
    <n v="3000000"/>
    <x v="1"/>
    <x v="10"/>
    <n v="2"/>
    <s v="PKT"/>
    <n v="1500000"/>
    <n v="3000000"/>
    <n v="0"/>
    <s v="No Revisi"/>
    <m/>
    <x v="1"/>
    <m/>
    <m/>
    <n v="0"/>
    <n v="0"/>
  </r>
  <r>
    <s v="WA.2378.EBA.962.301.I.521211.3"/>
    <m/>
    <s v="03 - Bahan Komputer"/>
    <n v="2"/>
    <s v="PKT"/>
    <n v="1500000"/>
    <n v="3000000"/>
    <x v="1"/>
    <x v="11"/>
    <n v="2"/>
    <s v="PKT"/>
    <n v="1500000"/>
    <n v="3000000"/>
    <n v="0"/>
    <s v="No Revisi"/>
    <m/>
    <x v="1"/>
    <m/>
    <m/>
    <n v="0"/>
    <n v="0"/>
  </r>
  <r>
    <s v="WA.2378.EBA.962.301.I.521211.4"/>
    <m/>
    <s v="04 - ATK"/>
    <n v="2"/>
    <s v="PKT"/>
    <n v="1000000"/>
    <n v="2000000"/>
    <x v="1"/>
    <x v="12"/>
    <n v="2"/>
    <s v="PKT"/>
    <n v="1000000"/>
    <n v="2000000"/>
    <n v="0"/>
    <s v="No Revisi"/>
    <m/>
    <x v="1"/>
    <m/>
    <m/>
    <n v="0"/>
    <n v="0"/>
  </r>
  <r>
    <s v="WA.2378.EBA.962.301.I.524111"/>
    <s v="524111"/>
    <s v="Belanja Perjalanan Dinas Biasa"/>
    <m/>
    <m/>
    <m/>
    <n v="34500000"/>
    <x v="10"/>
    <x v="15"/>
    <m/>
    <m/>
    <m/>
    <n v="34500000"/>
    <n v="0"/>
    <s v="No Revisi"/>
    <m/>
    <x v="1"/>
    <s v="Layanan Umum"/>
    <s v="Evaluasi"/>
    <n v="0"/>
    <n v="0"/>
  </r>
  <r>
    <s v="WA.2378.EBA.962.301.I.524111.1"/>
    <m/>
    <s v="01 - Perjalanan Kehumasan Pusat Pendidikan KP"/>
    <n v="6"/>
    <s v="OK"/>
    <n v="5750000"/>
    <n v="34500000"/>
    <x v="1"/>
    <x v="101"/>
    <n v="6"/>
    <s v="OK"/>
    <n v="5750000"/>
    <n v="34500000"/>
    <n v="0"/>
    <s v="No Revisi"/>
    <m/>
    <x v="1"/>
    <m/>
    <m/>
    <n v="0"/>
    <n v="0"/>
  </r>
  <r>
    <s v="WA.2378.EBA.962.301.J"/>
    <m/>
    <m/>
    <m/>
    <m/>
    <m/>
    <m/>
    <x v="35"/>
    <x v="102"/>
    <m/>
    <m/>
    <m/>
    <n v="0"/>
    <n v="0"/>
    <s v="Revisi_Kanwil"/>
    <s v="Tata Usaha"/>
    <x v="6"/>
    <m/>
    <m/>
    <m/>
    <n v="0"/>
  </r>
  <r>
    <s v="WA.2378.EBA.962.301.J.521211"/>
    <m/>
    <m/>
    <m/>
    <m/>
    <m/>
    <m/>
    <x v="36"/>
    <x v="8"/>
    <m/>
    <m/>
    <m/>
    <n v="0"/>
    <n v="0"/>
    <s v="Revisi_Kanwil"/>
    <m/>
    <x v="1"/>
    <s v="Layanan Umum"/>
    <s v="Umum"/>
    <m/>
    <n v="0"/>
  </r>
  <r>
    <s v="WA.2378.EBA.962.301.J.521211.1"/>
    <m/>
    <m/>
    <m/>
    <m/>
    <m/>
    <m/>
    <x v="1"/>
    <x v="103"/>
    <n v="1"/>
    <s v="PKT"/>
    <n v="32250000"/>
    <n v="0"/>
    <n v="0"/>
    <s v="Revisi_Kanwil"/>
    <m/>
    <x v="1"/>
    <m/>
    <m/>
    <m/>
    <n v="0"/>
  </r>
  <r>
    <s v="WA.2378.EBA.962.301.J.521211.2"/>
    <m/>
    <m/>
    <m/>
    <m/>
    <m/>
    <m/>
    <x v="1"/>
    <x v="21"/>
    <n v="1"/>
    <s v="PKT"/>
    <n v="1500000"/>
    <n v="0"/>
    <n v="0"/>
    <s v="Revisi_Kanwil"/>
    <m/>
    <x v="1"/>
    <m/>
    <m/>
    <m/>
    <n v="0"/>
  </r>
  <r>
    <s v="WA.2378.EBA.962.301.J.521211.3"/>
    <m/>
    <m/>
    <m/>
    <m/>
    <m/>
    <m/>
    <x v="1"/>
    <x v="22"/>
    <n v="1"/>
    <s v="PKT"/>
    <n v="1000000"/>
    <n v="0"/>
    <n v="0"/>
    <s v="Revisi_Kanwil"/>
    <m/>
    <x v="1"/>
    <m/>
    <m/>
    <m/>
    <n v="0"/>
  </r>
  <r>
    <s v="WA.2378.EBA.962.301.J.521211.4"/>
    <m/>
    <m/>
    <m/>
    <m/>
    <m/>
    <m/>
    <x v="1"/>
    <x v="81"/>
    <n v="1"/>
    <s v="PKT"/>
    <n v="1500000"/>
    <n v="0"/>
    <n v="0"/>
    <s v="Revisi_Kanwil"/>
    <m/>
    <x v="1"/>
    <m/>
    <m/>
    <m/>
    <n v="0"/>
  </r>
  <r>
    <s v="WA.2378.EBA.962.301.J.521211.5"/>
    <m/>
    <m/>
    <m/>
    <m/>
    <m/>
    <m/>
    <x v="1"/>
    <x v="104"/>
    <n v="120"/>
    <s v="PKT"/>
    <n v="75000"/>
    <n v="0"/>
    <n v="0"/>
    <s v="Revisi_Kanwil"/>
    <m/>
    <x v="1"/>
    <m/>
    <m/>
    <m/>
    <n v="0"/>
  </r>
  <r>
    <s v="WA.2378.EBA.962.301.J.522141"/>
    <m/>
    <m/>
    <m/>
    <m/>
    <m/>
    <m/>
    <x v="28"/>
    <x v="82"/>
    <m/>
    <m/>
    <m/>
    <n v="0"/>
    <n v="0"/>
    <s v="Revisi_Kanwil"/>
    <m/>
    <x v="1"/>
    <s v="Layanan Umum"/>
    <s v="Umum"/>
    <m/>
    <n v="0"/>
  </r>
  <r>
    <s v="WA.2378.EBA.962.301.J.522141.1"/>
    <m/>
    <m/>
    <m/>
    <m/>
    <m/>
    <m/>
    <x v="1"/>
    <x v="105"/>
    <n v="0"/>
    <s v="Hari"/>
    <n v="11500000"/>
    <n v="0"/>
    <n v="0"/>
    <s v="Revisi_Kanwil"/>
    <m/>
    <x v="1"/>
    <m/>
    <m/>
    <m/>
    <n v="0"/>
  </r>
  <r>
    <s v="WA.2378.EBA.962.301.J.522141.2"/>
    <m/>
    <m/>
    <m/>
    <m/>
    <m/>
    <m/>
    <x v="1"/>
    <x v="106"/>
    <n v="2"/>
    <s v="Hari"/>
    <n v="3519000"/>
    <n v="0"/>
    <n v="0"/>
    <s v="Revisi_Kanwil"/>
    <m/>
    <x v="1"/>
    <m/>
    <m/>
    <m/>
    <n v="0"/>
  </r>
  <r>
    <s v="WA.2378.EBA.962.301.J.522191"/>
    <m/>
    <m/>
    <m/>
    <m/>
    <m/>
    <m/>
    <x v="37"/>
    <x v="107"/>
    <m/>
    <m/>
    <m/>
    <n v="0"/>
    <n v="0"/>
    <s v="Revisi_Kanwil"/>
    <m/>
    <x v="1"/>
    <s v="Layanan Umum"/>
    <s v="Umum"/>
    <m/>
    <n v="0"/>
  </r>
  <r>
    <s v="WA.2378.EBA.962.301.J.522191.1"/>
    <m/>
    <m/>
    <m/>
    <m/>
    <m/>
    <m/>
    <x v="1"/>
    <x v="108"/>
    <n v="1"/>
    <s v="PKT"/>
    <n v="35000000"/>
    <n v="0"/>
    <n v="0"/>
    <s v="Revisi_Kanwil"/>
    <m/>
    <x v="1"/>
    <m/>
    <m/>
    <m/>
    <n v="0"/>
  </r>
  <r>
    <s v="WA.2378.EBA.962.301.J.524111"/>
    <m/>
    <m/>
    <m/>
    <m/>
    <m/>
    <m/>
    <x v="38"/>
    <x v="15"/>
    <m/>
    <m/>
    <m/>
    <n v="0"/>
    <n v="0"/>
    <s v="Revisi_Kanwil"/>
    <m/>
    <x v="1"/>
    <s v="Layanan Umum"/>
    <s v="Umum"/>
    <m/>
    <n v="0"/>
  </r>
  <r>
    <s v="WA.2378.EBA.962.301.J.524111.1"/>
    <m/>
    <m/>
    <m/>
    <m/>
    <m/>
    <m/>
    <x v="1"/>
    <x v="109"/>
    <n v="3"/>
    <s v="OK"/>
    <n v="1939000"/>
    <n v="0"/>
    <n v="0"/>
    <s v="Revisi_Kanwil"/>
    <m/>
    <x v="1"/>
    <m/>
    <m/>
    <m/>
    <n v="0"/>
  </r>
  <r>
    <s v="WA.2378.EBA.962.301.J.524119"/>
    <m/>
    <m/>
    <m/>
    <m/>
    <m/>
    <m/>
    <x v="39"/>
    <x v="110"/>
    <m/>
    <m/>
    <m/>
    <n v="0"/>
    <n v="0"/>
    <s v="Revisi_Kanwil"/>
    <m/>
    <x v="1"/>
    <s v="Layanan Umum"/>
    <s v="Umum"/>
    <m/>
    <n v="0"/>
  </r>
  <r>
    <s v="WA.2378.EBA.962.301.J.524119.1"/>
    <m/>
    <m/>
    <m/>
    <m/>
    <m/>
    <m/>
    <x v="1"/>
    <x v="111"/>
    <n v="75"/>
    <s v="OH"/>
    <n v="693000"/>
    <n v="0"/>
    <n v="0"/>
    <s v="Revisi_Kanwil"/>
    <m/>
    <x v="1"/>
    <m/>
    <m/>
    <m/>
    <n v="0"/>
  </r>
  <r>
    <s v="WA.2378.EBA.962.301.J.524119.2"/>
    <m/>
    <m/>
    <m/>
    <m/>
    <m/>
    <m/>
    <x v="1"/>
    <x v="112"/>
    <n v="150"/>
    <s v="OH"/>
    <n v="130000"/>
    <n v="0"/>
    <n v="0"/>
    <s v="Revisi_Kanwil"/>
    <m/>
    <x v="1"/>
    <m/>
    <m/>
    <m/>
    <n v="0"/>
  </r>
  <r>
    <s v="WA.2378.EBA.962.301.J.524119.3"/>
    <m/>
    <m/>
    <m/>
    <m/>
    <m/>
    <m/>
    <x v="1"/>
    <x v="113"/>
    <n v="0"/>
    <s v="OH"/>
    <n v="105000"/>
    <n v="0"/>
    <n v="0"/>
    <s v="Revisi_Kanwil"/>
    <m/>
    <x v="1"/>
    <m/>
    <m/>
    <m/>
    <n v="0"/>
  </r>
  <r>
    <s v="WA.2378.EBA.962.301.K"/>
    <m/>
    <m/>
    <m/>
    <m/>
    <m/>
    <m/>
    <x v="40"/>
    <x v="114"/>
    <m/>
    <m/>
    <m/>
    <n v="0"/>
    <n v="0"/>
    <s v="Revisi_Kanwil"/>
    <s v="Penyelenggaraan Pendidikan"/>
    <x v="2"/>
    <m/>
    <m/>
    <m/>
    <n v="0"/>
  </r>
  <r>
    <s v="WA.2378.EBA.962.301.K.521211"/>
    <m/>
    <m/>
    <m/>
    <m/>
    <m/>
    <m/>
    <x v="36"/>
    <x v="8"/>
    <m/>
    <m/>
    <m/>
    <n v="0"/>
    <n v="0"/>
    <s v="Revisi_Kanwil"/>
    <m/>
    <x v="1"/>
    <s v="Layanan Umum"/>
    <s v="Metode dan Kurikulum"/>
    <m/>
    <n v="0"/>
  </r>
  <r>
    <s v="WA.2378.EBA.962.301.K.521211.1"/>
    <m/>
    <m/>
    <m/>
    <m/>
    <m/>
    <m/>
    <x v="1"/>
    <x v="9"/>
    <n v="150"/>
    <s v="OK"/>
    <n v="75000"/>
    <n v="0"/>
    <n v="0"/>
    <s v="Revisi_Kanwil"/>
    <m/>
    <x v="1"/>
    <m/>
    <m/>
    <m/>
    <n v="0"/>
  </r>
  <r>
    <s v="WA.2378.EBA.962.301.K.521211.2"/>
    <m/>
    <m/>
    <m/>
    <m/>
    <m/>
    <m/>
    <x v="1"/>
    <x v="115"/>
    <n v="2"/>
    <s v="PKT"/>
    <n v="1000000"/>
    <n v="0"/>
    <n v="0"/>
    <s v="Revisi_Kanwil"/>
    <m/>
    <x v="1"/>
    <m/>
    <m/>
    <m/>
    <n v="0"/>
  </r>
  <r>
    <s v="WA.2378.EBA.962.301.K.521211.3"/>
    <m/>
    <m/>
    <m/>
    <m/>
    <m/>
    <m/>
    <x v="1"/>
    <x v="11"/>
    <n v="1"/>
    <s v="PKT"/>
    <n v="1500000"/>
    <n v="0"/>
    <n v="0"/>
    <s v="Revisi_Kanwil"/>
    <m/>
    <x v="1"/>
    <m/>
    <m/>
    <m/>
    <n v="0"/>
  </r>
  <r>
    <s v="WA.2378.EBA.962.301.K.521211.4"/>
    <m/>
    <m/>
    <m/>
    <m/>
    <m/>
    <m/>
    <x v="1"/>
    <x v="12"/>
    <n v="2"/>
    <s v="PKT"/>
    <n v="1000000"/>
    <n v="0"/>
    <n v="0"/>
    <s v="Revisi_Kanwil"/>
    <m/>
    <x v="1"/>
    <m/>
    <m/>
    <m/>
    <n v="0"/>
  </r>
  <r>
    <s v="WA.2378.EBA.962.301.K.521211.5"/>
    <m/>
    <m/>
    <m/>
    <m/>
    <m/>
    <m/>
    <x v="1"/>
    <x v="116"/>
    <n v="100"/>
    <s v="PKT"/>
    <n v="150000"/>
    <n v="0"/>
    <n v="0"/>
    <s v="Revisi_Kanwil"/>
    <m/>
    <x v="1"/>
    <m/>
    <m/>
    <m/>
    <n v="0"/>
  </r>
  <r>
    <s v="WA.2378.EBA.962.301.K.521213"/>
    <m/>
    <m/>
    <m/>
    <m/>
    <m/>
    <m/>
    <x v="41"/>
    <x v="117"/>
    <m/>
    <m/>
    <m/>
    <n v="0"/>
    <n v="0"/>
    <s v="Revisi_Kanwil"/>
    <m/>
    <x v="1"/>
    <s v="Layanan Umum"/>
    <s v="Metode dan Kurikulum"/>
    <m/>
    <n v="0"/>
  </r>
  <r>
    <s v="WA.2378.EBA.962.301.K.521213.1"/>
    <m/>
    <m/>
    <m/>
    <m/>
    <m/>
    <m/>
    <x v="1"/>
    <x v="118"/>
    <n v="80"/>
    <s v="OH"/>
    <n v="80000"/>
    <n v="0"/>
    <n v="0"/>
    <s v="Revisi_Kanwil"/>
    <m/>
    <x v="1"/>
    <m/>
    <m/>
    <m/>
    <n v="0"/>
  </r>
  <r>
    <s v="WA.2378.EBA.962.301.K.522151"/>
    <m/>
    <m/>
    <m/>
    <m/>
    <m/>
    <m/>
    <x v="42"/>
    <x v="13"/>
    <m/>
    <m/>
    <m/>
    <n v="0"/>
    <n v="0"/>
    <s v="Revisi_Kanwil"/>
    <m/>
    <x v="1"/>
    <s v="Layanan Umum"/>
    <s v="Metode dan Kurikulum"/>
    <m/>
    <n v="0"/>
  </r>
  <r>
    <s v="WA.2378.EBA.962.301.K.522151.1"/>
    <m/>
    <m/>
    <m/>
    <m/>
    <m/>
    <m/>
    <x v="1"/>
    <x v="14"/>
    <n v="18"/>
    <s v="OJ"/>
    <n v="1000000"/>
    <n v="0"/>
    <n v="0"/>
    <s v="Revisi_Kanwil"/>
    <m/>
    <x v="1"/>
    <m/>
    <m/>
    <m/>
    <n v="0"/>
  </r>
  <r>
    <s v="WA.2378.EBA.962.301.K.524111"/>
    <m/>
    <m/>
    <m/>
    <m/>
    <m/>
    <m/>
    <x v="38"/>
    <x v="15"/>
    <m/>
    <m/>
    <m/>
    <n v="0"/>
    <n v="0"/>
    <s v="Revisi_Kanwil"/>
    <m/>
    <x v="1"/>
    <s v="Layanan Umum"/>
    <s v="Metode dan Kurikulum"/>
    <m/>
    <n v="0"/>
  </r>
  <r>
    <s v="WA.2378.EBA.962.301.K.524111.1"/>
    <m/>
    <m/>
    <m/>
    <m/>
    <m/>
    <m/>
    <x v="1"/>
    <x v="119"/>
    <n v="20"/>
    <s v="OK"/>
    <n v="5829500"/>
    <n v="0"/>
    <n v="0"/>
    <s v="Revisi_Kanwil"/>
    <m/>
    <x v="1"/>
    <m/>
    <m/>
    <m/>
    <n v="0"/>
  </r>
  <r>
    <s v="WA.2378.EBA.962.301.K.524113"/>
    <m/>
    <m/>
    <m/>
    <m/>
    <m/>
    <m/>
    <x v="43"/>
    <x v="35"/>
    <m/>
    <m/>
    <m/>
    <n v="0"/>
    <n v="0"/>
    <s v="Revisi_Kanwil"/>
    <m/>
    <x v="1"/>
    <s v="Layanan Umum"/>
    <m/>
    <m/>
    <n v="0"/>
  </r>
  <r>
    <s v="WA.2378.EBA.962.301.K.524113.1"/>
    <m/>
    <m/>
    <m/>
    <m/>
    <m/>
    <m/>
    <x v="1"/>
    <x v="119"/>
    <n v="0"/>
    <s v="OK"/>
    <n v="150000"/>
    <n v="0"/>
    <n v="0"/>
    <s v="No Revisi"/>
    <m/>
    <x v="1"/>
    <m/>
    <m/>
    <m/>
    <n v="0"/>
  </r>
  <r>
    <s v="WA.2378.EBA.962.301.L"/>
    <m/>
    <m/>
    <m/>
    <m/>
    <m/>
    <m/>
    <x v="44"/>
    <x v="120"/>
    <m/>
    <m/>
    <m/>
    <n v="0"/>
    <n v="0"/>
    <s v="Revisi_Kanwil"/>
    <s v="Penyelenggaraan Pendidikan"/>
    <x v="3"/>
    <m/>
    <m/>
    <m/>
    <n v="0"/>
  </r>
  <r>
    <s v="WA.2378.EBA.962.301.L.524111"/>
    <m/>
    <m/>
    <m/>
    <m/>
    <m/>
    <m/>
    <x v="38"/>
    <x v="15"/>
    <m/>
    <m/>
    <m/>
    <n v="0"/>
    <n v="0"/>
    <s v="Revisi_Kanwil"/>
    <m/>
    <x v="1"/>
    <s v="Layanan Umum"/>
    <s v="Peserta Didik dan Sarana Prasarana"/>
    <m/>
    <n v="0"/>
  </r>
  <r>
    <s v="WA.2378.EBA.962.301.L.524111.1"/>
    <m/>
    <m/>
    <m/>
    <m/>
    <m/>
    <m/>
    <x v="1"/>
    <x v="121"/>
    <n v="5"/>
    <s v="OK"/>
    <n v="5300000"/>
    <n v="0"/>
    <n v="0"/>
    <s v="Revisi_Kanwil"/>
    <m/>
    <x v="1"/>
    <m/>
    <m/>
    <m/>
    <n v="0"/>
  </r>
  <r>
    <s v="WA.2378.EBA.962.301.M"/>
    <m/>
    <m/>
    <m/>
    <m/>
    <m/>
    <m/>
    <x v="45"/>
    <x v="122"/>
    <m/>
    <m/>
    <m/>
    <n v="0"/>
    <n v="0"/>
    <s v="Revisi_Kanwil"/>
    <s v="Penyelenggaraan Pendidikan"/>
    <x v="2"/>
    <m/>
    <m/>
    <m/>
    <n v="0"/>
  </r>
  <r>
    <s v="WA.2378.EBA.962.301.M.524114"/>
    <m/>
    <m/>
    <m/>
    <m/>
    <m/>
    <m/>
    <x v="46"/>
    <x v="123"/>
    <m/>
    <m/>
    <m/>
    <n v="0"/>
    <n v="0"/>
    <s v="Revisi_Kanwil"/>
    <m/>
    <x v="1"/>
    <s v="Layanan Umum"/>
    <s v="Metode dan Kurikulum"/>
    <m/>
    <n v="0"/>
  </r>
  <r>
    <s v="WA.2378.EBA.962.301.M.524114.1"/>
    <m/>
    <m/>
    <m/>
    <m/>
    <m/>
    <m/>
    <x v="1"/>
    <x v="124"/>
    <n v="0"/>
    <s v="OH"/>
    <n v="1000000"/>
    <n v="0"/>
    <n v="0"/>
    <s v="No Revisi"/>
    <m/>
    <x v="1"/>
    <m/>
    <m/>
    <m/>
    <n v="0"/>
  </r>
  <r>
    <s v="WA.2378.EBA.962.301.M.524114.2"/>
    <m/>
    <m/>
    <m/>
    <m/>
    <m/>
    <m/>
    <x v="1"/>
    <x v="63"/>
    <n v="0"/>
    <s v="OH"/>
    <n v="782257.14285714284"/>
    <n v="0"/>
    <n v="0"/>
    <s v="No Revisi"/>
    <m/>
    <x v="1"/>
    <m/>
    <m/>
    <m/>
    <n v="0"/>
  </r>
  <r>
    <s v="WA.2378.EBA.962.301.N"/>
    <m/>
    <m/>
    <m/>
    <m/>
    <m/>
    <m/>
    <x v="47"/>
    <x v="125"/>
    <m/>
    <m/>
    <m/>
    <n v="0"/>
    <n v="0"/>
    <s v="Revisi_Kanwil"/>
    <s v="Penyelenggaraan Pendidikan"/>
    <x v="3"/>
    <m/>
    <m/>
    <m/>
    <n v="0"/>
  </r>
  <r>
    <s v="WA.2378.EBA.962.301.N.521219"/>
    <m/>
    <m/>
    <m/>
    <m/>
    <m/>
    <m/>
    <x v="13"/>
    <x v="24"/>
    <m/>
    <m/>
    <m/>
    <n v="0"/>
    <n v="0"/>
    <s v="Revisi_Kanwil"/>
    <m/>
    <x v="1"/>
    <s v="Layanan Umum"/>
    <s v="Peserta Didik dan Sarana Prasarana"/>
    <m/>
    <n v="0"/>
  </r>
  <r>
    <s v="WA.2378.EBA.962.301.N.521219.1"/>
    <m/>
    <m/>
    <m/>
    <m/>
    <m/>
    <m/>
    <x v="1"/>
    <x v="25"/>
    <n v="1"/>
    <s v="PKT"/>
    <n v="25000000"/>
    <n v="0"/>
    <n v="0"/>
    <s v="Revisi_Kanwil"/>
    <m/>
    <x v="1"/>
    <m/>
    <m/>
    <m/>
    <n v="0"/>
  </r>
  <r>
    <s v="WA.2378.EBA.962.301.N.522151"/>
    <m/>
    <m/>
    <m/>
    <m/>
    <m/>
    <m/>
    <x v="9"/>
    <x v="13"/>
    <m/>
    <m/>
    <m/>
    <n v="0"/>
    <n v="0"/>
    <s v="Revisi_Kanwil"/>
    <m/>
    <x v="1"/>
    <s v="Layanan Umum"/>
    <s v="Peserta Didik dan Sarana Prasarana"/>
    <m/>
    <n v="0"/>
  </r>
  <r>
    <s v="WA.2378.EBA.962.301.N.522151.1"/>
    <m/>
    <m/>
    <m/>
    <m/>
    <m/>
    <m/>
    <x v="1"/>
    <x v="14"/>
    <n v="12"/>
    <s v="OJ"/>
    <n v="900000"/>
    <n v="0"/>
    <n v="0"/>
    <s v="Revisi_Kanwil"/>
    <m/>
    <x v="1"/>
    <m/>
    <m/>
    <m/>
    <n v="0"/>
  </r>
  <r>
    <s v="WA.2378.EBA.962.301.O"/>
    <m/>
    <m/>
    <m/>
    <m/>
    <m/>
    <m/>
    <x v="48"/>
    <x v="126"/>
    <m/>
    <m/>
    <m/>
    <n v="0"/>
    <n v="0"/>
    <s v="Revisi_Kanwil"/>
    <s v="Kelembagaan dan Ketenagaan"/>
    <x v="5"/>
    <m/>
    <m/>
    <m/>
    <n v="0"/>
  </r>
  <r>
    <s v="WA.2378.EBA.962.301.O.522151"/>
    <m/>
    <m/>
    <m/>
    <m/>
    <m/>
    <m/>
    <x v="9"/>
    <x v="13"/>
    <m/>
    <m/>
    <m/>
    <n v="0"/>
    <n v="0"/>
    <s v="Revisi_Kanwil"/>
    <m/>
    <x v="1"/>
    <s v="Layanan Umum"/>
    <s v="Ketenagaan"/>
    <m/>
    <n v="0"/>
  </r>
  <r>
    <s v="WA.2378.EBA.962.301.O.522151.1"/>
    <m/>
    <m/>
    <m/>
    <m/>
    <m/>
    <m/>
    <x v="1"/>
    <x v="14"/>
    <n v="30"/>
    <s v="OJ"/>
    <n v="900000"/>
    <n v="0"/>
    <n v="0"/>
    <s v="Revisi_Kanwil"/>
    <m/>
    <x v="1"/>
    <m/>
    <m/>
    <m/>
    <n v="0"/>
  </r>
  <r>
    <s v="WA.2378.EBA.962.301.P"/>
    <m/>
    <m/>
    <m/>
    <m/>
    <m/>
    <m/>
    <x v="35"/>
    <x v="127"/>
    <m/>
    <m/>
    <m/>
    <n v="72788000"/>
    <n v="-72788000"/>
    <m/>
    <s v="Tata Usaha"/>
    <x v="6"/>
    <m/>
    <m/>
    <m/>
    <n v="0"/>
  </r>
  <r>
    <s v="WA.2378.EBA.962.301.P.521211"/>
    <m/>
    <m/>
    <m/>
    <m/>
    <m/>
    <m/>
    <x v="36"/>
    <x v="8"/>
    <m/>
    <m/>
    <m/>
    <n v="7750000"/>
    <n v="-7750000"/>
    <s v=""/>
    <m/>
    <x v="1"/>
    <s v="Layanan Umum"/>
    <s v="Umum"/>
    <m/>
    <n v="0"/>
  </r>
  <r>
    <s v="WA.2378.EBA.962.301.P.521211.1"/>
    <m/>
    <m/>
    <m/>
    <m/>
    <m/>
    <m/>
    <x v="1"/>
    <x v="9"/>
    <n v="50"/>
    <s v="OK"/>
    <n v="75000"/>
    <n v="3750000"/>
    <n v="-3750000"/>
    <s v="Rev detil"/>
    <m/>
    <x v="1"/>
    <m/>
    <m/>
    <m/>
    <n v="0"/>
  </r>
  <r>
    <s v="WA.2378.EBA.962.301.P.521211.2"/>
    <m/>
    <m/>
    <m/>
    <m/>
    <m/>
    <m/>
    <x v="1"/>
    <x v="115"/>
    <n v="1"/>
    <s v="PKT"/>
    <n v="1500000"/>
    <n v="1500000"/>
    <n v="-1500000"/>
    <s v="Rev detil"/>
    <m/>
    <x v="1"/>
    <m/>
    <m/>
    <m/>
    <n v="0"/>
  </r>
  <r>
    <s v="WA.2378.EBA.962.301.P.521211.3"/>
    <m/>
    <m/>
    <m/>
    <m/>
    <m/>
    <m/>
    <x v="1"/>
    <x v="11"/>
    <n v="1"/>
    <s v="PKT"/>
    <n v="1500000"/>
    <n v="1500000"/>
    <n v="-1500000"/>
    <s v="Rev detil"/>
    <m/>
    <x v="1"/>
    <m/>
    <m/>
    <m/>
    <n v="0"/>
  </r>
  <r>
    <s v="WA.2378.EBA.962.301.P.521211.4"/>
    <m/>
    <m/>
    <m/>
    <m/>
    <m/>
    <m/>
    <x v="1"/>
    <x v="12"/>
    <n v="1"/>
    <s v="PKT"/>
    <n v="1000000"/>
    <n v="1000000"/>
    <n v="-1000000"/>
    <s v="Rev detil"/>
    <m/>
    <x v="1"/>
    <m/>
    <m/>
    <m/>
    <n v="0"/>
  </r>
  <r>
    <s v="WA.2378.EBA.962.301.P.524111"/>
    <m/>
    <m/>
    <m/>
    <m/>
    <m/>
    <m/>
    <x v="38"/>
    <x v="15"/>
    <m/>
    <m/>
    <m/>
    <n v="5000000"/>
    <n v="-5000000"/>
    <s v=""/>
    <m/>
    <x v="1"/>
    <s v="Layanan Umum"/>
    <s v="Umum"/>
    <m/>
    <n v="0"/>
  </r>
  <r>
    <s v="WA.2378.EBA.962.301.P.524111.1"/>
    <m/>
    <m/>
    <m/>
    <m/>
    <m/>
    <m/>
    <x v="1"/>
    <x v="119"/>
    <n v="10"/>
    <s v="OK"/>
    <n v="500000"/>
    <n v="5000000"/>
    <n v="-5000000"/>
    <s v="Rev detil"/>
    <m/>
    <x v="1"/>
    <m/>
    <m/>
    <m/>
    <n v="0"/>
  </r>
  <r>
    <s v="WA.2378.EBA.962.301.P.524119"/>
    <m/>
    <m/>
    <m/>
    <m/>
    <m/>
    <m/>
    <x v="39"/>
    <x v="110"/>
    <m/>
    <m/>
    <m/>
    <n v="60038000"/>
    <n v="-60038000"/>
    <s v=""/>
    <m/>
    <x v="1"/>
    <s v="Layanan Umum"/>
    <s v="Umum"/>
    <m/>
    <n v="0"/>
  </r>
  <r>
    <s v="WA.2378.EBA.962.301.P.524119.1"/>
    <m/>
    <m/>
    <m/>
    <m/>
    <m/>
    <m/>
    <x v="1"/>
    <x v="128"/>
    <n v="54"/>
    <s v="OH"/>
    <n v="822000"/>
    <n v="44388000"/>
    <n v="-44388000"/>
    <s v="Rev detil"/>
    <m/>
    <x v="1"/>
    <m/>
    <m/>
    <m/>
    <n v="0"/>
  </r>
  <r>
    <s v="WA.2378.EBA.962.301.P.524119.2"/>
    <m/>
    <m/>
    <m/>
    <m/>
    <m/>
    <m/>
    <x v="1"/>
    <x v="129"/>
    <n v="81"/>
    <s v="OH"/>
    <n v="150000"/>
    <n v="12150000"/>
    <n v="-12150000"/>
    <s v="Rev detil"/>
    <m/>
    <x v="1"/>
    <m/>
    <m/>
    <m/>
    <n v="0"/>
  </r>
  <r>
    <s v="WA.2378.EBA.962.301.P.524119.3"/>
    <m/>
    <m/>
    <m/>
    <m/>
    <m/>
    <m/>
    <x v="1"/>
    <x v="130"/>
    <n v="10"/>
    <s v="OH"/>
    <n v="350000"/>
    <n v="3500000"/>
    <n v="-3500000"/>
    <s v="Rev detil"/>
    <m/>
    <x v="1"/>
    <m/>
    <m/>
    <m/>
    <n v="0"/>
  </r>
  <r>
    <s v="WA.2378.EBA.994"/>
    <s v="2378.EBA.994"/>
    <s v="Layanan Perkantoran"/>
    <n v="1"/>
    <s v="Layanan"/>
    <m/>
    <n v="9231678000"/>
    <x v="49"/>
    <x v="131"/>
    <n v="1"/>
    <s v="Layanan"/>
    <m/>
    <n v="9231678000"/>
    <n v="0"/>
    <m/>
    <m/>
    <x v="1"/>
    <m/>
    <m/>
    <n v="2678703649"/>
    <n v="0"/>
  </r>
  <r>
    <s v="WA.2378.EBA.994.001"/>
    <s v="001"/>
    <s v="Gaji dan Tunjangan"/>
    <m/>
    <s v=""/>
    <m/>
    <n v="7036020000"/>
    <x v="50"/>
    <x v="132"/>
    <m/>
    <s v=""/>
    <m/>
    <n v="7036020000"/>
    <n v="0"/>
    <m/>
    <m/>
    <x v="1"/>
    <m/>
    <m/>
    <n v="2181994877"/>
    <n v="0"/>
  </r>
  <r>
    <s v="WA.2378.EBA.994.001.DB"/>
    <s v="DB"/>
    <s v="Gaji dan Tunjangan Pusat Pendidikan KP"/>
    <m/>
    <m/>
    <m/>
    <n v="7036020000"/>
    <x v="51"/>
    <x v="133"/>
    <m/>
    <m/>
    <m/>
    <n v="7036020000"/>
    <n v="0"/>
    <m/>
    <s v="Tata Usaha"/>
    <x v="9"/>
    <m/>
    <m/>
    <n v="2181994877"/>
    <n v="0"/>
  </r>
  <r>
    <s v="WA.2378.EBA.994.001.DB.511111"/>
    <s v="511111"/>
    <s v="Belanja Gaji Pokok PNS"/>
    <m/>
    <m/>
    <m/>
    <n v="2390272000"/>
    <x v="52"/>
    <x v="134"/>
    <m/>
    <m/>
    <m/>
    <n v="2390272000"/>
    <n v="0"/>
    <m/>
    <m/>
    <x v="1"/>
    <s v="Gaji dan Tunjangan Pegawai"/>
    <s v="Keuangan"/>
    <n v="988633200"/>
    <n v="0"/>
  </r>
  <r>
    <s v="WA.2378.EBA.994.001.DB.511111.1"/>
    <m/>
    <s v="01 - Belanja Gaji Pokok PNS"/>
    <n v="14"/>
    <s v="bln"/>
    <n v="170733715"/>
    <n v="2390272000"/>
    <x v="1"/>
    <x v="135"/>
    <n v="14"/>
    <s v="bln"/>
    <n v="170733715"/>
    <n v="2390272000"/>
    <n v="0"/>
    <s v=""/>
    <m/>
    <x v="1"/>
    <m/>
    <m/>
    <n v="988633200"/>
    <n v="0"/>
  </r>
  <r>
    <s v="WA.2378.EBA.994.001.DB.511119"/>
    <s v="511119"/>
    <s v="Belanja Pembulatan Gaji PNS"/>
    <m/>
    <m/>
    <m/>
    <n v="109000"/>
    <x v="53"/>
    <x v="136"/>
    <m/>
    <m/>
    <m/>
    <n v="109000"/>
    <n v="0"/>
    <m/>
    <m/>
    <x v="1"/>
    <s v="Gaji dan Tunjangan Pegawai"/>
    <s v="Keuangan"/>
    <n v="14495"/>
    <n v="0"/>
  </r>
  <r>
    <s v="WA.2378.EBA.994.001.DB.511119.1"/>
    <m/>
    <s v="01 - Belanja Pembulatan Gaji PNS"/>
    <n v="14"/>
    <s v="bln"/>
    <n v="7786"/>
    <n v="109000"/>
    <x v="1"/>
    <x v="137"/>
    <n v="14"/>
    <s v="bln"/>
    <n v="7786"/>
    <n v="109000"/>
    <n v="0"/>
    <s v=""/>
    <m/>
    <x v="1"/>
    <m/>
    <m/>
    <n v="14495"/>
    <n v="0"/>
  </r>
  <r>
    <s v="WA.2378.EBA.994.001.DB.511121"/>
    <s v="511121"/>
    <s v="Belanja Tunj. Suami/Istri PNS"/>
    <m/>
    <m/>
    <m/>
    <n v="163168000"/>
    <x v="54"/>
    <x v="138"/>
    <m/>
    <m/>
    <m/>
    <n v="163168000"/>
    <n v="0"/>
    <m/>
    <m/>
    <x v="1"/>
    <s v="Gaji dan Tunjangan Pegawai"/>
    <s v="Keuangan"/>
    <n v="65128190"/>
    <n v="0"/>
  </r>
  <r>
    <s v="WA.2378.EBA.994.001.DB.511121.1"/>
    <m/>
    <s v="01 - Belanja Tunj. Suami/Istri PNS"/>
    <n v="14"/>
    <s v="bln"/>
    <n v="11654858"/>
    <n v="163168000"/>
    <x v="1"/>
    <x v="139"/>
    <n v="14"/>
    <s v="bln"/>
    <n v="11654858"/>
    <n v="163168000"/>
    <n v="0"/>
    <s v=""/>
    <m/>
    <x v="1"/>
    <m/>
    <m/>
    <n v="65128190"/>
    <n v="0"/>
  </r>
  <r>
    <s v="WA.2378.EBA.994.001.DB.511122"/>
    <s v="511122"/>
    <s v="Belanja Tunj. Anak PNS"/>
    <m/>
    <m/>
    <m/>
    <n v="57444000"/>
    <x v="55"/>
    <x v="140"/>
    <m/>
    <m/>
    <m/>
    <n v="57444000"/>
    <n v="0"/>
    <m/>
    <m/>
    <x v="1"/>
    <s v="Gaji dan Tunjangan Pegawai"/>
    <s v="Keuangan"/>
    <n v="19904952"/>
    <n v="0"/>
  </r>
  <r>
    <s v="WA.2378.EBA.994.001.DB.511122.1"/>
    <m/>
    <s v="01 - Belanja Tunj. Anak PNS"/>
    <n v="14"/>
    <s v="bln"/>
    <n v="4103143"/>
    <n v="57444000"/>
    <x v="1"/>
    <x v="141"/>
    <n v="14"/>
    <s v="bln"/>
    <n v="4103143"/>
    <n v="57444000"/>
    <n v="0"/>
    <s v=""/>
    <m/>
    <x v="1"/>
    <m/>
    <m/>
    <n v="19904952"/>
    <n v="0"/>
  </r>
  <r>
    <s v="WA.2378.EBA.994.001.DB.511123"/>
    <s v="511123"/>
    <s v="Belanja Tunj. Struktural PNS"/>
    <m/>
    <m/>
    <m/>
    <n v="136220000"/>
    <x v="56"/>
    <x v="142"/>
    <m/>
    <m/>
    <m/>
    <n v="136220000"/>
    <n v="0"/>
    <m/>
    <m/>
    <x v="1"/>
    <s v="Gaji dan Tunjangan Pegawai"/>
    <s v="Keuangan"/>
    <n v="34620000"/>
    <n v="0"/>
  </r>
  <r>
    <s v="WA.2378.EBA.994.001.DB.511123.1"/>
    <m/>
    <s v="01 - Belanja Tunj. Struktural PNS"/>
    <n v="14"/>
    <s v="bln"/>
    <n v="9730000"/>
    <n v="136220000"/>
    <x v="1"/>
    <x v="143"/>
    <n v="14"/>
    <s v="bln"/>
    <n v="9730000"/>
    <n v="136220000"/>
    <n v="0"/>
    <s v=""/>
    <m/>
    <x v="1"/>
    <m/>
    <m/>
    <n v="34620000"/>
    <n v="0"/>
  </r>
  <r>
    <s v="WA.2378.EBA.994.001.DB.511124"/>
    <s v="511124"/>
    <s v="Belanja Tunj. Fungsional PNS"/>
    <m/>
    <m/>
    <m/>
    <n v="198366000"/>
    <x v="57"/>
    <x v="144"/>
    <m/>
    <m/>
    <m/>
    <n v="198366000"/>
    <n v="0"/>
    <m/>
    <m/>
    <x v="1"/>
    <s v="Gaji dan Tunjangan Pegawai"/>
    <s v="Keuangan"/>
    <n v="142620000"/>
    <n v="0"/>
  </r>
  <r>
    <s v="WA.2378.EBA.994.001.DB.511124.1"/>
    <m/>
    <s v="01 - Belanja Tunj. Fungsional PNS"/>
    <n v="14"/>
    <s v="bln"/>
    <n v="14169000"/>
    <n v="198366000"/>
    <x v="1"/>
    <x v="145"/>
    <n v="14"/>
    <s v="bln"/>
    <n v="14169000"/>
    <n v="198366000"/>
    <n v="0"/>
    <s v=""/>
    <m/>
    <x v="1"/>
    <m/>
    <m/>
    <n v="142620000"/>
    <n v="0"/>
  </r>
  <r>
    <s v="WA.2378.EBA.994.001.DB.511125"/>
    <s v="511125"/>
    <s v="Belanja Tunj. PPh PNS"/>
    <m/>
    <m/>
    <m/>
    <n v="13346000"/>
    <x v="58"/>
    <x v="146"/>
    <m/>
    <m/>
    <m/>
    <n v="13346000"/>
    <n v="0"/>
    <m/>
    <m/>
    <x v="1"/>
    <s v="Gaji dan Tunjangan Pegawai"/>
    <s v="Keuangan"/>
    <n v="4684426"/>
    <n v="0"/>
  </r>
  <r>
    <s v="WA.2378.EBA.994.001.DB.511125.1"/>
    <m/>
    <s v="01 - Belanja Tunj. PPh PNS"/>
    <n v="14"/>
    <s v="bln"/>
    <n v="953357"/>
    <n v="13346000"/>
    <x v="1"/>
    <x v="147"/>
    <n v="14"/>
    <s v="bln"/>
    <n v="953357"/>
    <n v="13346000"/>
    <n v="0"/>
    <s v=""/>
    <m/>
    <x v="1"/>
    <m/>
    <m/>
    <n v="4684426"/>
    <n v="0"/>
  </r>
  <r>
    <s v="WA.2378.EBA.994.001.DB.511126"/>
    <s v="511126"/>
    <s v="Belanja Tunj. Beras PNS"/>
    <m/>
    <m/>
    <m/>
    <n v="113636000"/>
    <x v="59"/>
    <x v="148"/>
    <m/>
    <m/>
    <m/>
    <n v="113636000"/>
    <n v="0"/>
    <m/>
    <m/>
    <x v="1"/>
    <s v="Gaji dan Tunjangan Pegawai"/>
    <s v="Keuangan"/>
    <n v="52576920"/>
    <n v="0"/>
  </r>
  <r>
    <s v="WA.2378.EBA.994.001.DB.511126.1"/>
    <m/>
    <s v="01 - Belanja Tunj. Beras PNS"/>
    <n v="1"/>
    <s v="thn"/>
    <n v="113636000"/>
    <n v="113636000"/>
    <x v="1"/>
    <x v="149"/>
    <n v="1"/>
    <s v="thn"/>
    <n v="113636000"/>
    <n v="113636000"/>
    <n v="0"/>
    <s v=""/>
    <m/>
    <x v="1"/>
    <m/>
    <m/>
    <n v="52576920"/>
    <n v="0"/>
  </r>
  <r>
    <s v="WA.2378.EBA.994.001.DB.511129"/>
    <s v="511129"/>
    <s v="Belanja Uang Makan PNS"/>
    <m/>
    <m/>
    <m/>
    <n v="451220000"/>
    <x v="60"/>
    <x v="150"/>
    <m/>
    <m/>
    <m/>
    <n v="451220000"/>
    <n v="0"/>
    <m/>
    <m/>
    <x v="1"/>
    <s v="Gaji dan Tunjangan Pegawai"/>
    <s v="Keuangan"/>
    <n v="43929000"/>
    <n v="0"/>
  </r>
  <r>
    <s v="WA.2378.EBA.994.001.DB.511129.1"/>
    <m/>
    <s v="01 - Belanja Uang Makan PNS"/>
    <n v="1"/>
    <s v="thn"/>
    <n v="451220000"/>
    <n v="451220000"/>
    <x v="1"/>
    <x v="151"/>
    <n v="1"/>
    <s v="thn"/>
    <n v="451220000"/>
    <n v="451220000"/>
    <n v="0"/>
    <s v=""/>
    <m/>
    <x v="1"/>
    <m/>
    <m/>
    <n v="43929000"/>
    <n v="0"/>
  </r>
  <r>
    <s v="WA.2378.EBA.994.001.DB.511151"/>
    <s v="511151"/>
    <s v="Belanja Tunjangan Umum PNS"/>
    <m/>
    <m/>
    <m/>
    <n v="81480000"/>
    <x v="61"/>
    <x v="152"/>
    <m/>
    <m/>
    <m/>
    <n v="81480000"/>
    <n v="0"/>
    <m/>
    <m/>
    <x v="1"/>
    <s v="Gaji dan Tunjangan Pegawai"/>
    <s v="Keuangan"/>
    <n v="29910000"/>
    <n v="0"/>
  </r>
  <r>
    <s v="WA.2378.EBA.994.001.DB.511151.1"/>
    <m/>
    <s v="01 - Belanja Tunjangan Umum PNS"/>
    <n v="14"/>
    <s v="bln"/>
    <n v="5820000"/>
    <n v="81480000"/>
    <x v="1"/>
    <x v="153"/>
    <n v="14"/>
    <s v="bln"/>
    <n v="5820000"/>
    <n v="81480000"/>
    <n v="0"/>
    <s v=""/>
    <m/>
    <x v="1"/>
    <m/>
    <m/>
    <n v="29910000"/>
    <n v="0"/>
  </r>
  <r>
    <s v="WA.2378.EBA.994.001.DB.512211"/>
    <s v="512211"/>
    <s v="Belanja Uang Lembur"/>
    <m/>
    <m/>
    <m/>
    <n v="173032000"/>
    <x v="62"/>
    <x v="154"/>
    <m/>
    <m/>
    <m/>
    <n v="173032000"/>
    <n v="0"/>
    <m/>
    <m/>
    <x v="1"/>
    <s v="Gaji dan Tunjangan Pegawai"/>
    <s v="Keuangan"/>
    <n v="0"/>
    <n v="0"/>
  </r>
  <r>
    <s v="WA.2378.EBA.994.001.DB.512211.1"/>
    <m/>
    <s v="01 - Uang Lembur dan Uang Makan Lembur"/>
    <n v="1"/>
    <s v="thn"/>
    <n v="173032000"/>
    <n v="173032000"/>
    <x v="1"/>
    <x v="155"/>
    <n v="1"/>
    <s v="thn"/>
    <n v="173032000"/>
    <n v="173032000"/>
    <n v="0"/>
    <s v=""/>
    <m/>
    <x v="1"/>
    <m/>
    <m/>
    <n v="0"/>
    <n v="0"/>
  </r>
  <r>
    <s v="WA.2378.EBA.994.001.DB.512411"/>
    <s v="512411"/>
    <s v="Belanja Pegawai (Tunjangan Khusus/Kegiatan/Kinerja)"/>
    <m/>
    <m/>
    <m/>
    <n v="3257727000"/>
    <x v="63"/>
    <x v="156"/>
    <m/>
    <m/>
    <m/>
    <n v="3257727000"/>
    <n v="0"/>
    <m/>
    <m/>
    <x v="1"/>
    <s v="Gaji dan Tunjangan Pegawai"/>
    <s v="Keuangan"/>
    <n v="799973694"/>
    <n v="0"/>
  </r>
  <r>
    <s v="WA.2378.EBA.994.001.DB.512411.1"/>
    <m/>
    <s v="01 - Belanja Pegawai (Tunjangan Khusus/Kegiatan/Kinerja)"/>
    <n v="14"/>
    <s v="bln"/>
    <n v="232694790"/>
    <n v="3257727000"/>
    <x v="1"/>
    <x v="157"/>
    <n v="14"/>
    <s v="bln"/>
    <n v="232694790"/>
    <n v="3257727000"/>
    <n v="0"/>
    <s v=""/>
    <m/>
    <x v="1"/>
    <m/>
    <m/>
    <n v="799973694"/>
    <n v="0"/>
  </r>
  <r>
    <s v="WA.2378.EBA.994.002"/>
    <s v="002"/>
    <s v="Operasional dan Pemeliharaan Kantor"/>
    <m/>
    <s v=""/>
    <m/>
    <n v="2195658000"/>
    <x v="64"/>
    <x v="158"/>
    <m/>
    <s v=""/>
    <m/>
    <n v="2195658000"/>
    <n v="0"/>
    <m/>
    <m/>
    <x v="1"/>
    <m/>
    <m/>
    <n v="496708772"/>
    <n v="0"/>
  </r>
  <r>
    <s v="WA.2378.EBA.994.002.GA"/>
    <s v="GA"/>
    <s v="Operasional dan Pemeliharaan Kantor Pusat Pendidikan KP"/>
    <m/>
    <m/>
    <m/>
    <n v="1410100000"/>
    <x v="65"/>
    <x v="159"/>
    <m/>
    <m/>
    <m/>
    <n v="1528900000"/>
    <n v="-118800000"/>
    <m/>
    <s v="Tata Usaha"/>
    <x v="6"/>
    <m/>
    <m/>
    <n v="375750372"/>
    <n v="0"/>
  </r>
  <r>
    <s v="WA.2378.EBA.994.002.GA.521111"/>
    <s v="521111"/>
    <s v="Belanja Keperluan Perkantoran"/>
    <m/>
    <m/>
    <m/>
    <n v="1099590000"/>
    <x v="66"/>
    <x v="160"/>
    <m/>
    <m/>
    <m/>
    <n v="1252040000"/>
    <n v="-152450000"/>
    <m/>
    <m/>
    <x v="1"/>
    <s v="Operasional dan Pemeliharaan Kantor"/>
    <s v="Umum"/>
    <n v="319383322"/>
    <n v="0"/>
  </r>
  <r>
    <s v="WA.2378.EBA.994.002.GA.521111.1"/>
    <m/>
    <s v="01 - Keperluan sehari hari perkantoran"/>
    <n v="60"/>
    <s v="OT"/>
    <n v="1500000"/>
    <n v="90000000"/>
    <x v="1"/>
    <x v="161"/>
    <n v="60"/>
    <s v="OT"/>
    <n v="1487500"/>
    <n v="89250000"/>
    <n v="750000"/>
    <s v="Rev detil"/>
    <m/>
    <x v="1"/>
    <m/>
    <m/>
    <n v="23283800"/>
    <n v="0"/>
  </r>
  <r>
    <s v="WA.2378.EBA.994.002.GA.521111.2"/>
    <m/>
    <s v="02 - Jamuan"/>
    <n v="1"/>
    <s v="thn"/>
    <n v="63386000"/>
    <n v="63386000"/>
    <x v="1"/>
    <x v="162"/>
    <n v="1"/>
    <s v="thn"/>
    <n v="63386000"/>
    <n v="63386000"/>
    <n v="0"/>
    <s v=""/>
    <m/>
    <x v="1"/>
    <m/>
    <m/>
    <n v="2167000"/>
    <n v="0"/>
  </r>
  <r>
    <s v="WA.2378.EBA.994.002.GA.521111.3"/>
    <m/>
    <s v="03 - Pramubakti (12 org x 12 bulan)"/>
    <n v="144"/>
    <s v="OB"/>
    <n v="5100000"/>
    <n v="734400000"/>
    <x v="1"/>
    <x v="163"/>
    <n v="156"/>
    <s v="OB"/>
    <n v="5100000"/>
    <n v="795600000"/>
    <n v="-61200000"/>
    <s v="Rev detil"/>
    <m/>
    <x v="1"/>
    <m/>
    <m/>
    <n v="244800000"/>
    <n v="0"/>
  </r>
  <r>
    <s v="WA.2378.EBA.994.002.GA.521111.4"/>
    <m/>
    <s v="04 - Pengemudi (1 org x 12 bulan)"/>
    <n v="12"/>
    <s v="OB"/>
    <n v="5600000"/>
    <n v="67200000"/>
    <x v="1"/>
    <x v="164"/>
    <n v="13"/>
    <s v="OB"/>
    <n v="5600000"/>
    <n v="72800000"/>
    <n v="-5600000"/>
    <s v="Rev detil"/>
    <m/>
    <x v="1"/>
    <m/>
    <m/>
    <n v="22400000"/>
    <n v="0"/>
  </r>
  <r>
    <s v="WA.2378.EBA.994.002.GA.521111.5"/>
    <m/>
    <s v="05 - BPJS Ketenagakerjaan Pengemudi dan Pramubhakti"/>
    <n v="11"/>
    <s v="Bulan"/>
    <n v="400000"/>
    <n v="4400000"/>
    <x v="1"/>
    <x v="165"/>
    <n v="12"/>
    <s v="Bulan"/>
    <n v="400000"/>
    <n v="4800000"/>
    <n v="-400000"/>
    <s v="Rev detil"/>
    <m/>
    <x v="1"/>
    <m/>
    <m/>
    <n v="1442880"/>
    <n v="0"/>
  </r>
  <r>
    <s v="WA.2378.EBA.994.002.GA.521111.6"/>
    <m/>
    <s v="06 - Pencetakan/Publikasi"/>
    <n v="70"/>
    <s v="Ekspl"/>
    <n v="500000"/>
    <n v="35000000"/>
    <x v="1"/>
    <x v="166"/>
    <n v="1"/>
    <s v="thn"/>
    <n v="130000000"/>
    <n v="130000000"/>
    <n v="-95000000"/>
    <s v="Rev detil"/>
    <m/>
    <x v="1"/>
    <m/>
    <m/>
    <n v="17850000"/>
    <n v="0"/>
  </r>
  <r>
    <s v="WA.2378.EBA.994.002.GA.521111.7"/>
    <m/>
    <s v="07 - Langganan Majalah dan Surat Kabar"/>
    <n v="12"/>
    <s v="Bulan"/>
    <n v="750000"/>
    <n v="9000000"/>
    <x v="1"/>
    <x v="32"/>
    <m/>
    <m/>
    <m/>
    <m/>
    <n v="9000000"/>
    <s v="Rev detil"/>
    <m/>
    <x v="1"/>
    <m/>
    <m/>
    <n v="0"/>
    <n v="0"/>
  </r>
  <r>
    <s v="WA.2378.EBA.994.002.GA.521111.8"/>
    <m/>
    <s v="08 - Langganan biaya video conference dan Zoho"/>
    <n v="12"/>
    <s v="Bulan"/>
    <n v="1325000"/>
    <n v="15900000"/>
    <x v="1"/>
    <x v="167"/>
    <n v="12"/>
    <s v="Bulan"/>
    <n v="1325000"/>
    <n v="15900000"/>
    <n v="0"/>
    <s v=""/>
    <m/>
    <x v="1"/>
    <m/>
    <m/>
    <n v="2189642"/>
    <n v="0"/>
  </r>
  <r>
    <s v="WA.2378.EBA.994.002.GA.521111.9"/>
    <m/>
    <s v="09 - Estetika Kantor dan Pengharum Ruangan"/>
    <n v="12"/>
    <s v="Bulan"/>
    <n v="3000000"/>
    <n v="36000000"/>
    <x v="1"/>
    <x v="168"/>
    <n v="12"/>
    <s v="Bulan"/>
    <n v="3000000"/>
    <n v="36000000"/>
    <n v="0"/>
    <s v=""/>
    <m/>
    <x v="1"/>
    <m/>
    <m/>
    <n v="5250000"/>
    <n v="0"/>
  </r>
  <r>
    <s v="WA.2378.EBA.994.002.GA.521111.10"/>
    <m/>
    <s v="10 - Uang Lembur PPNPN"/>
    <n v="1"/>
    <s v="thn"/>
    <n v="44304000"/>
    <n v="44304000"/>
    <x v="1"/>
    <x v="169"/>
    <n v="1"/>
    <s v="thn"/>
    <n v="44304000"/>
    <n v="44304000"/>
    <n v="0"/>
    <s v=""/>
    <m/>
    <x v="1"/>
    <m/>
    <m/>
    <n v="0"/>
    <n v="0"/>
  </r>
  <r>
    <s v="WA.2378.EBA.994.002.GA.521131"/>
    <s v="521131"/>
    <s v="Belanja Barang Operasional - Penanganan Pandemi COVID-19"/>
    <m/>
    <m/>
    <m/>
    <n v="103250000"/>
    <x v="67"/>
    <x v="170"/>
    <m/>
    <m/>
    <m/>
    <n v="69600000"/>
    <n v="33650000"/>
    <m/>
    <m/>
    <x v="1"/>
    <s v="Operasional dan Pemeliharaan Kantor"/>
    <s v="Umum"/>
    <n v="9861550"/>
    <n v="0"/>
  </r>
  <r>
    <s v="WA.2378.EBA.994.002.GA.521131.1"/>
    <m/>
    <s v="01 - Masker, hand sanitizer, desinfektan, multivitami/suplemen (59 peg x 7 kali)"/>
    <n v="413"/>
    <s v="OK"/>
    <n v="250000"/>
    <n v="103250000"/>
    <x v="1"/>
    <x v="171"/>
    <n v="348"/>
    <s v="OB"/>
    <n v="200000"/>
    <n v="69600000"/>
    <n v="33650000"/>
    <s v="Rev detil"/>
    <m/>
    <x v="1"/>
    <m/>
    <m/>
    <n v="9861550"/>
    <n v="0"/>
  </r>
  <r>
    <s v="WA.2378.EBA.994.002.GA.521811"/>
    <s v="521811"/>
    <s v="Belanja Barang Persediaan Barang Konsumsi"/>
    <m/>
    <m/>
    <m/>
    <n v="207260000"/>
    <x v="68"/>
    <x v="172"/>
    <m/>
    <m/>
    <m/>
    <n v="207260000"/>
    <n v="0"/>
    <m/>
    <m/>
    <x v="1"/>
    <m/>
    <s v="Umum"/>
    <n v="46505500"/>
    <n v="0"/>
  </r>
  <r>
    <s v="WA.2378.EBA.994.002.GA.521811.1"/>
    <m/>
    <s v="01 - ATK"/>
    <n v="48"/>
    <s v="PKT"/>
    <n v="1000000"/>
    <n v="48000000"/>
    <x v="1"/>
    <x v="173"/>
    <n v="48"/>
    <s v="PKT"/>
    <n v="1000000"/>
    <n v="48000000"/>
    <n v="0"/>
    <s v=""/>
    <m/>
    <x v="1"/>
    <m/>
    <m/>
    <n v="15958000"/>
    <n v="0"/>
  </r>
  <r>
    <s v="WA.2378.EBA.994.002.GA.521811.2"/>
    <m/>
    <s v="02 - Bahan Komputer"/>
    <n v="48"/>
    <s v="PKT"/>
    <n v="1500000"/>
    <n v="72000000"/>
    <x v="1"/>
    <x v="21"/>
    <n v="48"/>
    <s v="PKT"/>
    <n v="1500000"/>
    <n v="72000000"/>
    <n v="0"/>
    <s v=""/>
    <m/>
    <x v="1"/>
    <m/>
    <m/>
    <n v="23827500"/>
    <n v="0"/>
  </r>
  <r>
    <s v="WA.2378.EBA.994.002.GA.521811.3"/>
    <m/>
    <s v="03 - Kertas Fotocopy A4"/>
    <n v="192"/>
    <s v="PKT"/>
    <n v="50000"/>
    <n v="9600000"/>
    <x v="1"/>
    <x v="174"/>
    <n v="192"/>
    <s v="PKT"/>
    <n v="50000"/>
    <n v="9600000"/>
    <n v="0"/>
    <s v=""/>
    <m/>
    <x v="1"/>
    <m/>
    <m/>
    <n v="1600000"/>
    <n v="0"/>
  </r>
  <r>
    <s v="WA.2378.EBA.994.002.GA.521811.4"/>
    <m/>
    <s v="04 - Kertas Fotocopy F4"/>
    <n v="192"/>
    <s v="PKT"/>
    <n v="55000"/>
    <n v="10560000"/>
    <x v="1"/>
    <x v="175"/>
    <n v="192"/>
    <s v="PKT"/>
    <n v="55000"/>
    <n v="10560000"/>
    <n v="0"/>
    <s v=""/>
    <m/>
    <x v="1"/>
    <m/>
    <m/>
    <n v="1760000"/>
    <n v="0"/>
  </r>
  <r>
    <s v="WA.2378.EBA.994.002.GA.521811.5"/>
    <m/>
    <s v="05 - Kertas Kop A4 (4 warna)"/>
    <n v="60"/>
    <s v="rim"/>
    <n v="220000"/>
    <n v="13200000"/>
    <x v="1"/>
    <x v="176"/>
    <n v="60"/>
    <s v="rim"/>
    <n v="220000"/>
    <n v="13200000"/>
    <n v="0"/>
    <s v=""/>
    <m/>
    <x v="1"/>
    <m/>
    <m/>
    <n v="1600000"/>
    <n v="0"/>
  </r>
  <r>
    <s v="WA.2378.EBA.994.002.GA.521811.6"/>
    <m/>
    <s v="06 - Kertas Kop F4 (4 warna)"/>
    <n v="60"/>
    <s v="rim"/>
    <n v="240000"/>
    <n v="14400000"/>
    <x v="1"/>
    <x v="177"/>
    <n v="60"/>
    <s v="rim"/>
    <n v="240000"/>
    <n v="14400000"/>
    <n v="0"/>
    <s v=""/>
    <m/>
    <x v="1"/>
    <m/>
    <m/>
    <n v="1760000"/>
    <n v="0"/>
  </r>
  <r>
    <s v="WA.2378.EBA.994.002.GA.521811.7"/>
    <m/>
    <s v="07 - Amplop Kop Besar"/>
    <n v="950"/>
    <s v="LBR"/>
    <n v="5000"/>
    <n v="4750000"/>
    <x v="1"/>
    <x v="178"/>
    <n v="950"/>
    <s v="LBR"/>
    <n v="5000"/>
    <n v="4750000"/>
    <n v="0"/>
    <s v=""/>
    <m/>
    <x v="1"/>
    <m/>
    <m/>
    <n v="0"/>
    <n v="0"/>
  </r>
  <r>
    <s v="WA.2378.EBA.994.002.GA.521811.8"/>
    <m/>
    <s v="08 - Amplop Kop Kecil"/>
    <n v="50"/>
    <s v="box"/>
    <n v="220000"/>
    <n v="11000000"/>
    <x v="1"/>
    <x v="179"/>
    <n v="50"/>
    <s v="box"/>
    <n v="220000"/>
    <n v="11000000"/>
    <n v="0"/>
    <s v=""/>
    <m/>
    <x v="1"/>
    <m/>
    <m/>
    <n v="0"/>
    <n v="0"/>
  </r>
  <r>
    <s v="WA.2378.EBA.994.002.GA.521811.9"/>
    <m/>
    <s v="09 - Map Pusdik KP"/>
    <n v="950"/>
    <s v="LBR"/>
    <n v="25000"/>
    <n v="23750000"/>
    <x v="1"/>
    <x v="180"/>
    <n v="950"/>
    <s v="LBR"/>
    <n v="25000"/>
    <n v="23750000"/>
    <n v="0"/>
    <s v=""/>
    <m/>
    <x v="1"/>
    <m/>
    <m/>
    <n v="0"/>
    <n v="0"/>
  </r>
  <r>
    <s v="WA.2378.EBA.994.002.GB"/>
    <s v="GB"/>
    <s v="Langganan Daya dan Jasa Pusat Pendidikan KP"/>
    <m/>
    <m/>
    <m/>
    <n v="150000000"/>
    <x v="69"/>
    <x v="181"/>
    <m/>
    <m/>
    <m/>
    <n v="119000000"/>
    <n v="31000000"/>
    <m/>
    <s v="Tata Usaha"/>
    <x v="6"/>
    <m/>
    <m/>
    <n v="17659000"/>
    <n v="0"/>
  </r>
  <r>
    <s v="WA.2378.EBA.994.002.GB.521114"/>
    <s v="521114"/>
    <s v="Belanja Pengiriman Surat Dinas Pos Pusat"/>
    <m/>
    <m/>
    <m/>
    <n v="30000000"/>
    <x v="70"/>
    <x v="182"/>
    <m/>
    <m/>
    <m/>
    <n v="9000000"/>
    <n v="21000000"/>
    <m/>
    <m/>
    <x v="1"/>
    <s v="Operasional dan Pemeliharaan Kantor"/>
    <s v="Umum"/>
    <n v="2809000"/>
    <n v="0"/>
  </r>
  <r>
    <s v="WA.2378.EBA.994.002.GB.521114.1"/>
    <m/>
    <s v="01 - Pengiriman surat dan dokumen/barang lainnya"/>
    <n v="12"/>
    <s v="Bulan"/>
    <n v="2500000"/>
    <n v="30000000"/>
    <x v="1"/>
    <x v="183"/>
    <n v="12"/>
    <s v="Bulan"/>
    <n v="750000"/>
    <n v="9000000"/>
    <n v="21000000"/>
    <s v="Rev detil"/>
    <m/>
    <x v="1"/>
    <m/>
    <m/>
    <n v="2809000"/>
    <n v="0"/>
  </r>
  <r>
    <s v="WA.2378.EBA.994.002.GB.522141"/>
    <s v="522141"/>
    <s v="Belanja Sewa"/>
    <m/>
    <m/>
    <m/>
    <n v="120000000"/>
    <x v="28"/>
    <x v="82"/>
    <m/>
    <m/>
    <m/>
    <n v="110000000"/>
    <n v="10000000"/>
    <m/>
    <m/>
    <x v="1"/>
    <s v="Operasional dan Pemeliharaan Kantor"/>
    <s v="Umum"/>
    <n v="14850000"/>
    <n v="0"/>
  </r>
  <r>
    <s v="WA.2378.EBA.994.002.GB.522141.1"/>
    <m/>
    <s v="01 - Sewa Mesin Photocopy"/>
    <n v="12"/>
    <s v="Bulan"/>
    <n v="5000000"/>
    <n v="60000000"/>
    <x v="1"/>
    <x v="184"/>
    <n v="12"/>
    <s v="Bulan"/>
    <n v="5000000"/>
    <n v="60000000"/>
    <n v="0"/>
    <s v=""/>
    <m/>
    <x v="1"/>
    <m/>
    <m/>
    <n v="14850000"/>
    <n v="0"/>
  </r>
  <r>
    <s v="WA.2378.EBA.994.002.GB.522141.2"/>
    <m/>
    <s v="02 - Sewa Ruang Arsip dan Penyimpanan BMN"/>
    <n v="1"/>
    <s v="thn"/>
    <n v="60000000"/>
    <n v="60000000"/>
    <x v="1"/>
    <x v="185"/>
    <n v="1"/>
    <s v="thn"/>
    <n v="50000000"/>
    <n v="50000000"/>
    <n v="10000000"/>
    <s v="Rev detil"/>
    <m/>
    <x v="1"/>
    <m/>
    <m/>
    <n v="0"/>
    <n v="0"/>
  </r>
  <r>
    <s v="WA.2378.EBA.994.002.GC"/>
    <s v="GC"/>
    <s v="Pemeliharaan Kantor Pusat Pendidikan KP"/>
    <m/>
    <m/>
    <m/>
    <n v="498162000"/>
    <x v="71"/>
    <x v="186"/>
    <m/>
    <m/>
    <m/>
    <n v="410362000"/>
    <n v="87800000"/>
    <m/>
    <s v="Tata Usaha"/>
    <x v="6"/>
    <m/>
    <m/>
    <n v="51595400"/>
    <n v="0"/>
  </r>
  <r>
    <s v="WA.2378.EBA.994.002.GC.523121"/>
    <s v="523121"/>
    <s v="Belanja Pemeliharaan Peralatan dan Mesin"/>
    <m/>
    <m/>
    <m/>
    <n v="462162000"/>
    <x v="72"/>
    <x v="187"/>
    <m/>
    <m/>
    <m/>
    <n v="374362000"/>
    <n v="87800000"/>
    <m/>
    <m/>
    <x v="1"/>
    <s v="Operasional dan Pemeliharaan Kantor"/>
    <s v="Umum"/>
    <n v="42681400"/>
    <n v="0"/>
  </r>
  <r>
    <s v="WA.2378.EBA.994.002.GC.523121.1"/>
    <m/>
    <s v="01 - Pemeliharaan dan Operasional Kendaraan Pejabat Eselon II"/>
    <n v="1"/>
    <s v="Unit"/>
    <n v="38730000"/>
    <n v="38730000"/>
    <x v="1"/>
    <x v="188"/>
    <n v="1"/>
    <s v="Unit"/>
    <n v="38730000"/>
    <n v="38730000"/>
    <n v="0"/>
    <s v=""/>
    <m/>
    <x v="1"/>
    <m/>
    <m/>
    <n v="6000000"/>
    <n v="0"/>
  </r>
  <r>
    <s v="WA.2378.EBA.994.002.GC.523121.2"/>
    <m/>
    <s v="02 - Pemeliharaan dan Operasional Kendaraan Roda 4"/>
    <n v="8"/>
    <s v=" Unit"/>
    <n v="32850000"/>
    <n v="262800000"/>
    <x v="1"/>
    <x v="189"/>
    <n v="7"/>
    <s v="Unit"/>
    <n v="25000000"/>
    <n v="175000000"/>
    <n v="87800000"/>
    <s v="Rev detil"/>
    <m/>
    <x v="1"/>
    <m/>
    <m/>
    <n v="20153000"/>
    <n v="0"/>
  </r>
  <r>
    <s v="WA.2378.EBA.994.002.GC.523121.3"/>
    <m/>
    <s v="03 - Pemeliharaan dan Operasional Kendaraan Roda Dua"/>
    <n v="5"/>
    <s v="Unit"/>
    <n v="3640000"/>
    <n v="18200000"/>
    <x v="1"/>
    <x v="190"/>
    <n v="5"/>
    <s v="Unit"/>
    <n v="3640000"/>
    <n v="18200000"/>
    <n v="0"/>
    <s v=""/>
    <m/>
    <x v="1"/>
    <m/>
    <m/>
    <n v="4003400"/>
    <n v="0"/>
  </r>
  <r>
    <s v="WA.2378.EBA.994.002.GC.523121.4"/>
    <m/>
    <s v="04 - Laptop/Notebook"/>
    <n v="30"/>
    <s v="Unit"/>
    <n v="730000"/>
    <n v="21900000"/>
    <x v="1"/>
    <x v="191"/>
    <n v="30"/>
    <s v="Unit"/>
    <n v="730000"/>
    <n v="21900000"/>
    <n v="0"/>
    <s v=""/>
    <m/>
    <x v="1"/>
    <m/>
    <m/>
    <n v="5575000"/>
    <n v="0"/>
  </r>
  <r>
    <s v="WA.2378.EBA.994.002.GC.523121.5"/>
    <m/>
    <s v="05 - Komputer PC"/>
    <n v="35"/>
    <s v="Unit"/>
    <n v="730000"/>
    <n v="25550000"/>
    <x v="1"/>
    <x v="192"/>
    <n v="35"/>
    <s v="Unit"/>
    <n v="730000"/>
    <n v="25550000"/>
    <n v="0"/>
    <s v=""/>
    <m/>
    <x v="1"/>
    <m/>
    <m/>
    <n v="1475000"/>
    <n v="0"/>
  </r>
  <r>
    <s v="WA.2378.EBA.994.002.GC.523121.6"/>
    <m/>
    <s v="06 - Printer"/>
    <n v="40"/>
    <s v="Unit"/>
    <n v="690000"/>
    <n v="27600000"/>
    <x v="1"/>
    <x v="193"/>
    <n v="40"/>
    <s v="Unit"/>
    <n v="690000"/>
    <n v="27600000"/>
    <n v="0"/>
    <s v=""/>
    <m/>
    <x v="1"/>
    <m/>
    <m/>
    <n v="2050000"/>
    <n v="0"/>
  </r>
  <r>
    <s v="WA.2378.EBA.994.002.GC.523121.7"/>
    <m/>
    <s v="07 - LCD"/>
    <n v="3"/>
    <s v="Unit"/>
    <n v="3500000"/>
    <n v="10500000"/>
    <x v="1"/>
    <x v="194"/>
    <n v="3"/>
    <s v="Unit"/>
    <n v="3500000"/>
    <n v="10500000"/>
    <n v="0"/>
    <s v=""/>
    <m/>
    <x v="1"/>
    <m/>
    <m/>
    <n v="3425000"/>
    <n v="0"/>
  </r>
  <r>
    <s v="WA.2378.EBA.994.002.GC.523121.8"/>
    <m/>
    <s v="08 - Kamera"/>
    <n v="6"/>
    <s v="Unit"/>
    <n v="470000"/>
    <n v="2820000"/>
    <x v="1"/>
    <x v="195"/>
    <n v="6"/>
    <s v="Unit"/>
    <n v="470000"/>
    <n v="2820000"/>
    <n v="0"/>
    <s v=""/>
    <m/>
    <x v="1"/>
    <m/>
    <m/>
    <n v="0"/>
    <n v="0"/>
  </r>
  <r>
    <s v="WA.2378.EBA.994.002.GC.523121.9"/>
    <m/>
    <s v="09 - Perawatan Barang Inventaris Kantor"/>
    <n v="1"/>
    <s v="thn"/>
    <n v="54062000"/>
    <n v="54062000"/>
    <x v="1"/>
    <x v="196"/>
    <n v="1"/>
    <s v="thn"/>
    <n v="54062000"/>
    <n v="54062000"/>
    <n v="0"/>
    <s v=""/>
    <m/>
    <x v="1"/>
    <m/>
    <m/>
    <n v="0"/>
    <n v="0"/>
  </r>
  <r>
    <s v="WA.2378.EBA.994.002.GC.523199"/>
    <s v="523199"/>
    <s v="Belanja Pemeliharaan Lainnya"/>
    <m/>
    <m/>
    <m/>
    <n v="36000000"/>
    <x v="73"/>
    <x v="197"/>
    <m/>
    <m/>
    <m/>
    <n v="36000000"/>
    <n v="0"/>
    <m/>
    <m/>
    <x v="1"/>
    <s v="Operasional dan Pemeliharaan Kantor"/>
    <s v="Umum"/>
    <n v="8914000"/>
    <n v="0"/>
  </r>
  <r>
    <s v="WA.2378.EBA.994.002.GC.523199.1"/>
    <m/>
    <s v="01 - Pemeliharaan Aquarium (2 unit)"/>
    <n v="24"/>
    <s v="UB"/>
    <n v="1500000"/>
    <n v="36000000"/>
    <x v="1"/>
    <x v="198"/>
    <n v="24"/>
    <s v="UB"/>
    <n v="1500000"/>
    <n v="36000000"/>
    <n v="0"/>
    <s v=""/>
    <m/>
    <x v="1"/>
    <m/>
    <m/>
    <n v="8914000"/>
    <n v="0"/>
  </r>
  <r>
    <s v="WA.2378.EBA.994.002.GD"/>
    <s v="GD"/>
    <s v="Pembayaran Pelaksanaan Operasional Kantor Pusat Pendidikan KP"/>
    <m/>
    <m/>
    <m/>
    <n v="137396000"/>
    <x v="74"/>
    <x v="199"/>
    <m/>
    <m/>
    <m/>
    <n v="137396000"/>
    <n v="0"/>
    <m/>
    <s v="Tata Usaha"/>
    <x v="6"/>
    <m/>
    <m/>
    <n v="51704000"/>
    <n v="0"/>
  </r>
  <r>
    <s v="WA.2378.EBA.994.002.GD.521111"/>
    <s v="521111"/>
    <s v="Belanja Keperluan Perkantoran"/>
    <m/>
    <m/>
    <m/>
    <n v="79060000"/>
    <x v="66"/>
    <x v="160"/>
    <m/>
    <m/>
    <m/>
    <n v="79060000"/>
    <n v="0"/>
    <m/>
    <m/>
    <x v="1"/>
    <s v="Operasional dan Pemeliharaan Kantor"/>
    <s v="Umum"/>
    <n v="37520000"/>
    <n v="0"/>
  </r>
  <r>
    <s v="WA.2378.EBA.994.002.GD.521111.1"/>
    <m/>
    <s v="01 - Pakaian Dinas Pegawai (59 orang x 2 stell)"/>
    <n v="118"/>
    <s v="Stel"/>
    <n v="670000"/>
    <n v="79060000"/>
    <x v="1"/>
    <x v="200"/>
    <n v="118"/>
    <s v="Stel"/>
    <n v="670000"/>
    <n v="79060000"/>
    <n v="0"/>
    <s v=""/>
    <m/>
    <x v="1"/>
    <m/>
    <m/>
    <n v="37520000"/>
    <n v="0"/>
  </r>
  <r>
    <s v="WA.2378.EBA.994.002.GD.521115"/>
    <s v="521115"/>
    <s v="Belanja Honor Operasional Satuan Kerja"/>
    <m/>
    <m/>
    <m/>
    <n v="58336000"/>
    <x v="75"/>
    <x v="201"/>
    <m/>
    <m/>
    <m/>
    <n v="58336000"/>
    <n v="0"/>
    <m/>
    <m/>
    <x v="1"/>
    <s v="Operasional dan Pemeliharaan Kantor"/>
    <s v="Umum"/>
    <n v="14184000"/>
    <n v="0"/>
  </r>
  <r>
    <s v="WA.2378.EBA.994.002.GD.521115.1"/>
    <m/>
    <s v="01 - PPK Pusat Pendiidikan"/>
    <n v="12"/>
    <s v="OB"/>
    <n v="2920000"/>
    <n v="35040000"/>
    <x v="1"/>
    <x v="202"/>
    <n v="12"/>
    <s v="OB"/>
    <n v="2920000"/>
    <n v="35040000"/>
    <n v="0"/>
    <s v=""/>
    <m/>
    <x v="1"/>
    <m/>
    <m/>
    <n v="8760000"/>
    <n v="0"/>
  </r>
  <r>
    <s v="WA.2378.EBA.994.002.GD.521115.2"/>
    <m/>
    <s v="02 - Bendahara Pengeluaran Pembantu (1 ORG x 12 BLN)"/>
    <n v="12"/>
    <s v="OB"/>
    <n v="324000"/>
    <n v="3888000"/>
    <x v="1"/>
    <x v="203"/>
    <n v="12"/>
    <s v="OB"/>
    <n v="324000"/>
    <n v="3888000"/>
    <n v="0"/>
    <s v=""/>
    <m/>
    <x v="1"/>
    <m/>
    <m/>
    <n v="972000"/>
    <n v="0"/>
  </r>
  <r>
    <s v="WA.2378.EBA.994.002.GD.521115.3"/>
    <m/>
    <s v="03 - Staf Pengelola Keuangan KPA ( 1 ORG x 12 BLN)"/>
    <n v="12"/>
    <s v="OB"/>
    <n v="324000"/>
    <n v="3888000"/>
    <x v="1"/>
    <x v="204"/>
    <n v="12"/>
    <s v="OB"/>
    <n v="324000"/>
    <n v="3888000"/>
    <n v="0"/>
    <s v=""/>
    <m/>
    <x v="1"/>
    <m/>
    <m/>
    <n v="972000"/>
    <n v="0"/>
  </r>
  <r>
    <s v="WA.2378.EBA.994.002.GD.521115.4"/>
    <m/>
    <s v="04 - Pejabat Pengadaan Barang dan Jasa (1 ORG x 12 BLN)"/>
    <n v="12"/>
    <s v="OB"/>
    <n v="680000"/>
    <n v="8160000"/>
    <x v="1"/>
    <x v="205"/>
    <n v="12"/>
    <s v="OB"/>
    <n v="680000"/>
    <n v="8160000"/>
    <n v="0"/>
    <s v=""/>
    <m/>
    <x v="1"/>
    <m/>
    <m/>
    <n v="2040000"/>
    <n v="0"/>
  </r>
  <r>
    <s v="WA.2378.EBA.994.002.GD.521115.5"/>
    <m/>
    <s v="05 - Penyimpan BMN Pembantu (1 ORG x 12 BLN)"/>
    <n v="12"/>
    <s v="OB"/>
    <n v="200000"/>
    <n v="2400000"/>
    <x v="1"/>
    <x v="206"/>
    <n v="12"/>
    <s v="OB"/>
    <n v="200000"/>
    <n v="2400000"/>
    <n v="0"/>
    <s v=""/>
    <m/>
    <x v="1"/>
    <m/>
    <m/>
    <n v="600000"/>
    <n v="0"/>
  </r>
  <r>
    <s v="WA.2378.EBA.994.002.GD.521115.6"/>
    <m/>
    <s v="06 - Pengelola SAK Pembantu (1 ORG x 12 BLN)"/>
    <n v="12"/>
    <s v="OB"/>
    <n v="80000"/>
    <n v="960000"/>
    <x v="1"/>
    <x v="207"/>
    <n v="12"/>
    <s v="OB"/>
    <n v="80000"/>
    <n v="960000"/>
    <n v="0"/>
    <s v=""/>
    <m/>
    <x v="1"/>
    <m/>
    <m/>
    <n v="240000"/>
    <n v="0"/>
  </r>
  <r>
    <s v="WA.2378.EBA.994.002.GD.521115.7"/>
    <m/>
    <s v="07 - Pengelola BMN Pembantu (1 ORG x 12 BLN)"/>
    <n v="12"/>
    <s v="OB"/>
    <n v="200000"/>
    <n v="2400000"/>
    <x v="1"/>
    <x v="208"/>
    <n v="12"/>
    <s v="OB"/>
    <n v="200000"/>
    <n v="2400000"/>
    <n v="0"/>
    <s v=""/>
    <m/>
    <x v="1"/>
    <m/>
    <m/>
    <n v="600000"/>
    <n v="0"/>
  </r>
  <r>
    <s v="WA.2378.EBA.994.002.GD.521115.8"/>
    <m/>
    <s v="08 - Ketua Tim Penghapusan BMN"/>
    <n v="1"/>
    <s v="OK"/>
    <n v="400000"/>
    <n v="400000"/>
    <x v="1"/>
    <x v="209"/>
    <n v="1"/>
    <s v="OK"/>
    <n v="400000"/>
    <n v="400000"/>
    <n v="0"/>
    <s v=""/>
    <m/>
    <x v="1"/>
    <m/>
    <m/>
    <n v="0"/>
    <n v="0"/>
  </r>
  <r>
    <s v="WA.2378.EBA.994.002.GD.521115.9"/>
    <m/>
    <s v="09 - Sekretaris Tim Penghapusan BMN"/>
    <n v="1"/>
    <s v="OK"/>
    <n v="300000"/>
    <n v="300000"/>
    <x v="1"/>
    <x v="210"/>
    <n v="1"/>
    <s v="OK"/>
    <n v="300000"/>
    <n v="300000"/>
    <n v="0"/>
    <s v=""/>
    <m/>
    <x v="1"/>
    <m/>
    <m/>
    <n v="0"/>
    <n v="0"/>
  </r>
  <r>
    <s v="WA.2378.EBA.994.002.GD.521115.10"/>
    <m/>
    <s v="10 - Anggota Tim Penghapusan BMN (3 ORANG x 1 KEG)"/>
    <n v="3"/>
    <s v="OK"/>
    <n v="300000"/>
    <n v="900000"/>
    <x v="1"/>
    <x v="211"/>
    <n v="3"/>
    <s v="OK"/>
    <n v="300000"/>
    <n v="900000"/>
    <n v="0"/>
    <s v=""/>
    <m/>
    <x v="1"/>
    <m/>
    <m/>
    <n v="0"/>
    <n v="0"/>
  </r>
  <r>
    <s v="WA.2378.EBB"/>
    <s v="2378.EBB"/>
    <s v="Layanan Sarana dan Prasarana Internal[Base Line]"/>
    <n v="3"/>
    <s v="Unit, m2, Paket"/>
    <m/>
    <n v="200000000"/>
    <x v="76"/>
    <x v="212"/>
    <n v="3"/>
    <s v="Unit, m2, Paket"/>
    <m/>
    <n v="200000000"/>
    <n v="0"/>
    <m/>
    <m/>
    <x v="1"/>
    <m/>
    <m/>
    <n v="186990000"/>
    <n v="0"/>
  </r>
  <r>
    <s v="WA.2378.EBB.951"/>
    <s v="2378.EBB.951"/>
    <s v="Layanan Sarana Internal"/>
    <n v="2"/>
    <s v="Unit"/>
    <m/>
    <n v="200000000"/>
    <x v="77"/>
    <x v="213"/>
    <n v="2"/>
    <s v="Unit"/>
    <m/>
    <n v="200000000"/>
    <n v="0"/>
    <m/>
    <m/>
    <x v="1"/>
    <m/>
    <m/>
    <n v="186990000"/>
    <n v="0"/>
  </r>
  <r>
    <s v="WA.2378.EBB.951.303"/>
    <s v="303"/>
    <s v="Peralatan Fasilitas Perkantoran Pendidikan Kelautan dan Perikanan"/>
    <m/>
    <s v=""/>
    <m/>
    <n v="200000000"/>
    <x v="78"/>
    <x v="214"/>
    <m/>
    <s v=""/>
    <m/>
    <n v="200000000"/>
    <n v="0"/>
    <m/>
    <m/>
    <x v="1"/>
    <m/>
    <m/>
    <n v="186990000"/>
    <n v="0"/>
  </r>
  <r>
    <s v="WA.2378.EBB.951.303.A"/>
    <s v="A"/>
    <s v="Peralatan Fasilitas Perkantoran Pendidikan Kelautan dan Perikanan"/>
    <m/>
    <m/>
    <m/>
    <n v="200000000"/>
    <x v="7"/>
    <x v="214"/>
    <m/>
    <m/>
    <m/>
    <n v="200000000"/>
    <n v="0"/>
    <m/>
    <s v="Tata Usaha"/>
    <x v="6"/>
    <m/>
    <m/>
    <n v="186990000"/>
    <n v="0"/>
  </r>
  <r>
    <s v="WA.2378.EBB.951.303.A.532111"/>
    <s v="532111"/>
    <s v="Belanja Modal Peralatan dan Mesin"/>
    <m/>
    <m/>
    <m/>
    <n v="200000000"/>
    <x v="22"/>
    <x v="51"/>
    <m/>
    <m/>
    <m/>
    <n v="200000000"/>
    <n v="0"/>
    <m/>
    <m/>
    <x v="1"/>
    <s v="Belanja Modal"/>
    <s v="Umum"/>
    <n v="186990000"/>
    <n v="0"/>
  </r>
  <r>
    <s v="WA.2378.EBB.951.303.A.532111.1"/>
    <m/>
    <s v="01 - Peralatan dan Meubelair Pusdik"/>
    <n v="1"/>
    <s v="PKT"/>
    <n v="200000000"/>
    <n v="200000000"/>
    <x v="1"/>
    <x v="215"/>
    <n v="1"/>
    <s v="PKT"/>
    <n v="200000000"/>
    <n v="200000000"/>
    <n v="0"/>
    <s v=""/>
    <m/>
    <x v="1"/>
    <m/>
    <m/>
    <n v="186990000"/>
    <n v="0"/>
  </r>
  <r>
    <s v="WA.2378.EBD"/>
    <s v="2378.EBD"/>
    <s v="Layanan Manajemen Kinerja Internal[Base Line]"/>
    <n v="7"/>
    <s v="Dokumen, Layanan, Laporan, Rekomendasi"/>
    <m/>
    <n v="2633607000"/>
    <x v="79"/>
    <x v="216"/>
    <n v="7"/>
    <s v="Dokumen, Layanan, Laporan, Rekomendasi"/>
    <m/>
    <n v="2633607000"/>
    <n v="0"/>
    <m/>
    <m/>
    <x v="1"/>
    <m/>
    <m/>
    <n v="263704374"/>
    <n v="0"/>
  </r>
  <r>
    <s v="WA.2378.EBD.952"/>
    <s v="2378.EBD.952"/>
    <s v="Layanan Perencanaan dan Penganggaran"/>
    <n v="2"/>
    <s v="Dokumen"/>
    <m/>
    <n v="1331072000"/>
    <x v="80"/>
    <x v="217"/>
    <n v="2"/>
    <s v="Dokumen"/>
    <m/>
    <n v="1314322000"/>
    <n v="16750000"/>
    <m/>
    <m/>
    <x v="1"/>
    <m/>
    <m/>
    <n v="69319307"/>
    <n v="0"/>
  </r>
  <r>
    <s v="WA.2378.EBD.952.301"/>
    <s v="301"/>
    <s v="Pelayanan Perencanaan dan Penganggaran Internal Pendidikan Kelautan"/>
    <m/>
    <s v=""/>
    <m/>
    <n v="1331072000"/>
    <x v="21"/>
    <x v="218"/>
    <m/>
    <s v=""/>
    <m/>
    <n v="1314322000"/>
    <n v="16750000"/>
    <m/>
    <m/>
    <x v="1"/>
    <m/>
    <m/>
    <n v="69319307"/>
    <n v="0"/>
  </r>
  <r>
    <s v="WA.2378.EBD.952.301.A"/>
    <s v="A"/>
    <s v="Perencanaan Kinerja Pendidikan KP"/>
    <m/>
    <m/>
    <m/>
    <n v="189750000"/>
    <x v="7"/>
    <x v="219"/>
    <m/>
    <m/>
    <m/>
    <n v="116572000"/>
    <n v="73178000"/>
    <m/>
    <s v="Perencanaan dan Evaluasi"/>
    <x v="7"/>
    <m/>
    <m/>
    <n v="11903937"/>
    <n v="0"/>
  </r>
  <r>
    <s v="WA.2378.EBD.952.301.A.521211"/>
    <s v="521211"/>
    <s v="Belanja Bahan"/>
    <m/>
    <m/>
    <m/>
    <n v="58750000"/>
    <x v="8"/>
    <x v="8"/>
    <m/>
    <m/>
    <m/>
    <n v="58750000"/>
    <n v="0"/>
    <m/>
    <m/>
    <x v="1"/>
    <s v="Pelayanan Perencanaan dan Penganggaran Internal Pendidikan Kelautan"/>
    <s v="Perencanaan"/>
    <n v="9137150"/>
    <n v="0"/>
  </r>
  <r>
    <s v="WA.2378.EBD.952.301.A.521211.1"/>
    <m/>
    <s v="01 - Konsumsi/bahan makanan"/>
    <n v="230"/>
    <s v="OK"/>
    <n v="75000"/>
    <n v="17250000"/>
    <x v="1"/>
    <x v="9"/>
    <n v="230"/>
    <s v="OK"/>
    <n v="75000"/>
    <n v="17250000"/>
    <n v="0"/>
    <s v="No Revisi"/>
    <m/>
    <x v="1"/>
    <m/>
    <m/>
    <n v="506000"/>
    <n v="0"/>
  </r>
  <r>
    <s v="WA.2378.EBD.952.301.A.521211.2"/>
    <m/>
    <s v="02 - Penggadaan"/>
    <n v="8"/>
    <s v="PKT"/>
    <n v="1500000"/>
    <n v="12000000"/>
    <x v="1"/>
    <x v="10"/>
    <n v="8"/>
    <s v="PKT"/>
    <n v="1500000"/>
    <n v="12000000"/>
    <n v="0"/>
    <s v="No Revisi"/>
    <m/>
    <x v="1"/>
    <m/>
    <m/>
    <n v="1436150"/>
    <n v="0"/>
  </r>
  <r>
    <s v="WA.2378.EBD.952.301.A.521211.3"/>
    <m/>
    <s v="03 - Bahan Komputer"/>
    <n v="8"/>
    <s v="PKT"/>
    <n v="1500000"/>
    <n v="12000000"/>
    <x v="1"/>
    <x v="11"/>
    <n v="8"/>
    <s v="PKT"/>
    <n v="1500000"/>
    <n v="12000000"/>
    <n v="0"/>
    <s v="No Revisi"/>
    <m/>
    <x v="1"/>
    <m/>
    <m/>
    <n v="4315000"/>
    <n v="0"/>
  </r>
  <r>
    <s v="WA.2378.EBD.952.301.A.521211.4"/>
    <m/>
    <s v="04 - ATK"/>
    <n v="8"/>
    <s v="PKT"/>
    <n v="1000000"/>
    <n v="8000000"/>
    <x v="1"/>
    <x v="12"/>
    <n v="8"/>
    <s v="PKT"/>
    <n v="1000000"/>
    <n v="8000000"/>
    <n v="0"/>
    <s v="No Revisi"/>
    <m/>
    <x v="1"/>
    <m/>
    <m/>
    <n v="2880000"/>
    <n v="0"/>
  </r>
  <r>
    <s v="WA.2378.EBD.952.301.A.521211.5"/>
    <m/>
    <s v="05 - Pencetakan"/>
    <n v="38"/>
    <s v="Ekspl"/>
    <n v="250000"/>
    <n v="9500000"/>
    <x v="1"/>
    <x v="220"/>
    <n v="38"/>
    <s v="Ekspl"/>
    <n v="250000"/>
    <n v="9500000"/>
    <n v="0"/>
    <s v="No Revisi"/>
    <m/>
    <x v="1"/>
    <m/>
    <m/>
    <n v="0"/>
    <n v="0"/>
  </r>
  <r>
    <s v="WA.2378.EBD.952.301.A.521219"/>
    <s v="521219"/>
    <s v="Belanja Barang Non Operasional Lainnya"/>
    <m/>
    <m/>
    <m/>
    <n v="1000000"/>
    <x v="13"/>
    <x v="24"/>
    <m/>
    <m/>
    <m/>
    <n v="1000000"/>
    <n v="0"/>
    <m/>
    <m/>
    <x v="1"/>
    <s v="Pelayanan Perencanaan dan Penganggaran Internal Pendidikan Kelautan"/>
    <s v="Perencanaan"/>
    <n v="396787"/>
    <n v="0"/>
  </r>
  <r>
    <s v="WA.2378.EBD.952.301.A.521219.1"/>
    <m/>
    <s v="01 - Langganan biaya video conference"/>
    <n v="4"/>
    <s v="PKT"/>
    <n v="250000"/>
    <n v="1000000"/>
    <x v="1"/>
    <x v="57"/>
    <n v="4"/>
    <s v="PKT"/>
    <n v="250000"/>
    <n v="1000000"/>
    <n v="0"/>
    <s v="No Revisi"/>
    <m/>
    <x v="1"/>
    <m/>
    <m/>
    <n v="396787"/>
    <n v="0"/>
  </r>
  <r>
    <s v="WA.2378.EBD.952.301.A.524111"/>
    <s v="524111"/>
    <s v="Belanja Perjalanan Dinas Biasa"/>
    <m/>
    <m/>
    <m/>
    <n v="130000000"/>
    <x v="10"/>
    <x v="15"/>
    <m/>
    <m/>
    <m/>
    <n v="56822000"/>
    <n v="73178000"/>
    <m/>
    <m/>
    <x v="1"/>
    <s v="Pelayanan Perencanaan dan Penganggaran Internal Pendidikan Kelautan"/>
    <s v="Perencanaan"/>
    <n v="2370000"/>
    <n v="0"/>
  </r>
  <r>
    <s v="WA.2378.EBD.952.301.A.524111.1"/>
    <m/>
    <s v="01 - Perjalanan Penyusunan Perencanaan Kinerja Pendidikan KP"/>
    <n v="25"/>
    <s v="OK"/>
    <n v="5200000"/>
    <n v="130000000"/>
    <x v="1"/>
    <x v="221"/>
    <n v="10"/>
    <s v="OK"/>
    <n v="5682200"/>
    <n v="56822000"/>
    <n v="73178000"/>
    <s v="Rev detil"/>
    <m/>
    <x v="1"/>
    <m/>
    <m/>
    <n v="2370000"/>
    <n v="0"/>
  </r>
  <r>
    <s v="WA.2378.EBD.952.301.B"/>
    <s v="B"/>
    <s v="Sinkronisasi Kegiatan Pendidikan KP"/>
    <m/>
    <m/>
    <m/>
    <n v="190250000"/>
    <x v="11"/>
    <x v="222"/>
    <m/>
    <m/>
    <m/>
    <n v="151250000"/>
    <n v="39000000"/>
    <m/>
    <s v="Perencanaan dan Evaluasi"/>
    <x v="7"/>
    <m/>
    <m/>
    <n v="34205270"/>
    <n v="0"/>
  </r>
  <r>
    <s v="WA.2378.EBD.952.301.B.521211"/>
    <s v="521211"/>
    <s v="Belanja Bahan"/>
    <m/>
    <m/>
    <m/>
    <n v="68250000"/>
    <x v="8"/>
    <x v="8"/>
    <m/>
    <m/>
    <m/>
    <n v="68250000"/>
    <n v="0"/>
    <m/>
    <m/>
    <x v="1"/>
    <s v="Pelayanan Perencanaan dan Penganggaran Internal Pendidikan Kelautan"/>
    <s v="Perencanaan"/>
    <n v="6373950"/>
    <n v="0"/>
  </r>
  <r>
    <s v="WA.2378.EBD.952.301.B.521211.1"/>
    <m/>
    <s v="01 - Konsumsi/bahan makanan"/>
    <n v="350"/>
    <s v="OK"/>
    <n v="75000"/>
    <n v="26250000"/>
    <x v="1"/>
    <x v="9"/>
    <n v="350"/>
    <s v="OK"/>
    <n v="75000"/>
    <n v="26250000"/>
    <n v="0"/>
    <s v="No Revisi"/>
    <m/>
    <x v="1"/>
    <m/>
    <m/>
    <n v="0"/>
    <n v="0"/>
  </r>
  <r>
    <s v="WA.2378.EBD.952.301.B.521211.2"/>
    <m/>
    <s v="02 - Penggadaan"/>
    <n v="8"/>
    <s v="PKT"/>
    <n v="1500000"/>
    <n v="12000000"/>
    <x v="1"/>
    <x v="10"/>
    <n v="8"/>
    <s v="PKT"/>
    <n v="1500000"/>
    <n v="12000000"/>
    <n v="0"/>
    <s v="No Revisi"/>
    <m/>
    <x v="1"/>
    <m/>
    <m/>
    <n v="1447950"/>
    <n v="0"/>
  </r>
  <r>
    <s v="WA.2378.EBD.952.301.B.521211.3"/>
    <m/>
    <s v="03 - Bahan Komputer"/>
    <n v="8"/>
    <s v="PKT"/>
    <n v="1500000"/>
    <n v="12000000"/>
    <x v="1"/>
    <x v="11"/>
    <n v="8"/>
    <s v="PKT"/>
    <n v="1500000"/>
    <n v="12000000"/>
    <n v="0"/>
    <s v="No Revisi"/>
    <m/>
    <x v="1"/>
    <m/>
    <m/>
    <n v="2935000"/>
    <n v="0"/>
  </r>
  <r>
    <s v="WA.2378.EBD.952.301.B.521211.4"/>
    <m/>
    <s v="04 - ATK"/>
    <n v="8"/>
    <s v="PKT"/>
    <n v="1000000"/>
    <n v="8000000"/>
    <x v="1"/>
    <x v="12"/>
    <n v="8"/>
    <s v="PKT"/>
    <n v="1000000"/>
    <n v="8000000"/>
    <n v="0"/>
    <s v="No Revisi"/>
    <m/>
    <x v="1"/>
    <m/>
    <m/>
    <n v="1991000"/>
    <n v="0"/>
  </r>
  <r>
    <s v="WA.2378.EBD.952.301.B.521211.5"/>
    <m/>
    <s v="05 - Pencetakan"/>
    <n v="40"/>
    <s v="Ekspl"/>
    <n v="250000"/>
    <n v="10000000"/>
    <x v="1"/>
    <x v="220"/>
    <n v="40"/>
    <s v="Ekspl"/>
    <n v="250000"/>
    <n v="10000000"/>
    <n v="0"/>
    <s v="No Revisi"/>
    <m/>
    <x v="1"/>
    <m/>
    <m/>
    <n v="0"/>
    <n v="0"/>
  </r>
  <r>
    <s v="WA.2378.EBD.952.301.B.521219"/>
    <s v="521219"/>
    <s v="Belanja Barang Non Operasional Lainnya"/>
    <m/>
    <m/>
    <m/>
    <n v="1000000"/>
    <x v="13"/>
    <x v="24"/>
    <m/>
    <m/>
    <m/>
    <n v="1000000"/>
    <n v="0"/>
    <m/>
    <m/>
    <x v="1"/>
    <s v="Pelayanan Perencanaan dan Penganggaran Internal Pendidikan Kelautan"/>
    <s v="Perencanaan"/>
    <n v="0"/>
    <n v="0"/>
  </r>
  <r>
    <s v="WA.2378.EBD.952.301.B.521219.1"/>
    <m/>
    <s v="01 - Langganan biaya video conference"/>
    <n v="4"/>
    <s v="PKT"/>
    <n v="250000"/>
    <n v="1000000"/>
    <x v="1"/>
    <x v="57"/>
    <n v="4"/>
    <s v="PKT"/>
    <n v="250000"/>
    <n v="1000000"/>
    <n v="0"/>
    <s v="No Revisi"/>
    <m/>
    <x v="1"/>
    <m/>
    <m/>
    <n v="0"/>
    <n v="0"/>
  </r>
  <r>
    <s v="WA.2378.EBD.952.301.B.522151"/>
    <s v="522151"/>
    <s v="Belanja Jasa Profesi"/>
    <m/>
    <m/>
    <m/>
    <n v="4000000"/>
    <x v="9"/>
    <x v="13"/>
    <m/>
    <m/>
    <m/>
    <n v="4000000"/>
    <n v="0"/>
    <m/>
    <m/>
    <x v="1"/>
    <s v="Pelayanan Perencanaan dan Penganggaran Internal Pendidikan Kelautan"/>
    <s v="Perencanaan"/>
    <n v="0"/>
    <n v="0"/>
  </r>
  <r>
    <s v="WA.2378.EBD.952.301.B.522151.1"/>
    <m/>
    <s v="01 - Narasumber/Pembahas"/>
    <n v="4"/>
    <s v="OJ"/>
    <n v="1000000"/>
    <n v="4000000"/>
    <x v="1"/>
    <x v="14"/>
    <n v="4"/>
    <s v="OJ"/>
    <n v="1000000"/>
    <n v="4000000"/>
    <n v="0"/>
    <s v="No Revisi"/>
    <m/>
    <x v="1"/>
    <m/>
    <m/>
    <n v="0"/>
    <n v="0"/>
  </r>
  <r>
    <s v="WA.2378.EBD.952.301.B.524111"/>
    <s v="524111"/>
    <s v="Belanja Perjalanan Dinas Biasa"/>
    <m/>
    <m/>
    <m/>
    <n v="117000000"/>
    <x v="10"/>
    <x v="15"/>
    <m/>
    <m/>
    <m/>
    <n v="78000000"/>
    <n v="39000000"/>
    <m/>
    <m/>
    <x v="1"/>
    <s v="Pelayanan Perencanaan dan Penganggaran Internal Pendidikan Kelautan"/>
    <s v="Perencanaan"/>
    <n v="27831320"/>
    <n v="0"/>
  </r>
  <r>
    <s v="WA.2378.EBD.952.301.B.524111.1"/>
    <m/>
    <s v="01 - Perjalanan Sinkronisasi Kegiatan Pendidikan KP"/>
    <n v="18"/>
    <s v="OK"/>
    <n v="6500000"/>
    <n v="117000000"/>
    <x v="1"/>
    <x v="223"/>
    <n v="12"/>
    <s v="OK"/>
    <n v="6500000"/>
    <n v="78000000"/>
    <n v="39000000"/>
    <s v="Rev detil"/>
    <m/>
    <x v="1"/>
    <m/>
    <m/>
    <n v="27831320"/>
    <n v="0"/>
  </r>
  <r>
    <s v="WA.2378.EBD.952.301.C"/>
    <s v="C"/>
    <s v="Penyusunan Anggaran Pendidikan KP"/>
    <m/>
    <m/>
    <m/>
    <n v="178435000"/>
    <x v="27"/>
    <x v="224"/>
    <m/>
    <m/>
    <m/>
    <n v="131699000"/>
    <n v="46736000"/>
    <m/>
    <s v="Perencanaan dan Evaluasi"/>
    <x v="7"/>
    <m/>
    <m/>
    <n v="7771200"/>
    <n v="0"/>
  </r>
  <r>
    <s v="WA.2378.EBD.952.301.C.521211"/>
    <s v="521211"/>
    <s v="Belanja Bahan"/>
    <m/>
    <m/>
    <m/>
    <n v="52000000"/>
    <x v="8"/>
    <x v="8"/>
    <m/>
    <m/>
    <m/>
    <n v="52000000"/>
    <n v="0"/>
    <m/>
    <m/>
    <x v="1"/>
    <s v="Pelayanan Perencanaan dan Penganggaran Internal Pendidikan Kelautan"/>
    <s v="Perencanaan"/>
    <n v="6731200"/>
    <n v="0"/>
  </r>
  <r>
    <s v="WA.2378.EBD.952.301.C.521211.1"/>
    <m/>
    <s v="01 - Konsumsi/bahan makanan"/>
    <n v="200"/>
    <s v="OK"/>
    <n v="75000"/>
    <n v="15000000"/>
    <x v="1"/>
    <x v="9"/>
    <n v="200"/>
    <s v="OK"/>
    <n v="75000"/>
    <n v="15000000"/>
    <n v="0"/>
    <s v="No Revisi"/>
    <m/>
    <x v="1"/>
    <m/>
    <m/>
    <n v="0"/>
    <n v="0"/>
  </r>
  <r>
    <s v="WA.2378.EBD.952.301.C.521211.2"/>
    <m/>
    <s v="02 - Penggadaan"/>
    <n v="8"/>
    <s v="PKT"/>
    <n v="1500000"/>
    <n v="12000000"/>
    <x v="1"/>
    <x v="10"/>
    <n v="8"/>
    <s v="PKT"/>
    <n v="1500000"/>
    <n v="12000000"/>
    <n v="0"/>
    <s v="No Revisi"/>
    <m/>
    <x v="1"/>
    <m/>
    <m/>
    <n v="2948200"/>
    <n v="0"/>
  </r>
  <r>
    <s v="WA.2378.EBD.952.301.C.521211.3"/>
    <m/>
    <s v="03 - Bahan Komputer"/>
    <n v="8"/>
    <s v="PKT"/>
    <n v="1500000"/>
    <n v="12000000"/>
    <x v="1"/>
    <x v="11"/>
    <n v="8"/>
    <s v="PKT"/>
    <n v="1500000"/>
    <n v="12000000"/>
    <n v="0"/>
    <s v="No Revisi"/>
    <m/>
    <x v="1"/>
    <m/>
    <m/>
    <n v="2835000"/>
    <n v="0"/>
  </r>
  <r>
    <s v="WA.2378.EBD.952.301.C.521211.4"/>
    <m/>
    <s v="04 - ATK"/>
    <n v="8"/>
    <s v="PKT"/>
    <n v="1000000"/>
    <n v="8000000"/>
    <x v="1"/>
    <x v="12"/>
    <n v="8"/>
    <s v="PKT"/>
    <n v="1000000"/>
    <n v="8000000"/>
    <n v="0"/>
    <s v="No Revisi"/>
    <m/>
    <x v="1"/>
    <m/>
    <m/>
    <n v="948000"/>
    <n v="0"/>
  </r>
  <r>
    <s v="WA.2378.EBD.952.301.C.521211.5"/>
    <m/>
    <s v="05 - Pencetakan"/>
    <n v="20"/>
    <s v="Ekspl"/>
    <n v="250000"/>
    <n v="5000000"/>
    <x v="1"/>
    <x v="220"/>
    <n v="20"/>
    <s v="Ekspl"/>
    <n v="250000"/>
    <n v="5000000"/>
    <n v="0"/>
    <s v="No Revisi"/>
    <m/>
    <x v="1"/>
    <m/>
    <m/>
    <n v="0"/>
    <n v="0"/>
  </r>
  <r>
    <s v="WA.2378.EBD.952.301.C.521219"/>
    <s v="521219"/>
    <s v="Belanja Barang Non Operasional Lainnya"/>
    <m/>
    <m/>
    <m/>
    <n v="1000000"/>
    <x v="13"/>
    <x v="24"/>
    <m/>
    <m/>
    <m/>
    <n v="1000000"/>
    <n v="0"/>
    <m/>
    <m/>
    <x v="1"/>
    <s v="Pelayanan Perencanaan dan Penganggaran Internal Pendidikan Kelautan"/>
    <s v="Perencanaan"/>
    <n v="0"/>
    <n v="0"/>
  </r>
  <r>
    <s v="WA.2378.EBD.952.301.C.521219.1"/>
    <m/>
    <s v="01 - Langganan biaya video conference"/>
    <n v="4"/>
    <s v="PKT"/>
    <n v="250000"/>
    <n v="1000000"/>
    <x v="1"/>
    <x v="57"/>
    <n v="4"/>
    <s v="PKT"/>
    <n v="250000"/>
    <n v="1000000"/>
    <n v="0"/>
    <s v="No Revisi"/>
    <m/>
    <x v="1"/>
    <m/>
    <m/>
    <n v="0"/>
    <n v="0"/>
  </r>
  <r>
    <s v="WA.2378.EBD.952.301.C.522151"/>
    <s v="522151"/>
    <s v="Belanja Jasa Profesi"/>
    <m/>
    <m/>
    <m/>
    <n v="8000000"/>
    <x v="9"/>
    <x v="13"/>
    <m/>
    <m/>
    <m/>
    <n v="8000000"/>
    <n v="0"/>
    <m/>
    <m/>
    <x v="1"/>
    <s v="Pelayanan Perencanaan dan Penganggaran Internal Pendidikan Kelautan"/>
    <s v="Perencanaan"/>
    <n v="0"/>
    <n v="0"/>
  </r>
  <r>
    <s v="WA.2378.EBD.952.301.C.522151.1"/>
    <m/>
    <s v="01 - Narasumber/Pembahas"/>
    <n v="8"/>
    <s v="OJ"/>
    <n v="1000000"/>
    <n v="8000000"/>
    <x v="1"/>
    <x v="14"/>
    <n v="8"/>
    <s v="OJ"/>
    <n v="1000000"/>
    <n v="8000000"/>
    <n v="0"/>
    <s v="No Revisi"/>
    <m/>
    <x v="1"/>
    <m/>
    <m/>
    <n v="0"/>
    <n v="0"/>
  </r>
  <r>
    <s v="WA.2378.EBD.952.301.C.524111"/>
    <s v="524111"/>
    <s v="Belanja Perjalanan Dinas Biasa"/>
    <m/>
    <m/>
    <m/>
    <n v="117435000"/>
    <x v="10"/>
    <x v="15"/>
    <m/>
    <m/>
    <m/>
    <n v="70699000"/>
    <n v="46736000"/>
    <m/>
    <m/>
    <x v="1"/>
    <s v="Pelayanan Perencanaan dan Penganggaran Internal Pendidikan Kelautan"/>
    <s v="Perencanaan"/>
    <n v="1040000"/>
    <n v="0"/>
  </r>
  <r>
    <s v="WA.2378.EBD.952.301.C.524111.1"/>
    <m/>
    <s v="01 - Perjalanan Penyusunan Anggaran Pendidikan KP"/>
    <n v="20"/>
    <s v="OK"/>
    <n v="5871750"/>
    <n v="117435000"/>
    <x v="1"/>
    <x v="225"/>
    <n v="15"/>
    <s v="OK"/>
    <n v="4713300"/>
    <n v="70699000"/>
    <n v="46736000"/>
    <s v="Rev detil"/>
    <m/>
    <x v="1"/>
    <m/>
    <m/>
    <n v="1040000"/>
    <n v="0"/>
  </r>
  <r>
    <s v="WA.2378.EBD.952.301.D"/>
    <s v="D"/>
    <s v="Rencana Kerja Pendidikan KP"/>
    <m/>
    <m/>
    <m/>
    <n v="186750000"/>
    <x v="29"/>
    <x v="226"/>
    <m/>
    <m/>
    <m/>
    <n v="126000000"/>
    <n v="60750000"/>
    <m/>
    <s v="Perencanaan dan Evaluasi"/>
    <x v="7"/>
    <m/>
    <m/>
    <n v="6186550"/>
    <n v="0"/>
  </r>
  <r>
    <s v="WA.2378.EBD.952.301.D.521211"/>
    <s v="521211"/>
    <s v="Belanja Bahan"/>
    <m/>
    <m/>
    <m/>
    <n v="49250000"/>
    <x v="8"/>
    <x v="8"/>
    <m/>
    <m/>
    <m/>
    <n v="49250000"/>
    <n v="0"/>
    <m/>
    <m/>
    <x v="1"/>
    <s v="Pelayanan Perencanaan dan Penganggaran Internal Pendidikan Kelautan"/>
    <s v="Perencanaan"/>
    <n v="6186550"/>
    <n v="0"/>
  </r>
  <r>
    <s v="WA.2378.EBD.952.301.D.521211.1"/>
    <m/>
    <s v="01 - Konsumsi/bahan makanan"/>
    <n v="230"/>
    <s v="OK"/>
    <n v="75000"/>
    <n v="17250000"/>
    <x v="1"/>
    <x v="9"/>
    <n v="230"/>
    <s v="OK"/>
    <n v="75000"/>
    <n v="17250000"/>
    <n v="0"/>
    <s v="No Revisi"/>
    <m/>
    <x v="1"/>
    <m/>
    <m/>
    <n v="0"/>
    <n v="0"/>
  </r>
  <r>
    <s v="WA.2378.EBD.952.301.D.521211.2"/>
    <m/>
    <s v="02 - Penggadaan"/>
    <n v="8"/>
    <s v="PKT"/>
    <n v="1500000"/>
    <n v="12000000"/>
    <x v="1"/>
    <x v="10"/>
    <n v="8"/>
    <s v="PKT"/>
    <n v="1500000"/>
    <n v="12000000"/>
    <n v="0"/>
    <s v="No Revisi"/>
    <m/>
    <x v="1"/>
    <m/>
    <m/>
    <n v="1493550"/>
    <n v="0"/>
  </r>
  <r>
    <s v="WA.2378.EBD.952.301.D.521211.3"/>
    <m/>
    <s v="03 - Bahan Komputer"/>
    <n v="8"/>
    <s v="PKT"/>
    <n v="1500000"/>
    <n v="12000000"/>
    <x v="1"/>
    <x v="11"/>
    <n v="8"/>
    <s v="PKT"/>
    <n v="1500000"/>
    <n v="12000000"/>
    <n v="0"/>
    <s v="No Revisi"/>
    <m/>
    <x v="1"/>
    <m/>
    <m/>
    <n v="2765000"/>
    <n v="0"/>
  </r>
  <r>
    <s v="WA.2378.EBD.952.301.D.521211.4"/>
    <m/>
    <s v="04 - ATK"/>
    <n v="8"/>
    <s v="PKT"/>
    <n v="1000000"/>
    <n v="8000000"/>
    <x v="1"/>
    <x v="12"/>
    <n v="8"/>
    <s v="PKT"/>
    <n v="1000000"/>
    <n v="8000000"/>
    <n v="0"/>
    <s v="No Revisi"/>
    <m/>
    <x v="1"/>
    <m/>
    <m/>
    <n v="1928000"/>
    <n v="0"/>
  </r>
  <r>
    <s v="WA.2378.EBD.952.301.D.524111"/>
    <s v="524111"/>
    <s v="Belanja Perjalanan Dinas Biasa"/>
    <m/>
    <m/>
    <m/>
    <n v="137500000"/>
    <x v="10"/>
    <x v="15"/>
    <m/>
    <m/>
    <m/>
    <n v="76750000"/>
    <n v="60750000"/>
    <m/>
    <m/>
    <x v="1"/>
    <s v="Pelayanan Perencanaan dan Penganggaran Internal Pendidikan Kelautan"/>
    <s v="Perencanaan"/>
    <n v="0"/>
    <n v="0"/>
  </r>
  <r>
    <s v="WA.2378.EBD.952.301.D.524111.1"/>
    <m/>
    <s v="01 - Perjalanan Penyusunan Rencana Kerja Pendidikan KP"/>
    <n v="25"/>
    <s v="OK"/>
    <n v="5500000"/>
    <n v="137500000"/>
    <x v="1"/>
    <x v="227"/>
    <n v="20"/>
    <s v="OK"/>
    <n v="3837500"/>
    <n v="76750000"/>
    <n v="60750000"/>
    <s v="Rev detil"/>
    <m/>
    <x v="1"/>
    <m/>
    <m/>
    <n v="0"/>
    <n v="0"/>
  </r>
  <r>
    <s v="WA.2378.EBD.952.301.E"/>
    <s v="E"/>
    <s v="Revisi Anggaran Pendidikan KP"/>
    <m/>
    <m/>
    <m/>
    <n v="165187000"/>
    <x v="30"/>
    <x v="228"/>
    <m/>
    <m/>
    <m/>
    <n v="165187000"/>
    <n v="0"/>
    <m/>
    <s v="Perencanaan dan Evaluasi"/>
    <x v="7"/>
    <m/>
    <m/>
    <n v="9252350"/>
    <n v="0"/>
  </r>
  <r>
    <s v="WA.2378.EBD.952.301.E.521211"/>
    <s v="521211"/>
    <s v="Belanja Bahan"/>
    <m/>
    <m/>
    <m/>
    <n v="29250000"/>
    <x v="8"/>
    <x v="8"/>
    <m/>
    <m/>
    <m/>
    <n v="29250000"/>
    <n v="0"/>
    <m/>
    <m/>
    <x v="1"/>
    <s v="Pelayanan Perencanaan dan Penganggaran Internal Pendidikan Kelautan"/>
    <s v="Perencanaan"/>
    <n v="6119350"/>
    <n v="0"/>
  </r>
  <r>
    <s v="WA.2378.EBD.952.301.E.521211.1"/>
    <m/>
    <s v="01 - Konsumsi/bahan makanan"/>
    <n v="70"/>
    <s v="OK"/>
    <n v="75000"/>
    <n v="5250000"/>
    <x v="1"/>
    <x v="9"/>
    <n v="70"/>
    <s v="OK"/>
    <n v="75000"/>
    <n v="5250000"/>
    <n v="0"/>
    <s v="No Revisi"/>
    <m/>
    <x v="1"/>
    <m/>
    <m/>
    <n v="0"/>
    <n v="0"/>
  </r>
  <r>
    <s v="WA.2378.EBD.952.301.E.521211.2"/>
    <m/>
    <s v="02 - Penggadaan"/>
    <n v="6"/>
    <s v="PKT"/>
    <n v="1500000"/>
    <n v="9000000"/>
    <x v="1"/>
    <x v="10"/>
    <n v="6"/>
    <s v="PKT"/>
    <n v="1500000"/>
    <n v="9000000"/>
    <n v="0"/>
    <s v="No Revisi"/>
    <m/>
    <x v="1"/>
    <m/>
    <m/>
    <n v="1471350"/>
    <n v="0"/>
  </r>
  <r>
    <s v="WA.2378.EBD.952.301.E.521211.3"/>
    <m/>
    <s v="03 - Bahan Komputer"/>
    <n v="6"/>
    <s v="PKT"/>
    <n v="1500000"/>
    <n v="9000000"/>
    <x v="1"/>
    <x v="11"/>
    <n v="6"/>
    <s v="PKT"/>
    <n v="1500000"/>
    <n v="9000000"/>
    <n v="0"/>
    <s v="No Revisi"/>
    <m/>
    <x v="1"/>
    <m/>
    <m/>
    <n v="2740000"/>
    <n v="0"/>
  </r>
  <r>
    <s v="WA.2378.EBD.952.301.E.521211.4"/>
    <m/>
    <s v="04 - ATK"/>
    <n v="6"/>
    <s v="PKT"/>
    <n v="1000000"/>
    <n v="6000000"/>
    <x v="1"/>
    <x v="12"/>
    <n v="6"/>
    <s v="PKT"/>
    <n v="1000000"/>
    <n v="6000000"/>
    <n v="0"/>
    <s v="No Revisi"/>
    <m/>
    <x v="1"/>
    <m/>
    <m/>
    <n v="1908000"/>
    <n v="0"/>
  </r>
  <r>
    <s v="WA.2378.EBD.952.301.E.524111"/>
    <s v="524111"/>
    <s v="Belanja Perjalanan Dinas Biasa"/>
    <m/>
    <m/>
    <m/>
    <n v="135937000"/>
    <x v="10"/>
    <x v="15"/>
    <m/>
    <m/>
    <m/>
    <n v="135937000"/>
    <n v="0"/>
    <m/>
    <m/>
    <x v="1"/>
    <s v="Pelayanan Perencanaan dan Penganggaran Internal Pendidikan Kelautan"/>
    <s v="Perencanaan"/>
    <n v="3133000"/>
    <n v="0"/>
  </r>
  <r>
    <s v="WA.2378.EBD.952.301.E.524111.1"/>
    <m/>
    <s v="01 - Perjalanan Revisi Anggaran Pendidikan KP"/>
    <n v="25"/>
    <s v="OK"/>
    <n v="5437480"/>
    <n v="135937000"/>
    <x v="1"/>
    <x v="229"/>
    <n v="25"/>
    <s v="OK"/>
    <n v="5437480"/>
    <n v="135937000"/>
    <n v="0"/>
    <s v="No Revisi"/>
    <m/>
    <x v="1"/>
    <m/>
    <m/>
    <n v="3133000"/>
    <n v="0"/>
  </r>
  <r>
    <s v="WA.2378.EBD.952.301.F"/>
    <s v="F"/>
    <s v="Rapat Kerja Teknis Pendidikan KP"/>
    <m/>
    <m/>
    <m/>
    <n v="420700000"/>
    <x v="31"/>
    <x v="230"/>
    <m/>
    <m/>
    <m/>
    <n v="623614000"/>
    <n v="-202914000"/>
    <m/>
    <s v="Perencanaan dan Evaluasi"/>
    <x v="7"/>
    <m/>
    <m/>
    <n v="0"/>
    <n v="0"/>
  </r>
  <r>
    <s v="WA.2378.EBD.952.301.F.521211"/>
    <s v="521211"/>
    <s v="Belanja Bahan"/>
    <m/>
    <m/>
    <m/>
    <n v="42900000"/>
    <x v="8"/>
    <x v="8"/>
    <m/>
    <m/>
    <m/>
    <n v="72950000"/>
    <n v="-30050000"/>
    <m/>
    <m/>
    <x v="1"/>
    <s v="Pelayanan Perencanaan dan Penganggaran Internal Pendidikan Kelautan"/>
    <s v="Perencanaan"/>
    <n v="0"/>
    <n v="0"/>
  </r>
  <r>
    <s v="WA.2378.EBD.952.301.F.521211.1"/>
    <m/>
    <s v="01 - Konsumsi/bahan makanan"/>
    <n v="100"/>
    <s v="OK"/>
    <n v="75000"/>
    <n v="7500000"/>
    <x v="1"/>
    <x v="9"/>
    <n v="300"/>
    <s v="OK"/>
    <n v="75000"/>
    <n v="22500000"/>
    <n v="-15000000"/>
    <s v="Rev detil"/>
    <m/>
    <x v="1"/>
    <m/>
    <m/>
    <n v="0"/>
    <n v="0"/>
  </r>
  <r>
    <s v="WA.2378.EBD.952.301.F.521211.2"/>
    <m/>
    <s v="02 - Penggadaan"/>
    <n v="2"/>
    <s v="PKT"/>
    <n v="1500000"/>
    <n v="3000000"/>
    <x v="1"/>
    <x v="10"/>
    <n v="2"/>
    <s v="PKT"/>
    <n v="1500000"/>
    <n v="3000000"/>
    <n v="0"/>
    <s v=""/>
    <m/>
    <x v="1"/>
    <m/>
    <m/>
    <n v="0"/>
    <n v="0"/>
  </r>
  <r>
    <s v="WA.2378.EBD.952.301.F.521211.3"/>
    <m/>
    <s v="03 - Bahan Komputer"/>
    <n v="2"/>
    <s v="PKT"/>
    <n v="1500000"/>
    <n v="3000000"/>
    <x v="1"/>
    <x v="11"/>
    <n v="2"/>
    <s v="PKT"/>
    <n v="1500000"/>
    <n v="3000000"/>
    <n v="0"/>
    <s v=""/>
    <m/>
    <x v="1"/>
    <m/>
    <m/>
    <n v="0"/>
    <n v="0"/>
  </r>
  <r>
    <s v="WA.2378.EBD.952.301.F.521211.4"/>
    <m/>
    <s v="04 - ATK"/>
    <n v="2"/>
    <s v="PKT"/>
    <n v="1000000"/>
    <n v="2000000"/>
    <x v="1"/>
    <x v="12"/>
    <n v="2"/>
    <s v="PKT"/>
    <n v="1000000"/>
    <n v="2000000"/>
    <n v="0"/>
    <s v=""/>
    <m/>
    <x v="1"/>
    <m/>
    <m/>
    <n v="0"/>
    <n v="0"/>
  </r>
  <r>
    <s v="WA.2378.EBD.952.301.F.521211.5"/>
    <m/>
    <s v="05 - Cetakan"/>
    <n v="20"/>
    <s v="Ekspl"/>
    <n v="250000"/>
    <n v="5000000"/>
    <x v="1"/>
    <x v="65"/>
    <n v="20"/>
    <s v="Ekspl"/>
    <n v="255000"/>
    <n v="5100000"/>
    <n v="-100000"/>
    <s v="Rev detil"/>
    <m/>
    <x v="1"/>
    <m/>
    <m/>
    <n v="0"/>
    <n v="0"/>
  </r>
  <r>
    <s v="WA.2378.EBD.952.301.F.521211.6"/>
    <m/>
    <s v="06 - Perlengkapan Peserta"/>
    <n v="80"/>
    <s v="OK"/>
    <n v="280000"/>
    <n v="22400000"/>
    <x v="1"/>
    <x v="231"/>
    <n v="120"/>
    <s v="OK"/>
    <n v="311250"/>
    <n v="37350000"/>
    <n v="-14950000"/>
    <s v="Rev detil"/>
    <m/>
    <x v="1"/>
    <m/>
    <m/>
    <n v="0"/>
    <n v="0"/>
  </r>
  <r>
    <s v="WA.2378.EBD.952.301.F.522151"/>
    <s v="522151"/>
    <s v="Belanja Jasa Profesi"/>
    <m/>
    <m/>
    <m/>
    <n v="16000000"/>
    <x v="9"/>
    <x v="13"/>
    <m/>
    <m/>
    <m/>
    <n v="16000000"/>
    <n v="0"/>
    <m/>
    <m/>
    <x v="1"/>
    <s v="Pelayanan Perencanaan dan Penganggaran Internal Pendidikan Kelautan"/>
    <s v="Perencanaan"/>
    <n v="0"/>
    <n v="0"/>
  </r>
  <r>
    <s v="WA.2378.EBD.952.301.F.522151.1"/>
    <m/>
    <s v="01 - Narasumber/Pembahas"/>
    <n v="16"/>
    <s v="OJ"/>
    <n v="1000000"/>
    <n v="16000000"/>
    <x v="1"/>
    <x v="14"/>
    <n v="16"/>
    <s v="OJ"/>
    <n v="1000000"/>
    <n v="16000000"/>
    <n v="0"/>
    <s v="No Revisi"/>
    <m/>
    <x v="1"/>
    <m/>
    <m/>
    <n v="0"/>
    <n v="0"/>
  </r>
  <r>
    <s v="WA.2378.EBD.952.301.F.524111"/>
    <s v="524111"/>
    <s v="Belanja Perjalanan Dinas Biasa"/>
    <m/>
    <m/>
    <m/>
    <n v="15000000"/>
    <x v="10"/>
    <x v="15"/>
    <m/>
    <m/>
    <m/>
    <n v="90000000"/>
    <n v="-75000000"/>
    <m/>
    <m/>
    <x v="1"/>
    <s v="Pelayanan Perencanaan dan Penganggaran Internal Pendidikan Kelautan"/>
    <s v="Perencanaan"/>
    <n v="0"/>
    <n v="0"/>
  </r>
  <r>
    <s v="WA.2378.EBD.952.301.F.524111.1"/>
    <m/>
    <s v="01 - Perjalanan Persiapan Rateknis Pendidikan KP"/>
    <n v="2"/>
    <s v="OK"/>
    <n v="7500000"/>
    <n v="15000000"/>
    <x v="1"/>
    <x v="232"/>
    <n v="12"/>
    <s v="OK"/>
    <n v="7500000"/>
    <n v="90000000"/>
    <n v="-75000000"/>
    <s v="Rev detil"/>
    <m/>
    <x v="1"/>
    <m/>
    <m/>
    <n v="0"/>
    <n v="0"/>
  </r>
  <r>
    <s v="WA.2378.EBD.952.301.F.524119"/>
    <s v="524119"/>
    <s v="Belanja Perjalanan Dinas Paket Meeting Luar Kota"/>
    <m/>
    <m/>
    <m/>
    <n v="346800000"/>
    <x v="39"/>
    <x v="110"/>
    <m/>
    <m/>
    <m/>
    <n v="444664000"/>
    <n v="-97864000"/>
    <m/>
    <m/>
    <x v="1"/>
    <s v="Pelayanan Perencanaan dan Penganggaran Internal Pendidikan Kelautan"/>
    <s v="Perencanaan"/>
    <n v="0"/>
    <n v="0"/>
  </r>
  <r>
    <s v="WA.2378.EBD.952.301.F.524119.1"/>
    <m/>
    <s v="01 - Paket Fullboard Meeting (80 Org X 2 Hari)"/>
    <n v="160"/>
    <s v="OH"/>
    <n v="825000"/>
    <n v="132000000"/>
    <x v="1"/>
    <x v="233"/>
    <n v="240"/>
    <s v="OH"/>
    <n v="933000"/>
    <n v="223920000"/>
    <n v="-91920000"/>
    <s v="Rev detil"/>
    <m/>
    <x v="1"/>
    <m/>
    <m/>
    <n v="0"/>
    <n v="0"/>
  </r>
  <r>
    <s v="WA.2378.EBD.952.301.F.524119.2"/>
    <m/>
    <s v="02 - Uang Harian Fullboard Meeting (80 orang x 3 Hari)"/>
    <n v="240"/>
    <s v="OH"/>
    <n v="145000"/>
    <n v="34800000"/>
    <x v="1"/>
    <x v="63"/>
    <n v="35"/>
    <s v="OK"/>
    <n v="6306971.4285714282"/>
    <n v="220744000"/>
    <n v="-185944000"/>
    <s v="Rev detil"/>
    <m/>
    <x v="1"/>
    <m/>
    <m/>
    <n v="0"/>
    <n v="0"/>
  </r>
  <r>
    <s v="WA.2378.EBD.952.301.F.524119.3"/>
    <m/>
    <s v="03 - Perjalanan Fullboard Meeting"/>
    <n v="30"/>
    <s v="OK"/>
    <n v="6000000"/>
    <n v="180000000"/>
    <x v="1"/>
    <x v="32"/>
    <m/>
    <m/>
    <m/>
    <m/>
    <n v="180000000"/>
    <s v="Rev detil"/>
    <m/>
    <x v="1"/>
    <m/>
    <m/>
    <n v="0"/>
    <n v="0"/>
  </r>
  <r>
    <s v="WA.2378.EBD.952.301.F.524119.3"/>
    <m/>
    <m/>
    <m/>
    <m/>
    <m/>
    <n v="0"/>
    <x v="32"/>
    <x v="234"/>
    <m/>
    <m/>
    <m/>
    <n v="0"/>
    <n v="0"/>
    <s v="Revisi_Kanwil"/>
    <s v="Perencanaan dan Evaluasi"/>
    <x v="7"/>
    <m/>
    <m/>
    <m/>
    <n v="0"/>
  </r>
  <r>
    <s v="WA.2378.EBD.952.301.F.524119.3"/>
    <m/>
    <m/>
    <m/>
    <m/>
    <m/>
    <n v="0"/>
    <x v="8"/>
    <x v="8"/>
    <m/>
    <m/>
    <m/>
    <n v="0"/>
    <n v="0"/>
    <s v="Revisi_Kanwil"/>
    <m/>
    <x v="1"/>
    <s v="Pelayanan Perencanaan dan Penganggaran Internal Pendidikan Kelautan"/>
    <s v="Perencanaan"/>
    <m/>
    <n v="0"/>
  </r>
  <r>
    <s v="WA.2378.EBD.952.301.F.524119.3"/>
    <m/>
    <m/>
    <m/>
    <m/>
    <m/>
    <n v="0"/>
    <x v="1"/>
    <x v="70"/>
    <n v="1"/>
    <s v="PKT"/>
    <n v="1500000"/>
    <n v="0"/>
    <n v="0"/>
    <s v="Revisi_Kanwil"/>
    <m/>
    <x v="1"/>
    <m/>
    <m/>
    <m/>
    <n v="0"/>
  </r>
  <r>
    <s v="WA.2378.EBD.952.301.F.524119.3"/>
    <m/>
    <m/>
    <m/>
    <m/>
    <m/>
    <n v="0"/>
    <x v="1"/>
    <x v="21"/>
    <n v="1"/>
    <s v="PKT"/>
    <n v="1500000"/>
    <n v="0"/>
    <n v="0"/>
    <s v="Revisi_Kanwil"/>
    <m/>
    <x v="1"/>
    <m/>
    <m/>
    <m/>
    <n v="0"/>
  </r>
  <r>
    <s v="WA.2378.EBD.952.301.F.524119.3"/>
    <m/>
    <m/>
    <m/>
    <m/>
    <m/>
    <n v="0"/>
    <x v="1"/>
    <x v="22"/>
    <n v="1"/>
    <s v="PKT"/>
    <n v="1000000"/>
    <n v="0"/>
    <n v="0"/>
    <s v="Revisi_Kanwil"/>
    <m/>
    <x v="1"/>
    <m/>
    <m/>
    <m/>
    <n v="0"/>
  </r>
  <r>
    <s v="WA.2378.EBD.952.301.F.524119.3"/>
    <m/>
    <m/>
    <m/>
    <m/>
    <m/>
    <n v="0"/>
    <x v="10"/>
    <x v="15"/>
    <m/>
    <m/>
    <m/>
    <n v="0"/>
    <n v="0"/>
    <s v="Revisi_Kanwil"/>
    <m/>
    <x v="1"/>
    <s v="Pelayanan Perencanaan dan Penganggaran Internal Pendidikan Kelautan"/>
    <s v="Perencanaan"/>
    <m/>
    <n v="0"/>
  </r>
  <r>
    <s v="WA.2378.EBD.952.301.F.524119.3"/>
    <m/>
    <m/>
    <m/>
    <m/>
    <m/>
    <n v="0"/>
    <x v="1"/>
    <x v="235"/>
    <n v="12"/>
    <s v="OK"/>
    <n v="6900000"/>
    <n v="0"/>
    <n v="0"/>
    <s v="Revisi_Kanwil"/>
    <m/>
    <x v="1"/>
    <m/>
    <m/>
    <m/>
    <n v="0"/>
  </r>
  <r>
    <s v="WA.2378.EBD.952.301.F.524119.3"/>
    <m/>
    <m/>
    <m/>
    <m/>
    <m/>
    <m/>
    <x v="33"/>
    <x v="236"/>
    <m/>
    <m/>
    <m/>
    <n v="0"/>
    <n v="0"/>
    <s v="Revisi_Kanwil"/>
    <s v="Perencanaan dan Evaluasi"/>
    <x v="7"/>
    <m/>
    <m/>
    <m/>
    <n v="0"/>
  </r>
  <r>
    <s v="WA.2378.EBD.952.301.F.524119.3"/>
    <m/>
    <m/>
    <m/>
    <m/>
    <m/>
    <m/>
    <x v="8"/>
    <x v="8"/>
    <m/>
    <m/>
    <m/>
    <n v="0"/>
    <n v="0"/>
    <s v="Revisi_Kanwil"/>
    <m/>
    <x v="1"/>
    <s v="Pelayanan Perencanaan dan Penganggaran Internal Pendidikan Kelautan"/>
    <s v="Perencanaan"/>
    <m/>
    <n v="0"/>
  </r>
  <r>
    <s v="WA.2378.EBD.952.301.F.524119.3"/>
    <m/>
    <m/>
    <m/>
    <m/>
    <m/>
    <m/>
    <x v="1"/>
    <x v="9"/>
    <n v="20"/>
    <s v="OK"/>
    <n v="75000"/>
    <n v="0"/>
    <n v="0"/>
    <s v="Revisi_Kanwil"/>
    <m/>
    <x v="1"/>
    <m/>
    <m/>
    <m/>
    <n v="0"/>
  </r>
  <r>
    <s v="WA.2378.EBD.952.301.F.524119.3"/>
    <m/>
    <m/>
    <m/>
    <m/>
    <m/>
    <m/>
    <x v="1"/>
    <x v="10"/>
    <n v="1"/>
    <s v="PKT"/>
    <n v="1500000"/>
    <n v="0"/>
    <n v="0"/>
    <s v="Revisi_Kanwil"/>
    <m/>
    <x v="1"/>
    <m/>
    <m/>
    <m/>
    <n v="0"/>
  </r>
  <r>
    <s v="WA.2378.EBD.952.301.F.524119.3"/>
    <m/>
    <m/>
    <m/>
    <m/>
    <m/>
    <m/>
    <x v="1"/>
    <x v="11"/>
    <n v="1"/>
    <s v="PKT"/>
    <n v="1500000"/>
    <n v="0"/>
    <n v="0"/>
    <s v="Revisi_Kanwil"/>
    <m/>
    <x v="1"/>
    <m/>
    <m/>
    <m/>
    <n v="0"/>
  </r>
  <r>
    <s v="WA.2378.EBD.952.301.F.524119.3"/>
    <m/>
    <m/>
    <m/>
    <m/>
    <m/>
    <m/>
    <x v="1"/>
    <x v="12"/>
    <n v="1"/>
    <s v="PKT"/>
    <n v="1000000"/>
    <n v="0"/>
    <n v="0"/>
    <s v="Revisi_Kanwil"/>
    <m/>
    <x v="1"/>
    <m/>
    <m/>
    <m/>
    <n v="0"/>
  </r>
  <r>
    <s v="WA.2378.EBD.952.301.F.524119.3"/>
    <m/>
    <m/>
    <m/>
    <m/>
    <m/>
    <m/>
    <x v="1"/>
    <x v="65"/>
    <n v="20"/>
    <s v="Ekspl"/>
    <n v="200000"/>
    <n v="0"/>
    <n v="0"/>
    <s v="Revisi_Kanwil"/>
    <m/>
    <x v="1"/>
    <m/>
    <m/>
    <m/>
    <n v="0"/>
  </r>
  <r>
    <s v="WA.2378.EBD.952.301.F.524119.3"/>
    <m/>
    <m/>
    <m/>
    <m/>
    <m/>
    <m/>
    <x v="1"/>
    <x v="231"/>
    <n v="0"/>
    <s v="OK"/>
    <n v="280000"/>
    <n v="0"/>
    <n v="0"/>
    <s v="Revisi_Kanwil"/>
    <m/>
    <x v="1"/>
    <m/>
    <m/>
    <m/>
    <n v="0"/>
  </r>
  <r>
    <s v="WA.2378.EBD.952.301.F.524119.3"/>
    <m/>
    <m/>
    <m/>
    <m/>
    <m/>
    <m/>
    <x v="9"/>
    <x v="13"/>
    <m/>
    <m/>
    <m/>
    <n v="0"/>
    <n v="0"/>
    <s v="Revisi_Kanwil"/>
    <m/>
    <x v="1"/>
    <s v="Pelayanan Perencanaan dan Penganggaran Internal Pendidikan Kelautan"/>
    <s v="Perencanaan"/>
    <m/>
    <n v="0"/>
  </r>
  <r>
    <s v="WA.2378.EBD.952.301.F.524119.3"/>
    <m/>
    <m/>
    <m/>
    <m/>
    <m/>
    <m/>
    <x v="1"/>
    <x v="14"/>
    <n v="0"/>
    <s v="OJ"/>
    <n v="1000000"/>
    <n v="0"/>
    <n v="0"/>
    <s v="Revisi_Kanwil"/>
    <m/>
    <x v="1"/>
    <m/>
    <m/>
    <m/>
    <n v="0"/>
  </r>
  <r>
    <s v="WA.2378.EBD.952.301.F.524119.3"/>
    <m/>
    <m/>
    <m/>
    <m/>
    <m/>
    <m/>
    <x v="10"/>
    <x v="15"/>
    <m/>
    <m/>
    <m/>
    <n v="0"/>
    <n v="0"/>
    <s v="Revisi_Kanwil"/>
    <m/>
    <x v="1"/>
    <s v="Pelayanan Perencanaan dan Penganggaran Internal Pendidikan Kelautan"/>
    <s v="Perencanaan"/>
    <m/>
    <n v="0"/>
  </r>
  <r>
    <s v="WA.2378.EBD.952.301.F.524119.3"/>
    <m/>
    <m/>
    <m/>
    <m/>
    <m/>
    <m/>
    <x v="1"/>
    <x v="237"/>
    <n v="24"/>
    <s v="OK"/>
    <n v="2015000"/>
    <n v="0"/>
    <n v="0"/>
    <s v="Revisi_Kanwil"/>
    <m/>
    <x v="1"/>
    <m/>
    <m/>
    <m/>
    <n v="0"/>
  </r>
  <r>
    <s v="WA.2378.EBD.953"/>
    <s v="2378.EBD.953"/>
    <s v="Layanan Pemantauan dan Evaluasi"/>
    <n v="2"/>
    <s v="Dokumen"/>
    <m/>
    <n v="773732000"/>
    <x v="81"/>
    <x v="238"/>
    <n v="2"/>
    <s v="Dokumen"/>
    <m/>
    <n v="751164000"/>
    <n v="22568000"/>
    <m/>
    <m/>
    <x v="1"/>
    <m/>
    <m/>
    <n v="82782217"/>
    <n v="0"/>
  </r>
  <r>
    <s v="WA.2378.EBD.953.301"/>
    <s v="301"/>
    <s v="Pelayanan Monitoring dan Evaluasi Pendidikan Kelautan dan Perikanan"/>
    <m/>
    <s v=""/>
    <m/>
    <n v="669421000"/>
    <x v="21"/>
    <x v="239"/>
    <m/>
    <s v=""/>
    <m/>
    <n v="646853000"/>
    <n v="22568000"/>
    <m/>
    <m/>
    <x v="1"/>
    <m/>
    <m/>
    <n v="56176517"/>
    <n v="0"/>
  </r>
  <r>
    <s v="WA.2378.EBD.953.301.A"/>
    <s v="A"/>
    <s v="Monitoring Evaluasi Kinerja Pendidikan KP"/>
    <m/>
    <m/>
    <m/>
    <n v="150075000"/>
    <x v="7"/>
    <x v="240"/>
    <m/>
    <m/>
    <m/>
    <n v="150075000"/>
    <n v="0"/>
    <m/>
    <s v="Perencanaan dan Evaluasi"/>
    <x v="8"/>
    <m/>
    <m/>
    <n v="4750690"/>
    <n v="0"/>
  </r>
  <r>
    <s v="WA.2378.EBD.953.301.A.521211"/>
    <s v="521211"/>
    <s v="Belanja Bahan"/>
    <m/>
    <m/>
    <m/>
    <n v="40000000"/>
    <x v="8"/>
    <x v="8"/>
    <m/>
    <m/>
    <m/>
    <n v="40000000"/>
    <n v="0"/>
    <s v="No Revisi"/>
    <m/>
    <x v="1"/>
    <m/>
    <s v="Evaluasi"/>
    <n v="3967100"/>
    <n v="0"/>
  </r>
  <r>
    <s v="WA.2378.EBD.953.301.A.521211.1"/>
    <m/>
    <s v="01 - Konsumsi/bahan makanan"/>
    <n v="280"/>
    <s v="OK"/>
    <n v="75000"/>
    <n v="21000000"/>
    <x v="1"/>
    <x v="9"/>
    <n v="280"/>
    <s v="OK"/>
    <n v="75000"/>
    <n v="21000000"/>
    <n v="0"/>
    <s v="No Revisi"/>
    <m/>
    <x v="1"/>
    <m/>
    <m/>
    <n v="0"/>
    <n v="0"/>
  </r>
  <r>
    <s v="WA.2378.EBD.953.301.A.521211.2"/>
    <m/>
    <s v="02 - Penggadaan"/>
    <n v="4"/>
    <s v="PKT"/>
    <n v="1500000"/>
    <n v="6000000"/>
    <x v="1"/>
    <x v="10"/>
    <n v="4"/>
    <s v="PKT"/>
    <n v="1500000"/>
    <n v="6000000"/>
    <n v="0"/>
    <s v="No Revisi"/>
    <m/>
    <x v="1"/>
    <m/>
    <m/>
    <n v="1487100"/>
    <n v="0"/>
  </r>
  <r>
    <s v="WA.2378.EBD.953.301.A.521211.3"/>
    <m/>
    <s v="03 - Bahan Komputer"/>
    <n v="4"/>
    <s v="PKT"/>
    <n v="1500000"/>
    <n v="6000000"/>
    <x v="1"/>
    <x v="11"/>
    <n v="4"/>
    <s v="PKT"/>
    <n v="1500000"/>
    <n v="6000000"/>
    <n v="0"/>
    <s v="No Revisi"/>
    <m/>
    <x v="1"/>
    <m/>
    <m/>
    <n v="1500000"/>
    <n v="0"/>
  </r>
  <r>
    <s v="WA.2378.EBD.953.301.A.521211.4"/>
    <m/>
    <s v="04 - ATK"/>
    <n v="4"/>
    <s v="PKT"/>
    <n v="1000000"/>
    <n v="4000000"/>
    <x v="1"/>
    <x v="12"/>
    <n v="4"/>
    <s v="PKT"/>
    <n v="1000000"/>
    <n v="4000000"/>
    <n v="0"/>
    <s v="No Revisi"/>
    <m/>
    <x v="1"/>
    <m/>
    <m/>
    <n v="980000"/>
    <n v="0"/>
  </r>
  <r>
    <s v="WA.2378.EBD.953.301.A.521211.5"/>
    <m/>
    <s v="05 - Pencetakan"/>
    <n v="12"/>
    <s v="Ekspl"/>
    <n v="250000"/>
    <n v="3000000"/>
    <x v="1"/>
    <x v="220"/>
    <n v="12"/>
    <s v="Ekspl"/>
    <n v="250000"/>
    <n v="3000000"/>
    <n v="0"/>
    <s v="No Revisi"/>
    <m/>
    <x v="1"/>
    <m/>
    <m/>
    <n v="0"/>
    <n v="0"/>
  </r>
  <r>
    <s v="WA.2378.EBD.953.301.A.521219"/>
    <s v="521219"/>
    <s v="Belanja Barang Non Operasional Lainnya"/>
    <m/>
    <m/>
    <m/>
    <n v="1000000"/>
    <x v="13"/>
    <x v="24"/>
    <m/>
    <m/>
    <m/>
    <n v="1000000"/>
    <n v="0"/>
    <s v="No Revisi"/>
    <m/>
    <x v="1"/>
    <m/>
    <s v="Evaluasi"/>
    <n v="783590"/>
    <n v="0"/>
  </r>
  <r>
    <s v="WA.2378.EBD.953.301.A.521219.1"/>
    <m/>
    <s v="01 - Langganan biaya aplikasi komunikasi daring (zoom/linktree/zoho)"/>
    <n v="4"/>
    <s v="PKT"/>
    <n v="250000"/>
    <n v="1000000"/>
    <x v="1"/>
    <x v="241"/>
    <n v="4"/>
    <s v="PKT"/>
    <n v="250000"/>
    <n v="1000000"/>
    <n v="0"/>
    <s v="No Revisi"/>
    <m/>
    <x v="1"/>
    <m/>
    <m/>
    <n v="783590"/>
    <n v="0"/>
  </r>
  <r>
    <s v="WA.2378.EBD.953.301.A.524111"/>
    <s v="524111"/>
    <s v="Belanja Perjalanan Dinas Biasa"/>
    <m/>
    <m/>
    <m/>
    <n v="109075000"/>
    <x v="10"/>
    <x v="15"/>
    <m/>
    <m/>
    <m/>
    <n v="109075000"/>
    <n v="0"/>
    <s v="No Revisi"/>
    <m/>
    <x v="1"/>
    <m/>
    <s v="Evaluasi"/>
    <n v="0"/>
    <n v="0"/>
  </r>
  <r>
    <s v="WA.2378.EBD.953.301.A.524111.1"/>
    <m/>
    <s v="01 - Perjalanan Monitoring Evaluasi Kinerja Pendidikan KP"/>
    <n v="18"/>
    <s v="OK"/>
    <n v="6059723"/>
    <n v="109075000"/>
    <x v="1"/>
    <x v="242"/>
    <n v="18"/>
    <s v="OK"/>
    <n v="6059723"/>
    <n v="109075000"/>
    <n v="0"/>
    <s v="No Revisi"/>
    <m/>
    <x v="1"/>
    <m/>
    <m/>
    <n v="0"/>
    <n v="0"/>
  </r>
  <r>
    <s v="WA.2378.EBD.953.301.B"/>
    <s v="B"/>
    <s v="Monitoring Evaluasi Kegiatan dan Anggaran Pendidikan KP dan OII"/>
    <m/>
    <m/>
    <m/>
    <n v="188806000"/>
    <x v="11"/>
    <x v="243"/>
    <m/>
    <m/>
    <m/>
    <n v="166238000"/>
    <n v="22568000"/>
    <m/>
    <s v="Perencanaan dan Evaluasi"/>
    <x v="8"/>
    <m/>
    <m/>
    <n v="51425827"/>
    <n v="0"/>
  </r>
  <r>
    <s v="WA.2378.EBD.953.301.B.521211"/>
    <s v="521211"/>
    <s v="Belanja Bahan"/>
    <m/>
    <m/>
    <m/>
    <n v="33500000"/>
    <x v="8"/>
    <x v="8"/>
    <m/>
    <m/>
    <m/>
    <n v="33500000"/>
    <n v="0"/>
    <m/>
    <m/>
    <x v="1"/>
    <m/>
    <s v="Evaluasi"/>
    <n v="7159800"/>
    <n v="0"/>
  </r>
  <r>
    <s v="WA.2378.EBD.953.301.B.521211.1"/>
    <m/>
    <s v="01 - Konsumsi/bahan makanan"/>
    <n v="180"/>
    <s v="OK"/>
    <n v="75000"/>
    <n v="13500000"/>
    <x v="1"/>
    <x v="9"/>
    <n v="180"/>
    <s v="OK"/>
    <n v="75000"/>
    <n v="13500000"/>
    <n v="0"/>
    <s v="No Revisi"/>
    <m/>
    <x v="1"/>
    <m/>
    <m/>
    <n v="3228000"/>
    <n v="0"/>
  </r>
  <r>
    <s v="WA.2378.EBD.953.301.B.521211.2"/>
    <m/>
    <s v="02 - Penggadaan"/>
    <n v="4"/>
    <s v="PKT"/>
    <n v="1500000"/>
    <n v="6000000"/>
    <x v="1"/>
    <x v="10"/>
    <n v="4"/>
    <s v="PKT"/>
    <n v="1500000"/>
    <n v="6000000"/>
    <n v="0"/>
    <s v="No Revisi"/>
    <m/>
    <x v="1"/>
    <m/>
    <m/>
    <n v="1485800"/>
    <n v="0"/>
  </r>
  <r>
    <s v="WA.2378.EBD.953.301.B.521211.3"/>
    <m/>
    <s v="03 - Bahan Komputer"/>
    <n v="4"/>
    <s v="PKT"/>
    <n v="1500000"/>
    <n v="6000000"/>
    <x v="1"/>
    <x v="11"/>
    <n v="4"/>
    <s v="PKT"/>
    <n v="1500000"/>
    <n v="6000000"/>
    <n v="0"/>
    <s v="No Revisi"/>
    <m/>
    <x v="1"/>
    <m/>
    <m/>
    <n v="1500000"/>
    <n v="0"/>
  </r>
  <r>
    <s v="WA.2378.EBD.953.301.B.521211.4"/>
    <m/>
    <s v="04 - ATK"/>
    <n v="4"/>
    <s v="PKT"/>
    <n v="1000000"/>
    <n v="4000000"/>
    <x v="1"/>
    <x v="12"/>
    <n v="4"/>
    <s v="PKT"/>
    <n v="1000000"/>
    <n v="4000000"/>
    <n v="0"/>
    <s v="No Revisi"/>
    <m/>
    <x v="1"/>
    <m/>
    <m/>
    <n v="946000"/>
    <n v="0"/>
  </r>
  <r>
    <s v="WA.2378.EBD.953.301.B.521211.5"/>
    <m/>
    <s v="05 - Cetakan Buku Pusat Pendidikan Dalam Angka"/>
    <n v="8"/>
    <s v="Ekspl"/>
    <n v="500000"/>
    <n v="4000000"/>
    <x v="1"/>
    <x v="244"/>
    <n v="8"/>
    <s v="Ekspl"/>
    <n v="500000"/>
    <n v="4000000"/>
    <n v="0"/>
    <s v="No Revisi"/>
    <m/>
    <x v="1"/>
    <m/>
    <m/>
    <n v="0"/>
    <n v="0"/>
  </r>
  <r>
    <s v="WA.2378.EBD.953.301.B.521219"/>
    <s v="521219"/>
    <s v="Belanja Barang Non Operasional Lainnya"/>
    <m/>
    <m/>
    <m/>
    <n v="31000000"/>
    <x v="13"/>
    <x v="24"/>
    <m/>
    <m/>
    <m/>
    <n v="31000000"/>
    <n v="0"/>
    <m/>
    <m/>
    <x v="1"/>
    <m/>
    <s v="Evaluasi"/>
    <n v="636267"/>
    <n v="0"/>
  </r>
  <r>
    <s v="WA.2378.EBD.953.301.B.521219.1"/>
    <m/>
    <s v="01 - Langganan biaya aplikasi komunikasi daring (zoom/linktree/zoho)"/>
    <n v="4"/>
    <s v="PKT"/>
    <n v="250000"/>
    <n v="1000000"/>
    <x v="1"/>
    <x v="241"/>
    <n v="4"/>
    <s v="PKT"/>
    <n v="250000"/>
    <n v="1000000"/>
    <n v="0"/>
    <s v="No Revisi"/>
    <m/>
    <x v="1"/>
    <m/>
    <m/>
    <n v="636267"/>
    <n v="0"/>
  </r>
  <r>
    <s v="WA.2378.EBD.953.301.B.521219.2"/>
    <m/>
    <s v="02 - Dukungan Kegiatan Data dan Informasi Pendidikan KP"/>
    <n v="2"/>
    <s v="PKT"/>
    <n v="15000000"/>
    <n v="30000000"/>
    <x v="1"/>
    <x v="245"/>
    <n v="2"/>
    <s v="PKT"/>
    <n v="15000000"/>
    <n v="30000000"/>
    <n v="0"/>
    <s v="No Revisi"/>
    <m/>
    <x v="1"/>
    <m/>
    <m/>
    <n v="0"/>
    <n v="0"/>
  </r>
  <r>
    <s v="WA.2378.EBD.953.301.B.522151"/>
    <s v="522151"/>
    <s v="Belanja Jasa Profesi"/>
    <m/>
    <m/>
    <m/>
    <n v="10000000"/>
    <x v="9"/>
    <x v="13"/>
    <m/>
    <m/>
    <m/>
    <n v="10000000"/>
    <n v="0"/>
    <m/>
    <m/>
    <x v="1"/>
    <m/>
    <s v="Evaluasi"/>
    <n v="0"/>
    <n v="0"/>
  </r>
  <r>
    <s v="WA.2378.EBD.953.301.B.522151.1"/>
    <m/>
    <s v="01 - Narasumber/Pembahas"/>
    <n v="10"/>
    <s v="OJ"/>
    <n v="1000000"/>
    <n v="10000000"/>
    <x v="1"/>
    <x v="14"/>
    <n v="10"/>
    <s v="OJ"/>
    <n v="1000000"/>
    <n v="10000000"/>
    <n v="0"/>
    <s v="No Revisi"/>
    <m/>
    <x v="1"/>
    <m/>
    <m/>
    <n v="0"/>
    <n v="0"/>
  </r>
  <r>
    <s v="WA.2378.EBD.953.301.B.524111"/>
    <s v="524111"/>
    <s v="Belanja Perjalanan Dinas Biasa"/>
    <m/>
    <m/>
    <m/>
    <n v="114306000"/>
    <x v="10"/>
    <x v="15"/>
    <m/>
    <m/>
    <m/>
    <n v="91738000"/>
    <n v="22568000"/>
    <m/>
    <m/>
    <x v="1"/>
    <m/>
    <s v="Evaluasi"/>
    <n v="43629760"/>
    <n v="0"/>
  </r>
  <r>
    <s v="WA.2378.EBD.953.301.B.524111.1"/>
    <m/>
    <s v="01 - Perjalanan Monitoring Evaluasi Kegiatan dan Anggaran Pendidikan KP"/>
    <n v="20"/>
    <s v="OK"/>
    <n v="5715300"/>
    <n v="114306000"/>
    <x v="1"/>
    <x v="246"/>
    <n v="20"/>
    <s v="OK"/>
    <n v="4586900"/>
    <n v="91738000"/>
    <n v="22568000"/>
    <s v="Rev detil"/>
    <m/>
    <x v="1"/>
    <m/>
    <m/>
    <n v="43629760"/>
    <n v="0"/>
  </r>
  <r>
    <s v="WA.2378.EBD.953.301.C"/>
    <s v="C"/>
    <s v="Monitoring Evaluasi Penyelenggaraan Pendidikan KP"/>
    <m/>
    <m/>
    <m/>
    <n v="330540000"/>
    <x v="27"/>
    <x v="247"/>
    <m/>
    <m/>
    <m/>
    <n v="330540000"/>
    <n v="0"/>
    <m/>
    <s v="Perencanaan dan Evaluasi"/>
    <x v="8"/>
    <m/>
    <m/>
    <n v="0"/>
    <n v="0"/>
  </r>
  <r>
    <s v="WA.2378.EBD.953.301.C.521211"/>
    <s v="521211"/>
    <s v="Belanja Bahan"/>
    <m/>
    <m/>
    <m/>
    <n v="46000000"/>
    <x v="8"/>
    <x v="8"/>
    <m/>
    <m/>
    <m/>
    <n v="46000000"/>
    <n v="0"/>
    <s v="No Revisi"/>
    <m/>
    <x v="1"/>
    <m/>
    <s v="Evaluasi"/>
    <n v="0"/>
    <n v="0"/>
  </r>
  <r>
    <s v="WA.2378.EBD.953.301.C.521211.1"/>
    <m/>
    <s v="01 - Konsumsi/bahan makanan"/>
    <n v="280"/>
    <s v="OK"/>
    <n v="75000"/>
    <n v="21000000"/>
    <x v="1"/>
    <x v="9"/>
    <n v="280"/>
    <s v="OK"/>
    <n v="75000"/>
    <n v="21000000"/>
    <n v="0"/>
    <s v="No Revisi"/>
    <m/>
    <x v="1"/>
    <m/>
    <m/>
    <n v="0"/>
    <n v="0"/>
  </r>
  <r>
    <s v="WA.2378.EBD.953.301.C.521211.2"/>
    <m/>
    <s v="02 - Penggadaan"/>
    <n v="5"/>
    <s v="PKT"/>
    <n v="1500000"/>
    <n v="7500000"/>
    <x v="1"/>
    <x v="10"/>
    <n v="5"/>
    <s v="PKT"/>
    <n v="1500000"/>
    <n v="7500000"/>
    <n v="0"/>
    <s v="No Revisi"/>
    <m/>
    <x v="1"/>
    <m/>
    <m/>
    <n v="0"/>
    <n v="0"/>
  </r>
  <r>
    <s v="WA.2378.EBD.953.301.C.521211.3"/>
    <m/>
    <s v="03 - Bahan Komputer"/>
    <n v="4"/>
    <s v="PKT"/>
    <n v="1500000"/>
    <n v="6000000"/>
    <x v="1"/>
    <x v="11"/>
    <n v="4"/>
    <s v="PKT"/>
    <n v="1500000"/>
    <n v="6000000"/>
    <n v="0"/>
    <s v="No Revisi"/>
    <m/>
    <x v="1"/>
    <m/>
    <m/>
    <n v="0"/>
    <n v="0"/>
  </r>
  <r>
    <s v="WA.2378.EBD.953.301.C.521211.4"/>
    <m/>
    <s v="04 - ATK"/>
    <n v="4"/>
    <s v="PKT"/>
    <n v="1000000"/>
    <n v="4000000"/>
    <x v="1"/>
    <x v="12"/>
    <n v="4"/>
    <s v="PKT"/>
    <n v="1000000"/>
    <n v="4000000"/>
    <n v="0"/>
    <s v="No Revisi"/>
    <m/>
    <x v="1"/>
    <m/>
    <m/>
    <n v="0"/>
    <n v="0"/>
  </r>
  <r>
    <s v="WA.2378.EBD.953.301.C.521211.5"/>
    <m/>
    <s v="05 - Pencetakan"/>
    <n v="30"/>
    <s v="Ekspl"/>
    <n v="250000"/>
    <n v="7500000"/>
    <x v="1"/>
    <x v="220"/>
    <n v="30"/>
    <s v="Ekspl"/>
    <n v="250000"/>
    <n v="7500000"/>
    <n v="0"/>
    <s v="No Revisi"/>
    <m/>
    <x v="1"/>
    <m/>
    <m/>
    <n v="0"/>
    <n v="0"/>
  </r>
  <r>
    <s v="WA.2378.EBD.953.301.C.521219"/>
    <s v="521219"/>
    <s v="Belanja Barang Non Operasional Lainnya"/>
    <m/>
    <m/>
    <m/>
    <n v="1000000"/>
    <x v="13"/>
    <x v="24"/>
    <m/>
    <m/>
    <m/>
    <n v="1000000"/>
    <n v="0"/>
    <s v="No Revisi"/>
    <m/>
    <x v="1"/>
    <m/>
    <s v="Evaluasi"/>
    <n v="0"/>
    <n v="0"/>
  </r>
  <r>
    <s v="WA.2378.EBD.953.301.C.521219.1"/>
    <m/>
    <s v="01 - Langganan biaya aplikasi komunikasi daring (zoom/linktree/zoho)"/>
    <n v="4"/>
    <s v="PKT"/>
    <n v="250000"/>
    <n v="1000000"/>
    <x v="1"/>
    <x v="241"/>
    <n v="4"/>
    <s v="PKT"/>
    <n v="250000"/>
    <n v="1000000"/>
    <n v="0"/>
    <s v="No Revisi"/>
    <m/>
    <x v="1"/>
    <m/>
    <m/>
    <n v="0"/>
    <n v="0"/>
  </r>
  <r>
    <s v="WA.2378.EBD.953.301.C.524111"/>
    <s v="524111"/>
    <s v="Belanja Perjalanan Dinas Biasa"/>
    <m/>
    <m/>
    <m/>
    <n v="283540000"/>
    <x v="10"/>
    <x v="15"/>
    <m/>
    <m/>
    <m/>
    <n v="283540000"/>
    <n v="0"/>
    <s v="No Revisi"/>
    <m/>
    <x v="1"/>
    <m/>
    <s v="Evaluasi"/>
    <n v="0"/>
    <n v="0"/>
  </r>
  <r>
    <s v="WA.2378.EBD.953.301.C.524111.1"/>
    <m/>
    <s v="01 - Perjalanan Monitoring Evaluasi Pendidikan KP"/>
    <n v="45"/>
    <s v="OK"/>
    <n v="6300889"/>
    <n v="283540000"/>
    <x v="1"/>
    <x v="248"/>
    <n v="45"/>
    <s v="OK"/>
    <n v="6300889"/>
    <n v="283540000"/>
    <n v="0"/>
    <s v="No Revisi"/>
    <m/>
    <x v="1"/>
    <m/>
    <m/>
    <n v="0"/>
    <n v="0"/>
  </r>
  <r>
    <s v="WA.2378.EBD.953.302"/>
    <s v="302"/>
    <s v="Pelayanan Pelaporan Kinerja Pendidikan Kelautan dan Perikanan"/>
    <m/>
    <s v=""/>
    <m/>
    <n v="104311000"/>
    <x v="82"/>
    <x v="249"/>
    <m/>
    <s v=""/>
    <m/>
    <n v="104311000"/>
    <n v="0"/>
    <m/>
    <m/>
    <x v="1"/>
    <m/>
    <m/>
    <n v="26605700"/>
    <n v="0"/>
  </r>
  <r>
    <s v="WA.2378.EBD.953.302.A"/>
    <s v="A"/>
    <s v="Laporan Kinerja Lingkup Pendidikan KP"/>
    <m/>
    <m/>
    <m/>
    <n v="104311000"/>
    <x v="7"/>
    <x v="250"/>
    <m/>
    <m/>
    <m/>
    <n v="104311000"/>
    <n v="0"/>
    <m/>
    <s v="Perencanaan dan Evaluasi"/>
    <x v="8"/>
    <m/>
    <m/>
    <n v="26605700"/>
    <n v="0"/>
  </r>
  <r>
    <s v="WA.2378.EBD.953.302.A.521211"/>
    <s v="521211"/>
    <s v="Belanja Bahan"/>
    <m/>
    <m/>
    <m/>
    <n v="35500000"/>
    <x v="8"/>
    <x v="8"/>
    <m/>
    <m/>
    <m/>
    <n v="35500000"/>
    <n v="0"/>
    <s v="No Revisi"/>
    <m/>
    <x v="1"/>
    <m/>
    <s v="Evaluasi"/>
    <n v="7503500"/>
    <n v="0"/>
  </r>
  <r>
    <s v="WA.2378.EBD.953.302.A.521211.1"/>
    <m/>
    <s v="01 - Konsumsi/bahan makanan"/>
    <n v="180"/>
    <s v="OK"/>
    <n v="75000"/>
    <n v="13500000"/>
    <x v="1"/>
    <x v="9"/>
    <n v="180"/>
    <s v="OK"/>
    <n v="75000"/>
    <n v="13500000"/>
    <n v="0"/>
    <s v="No Revisi"/>
    <m/>
    <x v="1"/>
    <m/>
    <m/>
    <n v="1560000"/>
    <n v="0"/>
  </r>
  <r>
    <s v="WA.2378.EBD.953.302.A.521211.2"/>
    <m/>
    <s v="02 - Penggadaan"/>
    <n v="4"/>
    <s v="PKT"/>
    <n v="1500000"/>
    <n v="6000000"/>
    <x v="1"/>
    <x v="10"/>
    <n v="4"/>
    <s v="PKT"/>
    <n v="1500000"/>
    <n v="6000000"/>
    <n v="0"/>
    <s v="No Revisi"/>
    <m/>
    <x v="1"/>
    <m/>
    <m/>
    <n v="1497500"/>
    <n v="0"/>
  </r>
  <r>
    <s v="WA.2378.EBD.953.302.A.521211.3"/>
    <m/>
    <s v="03 - Bahan Komputer"/>
    <n v="4"/>
    <s v="PKT"/>
    <n v="1500000"/>
    <n v="6000000"/>
    <x v="1"/>
    <x v="11"/>
    <n v="4"/>
    <s v="PKT"/>
    <n v="1500000"/>
    <n v="6000000"/>
    <n v="0"/>
    <s v="No Revisi"/>
    <m/>
    <x v="1"/>
    <m/>
    <m/>
    <n v="1450000"/>
    <n v="0"/>
  </r>
  <r>
    <s v="WA.2378.EBD.953.302.A.521211.4"/>
    <m/>
    <s v="04 - ATK"/>
    <n v="4"/>
    <s v="PKT"/>
    <n v="1000000"/>
    <n v="4000000"/>
    <x v="1"/>
    <x v="12"/>
    <n v="4"/>
    <s v="PKT"/>
    <n v="1000000"/>
    <n v="4000000"/>
    <n v="0"/>
    <s v="No Revisi"/>
    <m/>
    <x v="1"/>
    <m/>
    <m/>
    <n v="996000"/>
    <n v="0"/>
  </r>
  <r>
    <s v="WA.2378.EBD.953.302.A.521211.5"/>
    <m/>
    <s v="05 - Cetakan"/>
    <n v="12"/>
    <s v="Ekspl"/>
    <n v="500000"/>
    <n v="6000000"/>
    <x v="1"/>
    <x v="65"/>
    <n v="12"/>
    <s v="Ekspl"/>
    <n v="500000"/>
    <n v="6000000"/>
    <n v="0"/>
    <s v="No Revisi"/>
    <m/>
    <x v="1"/>
    <m/>
    <m/>
    <n v="2000000"/>
    <n v="0"/>
  </r>
  <r>
    <s v="WA.2378.EBD.953.302.A.524111"/>
    <s v="524111"/>
    <s v="Belanja Perjalanan Dinas Biasa"/>
    <m/>
    <m/>
    <m/>
    <n v="68811000"/>
    <x v="10"/>
    <x v="15"/>
    <m/>
    <m/>
    <m/>
    <n v="68811000"/>
    <n v="0"/>
    <s v="No Revisi"/>
    <m/>
    <x v="1"/>
    <m/>
    <s v="Evaluasi"/>
    <n v="19102200"/>
    <n v="0"/>
  </r>
  <r>
    <s v="WA.2378.EBD.953.302.A.524111.1"/>
    <m/>
    <s v="01 - Perjalanan Penyusunan Laporan Kinerja"/>
    <n v="15"/>
    <s v="OK"/>
    <n v="4587400"/>
    <n v="68811000"/>
    <x v="1"/>
    <x v="251"/>
    <n v="15"/>
    <s v="OK"/>
    <n v="4587400"/>
    <n v="68811000"/>
    <n v="0"/>
    <s v="No Revisi"/>
    <m/>
    <x v="1"/>
    <m/>
    <m/>
    <n v="19102200"/>
    <n v="0"/>
  </r>
  <r>
    <s v="WA.2378.EBD.955"/>
    <s v="2378.EBD.955"/>
    <s v="Layanan Manajemen Keuangan"/>
    <n v="1"/>
    <s v="Dokumen"/>
    <m/>
    <n v="528803000"/>
    <x v="83"/>
    <x v="252"/>
    <n v="1"/>
    <s v="Dokumen"/>
    <m/>
    <n v="568121000"/>
    <n v="-39318000"/>
    <m/>
    <m/>
    <x v="1"/>
    <m/>
    <m/>
    <n v="111602850"/>
    <n v="0"/>
  </r>
  <r>
    <s v="WA.2378.EBD.955.301"/>
    <s v="301"/>
    <s v="Pelayanan Keuangan Pendidikan Kelautan dan Perikanan"/>
    <m/>
    <s v=""/>
    <m/>
    <n v="528803000"/>
    <x v="21"/>
    <x v="253"/>
    <m/>
    <s v=""/>
    <m/>
    <n v="568121000"/>
    <n v="-39318000"/>
    <m/>
    <m/>
    <x v="1"/>
    <m/>
    <m/>
    <n v="111602850"/>
    <n v="0"/>
  </r>
  <r>
    <s v="WA.2378.EBD.955.301.A"/>
    <s v="A"/>
    <s v="Penyusunan Laporan Keuangan dan PIPK"/>
    <m/>
    <m/>
    <m/>
    <n v="60878000"/>
    <x v="7"/>
    <x v="254"/>
    <m/>
    <m/>
    <m/>
    <n v="48160000"/>
    <n v="12718000"/>
    <m/>
    <s v="Tata Usaha"/>
    <x v="9"/>
    <m/>
    <m/>
    <n v="11055000"/>
    <n v="0"/>
  </r>
  <r>
    <s v="WA.2378.EBD.955.301.A.521211"/>
    <s v="521211"/>
    <s v="Belanja Bahan"/>
    <m/>
    <m/>
    <m/>
    <n v="19750000"/>
    <x v="8"/>
    <x v="8"/>
    <m/>
    <m/>
    <m/>
    <n v="19750000"/>
    <n v="0"/>
    <m/>
    <m/>
    <x v="1"/>
    <s v="Layanan Manajemen Keuangan"/>
    <s v="Keuangan"/>
    <n v="3925000"/>
    <n v="0"/>
  </r>
  <r>
    <s v="WA.2378.EBD.955.301.A.521211.1"/>
    <m/>
    <s v="01 - Konsumsi/bahan makanan"/>
    <n v="50"/>
    <s v="OK"/>
    <n v="75000"/>
    <n v="3750000"/>
    <x v="1"/>
    <x v="9"/>
    <n v="50"/>
    <s v="OK"/>
    <n v="75000"/>
    <n v="3750000"/>
    <n v="0"/>
    <s v="No Revisi"/>
    <m/>
    <x v="1"/>
    <m/>
    <m/>
    <n v="0"/>
    <n v="0"/>
  </r>
  <r>
    <s v="WA.2378.EBD.955.301.A.521211.2"/>
    <m/>
    <s v="02 - Penggadaan"/>
    <n v="4"/>
    <s v="PKT"/>
    <n v="1500000"/>
    <n v="6000000"/>
    <x v="1"/>
    <x v="10"/>
    <n v="4"/>
    <s v="PKT"/>
    <n v="1500000"/>
    <n v="6000000"/>
    <n v="0"/>
    <s v="No Revisi"/>
    <m/>
    <x v="1"/>
    <m/>
    <m/>
    <n v="1480000"/>
    <n v="0"/>
  </r>
  <r>
    <s v="WA.2378.EBD.955.301.A.521211.3"/>
    <m/>
    <s v="03 - Bahan Komputer"/>
    <n v="4"/>
    <s v="PKT"/>
    <n v="1500000"/>
    <n v="6000000"/>
    <x v="1"/>
    <x v="11"/>
    <n v="4"/>
    <s v="PKT"/>
    <n v="1500000"/>
    <n v="6000000"/>
    <n v="0"/>
    <s v="No Revisi"/>
    <m/>
    <x v="1"/>
    <m/>
    <m/>
    <n v="1450000"/>
    <n v="0"/>
  </r>
  <r>
    <s v="WA.2378.EBD.955.301.A.521211.4"/>
    <m/>
    <s v="04 - ATK"/>
    <n v="4"/>
    <s v="PKT"/>
    <n v="1000000"/>
    <n v="4000000"/>
    <x v="1"/>
    <x v="12"/>
    <n v="4"/>
    <s v="PKT"/>
    <n v="1000000"/>
    <n v="4000000"/>
    <n v="0"/>
    <s v="No Revisi"/>
    <m/>
    <x v="1"/>
    <m/>
    <m/>
    <n v="995000"/>
    <n v="0"/>
  </r>
  <r>
    <s v="WA.2378.EBD.955.301.A.524111"/>
    <s v="524111"/>
    <s v="Belanja Perjalanan Dinas Biasa"/>
    <m/>
    <m/>
    <m/>
    <n v="37528000"/>
    <x v="10"/>
    <x v="15"/>
    <m/>
    <m/>
    <m/>
    <n v="24810000"/>
    <n v="12718000"/>
    <m/>
    <m/>
    <x v="1"/>
    <s v="Layanan Manajemen Keuangan"/>
    <s v="Keuangan"/>
    <n v="7130000"/>
    <n v="0"/>
  </r>
  <r>
    <s v="WA.2378.EBD.955.301.A.524111.1"/>
    <m/>
    <s v="01 - Penyusunan Program dan Anggaran Lingkup Pusdik KP"/>
    <n v="10"/>
    <s v="OK"/>
    <n v="3752800"/>
    <n v="37528000"/>
    <x v="1"/>
    <x v="255"/>
    <n v="6"/>
    <s v="OK"/>
    <n v="4135000"/>
    <n v="24810000"/>
    <n v="12718000"/>
    <s v="Rev detil"/>
    <m/>
    <x v="1"/>
    <m/>
    <m/>
    <n v="7130000"/>
    <n v="0"/>
  </r>
  <r>
    <s v="WA.2378.EBD.955.301.A.524113"/>
    <s v="524113"/>
    <s v="Belanja Perjalanan Dinas Dalam Kota"/>
    <m/>
    <m/>
    <m/>
    <n v="3600000"/>
    <x v="15"/>
    <x v="35"/>
    <m/>
    <m/>
    <m/>
    <n v="3600000"/>
    <n v="0"/>
    <m/>
    <m/>
    <x v="1"/>
    <s v="Layanan Manajemen Keuangan"/>
    <s v="Keuangan"/>
    <n v="0"/>
    <n v="0"/>
  </r>
  <r>
    <s v="WA.2378.EBD.955.301.A.524113.1"/>
    <m/>
    <s v="01 - Transport Lokal"/>
    <n v="24"/>
    <s v="OK"/>
    <n v="150000"/>
    <n v="3600000"/>
    <x v="1"/>
    <x v="36"/>
    <n v="24"/>
    <s v="OK"/>
    <n v="150000"/>
    <n v="3600000"/>
    <n v="0"/>
    <s v="No Revisi"/>
    <m/>
    <x v="1"/>
    <m/>
    <m/>
    <n v="0"/>
    <n v="0"/>
  </r>
  <r>
    <s v="WA.2378.EBD.955.301.B"/>
    <s v="B"/>
    <s v="Penyusunan Sistem Pengendalian Intern Pemerintah (SPIP)"/>
    <m/>
    <m/>
    <m/>
    <n v="52320000"/>
    <x v="11"/>
    <x v="256"/>
    <m/>
    <m/>
    <m/>
    <n v="46450000"/>
    <n v="5870000"/>
    <m/>
    <s v="Tata Usaha"/>
    <x v="9"/>
    <m/>
    <m/>
    <n v="15324100"/>
    <n v="0"/>
  </r>
  <r>
    <s v="WA.2378.EBD.955.301.B.521211"/>
    <s v="521211"/>
    <s v="Belanja Bahan"/>
    <m/>
    <m/>
    <m/>
    <n v="19000000"/>
    <x v="8"/>
    <x v="8"/>
    <m/>
    <m/>
    <m/>
    <n v="19000000"/>
    <n v="0"/>
    <m/>
    <m/>
    <x v="1"/>
    <s v="Layanan Manajemen Keuangan"/>
    <s v="Keuangan"/>
    <n v="8904100"/>
    <n v="0"/>
  </r>
  <r>
    <s v="WA.2378.EBD.955.301.B.521211.1"/>
    <m/>
    <s v="01 - Konsumsi/bahan makanan"/>
    <n v="40"/>
    <s v="OK"/>
    <n v="75000"/>
    <n v="3000000"/>
    <x v="1"/>
    <x v="9"/>
    <n v="40"/>
    <s v="OK"/>
    <n v="75000"/>
    <n v="3000000"/>
    <n v="0"/>
    <s v="No Revisi"/>
    <m/>
    <x v="1"/>
    <m/>
    <m/>
    <n v="935100"/>
    <n v="0"/>
  </r>
  <r>
    <s v="WA.2378.EBD.955.301.B.521211.2"/>
    <m/>
    <s v="02 - Penggadaan"/>
    <n v="4"/>
    <s v="PKT"/>
    <n v="1500000"/>
    <n v="6000000"/>
    <x v="1"/>
    <x v="10"/>
    <n v="4"/>
    <s v="PKT"/>
    <n v="1500000"/>
    <n v="6000000"/>
    <n v="0"/>
    <s v="No Revisi"/>
    <m/>
    <x v="1"/>
    <m/>
    <m/>
    <n v="2985000"/>
    <n v="0"/>
  </r>
  <r>
    <s v="WA.2378.EBD.955.301.B.521211.3"/>
    <m/>
    <s v="03 - Bahan Komputer"/>
    <n v="4"/>
    <s v="PKT"/>
    <n v="1500000"/>
    <n v="6000000"/>
    <x v="1"/>
    <x v="11"/>
    <n v="4"/>
    <s v="PKT"/>
    <n v="1500000"/>
    <n v="6000000"/>
    <n v="0"/>
    <s v="No Revisi"/>
    <m/>
    <x v="1"/>
    <m/>
    <m/>
    <n v="2995000"/>
    <n v="0"/>
  </r>
  <r>
    <s v="WA.2378.EBD.955.301.B.521211.4"/>
    <m/>
    <s v="04 - ATK"/>
    <n v="4"/>
    <s v="PKT"/>
    <n v="1000000"/>
    <n v="4000000"/>
    <x v="1"/>
    <x v="12"/>
    <n v="4"/>
    <s v="PKT"/>
    <n v="1000000"/>
    <n v="4000000"/>
    <n v="0"/>
    <s v="No Revisi"/>
    <m/>
    <x v="1"/>
    <m/>
    <m/>
    <n v="1989000"/>
    <n v="0"/>
  </r>
  <r>
    <s v="WA.2378.EBD.955.301.B.524111"/>
    <s v="524111"/>
    <s v="Belanja Perjalanan Dinas Biasa"/>
    <m/>
    <m/>
    <m/>
    <n v="32120000"/>
    <x v="10"/>
    <x v="15"/>
    <m/>
    <m/>
    <m/>
    <n v="26250000"/>
    <n v="5870000"/>
    <m/>
    <m/>
    <x v="1"/>
    <s v="Layanan Manajemen Keuangan"/>
    <s v="Keuangan"/>
    <n v="6420000"/>
    <n v="0"/>
  </r>
  <r>
    <s v="WA.2378.EBD.955.301.B.524111.1"/>
    <m/>
    <s v="01 - Evaluasi dan Penyusunan SPIP MR"/>
    <n v="10"/>
    <s v="OK"/>
    <n v="3212000"/>
    <n v="32120000"/>
    <x v="1"/>
    <x v="257"/>
    <n v="15"/>
    <s v="OK"/>
    <n v="1750000"/>
    <n v="26250000"/>
    <n v="5870000"/>
    <s v="Rev detil"/>
    <m/>
    <x v="1"/>
    <m/>
    <m/>
    <n v="6420000"/>
    <n v="0"/>
  </r>
  <r>
    <s v="WA.2378.EBD.955.301.B.524113"/>
    <s v="524113"/>
    <s v="Belanja Perjalanan Dinas Dalam Kota"/>
    <m/>
    <m/>
    <m/>
    <n v="1200000"/>
    <x v="15"/>
    <x v="35"/>
    <m/>
    <m/>
    <m/>
    <n v="1200000"/>
    <n v="0"/>
    <m/>
    <m/>
    <x v="1"/>
    <s v="Layanan Manajemen Keuangan"/>
    <s v="Keuangan"/>
    <n v="0"/>
    <n v="0"/>
  </r>
  <r>
    <s v="WA.2378.EBD.955.301.B.524113.1"/>
    <m/>
    <s v="01 - Transport Lokal"/>
    <n v="8"/>
    <s v="OK"/>
    <n v="150000"/>
    <n v="1200000"/>
    <x v="1"/>
    <x v="36"/>
    <n v="8"/>
    <s v="OK"/>
    <n v="150000"/>
    <n v="1200000"/>
    <n v="0"/>
    <s v="No Revisi"/>
    <m/>
    <x v="1"/>
    <m/>
    <m/>
    <n v="0"/>
    <n v="0"/>
  </r>
  <r>
    <s v="WA.2378.EBD.955.301.C"/>
    <s v="C"/>
    <s v="Verifikasi dan Validasi Pertanggung Jawaban Kegiatan"/>
    <m/>
    <m/>
    <m/>
    <n v="70870000"/>
    <x v="27"/>
    <x v="258"/>
    <m/>
    <m/>
    <m/>
    <n v="74300000"/>
    <n v="-3430000"/>
    <m/>
    <s v="Tata Usaha"/>
    <x v="9"/>
    <m/>
    <m/>
    <n v="21428000"/>
    <n v="0"/>
  </r>
  <r>
    <s v="WA.2378.EBD.955.301.C.521211"/>
    <s v="521211"/>
    <s v="Belanja Bahan"/>
    <m/>
    <m/>
    <m/>
    <n v="28750000"/>
    <x v="8"/>
    <x v="8"/>
    <m/>
    <m/>
    <m/>
    <n v="28750000"/>
    <n v="0"/>
    <m/>
    <m/>
    <x v="1"/>
    <s v="Layanan Manajemen Keuangan"/>
    <s v="Keuangan"/>
    <n v="10068000"/>
    <n v="0"/>
  </r>
  <r>
    <s v="WA.2378.EBD.955.301.C.521211.1"/>
    <m/>
    <s v="01 - Konsumsi/bahan makanan"/>
    <n v="50"/>
    <s v="OK"/>
    <n v="75000"/>
    <n v="3750000"/>
    <x v="1"/>
    <x v="9"/>
    <n v="50"/>
    <s v="OK"/>
    <n v="75000"/>
    <n v="3750000"/>
    <n v="0"/>
    <s v="No Revisi"/>
    <m/>
    <x v="1"/>
    <m/>
    <m/>
    <n v="2102000"/>
    <n v="0"/>
  </r>
  <r>
    <s v="WA.2378.EBD.955.301.C.521211.2"/>
    <m/>
    <s v="02 - Cetakan formulir verifikasi SPJ"/>
    <n v="6"/>
    <s v="Ekspl"/>
    <n v="1500000"/>
    <n v="9000000"/>
    <x v="1"/>
    <x v="259"/>
    <n v="6"/>
    <s v="PKT"/>
    <n v="1500000"/>
    <n v="9000000"/>
    <n v="0"/>
    <s v="No Revisi"/>
    <m/>
    <x v="1"/>
    <m/>
    <m/>
    <n v="0"/>
    <n v="0"/>
  </r>
  <r>
    <s v="WA.2378.EBD.955.301.C.521211.3"/>
    <m/>
    <s v="03 - Penggandaan/Penjilidan"/>
    <n v="4"/>
    <s v="PKT"/>
    <n v="1500000"/>
    <n v="6000000"/>
    <x v="1"/>
    <x v="260"/>
    <n v="4"/>
    <s v="PKT"/>
    <n v="1500000"/>
    <n v="6000000"/>
    <n v="0"/>
    <s v="No Revisi"/>
    <m/>
    <x v="1"/>
    <m/>
    <m/>
    <n v="2985000"/>
    <n v="0"/>
  </r>
  <r>
    <s v="WA.2378.EBD.955.301.C.521211.4"/>
    <m/>
    <s v="04 - Bahan Komputer"/>
    <n v="4"/>
    <s v="PKT"/>
    <n v="1500000"/>
    <n v="6000000"/>
    <x v="1"/>
    <x v="261"/>
    <n v="4"/>
    <s v="PKT"/>
    <n v="1500000"/>
    <n v="6000000"/>
    <n v="0"/>
    <s v="No Revisi"/>
    <m/>
    <x v="1"/>
    <m/>
    <m/>
    <n v="2985000"/>
    <n v="0"/>
  </r>
  <r>
    <s v="WA.2378.EBD.955.301.C.521211.5"/>
    <m/>
    <s v="05 - ATK"/>
    <n v="4"/>
    <s v="PKT"/>
    <n v="1000000"/>
    <n v="4000000"/>
    <x v="1"/>
    <x v="262"/>
    <n v="4"/>
    <s v="PKT"/>
    <n v="1000000"/>
    <n v="4000000"/>
    <n v="0"/>
    <s v="No Revisi"/>
    <m/>
    <x v="1"/>
    <m/>
    <m/>
    <n v="1996000"/>
    <n v="0"/>
  </r>
  <r>
    <s v="WA.2378.EBD.955.301.C.524111"/>
    <s v="524111"/>
    <s v="Belanja Perjalanan Dinas Biasa"/>
    <m/>
    <m/>
    <m/>
    <n v="40320000"/>
    <x v="10"/>
    <x v="15"/>
    <m/>
    <m/>
    <m/>
    <n v="43750000"/>
    <n v="-3430000"/>
    <m/>
    <m/>
    <x v="1"/>
    <s v="Layanan Manajemen Keuangan"/>
    <s v="Keuangan"/>
    <n v="11360000"/>
    <n v="0"/>
  </r>
  <r>
    <s v="WA.2378.EBD.955.301.C.524111.1"/>
    <m/>
    <s v="01 - Perjalanan Verifikasi dan Validasi Pertanggung Jawaban Kegiatan"/>
    <n v="10"/>
    <s v="OK"/>
    <n v="4032000"/>
    <n v="40320000"/>
    <x v="1"/>
    <x v="263"/>
    <n v="25"/>
    <s v="OK"/>
    <n v="1750000"/>
    <n v="43750000"/>
    <n v="-3430000"/>
    <s v="Rev detil"/>
    <m/>
    <x v="1"/>
    <m/>
    <m/>
    <n v="11360000"/>
    <n v="0"/>
  </r>
  <r>
    <s v="WA.2378.EBD.955.301.C.524113"/>
    <s v="524113"/>
    <s v="Belanja Perjalanan Dinas Dalam Kota"/>
    <m/>
    <m/>
    <m/>
    <n v="1800000"/>
    <x v="15"/>
    <x v="35"/>
    <m/>
    <m/>
    <m/>
    <n v="1800000"/>
    <n v="0"/>
    <m/>
    <m/>
    <x v="1"/>
    <s v="Layanan Manajemen Keuangan"/>
    <s v="Keuangan"/>
    <n v="0"/>
    <n v="0"/>
  </r>
  <r>
    <s v="WA.2378.EBD.955.301.C.524113.1"/>
    <m/>
    <s v="01 - Transport Lokal"/>
    <n v="12"/>
    <s v="OK"/>
    <n v="150000"/>
    <n v="1800000"/>
    <x v="1"/>
    <x v="36"/>
    <n v="12"/>
    <s v="OK"/>
    <n v="150000"/>
    <n v="1800000"/>
    <n v="0"/>
    <s v="No Revisi"/>
    <m/>
    <x v="1"/>
    <m/>
    <m/>
    <n v="0"/>
    <n v="0"/>
  </r>
  <r>
    <s v="WA.2378.EBD.955.301.D"/>
    <s v="D"/>
    <s v="Pengelolaan PNBP Lingkup Satuan Pendidikan KP"/>
    <m/>
    <m/>
    <m/>
    <n v="51379000"/>
    <x v="29"/>
    <x v="264"/>
    <m/>
    <m/>
    <m/>
    <n v="64758000"/>
    <n v="-13379000"/>
    <m/>
    <s v="Tata Usaha"/>
    <x v="9"/>
    <m/>
    <m/>
    <n v="10642000"/>
    <n v="0"/>
  </r>
  <r>
    <s v="WA.2378.EBD.955.301.D.521211"/>
    <s v="521211"/>
    <s v="Belanja Bahan"/>
    <m/>
    <m/>
    <m/>
    <n v="28500000"/>
    <x v="8"/>
    <x v="8"/>
    <m/>
    <m/>
    <m/>
    <n v="20500000"/>
    <n v="8000000"/>
    <m/>
    <m/>
    <x v="1"/>
    <s v="Layanan Manajemen Keuangan"/>
    <s v="Keuangan"/>
    <n v="7930000"/>
    <n v="0"/>
  </r>
  <r>
    <s v="WA.2378.EBD.955.301.D.521211.1"/>
    <m/>
    <s v="01 - Konsumsi/bahan makanan"/>
    <n v="60"/>
    <s v="OK"/>
    <n v="75000"/>
    <n v="4500000"/>
    <x v="1"/>
    <x v="9"/>
    <n v="60"/>
    <s v="OK"/>
    <n v="75000"/>
    <n v="4500000"/>
    <n v="0"/>
    <s v=""/>
    <m/>
    <x v="1"/>
    <m/>
    <m/>
    <n v="0"/>
    <n v="0"/>
  </r>
  <r>
    <s v="WA.2378.EBD.955.301.D.521211.2"/>
    <m/>
    <s v="02 - Penggandaan/Penjilidan"/>
    <n v="6"/>
    <s v="PKT"/>
    <n v="1500000"/>
    <n v="9000000"/>
    <x v="1"/>
    <x v="265"/>
    <n v="4"/>
    <s v="PKT"/>
    <n v="1500000"/>
    <n v="6000000"/>
    <n v="3000000"/>
    <s v="Rev detil"/>
    <m/>
    <x v="1"/>
    <m/>
    <m/>
    <n v="2995000"/>
    <n v="0"/>
  </r>
  <r>
    <s v="WA.2378.EBD.955.301.D.521211.3"/>
    <m/>
    <s v="03 - Bahan Komputer"/>
    <n v="6"/>
    <s v="PKT"/>
    <n v="1500000"/>
    <n v="9000000"/>
    <x v="1"/>
    <x v="11"/>
    <n v="4"/>
    <s v="PKT"/>
    <n v="1500000"/>
    <n v="6000000"/>
    <n v="3000000"/>
    <s v="Rev detil"/>
    <m/>
    <x v="1"/>
    <m/>
    <m/>
    <n v="2945000"/>
    <n v="0"/>
  </r>
  <r>
    <s v="WA.2378.EBD.955.301.D.521211.4"/>
    <m/>
    <s v="04 - ATK"/>
    <n v="6"/>
    <s v="PKT"/>
    <n v="1000000"/>
    <n v="6000000"/>
    <x v="1"/>
    <x v="12"/>
    <n v="4"/>
    <s v="PKT"/>
    <n v="1000000"/>
    <n v="4000000"/>
    <n v="2000000"/>
    <s v="Rev detil"/>
    <m/>
    <x v="1"/>
    <m/>
    <m/>
    <n v="1990000"/>
    <n v="0"/>
  </r>
  <r>
    <s v="WA.2378.EBD.955.301.D.524111"/>
    <s v="524111"/>
    <s v="Belanja Perjalanan Dinas Biasa"/>
    <m/>
    <m/>
    <m/>
    <n v="21379000"/>
    <x v="10"/>
    <x v="15"/>
    <m/>
    <m/>
    <m/>
    <n v="42758000"/>
    <n v="-21379000"/>
    <m/>
    <m/>
    <x v="1"/>
    <s v="Layanan Manajemen Keuangan"/>
    <s v="Keuangan"/>
    <n v="2712000"/>
    <n v="0"/>
  </r>
  <r>
    <s v="WA.2378.EBD.955.301.D.524111.1"/>
    <m/>
    <s v="01 - Perjalanan Pengelolaan PNBP Lingkup Satuan Pendidikan KP"/>
    <n v="4"/>
    <s v="OK"/>
    <n v="5344800"/>
    <n v="21379000"/>
    <x v="1"/>
    <x v="266"/>
    <n v="8"/>
    <s v="OK"/>
    <n v="5344800"/>
    <n v="42758000"/>
    <n v="-21379000"/>
    <s v="Rev detil"/>
    <m/>
    <x v="1"/>
    <m/>
    <m/>
    <n v="2712000"/>
    <n v="0"/>
  </r>
  <r>
    <s v="WA.2378.EBD.955.301.D.524113"/>
    <s v="524113"/>
    <s v="Belanja Perjalanan Dinas Dalam Kota"/>
    <m/>
    <m/>
    <m/>
    <n v="1500000"/>
    <x v="15"/>
    <x v="35"/>
    <m/>
    <m/>
    <m/>
    <n v="1500000"/>
    <n v="0"/>
    <m/>
    <m/>
    <x v="1"/>
    <s v="Layanan Manajemen Keuangan"/>
    <s v="Keuangan"/>
    <n v="0"/>
    <n v="0"/>
  </r>
  <r>
    <s v="WA.2378.EBD.955.301.D.524113.1"/>
    <m/>
    <s v="01 - Transport Lokal"/>
    <n v="10"/>
    <s v="OK"/>
    <n v="150000"/>
    <n v="1500000"/>
    <x v="1"/>
    <x v="36"/>
    <n v="10"/>
    <s v="OK"/>
    <n v="150000"/>
    <n v="1500000"/>
    <n v="0"/>
    <s v="No Revisi"/>
    <m/>
    <x v="1"/>
    <m/>
    <m/>
    <n v="0"/>
    <n v="0"/>
  </r>
  <r>
    <s v="WA.2378.EBD.955.301.E"/>
    <s v="E"/>
    <s v="Pemutakhiran data Administrasi Keuangan"/>
    <m/>
    <m/>
    <m/>
    <n v="64553000"/>
    <x v="30"/>
    <x v="267"/>
    <m/>
    <m/>
    <m/>
    <n v="49250000"/>
    <n v="15303000"/>
    <m/>
    <s v="Tata Usaha"/>
    <x v="9"/>
    <m/>
    <m/>
    <n v="13826500"/>
    <n v="0"/>
  </r>
  <r>
    <s v="WA.2378.EBD.955.301.E.521211"/>
    <s v="521211"/>
    <s v="Belanja Bahan"/>
    <m/>
    <m/>
    <m/>
    <n v="27750000"/>
    <x v="8"/>
    <x v="8"/>
    <m/>
    <m/>
    <m/>
    <n v="17750000"/>
    <n v="10000000"/>
    <m/>
    <m/>
    <x v="1"/>
    <s v="Layanan Manajemen Keuangan"/>
    <s v="Keuangan"/>
    <n v="8881500"/>
    <n v="0"/>
  </r>
  <r>
    <s v="WA.2378.EBD.955.301.E.521211.1"/>
    <m/>
    <s v="01 - Konsumsi/bahan makanan"/>
    <n v="50"/>
    <s v="OK"/>
    <n v="75000"/>
    <n v="3750000"/>
    <x v="1"/>
    <x v="9"/>
    <n v="50"/>
    <s v="OK"/>
    <n v="75000"/>
    <n v="3750000"/>
    <n v="0"/>
    <s v=""/>
    <m/>
    <x v="1"/>
    <m/>
    <m/>
    <n v="1012000"/>
    <n v="0"/>
  </r>
  <r>
    <s v="WA.2378.EBD.955.301.E.521211.2"/>
    <m/>
    <s v="02 - Penggandaan/Penjilidan"/>
    <n v="6"/>
    <s v="PKT"/>
    <n v="1500000"/>
    <n v="9000000"/>
    <x v="1"/>
    <x v="265"/>
    <n v="4"/>
    <s v="PKT"/>
    <n v="1500000"/>
    <n v="6000000"/>
    <n v="3000000"/>
    <s v="Rev detil"/>
    <m/>
    <x v="1"/>
    <m/>
    <m/>
    <n v="2977500"/>
    <n v="0"/>
  </r>
  <r>
    <s v="WA.2378.EBD.955.301.E.521211.3"/>
    <m/>
    <s v="03 - Bahan Komputer"/>
    <n v="6"/>
    <s v="PKT"/>
    <n v="1500000"/>
    <n v="9000000"/>
    <x v="1"/>
    <x v="11"/>
    <n v="4"/>
    <s v="PKT"/>
    <n v="1500000"/>
    <n v="6000000"/>
    <n v="3000000"/>
    <s v="Rev detil"/>
    <m/>
    <x v="1"/>
    <m/>
    <m/>
    <n v="2900000"/>
    <n v="0"/>
  </r>
  <r>
    <s v="WA.2378.EBD.955.301.E.521211.4"/>
    <m/>
    <s v="04 - ATK"/>
    <n v="6"/>
    <s v="PKT"/>
    <n v="1000000"/>
    <n v="6000000"/>
    <x v="1"/>
    <x v="12"/>
    <n v="2"/>
    <s v="PKT"/>
    <n v="1000000"/>
    <n v="2000000"/>
    <n v="4000000"/>
    <s v="Rev detil"/>
    <m/>
    <x v="1"/>
    <m/>
    <m/>
    <n v="1992000"/>
    <n v="0"/>
  </r>
  <r>
    <s v="WA.2378.EBD.955.301.E.524111"/>
    <s v="524111"/>
    <s v="Belanja Perjalanan Dinas Biasa"/>
    <m/>
    <m/>
    <m/>
    <n v="35003000"/>
    <x v="10"/>
    <x v="15"/>
    <m/>
    <m/>
    <m/>
    <n v="31500000"/>
    <n v="3503000"/>
    <m/>
    <m/>
    <x v="1"/>
    <s v="Layanan Manajemen Keuangan"/>
    <s v="Keuangan"/>
    <n v="4945000"/>
    <n v="0"/>
  </r>
  <r>
    <s v="WA.2378.EBD.955.301.E.524111.1"/>
    <m/>
    <s v="01 - Perjalanan Penyelesaian Administrasi Keuangan"/>
    <n v="10"/>
    <s v="OK"/>
    <n v="3500333"/>
    <n v="35003000"/>
    <x v="1"/>
    <x v="268"/>
    <n v="18"/>
    <s v="OK"/>
    <n v="1750000"/>
    <n v="31500000"/>
    <n v="3503000"/>
    <s v="Rev detil"/>
    <m/>
    <x v="1"/>
    <m/>
    <m/>
    <n v="4945000"/>
    <n v="0"/>
  </r>
  <r>
    <s v="WA.2378.EBD.955.301.E.524113"/>
    <s v="524113"/>
    <s v="Belanja Perjalanan Dinas Dalam Kota"/>
    <m/>
    <m/>
    <m/>
    <n v="1800000"/>
    <x v="15"/>
    <x v="35"/>
    <m/>
    <m/>
    <m/>
    <n v="0"/>
    <n v="1800000"/>
    <m/>
    <m/>
    <x v="1"/>
    <s v="Layanan Manajemen Keuangan"/>
    <s v="Keuangan"/>
    <n v="0"/>
    <n v="0"/>
  </r>
  <r>
    <s v="WA.2378.EBD.955.301.E.524113.1"/>
    <m/>
    <s v="01 - Transport Lokal"/>
    <n v="12"/>
    <s v="OK"/>
    <n v="150000"/>
    <n v="1800000"/>
    <x v="1"/>
    <x v="36"/>
    <n v="0"/>
    <s v="OK"/>
    <n v="150000"/>
    <n v="0"/>
    <n v="1800000"/>
    <s v="Rev detil"/>
    <m/>
    <x v="1"/>
    <m/>
    <m/>
    <n v="0"/>
    <n v="0"/>
  </r>
  <r>
    <s v="WA.2378.EBD.955.301.F"/>
    <s v="F"/>
    <s v="Dukungan Kegiatan BRSDMKP"/>
    <m/>
    <m/>
    <m/>
    <n v="150000000"/>
    <x v="31"/>
    <x v="269"/>
    <m/>
    <m/>
    <m/>
    <n v="150000000"/>
    <n v="0"/>
    <m/>
    <s v="Tata Usaha"/>
    <x v="9"/>
    <m/>
    <m/>
    <n v="0"/>
    <n v="0"/>
  </r>
  <r>
    <s v="WA.2378.EBD.955.301.F.521211"/>
    <s v="521211"/>
    <s v="Belanja Bahan"/>
    <m/>
    <m/>
    <m/>
    <n v="13000000"/>
    <x v="8"/>
    <x v="8"/>
    <m/>
    <m/>
    <m/>
    <n v="13000000"/>
    <n v="0"/>
    <s v="No Revisi"/>
    <m/>
    <x v="1"/>
    <s v="Layanan Manajemen Keuangan"/>
    <s v="Keuangan"/>
    <n v="0"/>
    <n v="0"/>
  </r>
  <r>
    <s v="WA.2378.EBD.955.301.F.521211.1"/>
    <m/>
    <s v="01 - Konsumsi/bahan makanan"/>
    <n v="120"/>
    <s v="OK"/>
    <n v="75000"/>
    <n v="9000000"/>
    <x v="1"/>
    <x v="9"/>
    <n v="120"/>
    <s v="OK"/>
    <n v="75000"/>
    <n v="9000000"/>
    <n v="0"/>
    <s v="No Revisi"/>
    <m/>
    <x v="1"/>
    <m/>
    <m/>
    <n v="0"/>
    <n v="0"/>
  </r>
  <r>
    <s v="WA.2378.EBD.955.301.F.521211.2"/>
    <m/>
    <s v="02 - Penggandaan/Penjilidan"/>
    <n v="1"/>
    <s v="PKT"/>
    <n v="1500000"/>
    <n v="1500000"/>
    <x v="1"/>
    <x v="265"/>
    <n v="1"/>
    <s v="PKT"/>
    <n v="1500000"/>
    <n v="1500000"/>
    <n v="0"/>
    <s v="No Revisi"/>
    <m/>
    <x v="1"/>
    <m/>
    <m/>
    <n v="0"/>
    <n v="0"/>
  </r>
  <r>
    <s v="WA.2378.EBD.955.301.F.521211.3"/>
    <m/>
    <s v="03 - Bahan Komputer"/>
    <n v="1"/>
    <s v="PKT"/>
    <n v="1500000"/>
    <n v="1500000"/>
    <x v="1"/>
    <x v="11"/>
    <n v="1"/>
    <s v="PKT"/>
    <n v="1500000"/>
    <n v="1500000"/>
    <n v="0"/>
    <s v="No Revisi"/>
    <m/>
    <x v="1"/>
    <m/>
    <m/>
    <n v="0"/>
    <n v="0"/>
  </r>
  <r>
    <s v="WA.2378.EBD.955.301.F.521211.4"/>
    <m/>
    <s v="04 - ATK"/>
    <n v="1"/>
    <s v="PKT"/>
    <n v="1000000"/>
    <n v="1000000"/>
    <x v="1"/>
    <x v="12"/>
    <n v="1"/>
    <s v="PKT"/>
    <n v="1000000"/>
    <n v="1000000"/>
    <n v="0"/>
    <s v="No Revisi"/>
    <m/>
    <x v="1"/>
    <m/>
    <m/>
    <n v="0"/>
    <n v="0"/>
  </r>
  <r>
    <s v="WA.2378.EBD.955.301.F.522151"/>
    <s v="522151"/>
    <s v="Belanja Jasa Profesi"/>
    <m/>
    <m/>
    <m/>
    <n v="10000000"/>
    <x v="9"/>
    <x v="13"/>
    <m/>
    <m/>
    <m/>
    <n v="10000000"/>
    <n v="0"/>
    <s v="No Revisi"/>
    <m/>
    <x v="1"/>
    <s v="Layanan Manajemen Keuangan"/>
    <s v="Keuangan"/>
    <n v="0"/>
    <n v="0"/>
  </r>
  <r>
    <s v="WA.2378.EBD.955.301.F.522151.1"/>
    <m/>
    <s v="01 - Narasumber/Pembahas"/>
    <n v="10"/>
    <s v="OJ"/>
    <n v="1000000"/>
    <n v="10000000"/>
    <x v="1"/>
    <x v="14"/>
    <n v="10"/>
    <s v="OJ"/>
    <n v="1000000"/>
    <n v="10000000"/>
    <n v="0"/>
    <s v="No Revisi"/>
    <m/>
    <x v="1"/>
    <m/>
    <m/>
    <n v="0"/>
    <n v="0"/>
  </r>
  <r>
    <s v="WA.2378.EBD.955.301.F.524111"/>
    <s v="524111"/>
    <s v="Belanja Perjalanan Dinas Biasa"/>
    <m/>
    <m/>
    <m/>
    <n v="127000000"/>
    <x v="10"/>
    <x v="15"/>
    <m/>
    <m/>
    <m/>
    <n v="127000000"/>
    <n v="0"/>
    <s v="No Revisi"/>
    <m/>
    <x v="1"/>
    <s v="Layanan Manajemen Keuangan"/>
    <s v="Keuangan"/>
    <n v="0"/>
    <n v="0"/>
  </r>
  <r>
    <s v="WA.2378.EBD.955.301.F.524111.1"/>
    <m/>
    <s v="01 - Perjalanan Dukungan Kegiatan BRSDMKP"/>
    <n v="20"/>
    <s v="OK"/>
    <n v="6350000"/>
    <n v="127000000"/>
    <x v="1"/>
    <x v="270"/>
    <n v="20"/>
    <s v="OK"/>
    <n v="6350000"/>
    <n v="127000000"/>
    <n v="0"/>
    <s v="No Revisi"/>
    <m/>
    <x v="1"/>
    <m/>
    <m/>
    <n v="0"/>
    <n v="0"/>
  </r>
  <r>
    <s v="WA.2378.EBD.955.301.G"/>
    <s v="G"/>
    <s v="Pembinaan Pelaksanaan Kewirausahaan dan TEFA"/>
    <m/>
    <m/>
    <m/>
    <n v="78803000"/>
    <x v="32"/>
    <x v="271"/>
    <m/>
    <m/>
    <m/>
    <n v="78803000"/>
    <n v="0"/>
    <m/>
    <s v="Penyelenggaraan Pendidikan"/>
    <x v="2"/>
    <m/>
    <m/>
    <n v="39327250"/>
    <n v="0"/>
  </r>
  <r>
    <s v="WA.2378.EBD.955.301.G.521211"/>
    <s v="521211"/>
    <s v="Belanja Bahan"/>
    <m/>
    <m/>
    <m/>
    <n v="15500000"/>
    <x v="8"/>
    <x v="8"/>
    <m/>
    <m/>
    <m/>
    <n v="15500000"/>
    <n v="0"/>
    <m/>
    <m/>
    <x v="1"/>
    <m/>
    <s v="Metode dan Kurikulum"/>
    <n v="3764800"/>
    <n v="0"/>
  </r>
  <r>
    <s v="WA.2378.EBD.955.301.G.521211.1"/>
    <m/>
    <s v="01 - Konsumsi/bahan makanan"/>
    <n v="100"/>
    <s v="OK"/>
    <n v="75000"/>
    <n v="7500000"/>
    <x v="1"/>
    <x v="9"/>
    <n v="130"/>
    <s v="OK"/>
    <n v="75000"/>
    <n v="9750000"/>
    <n v="-2250000"/>
    <s v="Rev detil"/>
    <m/>
    <x v="1"/>
    <m/>
    <m/>
    <n v="1293800"/>
    <n v="0"/>
  </r>
  <r>
    <s v="WA.2378.EBD.955.301.G.521211.2"/>
    <m/>
    <s v="02 - Penggandaan/Penjilidan"/>
    <n v="2"/>
    <s v="PKT"/>
    <n v="1500000"/>
    <n v="3000000"/>
    <x v="1"/>
    <x v="265"/>
    <n v="1"/>
    <s v="PKT"/>
    <n v="750000"/>
    <n v="750000"/>
    <n v="2250000"/>
    <s v="Rev detil"/>
    <m/>
    <x v="1"/>
    <m/>
    <m/>
    <n v="0"/>
    <n v="0"/>
  </r>
  <r>
    <s v="WA.2378.EBD.955.301.G.521211.3"/>
    <m/>
    <s v="03 - Bahan Komputer"/>
    <n v="2"/>
    <s v="PKT"/>
    <n v="1500000"/>
    <n v="3000000"/>
    <x v="1"/>
    <x v="11"/>
    <n v="2"/>
    <s v="PKT"/>
    <n v="1500000"/>
    <n v="3000000"/>
    <n v="0"/>
    <s v=""/>
    <m/>
    <x v="1"/>
    <m/>
    <m/>
    <n v="1474000"/>
    <n v="0"/>
  </r>
  <r>
    <s v="WA.2378.EBD.955.301.G.521211.4"/>
    <m/>
    <s v="04 - ATK"/>
    <n v="2"/>
    <s v="PKT"/>
    <n v="1000000"/>
    <n v="2000000"/>
    <x v="1"/>
    <x v="12"/>
    <n v="2"/>
    <s v="PKT"/>
    <n v="1000000"/>
    <n v="2000000"/>
    <n v="0"/>
    <s v=""/>
    <m/>
    <x v="1"/>
    <m/>
    <m/>
    <n v="997000"/>
    <n v="0"/>
  </r>
  <r>
    <s v="WA.2378.EBD.955.301.G.522151"/>
    <s v="522151"/>
    <s v="Belanja Jasa Profesi"/>
    <m/>
    <m/>
    <m/>
    <n v="20000000"/>
    <x v="9"/>
    <x v="13"/>
    <m/>
    <m/>
    <m/>
    <n v="20000000"/>
    <n v="0"/>
    <m/>
    <m/>
    <x v="1"/>
    <m/>
    <s v="Metode dan Kurikulum"/>
    <n v="0"/>
    <n v="0"/>
  </r>
  <r>
    <s v="WA.2378.EBD.955.301.G.522151.1"/>
    <m/>
    <s v="01 - Narasumber/Pembahas"/>
    <n v="20"/>
    <s v="OJ"/>
    <n v="1000000"/>
    <n v="20000000"/>
    <x v="1"/>
    <x v="14"/>
    <n v="20"/>
    <s v="OJ"/>
    <n v="1000000"/>
    <n v="20000000"/>
    <n v="0"/>
    <s v="No Revisi"/>
    <m/>
    <x v="1"/>
    <m/>
    <m/>
    <n v="0"/>
    <n v="0"/>
  </r>
  <r>
    <s v="WA.2378.EBD.955.301.G.524111"/>
    <s v="524111"/>
    <s v="Belanja Perjalanan Dinas Biasa"/>
    <m/>
    <m/>
    <m/>
    <n v="43303000"/>
    <x v="10"/>
    <x v="15"/>
    <m/>
    <m/>
    <m/>
    <n v="43303000"/>
    <n v="0"/>
    <m/>
    <m/>
    <x v="1"/>
    <m/>
    <s v="Metode dan Kurikulum"/>
    <n v="35562450"/>
    <n v="0"/>
  </r>
  <r>
    <s v="WA.2378.EBD.955.301.G.524111.1"/>
    <m/>
    <s v="01 - Perjalanan Pembinaan Kewirausahaan dan Tefa"/>
    <n v="10"/>
    <s v="OK"/>
    <n v="4330300"/>
    <n v="43303000"/>
    <x v="1"/>
    <x v="272"/>
    <n v="10"/>
    <s v="OK"/>
    <n v="4330300"/>
    <n v="43303000"/>
    <n v="0"/>
    <s v="No Revisi"/>
    <m/>
    <x v="1"/>
    <m/>
    <m/>
    <n v="35562450"/>
    <n v="0"/>
  </r>
  <r>
    <s v="WA.2378.EBD.955.301.H"/>
    <m/>
    <m/>
    <m/>
    <m/>
    <m/>
    <m/>
    <x v="33"/>
    <x v="273"/>
    <m/>
    <m/>
    <m/>
    <n v="56400000"/>
    <n v="-56400000"/>
    <m/>
    <s v="Tata Usaha"/>
    <x v="9"/>
    <m/>
    <m/>
    <m/>
    <n v="0"/>
  </r>
  <r>
    <s v="WA.2378.EBD.955.301.H.521211"/>
    <m/>
    <m/>
    <m/>
    <m/>
    <m/>
    <m/>
    <x v="8"/>
    <x v="8"/>
    <m/>
    <m/>
    <m/>
    <n v="20500000"/>
    <n v="-20500000"/>
    <m/>
    <m/>
    <x v="1"/>
    <s v="Layanan Manajemen Keuangan"/>
    <s v="Keuangan"/>
    <m/>
    <n v="0"/>
  </r>
  <r>
    <m/>
    <m/>
    <m/>
    <m/>
    <m/>
    <m/>
    <m/>
    <x v="1"/>
    <x v="9"/>
    <n v="60"/>
    <s v="OK"/>
    <n v="75000"/>
    <n v="4500000"/>
    <n v="-4500000"/>
    <s v="Rev detil"/>
    <m/>
    <x v="1"/>
    <m/>
    <m/>
    <m/>
    <n v="0"/>
  </r>
  <r>
    <m/>
    <m/>
    <m/>
    <m/>
    <m/>
    <m/>
    <m/>
    <x v="1"/>
    <x v="265"/>
    <n v="4"/>
    <s v="PKT"/>
    <n v="1500000"/>
    <n v="6000000"/>
    <n v="-6000000"/>
    <s v="Rev detil"/>
    <m/>
    <x v="1"/>
    <m/>
    <m/>
    <m/>
    <n v="0"/>
  </r>
  <r>
    <m/>
    <m/>
    <m/>
    <m/>
    <m/>
    <m/>
    <m/>
    <x v="1"/>
    <x v="11"/>
    <n v="4"/>
    <s v="PKT"/>
    <n v="1500000"/>
    <n v="6000000"/>
    <n v="-6000000"/>
    <s v="Rev detil"/>
    <m/>
    <x v="1"/>
    <m/>
    <m/>
    <m/>
    <n v="0"/>
  </r>
  <r>
    <m/>
    <m/>
    <m/>
    <m/>
    <m/>
    <m/>
    <m/>
    <x v="1"/>
    <x v="12"/>
    <n v="4"/>
    <s v="PKT"/>
    <n v="1000000"/>
    <n v="4000000"/>
    <n v="-4000000"/>
    <s v="Rev detil"/>
    <m/>
    <x v="1"/>
    <m/>
    <m/>
    <m/>
    <n v="0"/>
  </r>
  <r>
    <s v="WA.2378.EBD.955.301.H.524111"/>
    <m/>
    <m/>
    <m/>
    <m/>
    <m/>
    <m/>
    <x v="10"/>
    <x v="15"/>
    <m/>
    <m/>
    <m/>
    <n v="35000000"/>
    <n v="-35000000"/>
    <m/>
    <m/>
    <x v="1"/>
    <s v="Layanan Manajemen Keuangan"/>
    <s v="Keuangan"/>
    <m/>
    <n v="0"/>
  </r>
  <r>
    <m/>
    <m/>
    <m/>
    <m/>
    <m/>
    <m/>
    <m/>
    <x v="1"/>
    <x v="225"/>
    <n v="10"/>
    <s v="OK"/>
    <n v="3500000"/>
    <n v="35000000"/>
    <n v="-35000000"/>
    <s v="Rev detil"/>
    <m/>
    <x v="1"/>
    <m/>
    <m/>
    <m/>
    <n v="0"/>
  </r>
  <r>
    <s v="WA.2378.EBD.955.301.H.524113"/>
    <m/>
    <m/>
    <m/>
    <m/>
    <m/>
    <m/>
    <x v="15"/>
    <x v="35"/>
    <m/>
    <m/>
    <m/>
    <n v="900000"/>
    <n v="-900000"/>
    <m/>
    <m/>
    <x v="1"/>
    <s v="Layanan Manajemen Keuangan"/>
    <s v="Keuangan"/>
    <m/>
    <n v="0"/>
  </r>
  <r>
    <m/>
    <m/>
    <m/>
    <m/>
    <m/>
    <m/>
    <m/>
    <x v="1"/>
    <x v="36"/>
    <n v="6"/>
    <s v="OK"/>
    <n v="150000"/>
    <n v="900000"/>
    <n v="-900000"/>
    <s v="Rev detil"/>
    <m/>
    <x v="1"/>
    <m/>
    <m/>
    <m/>
    <n v="0"/>
  </r>
  <r>
    <s v="WA.4345"/>
    <s v="4345"/>
    <s v="Pendidikan dan Pelatihan Aparatur KP"/>
    <m/>
    <m/>
    <m/>
    <n v="8500000000"/>
    <x v="84"/>
    <x v="274"/>
    <m/>
    <m/>
    <m/>
    <n v="8500000000"/>
    <n v="0"/>
    <m/>
    <m/>
    <x v="1"/>
    <m/>
    <m/>
    <n v="2980268708"/>
    <n v="0"/>
  </r>
  <r>
    <s v="WA.4345.EBC"/>
    <s v="4345.EBC"/>
    <s v="Layanan Manajemen SDM Internal[Base Line]"/>
    <n v="235"/>
    <s v="Orang, Layanan, Rekomendasi"/>
    <m/>
    <n v="8500000000"/>
    <x v="85"/>
    <x v="275"/>
    <n v="235"/>
    <s v="Orang, Layanan, Rekomendasi"/>
    <m/>
    <n v="8500000000"/>
    <n v="0"/>
    <m/>
    <m/>
    <x v="1"/>
    <m/>
    <m/>
    <n v="2980268708"/>
    <n v="0"/>
  </r>
  <r>
    <s v="WA.4345.EBC.996"/>
    <s v="4345.EBC.996"/>
    <s v="Layanan Pendidikan dan Pelatihan"/>
    <n v="235"/>
    <s v="Orang"/>
    <m/>
    <n v="8500000000"/>
    <x v="86"/>
    <x v="276"/>
    <n v="235"/>
    <s v="Orang"/>
    <m/>
    <n v="8500000000"/>
    <n v="0"/>
    <m/>
    <m/>
    <x v="1"/>
    <m/>
    <m/>
    <n v="2980268708"/>
    <n v="0"/>
  </r>
  <r>
    <s v="WA.4345.EBC.996.301"/>
    <s v="301"/>
    <s v="Aparatur KKP yang Diberikan Beasiswa"/>
    <m/>
    <s v=""/>
    <m/>
    <n v="8408830000"/>
    <x v="21"/>
    <x v="277"/>
    <m/>
    <s v=""/>
    <m/>
    <n v="8408830000"/>
    <n v="0"/>
    <m/>
    <m/>
    <x v="1"/>
    <m/>
    <m/>
    <n v="2972541258"/>
    <n v="0"/>
  </r>
  <r>
    <s v="WA.4345.EBC.996.301.A"/>
    <s v="A"/>
    <s v="Tugas Belajar Baru"/>
    <m/>
    <m/>
    <m/>
    <n v="2523377000"/>
    <x v="7"/>
    <x v="278"/>
    <m/>
    <m/>
    <m/>
    <n v="2523377000"/>
    <n v="0"/>
    <m/>
    <s v="Perencanaan dan Evaluasi"/>
    <x v="7"/>
    <m/>
    <m/>
    <n v="4407050"/>
    <n v="0"/>
  </r>
  <r>
    <s v="WA.4345.EBC.996.301.A.521211"/>
    <s v="521211"/>
    <s v="Belanja Bahan"/>
    <m/>
    <m/>
    <m/>
    <n v="129600000"/>
    <x v="8"/>
    <x v="8"/>
    <m/>
    <m/>
    <m/>
    <n v="129600000"/>
    <n v="0"/>
    <s v="No Revisi"/>
    <m/>
    <x v="1"/>
    <s v="Pendidikan dan Pelatihan Aparatur KP"/>
    <s v="Perencanaan"/>
    <n v="4407050"/>
    <n v="0"/>
  </r>
  <r>
    <s v="WA.4345.EBC.996.301.A.521211.1"/>
    <m/>
    <s v="01 - Konsumsi/bahan makanan"/>
    <n v="400"/>
    <s v="OK"/>
    <n v="70000"/>
    <n v="28000000"/>
    <x v="1"/>
    <x v="9"/>
    <n v="400"/>
    <s v="OK"/>
    <n v="70000"/>
    <n v="28000000"/>
    <n v="0"/>
    <s v="No Revisi"/>
    <m/>
    <x v="1"/>
    <m/>
    <m/>
    <n v="506000"/>
    <n v="0"/>
  </r>
  <r>
    <s v="WA.4345.EBC.996.301.A.521211.2"/>
    <m/>
    <s v="02 - Penggadaan"/>
    <n v="8"/>
    <s v="PKT"/>
    <n v="1500000"/>
    <n v="12000000"/>
    <x v="1"/>
    <x v="10"/>
    <n v="8"/>
    <s v="PKT"/>
    <n v="1500000"/>
    <n v="12000000"/>
    <n v="0"/>
    <s v="No Revisi"/>
    <m/>
    <x v="1"/>
    <m/>
    <m/>
    <n v="1496050"/>
    <n v="0"/>
  </r>
  <r>
    <s v="WA.4345.EBC.996.301.A.521211.3"/>
    <m/>
    <s v="03 - Bahan Komputer"/>
    <n v="8"/>
    <s v="PKT"/>
    <n v="1500000"/>
    <n v="12000000"/>
    <x v="1"/>
    <x v="11"/>
    <n v="8"/>
    <s v="PKT"/>
    <n v="1500000"/>
    <n v="12000000"/>
    <n v="0"/>
    <s v="No Revisi"/>
    <m/>
    <x v="1"/>
    <m/>
    <m/>
    <n v="1435000"/>
    <n v="0"/>
  </r>
  <r>
    <s v="WA.4345.EBC.996.301.A.521211.4"/>
    <m/>
    <s v="04 - ATK"/>
    <n v="8"/>
    <s v="PKT"/>
    <n v="1000000"/>
    <n v="8000000"/>
    <x v="1"/>
    <x v="12"/>
    <n v="8"/>
    <s v="PKT"/>
    <n v="1000000"/>
    <n v="8000000"/>
    <n v="0"/>
    <s v="No Revisi"/>
    <m/>
    <x v="1"/>
    <m/>
    <m/>
    <n v="970000"/>
    <n v="0"/>
  </r>
  <r>
    <s v="WA.4345.EBC.996.301.A.521211.5"/>
    <m/>
    <s v="05 - Perlengkapan TPA Toefl"/>
    <n v="120"/>
    <s v="ok"/>
    <n v="280000"/>
    <n v="33600000"/>
    <x v="1"/>
    <x v="279"/>
    <n v="120"/>
    <s v="ok"/>
    <n v="280000"/>
    <n v="33600000"/>
    <n v="0"/>
    <s v="No Revisi"/>
    <m/>
    <x v="1"/>
    <m/>
    <m/>
    <n v="0"/>
    <n v="0"/>
  </r>
  <r>
    <s v="WA.4345.EBC.996.301.A.521211.6"/>
    <m/>
    <s v="06 - Buku TPA Toefl"/>
    <n v="90"/>
    <s v="Ekspl"/>
    <n v="400000"/>
    <n v="36000000"/>
    <x v="1"/>
    <x v="280"/>
    <n v="90"/>
    <s v="Ekspl"/>
    <n v="400000"/>
    <n v="36000000"/>
    <n v="0"/>
    <s v="No Revisi"/>
    <m/>
    <x v="1"/>
    <m/>
    <m/>
    <n v="0"/>
    <n v="0"/>
  </r>
  <r>
    <s v="WA.4345.EBC.996.301.A.521219"/>
    <s v="521219"/>
    <s v="Belanja Barang Non Operasional Lainnya"/>
    <m/>
    <m/>
    <m/>
    <n v="2072227000"/>
    <x v="13"/>
    <x v="24"/>
    <m/>
    <m/>
    <m/>
    <n v="2072227000"/>
    <n v="0"/>
    <s v="No Revisi"/>
    <m/>
    <x v="1"/>
    <s v="Pendidikan dan Pelatihan Aparatur KP"/>
    <s v="Perencanaan"/>
    <n v="0"/>
    <n v="0"/>
  </r>
  <r>
    <s v="WA.4345.EBC.996.301.A.521219.1"/>
    <m/>
    <s v="01 - Dukungan Penyelenggaraan Tugas Belajar"/>
    <n v="89"/>
    <s v="OK"/>
    <n v="23280641"/>
    <n v="2071977000"/>
    <x v="1"/>
    <x v="281"/>
    <n v="89"/>
    <s v="OK"/>
    <n v="23280641"/>
    <n v="2071977000"/>
    <n v="0"/>
    <s v="No Revisi"/>
    <m/>
    <x v="1"/>
    <m/>
    <m/>
    <n v="0"/>
    <n v="0"/>
  </r>
  <r>
    <s v="WA.4345.EBC.996.301.A.521219.2"/>
    <m/>
    <s v="02 - Langganan biaya video conference"/>
    <n v="1"/>
    <s v="PKT"/>
    <n v="250000"/>
    <n v="250000"/>
    <x v="1"/>
    <x v="282"/>
    <n v="1"/>
    <s v="PKT"/>
    <n v="250000"/>
    <n v="250000"/>
    <n v="0"/>
    <s v="No Revisi"/>
    <m/>
    <x v="1"/>
    <m/>
    <m/>
    <n v="0"/>
    <n v="0"/>
  </r>
  <r>
    <s v="WA.4345.EBC.996.301.A.522151"/>
    <s v="522151"/>
    <s v="Belanja Jasa Profesi"/>
    <m/>
    <m/>
    <m/>
    <n v="10000000"/>
    <x v="9"/>
    <x v="13"/>
    <m/>
    <m/>
    <m/>
    <n v="10000000"/>
    <n v="0"/>
    <s v="No Revisi"/>
    <m/>
    <x v="1"/>
    <s v="Pendidikan dan Pelatihan Aparatur KP"/>
    <s v="Perencanaan"/>
    <n v="0"/>
    <n v="0"/>
  </r>
  <r>
    <s v="WA.4345.EBC.996.301.A.522151.1"/>
    <m/>
    <s v="01 - Narasumber/Pembahas"/>
    <n v="10"/>
    <s v="OJ"/>
    <n v="1000000"/>
    <n v="10000000"/>
    <x v="1"/>
    <x v="14"/>
    <n v="10"/>
    <s v="OJ"/>
    <n v="1000000"/>
    <n v="10000000"/>
    <n v="0"/>
    <s v="No Revisi"/>
    <m/>
    <x v="1"/>
    <m/>
    <m/>
    <n v="0"/>
    <n v="0"/>
  </r>
  <r>
    <s v="WA.4345.EBC.996.301.A.522191"/>
    <s v="522191"/>
    <s v="Belanja Jasa Lainnya"/>
    <m/>
    <m/>
    <m/>
    <n v="76950000"/>
    <x v="87"/>
    <x v="107"/>
    <m/>
    <m/>
    <m/>
    <n v="76950000"/>
    <n v="0"/>
    <s v="No Revisi"/>
    <m/>
    <x v="1"/>
    <s v="Pendidikan dan Pelatihan Aparatur KP"/>
    <s v="Perencanaan"/>
    <n v="0"/>
    <n v="0"/>
  </r>
  <r>
    <s v="WA.4345.EBC.996.301.A.522191.1"/>
    <m/>
    <s v="01 - Pelaksanaan TOEFL/TPA"/>
    <n v="90"/>
    <s v="OK"/>
    <n v="855000"/>
    <n v="76950000"/>
    <x v="1"/>
    <x v="283"/>
    <n v="90"/>
    <s v="OK"/>
    <n v="855000"/>
    <n v="76950000"/>
    <n v="0"/>
    <s v="No Revisi"/>
    <m/>
    <x v="1"/>
    <m/>
    <m/>
    <n v="0"/>
    <n v="0"/>
  </r>
  <r>
    <s v="WA.4345.EBC.996.301.A.524111"/>
    <s v="524111"/>
    <s v="Belanja Perjalanan Dinas Biasa"/>
    <m/>
    <m/>
    <m/>
    <n v="234600000"/>
    <x v="10"/>
    <x v="15"/>
    <m/>
    <m/>
    <m/>
    <n v="234600000"/>
    <n v="0"/>
    <s v="No Revisi"/>
    <m/>
    <x v="1"/>
    <s v="Pendidikan dan Pelatihan Aparatur KP"/>
    <s v="Perencanaan"/>
    <n v="0"/>
    <n v="0"/>
  </r>
  <r>
    <s v="WA.4345.EBC.996.301.A.524111.1"/>
    <m/>
    <s v="01 - Perjalanan Koordinasi dan pengadministrasian Tugas Belajar"/>
    <n v="20"/>
    <s v="OK"/>
    <n v="5500000"/>
    <n v="110000000"/>
    <x v="1"/>
    <x v="284"/>
    <n v="20"/>
    <s v="OK"/>
    <n v="5500000"/>
    <n v="110000000"/>
    <n v="0"/>
    <s v="No Revisi"/>
    <m/>
    <x v="1"/>
    <m/>
    <m/>
    <n v="0"/>
    <n v="0"/>
  </r>
  <r>
    <s v="WA.4345.EBC.996.301.A.524111.2"/>
    <m/>
    <s v="02 - Perjalanan Peserta Tugas Belajar"/>
    <n v="89"/>
    <s v="OK"/>
    <n v="1400000"/>
    <n v="124600000"/>
    <x v="1"/>
    <x v="285"/>
    <n v="89"/>
    <s v="OK"/>
    <n v="1400000"/>
    <n v="124600000"/>
    <n v="0"/>
    <s v="No Revisi"/>
    <m/>
    <x v="1"/>
    <m/>
    <m/>
    <n v="0"/>
    <n v="0"/>
  </r>
  <r>
    <s v="WA.4345.EBC.996.301.B"/>
    <s v="B"/>
    <s v="Lanjutan Tugas Belajar"/>
    <m/>
    <m/>
    <m/>
    <n v="5699412000"/>
    <x v="11"/>
    <x v="286"/>
    <m/>
    <m/>
    <m/>
    <n v="5699412000"/>
    <n v="0"/>
    <m/>
    <s v="Perencanaan dan Evaluasi"/>
    <x v="7"/>
    <m/>
    <m/>
    <n v="2960277258"/>
    <n v="0"/>
  </r>
  <r>
    <s v="WA.4345.EBC.996.301.B.521211"/>
    <s v="521211"/>
    <s v="Belanja Bahan"/>
    <m/>
    <m/>
    <m/>
    <n v="64620000"/>
    <x v="8"/>
    <x v="8"/>
    <m/>
    <m/>
    <m/>
    <n v="64620000"/>
    <n v="0"/>
    <s v="No Revisi"/>
    <m/>
    <x v="1"/>
    <s v="Pendidikan dan Pelatihan Aparatur KP"/>
    <s v="Perencanaan"/>
    <n v="9993450"/>
    <n v="0"/>
  </r>
  <r>
    <s v="WA.4345.EBC.996.301.B.521211.1"/>
    <m/>
    <s v="01 - Konsumsi/bahan makanan"/>
    <n v="100"/>
    <s v="OK"/>
    <n v="70000"/>
    <n v="7000000"/>
    <x v="1"/>
    <x v="9"/>
    <n v="100"/>
    <s v="OK"/>
    <n v="70000"/>
    <n v="7000000"/>
    <n v="0"/>
    <s v="No Revisi"/>
    <m/>
    <x v="1"/>
    <m/>
    <m/>
    <n v="2160000"/>
    <n v="0"/>
  </r>
  <r>
    <s v="WA.4345.EBC.996.301.B.521211.2"/>
    <m/>
    <s v="02 - Penggadaan"/>
    <n v="8"/>
    <s v="PKT"/>
    <n v="1500000"/>
    <n v="12000000"/>
    <x v="1"/>
    <x v="10"/>
    <n v="8"/>
    <s v="PKT"/>
    <n v="1500000"/>
    <n v="12000000"/>
    <n v="0"/>
    <s v="No Revisi"/>
    <m/>
    <x v="1"/>
    <m/>
    <m/>
    <n v="2932450"/>
    <n v="0"/>
  </r>
  <r>
    <s v="WA.4345.EBC.996.301.B.521211.3"/>
    <m/>
    <s v="03 - Bahan Komputer"/>
    <n v="8"/>
    <s v="PKT"/>
    <n v="1500000"/>
    <n v="12000000"/>
    <x v="1"/>
    <x v="11"/>
    <n v="8"/>
    <s v="PKT"/>
    <n v="1500000"/>
    <n v="12000000"/>
    <n v="0"/>
    <s v="No Revisi"/>
    <m/>
    <x v="1"/>
    <m/>
    <m/>
    <n v="2910000"/>
    <n v="0"/>
  </r>
  <r>
    <s v="WA.4345.EBC.996.301.B.521211.4"/>
    <m/>
    <s v="04 - ATK"/>
    <n v="8"/>
    <s v="PKT"/>
    <n v="1000000"/>
    <n v="8000000"/>
    <x v="1"/>
    <x v="12"/>
    <n v="8"/>
    <s v="PKT"/>
    <n v="1000000"/>
    <n v="8000000"/>
    <n v="0"/>
    <s v="No Revisi"/>
    <m/>
    <x v="1"/>
    <m/>
    <m/>
    <n v="1991000"/>
    <n v="0"/>
  </r>
  <r>
    <s v="WA.4345.EBC.996.301.B.521211.5"/>
    <m/>
    <s v="05 - Cetakan"/>
    <n v="30"/>
    <s v="Ekspl"/>
    <n v="350000"/>
    <n v="10500000"/>
    <x v="1"/>
    <x v="65"/>
    <n v="30"/>
    <s v="Ekspl"/>
    <n v="350000"/>
    <n v="10500000"/>
    <n v="0"/>
    <s v="No Revisi"/>
    <m/>
    <x v="1"/>
    <m/>
    <m/>
    <n v="0"/>
    <n v="0"/>
  </r>
  <r>
    <s v="WA.4345.EBC.996.301.B.521211.6"/>
    <m/>
    <s v="06 - Perlengkapan Peserta"/>
    <n v="54"/>
    <s v="Org"/>
    <n v="280000"/>
    <n v="15120000"/>
    <x v="1"/>
    <x v="231"/>
    <n v="54"/>
    <s v="Org"/>
    <n v="280000"/>
    <n v="15120000"/>
    <n v="0"/>
    <s v="No Revisi"/>
    <m/>
    <x v="1"/>
    <m/>
    <m/>
    <n v="0"/>
    <n v="0"/>
  </r>
  <r>
    <s v="WA.4345.EBC.996.301.B.521219"/>
    <s v="521219"/>
    <s v="Belanja Barang Non Operasional Lainnya"/>
    <m/>
    <m/>
    <m/>
    <n v="5257592000"/>
    <x v="13"/>
    <x v="24"/>
    <m/>
    <m/>
    <m/>
    <n v="5257592000"/>
    <n v="0"/>
    <s v="No Revisi"/>
    <m/>
    <x v="1"/>
    <s v="Pendidikan dan Pelatihan Aparatur KP"/>
    <s v="Perencanaan"/>
    <n v="2887860248"/>
    <n v="0"/>
  </r>
  <r>
    <s v="WA.4345.EBC.996.301.B.521219.1"/>
    <m/>
    <s v="01 - Dukungan Penyelenggaraan Tugas Belajar"/>
    <n v="101"/>
    <s v="OK"/>
    <n v="52047941"/>
    <n v="5256842000"/>
    <x v="1"/>
    <x v="281"/>
    <n v="101"/>
    <s v="OK"/>
    <n v="52047941"/>
    <n v="5256842000"/>
    <n v="0"/>
    <s v="No Revisi"/>
    <m/>
    <x v="1"/>
    <m/>
    <m/>
    <n v="2887860248"/>
    <n v="0"/>
  </r>
  <r>
    <s v="WA.4345.EBC.996.301.B.521219.2"/>
    <m/>
    <s v="02 - Langganan biaya video conference"/>
    <n v="3"/>
    <s v="PKT"/>
    <n v="250000"/>
    <n v="750000"/>
    <x v="1"/>
    <x v="282"/>
    <n v="3"/>
    <s v="PKT"/>
    <n v="250000"/>
    <n v="750000"/>
    <n v="0"/>
    <s v="No Revisi"/>
    <m/>
    <x v="1"/>
    <m/>
    <m/>
    <n v="0"/>
    <n v="0"/>
  </r>
  <r>
    <s v="WA.4345.EBC.996.301.B.522151"/>
    <s v="522151"/>
    <s v="Belanja Jasa Profesi"/>
    <m/>
    <m/>
    <m/>
    <n v="20000000"/>
    <x v="9"/>
    <x v="13"/>
    <m/>
    <m/>
    <m/>
    <n v="20000000"/>
    <n v="0"/>
    <s v="No Revisi"/>
    <m/>
    <x v="1"/>
    <s v="Pendidikan dan Pelatihan Aparatur KP"/>
    <s v="Perencanaan"/>
    <n v="0"/>
    <n v="0"/>
  </r>
  <r>
    <s v="WA.4345.EBC.996.301.B.522151.1"/>
    <m/>
    <s v="01 - Narasumber/Pembahas"/>
    <n v="20"/>
    <s v="OJ"/>
    <n v="1000000"/>
    <n v="20000000"/>
    <x v="1"/>
    <x v="14"/>
    <n v="20"/>
    <s v="OJ"/>
    <n v="1000000"/>
    <n v="20000000"/>
    <n v="0"/>
    <s v="No Revisi"/>
    <m/>
    <x v="1"/>
    <m/>
    <m/>
    <n v="0"/>
    <n v="0"/>
  </r>
  <r>
    <s v="WA.4345.EBC.996.301.B.524111"/>
    <s v="524111"/>
    <s v="Belanja Perjalanan Dinas Biasa"/>
    <m/>
    <m/>
    <m/>
    <n v="152000000"/>
    <x v="10"/>
    <x v="15"/>
    <m/>
    <m/>
    <m/>
    <n v="152000000"/>
    <n v="0"/>
    <s v="No Revisi"/>
    <m/>
    <x v="1"/>
    <s v="Pendidikan dan Pelatihan Aparatur KP"/>
    <s v="Perencanaan"/>
    <n v="62423560"/>
    <n v="0"/>
  </r>
  <r>
    <s v="WA.4345.EBC.996.301.B.524111.1"/>
    <m/>
    <s v="01 - Perjalanan Koordinasi dan pengadministrasian Tugas Belajar"/>
    <n v="20"/>
    <s v="OK"/>
    <n v="5500000"/>
    <n v="110000000"/>
    <x v="1"/>
    <x v="284"/>
    <n v="20"/>
    <s v="OK"/>
    <n v="5500000"/>
    <n v="110000000"/>
    <n v="0"/>
    <s v="No Revisi"/>
    <m/>
    <x v="1"/>
    <m/>
    <m/>
    <n v="62423560"/>
    <n v="0"/>
  </r>
  <r>
    <s v="WA.4345.EBC.996.301.B.524111.2"/>
    <m/>
    <s v="02 - Perjalanan Peserta Tugas Belajar"/>
    <n v="28"/>
    <s v="OK"/>
    <n v="1500000"/>
    <n v="42000000"/>
    <x v="1"/>
    <x v="285"/>
    <n v="28"/>
    <s v="OK"/>
    <n v="1500000"/>
    <n v="42000000"/>
    <n v="0"/>
    <s v="No Revisi"/>
    <m/>
    <x v="1"/>
    <m/>
    <m/>
    <n v="0"/>
    <n v="0"/>
  </r>
  <r>
    <s v="WA.4345.EBC.996.301.B.524119"/>
    <s v="524119"/>
    <s v="Belanja Perjalanan Dinas Paket Meeting Luar Kota"/>
    <m/>
    <m/>
    <m/>
    <n v="205200000"/>
    <x v="39"/>
    <x v="110"/>
    <m/>
    <m/>
    <m/>
    <n v="205200000"/>
    <n v="0"/>
    <s v="No Revisi"/>
    <m/>
    <x v="1"/>
    <s v="Pendidikan dan Pelatihan Aparatur KP"/>
    <s v="Perencanaan"/>
    <n v="0"/>
    <n v="0"/>
  </r>
  <r>
    <s v="WA.4345.EBC.996.301.B.524119.1"/>
    <m/>
    <s v="01 - Paket meeting fullboard (54 org x 2 hari)"/>
    <n v="108"/>
    <s v="OH"/>
    <n v="850000"/>
    <n v="91800000"/>
    <x v="1"/>
    <x v="287"/>
    <n v="108"/>
    <s v="OH"/>
    <n v="850000"/>
    <n v="91800000"/>
    <n v="0"/>
    <s v="No Revisi"/>
    <m/>
    <x v="1"/>
    <m/>
    <m/>
    <n v="0"/>
    <n v="0"/>
  </r>
  <r>
    <s v="WA.4345.EBC.996.301.B.524119.2"/>
    <m/>
    <s v="02 - Uang harian paket meeting"/>
    <n v="54"/>
    <s v="OK"/>
    <n v="450000"/>
    <n v="24300000"/>
    <x v="1"/>
    <x v="288"/>
    <n v="54"/>
    <s v="OK"/>
    <n v="450000"/>
    <n v="24300000"/>
    <n v="0"/>
    <s v="No Revisi"/>
    <m/>
    <x v="1"/>
    <m/>
    <m/>
    <n v="0"/>
    <n v="0"/>
  </r>
  <r>
    <s v="WA.4345.EBC.996.301.B.524119.3"/>
    <m/>
    <s v="03 - Perjalanan peserta"/>
    <n v="54"/>
    <s v="OK"/>
    <n v="1650000"/>
    <n v="89100000"/>
    <x v="1"/>
    <x v="289"/>
    <n v="54"/>
    <s v="OK"/>
    <n v="1650000"/>
    <n v="89100000"/>
    <n v="0"/>
    <s v="No Revisi"/>
    <m/>
    <x v="1"/>
    <m/>
    <m/>
    <n v="0"/>
    <n v="0"/>
  </r>
  <r>
    <s v="WA.4345.EBC.996.301.C"/>
    <s v="C"/>
    <s v="Tugas Belajar Luar Negeri"/>
    <m/>
    <m/>
    <m/>
    <n v="186041000"/>
    <x v="27"/>
    <x v="290"/>
    <m/>
    <m/>
    <m/>
    <n v="186041000"/>
    <n v="0"/>
    <m/>
    <s v="Perencanaan dan Evaluasi"/>
    <x v="7"/>
    <m/>
    <m/>
    <n v="7856950"/>
    <n v="0"/>
  </r>
  <r>
    <s v="WA.4345.EBC.996.301.C.521211"/>
    <s v="521211"/>
    <s v="Belanja Bahan"/>
    <m/>
    <m/>
    <m/>
    <n v="24000000"/>
    <x v="8"/>
    <x v="8"/>
    <m/>
    <m/>
    <m/>
    <n v="24000000"/>
    <n v="0"/>
    <s v="No Revisi"/>
    <m/>
    <x v="1"/>
    <s v="Pendidikan dan Pelatihan Aparatur KP"/>
    <s v="Perencanaan"/>
    <n v="7856950"/>
    <n v="0"/>
  </r>
  <r>
    <s v="WA.4345.EBC.996.301.C.521211.1"/>
    <m/>
    <s v="01 - Penggadaan"/>
    <n v="6"/>
    <s v="PKT"/>
    <n v="1500000"/>
    <n v="9000000"/>
    <x v="1"/>
    <x v="70"/>
    <n v="6"/>
    <s v="PKT"/>
    <n v="1500000"/>
    <n v="9000000"/>
    <n v="0"/>
    <s v="No Revisi"/>
    <m/>
    <x v="1"/>
    <m/>
    <m/>
    <n v="2952950"/>
    <n v="0"/>
  </r>
  <r>
    <s v="WA.4345.EBC.996.301.C.521211.2"/>
    <m/>
    <s v="02 - Bahan Komputer"/>
    <n v="6"/>
    <s v="PKT"/>
    <n v="1500000"/>
    <n v="9000000"/>
    <x v="1"/>
    <x v="21"/>
    <n v="6"/>
    <s v="PKT"/>
    <n v="1500000"/>
    <n v="9000000"/>
    <n v="0"/>
    <s v="No Revisi"/>
    <m/>
    <x v="1"/>
    <m/>
    <m/>
    <n v="2930000"/>
    <n v="0"/>
  </r>
  <r>
    <s v="WA.4345.EBC.996.301.C.521211.3"/>
    <m/>
    <s v="03 - ATK"/>
    <n v="6"/>
    <s v="PKT"/>
    <n v="1000000"/>
    <n v="6000000"/>
    <x v="1"/>
    <x v="22"/>
    <n v="6"/>
    <s v="PKT"/>
    <n v="1000000"/>
    <n v="6000000"/>
    <n v="0"/>
    <s v="No Revisi"/>
    <m/>
    <x v="1"/>
    <m/>
    <m/>
    <n v="1974000"/>
    <n v="0"/>
  </r>
  <r>
    <s v="WA.4345.EBC.996.301.C.521219"/>
    <s v="521219"/>
    <s v="Belanja Barang Non Operasional Lainnya"/>
    <m/>
    <m/>
    <m/>
    <n v="20000000"/>
    <x v="13"/>
    <x v="24"/>
    <m/>
    <m/>
    <m/>
    <n v="20000000"/>
    <n v="0"/>
    <s v="No Revisi"/>
    <m/>
    <x v="1"/>
    <s v="Pendidikan dan Pelatihan Aparatur KP"/>
    <s v="Perencanaan"/>
    <n v="0"/>
    <n v="0"/>
  </r>
  <r>
    <s v="WA.4345.EBC.996.301.C.521219.1"/>
    <m/>
    <s v="01 - Dukungan Penyelenggaraan Tugas Belajar Luar Negeri"/>
    <n v="2"/>
    <s v="OK"/>
    <n v="10000000"/>
    <n v="20000000"/>
    <x v="1"/>
    <x v="291"/>
    <n v="2"/>
    <s v="OK"/>
    <n v="10000000"/>
    <n v="20000000"/>
    <n v="0"/>
    <s v="No Revisi"/>
    <m/>
    <x v="1"/>
    <m/>
    <m/>
    <n v="0"/>
    <n v="0"/>
  </r>
  <r>
    <s v="WA.4345.EBC.996.301.C.524211"/>
    <s v="524211"/>
    <s v="Belanja Perjalanan Dinas Biasa - Luar Negeri"/>
    <m/>
    <m/>
    <m/>
    <n v="142041000"/>
    <x v="88"/>
    <x v="292"/>
    <m/>
    <m/>
    <m/>
    <n v="142041000"/>
    <n v="0"/>
    <s v="No Revisi"/>
    <m/>
    <x v="1"/>
    <s v="Pendidikan dan Pelatihan Aparatur KP"/>
    <s v="Perencanaan"/>
    <n v="0"/>
    <n v="0"/>
  </r>
  <r>
    <s v="WA.4345.EBC.996.301.C.524211.1"/>
    <m/>
    <s v="01 - Perjalanan peserta tugas belajar, Koordinasi dan Pendampingan tugas belajar"/>
    <n v="3"/>
    <s v="OK"/>
    <n v="47347000"/>
    <n v="142041000"/>
    <x v="1"/>
    <x v="293"/>
    <n v="3"/>
    <s v="OK"/>
    <n v="47347000"/>
    <n v="142041000"/>
    <n v="0"/>
    <s v="No Revisi"/>
    <m/>
    <x v="1"/>
    <m/>
    <m/>
    <n v="0"/>
    <n v="0"/>
  </r>
  <r>
    <s v="WA.4345.EBC.996.302"/>
    <s v="302"/>
    <s v="Aparatur KKP yang Diberikan Izin Belajar"/>
    <m/>
    <s v=""/>
    <m/>
    <n v="91170000"/>
    <x v="82"/>
    <x v="294"/>
    <m/>
    <s v=""/>
    <m/>
    <n v="91170000"/>
    <n v="0"/>
    <m/>
    <m/>
    <x v="1"/>
    <m/>
    <m/>
    <n v="7727450"/>
    <n v="0"/>
  </r>
  <r>
    <s v="WA.4345.EBC.996.302.A"/>
    <s v="A"/>
    <s v="Aparatur KKP yang Diberikan Izin Belajar"/>
    <m/>
    <m/>
    <m/>
    <n v="91170000"/>
    <x v="7"/>
    <x v="294"/>
    <m/>
    <m/>
    <m/>
    <n v="91170000"/>
    <n v="0"/>
    <m/>
    <s v="Perencanaan dan Evaluasi"/>
    <x v="7"/>
    <m/>
    <m/>
    <n v="7727450"/>
    <n v="0"/>
  </r>
  <r>
    <s v="WA.4345.EBC.996.302.A.521211"/>
    <s v="521211"/>
    <s v="Belanja Bahan"/>
    <m/>
    <m/>
    <m/>
    <n v="39000000"/>
    <x v="8"/>
    <x v="8"/>
    <m/>
    <m/>
    <m/>
    <n v="39000000"/>
    <n v="0"/>
    <s v="No Revisi"/>
    <m/>
    <x v="1"/>
    <s v="Pendidikan dan Pelatihan Aparatur KP"/>
    <s v="Perencanaan"/>
    <n v="7727450"/>
    <n v="0"/>
  </r>
  <r>
    <s v="WA.4345.EBC.996.302.A.521211.1"/>
    <m/>
    <s v="01 - Konsumsi/bahan makanan"/>
    <n v="100"/>
    <s v="OK"/>
    <n v="70000"/>
    <n v="7000000"/>
    <x v="1"/>
    <x v="9"/>
    <n v="100"/>
    <s v="OK"/>
    <n v="70000"/>
    <n v="7000000"/>
    <n v="0"/>
    <s v="No Revisi"/>
    <m/>
    <x v="1"/>
    <m/>
    <m/>
    <n v="0"/>
    <n v="0"/>
  </r>
  <r>
    <s v="WA.4345.EBC.996.302.A.521211.2"/>
    <m/>
    <s v="02 - Penggadaan"/>
    <n v="8"/>
    <s v="PKT"/>
    <n v="1500000"/>
    <n v="12000000"/>
    <x v="1"/>
    <x v="10"/>
    <n v="8"/>
    <s v="PKT"/>
    <n v="1500000"/>
    <n v="12000000"/>
    <n v="0"/>
    <s v="No Revisi"/>
    <m/>
    <x v="1"/>
    <m/>
    <m/>
    <n v="2983450"/>
    <n v="0"/>
  </r>
  <r>
    <s v="WA.4345.EBC.996.302.A.521211.3"/>
    <m/>
    <s v="03 - Bahan Komputer"/>
    <n v="8"/>
    <s v="PKT"/>
    <n v="1500000"/>
    <n v="12000000"/>
    <x v="1"/>
    <x v="11"/>
    <n v="8"/>
    <s v="PKT"/>
    <n v="1500000"/>
    <n v="12000000"/>
    <n v="0"/>
    <s v="No Revisi"/>
    <m/>
    <x v="1"/>
    <m/>
    <m/>
    <n v="2830000"/>
    <n v="0"/>
  </r>
  <r>
    <s v="WA.4345.EBC.996.302.A.521211.4"/>
    <m/>
    <s v="04 - ATK"/>
    <n v="8"/>
    <s v="PKT"/>
    <n v="1000000"/>
    <n v="8000000"/>
    <x v="1"/>
    <x v="12"/>
    <n v="8"/>
    <s v="PKT"/>
    <n v="1000000"/>
    <n v="8000000"/>
    <n v="0"/>
    <s v="No Revisi"/>
    <m/>
    <x v="1"/>
    <m/>
    <m/>
    <n v="1914000"/>
    <n v="0"/>
  </r>
  <r>
    <s v="WA.4345.EBC.996.302.A.524111"/>
    <s v="524111"/>
    <s v="Belanja Perjalanan Dinas Biasa"/>
    <m/>
    <m/>
    <m/>
    <n v="52170000"/>
    <x v="10"/>
    <x v="15"/>
    <m/>
    <m/>
    <m/>
    <n v="52170000"/>
    <n v="0"/>
    <s v="No Revisi"/>
    <m/>
    <x v="1"/>
    <s v="Pendidikan dan Pelatihan Aparatur KP"/>
    <s v="Perencanaan"/>
    <n v="0"/>
    <n v="0"/>
  </r>
  <r>
    <s v="WA.4345.EBC.996.302.A.524111.1"/>
    <m/>
    <s v="01 - Perjalanan Koordinasi dan pengadministrasian izin Belajar"/>
    <n v="10"/>
    <s v="OK"/>
    <n v="5217000"/>
    <n v="52170000"/>
    <x v="1"/>
    <x v="295"/>
    <n v="10"/>
    <s v="OK"/>
    <n v="5217000"/>
    <n v="52170000"/>
    <n v="0"/>
    <s v="No Revisi"/>
    <m/>
    <x v="1"/>
    <m/>
    <m/>
    <n v="0"/>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m/>
    <n v="1"/>
    <n v="2"/>
    <n v="3"/>
    <n v="4"/>
    <n v="5"/>
    <n v="6"/>
    <x v="0"/>
    <x v="0"/>
    <n v="3"/>
    <n v="4"/>
    <n v="5"/>
    <n v="6"/>
    <n v="7"/>
    <n v="7"/>
    <n v="9"/>
    <x v="0"/>
    <m/>
    <m/>
    <s v="#SPILL!"/>
    <s v="#SPILL!"/>
  </r>
  <r>
    <m/>
    <m/>
    <s v="PUSAT PENDIDIKAN KELAUTAN DAN PERIKANAN"/>
    <m/>
    <m/>
    <m/>
    <n v="23288180000"/>
    <x v="1"/>
    <x v="1"/>
    <m/>
    <m/>
    <m/>
    <n v="23288180000"/>
    <n v="0"/>
    <m/>
    <m/>
    <x v="1"/>
    <m/>
    <m/>
    <s v="#SPILL!"/>
    <s v="#SPILL!"/>
  </r>
  <r>
    <s v="032.12.DL"/>
    <s v="032.12.DL"/>
    <s v="Program Pendidikan dan Pelatihan Vokasi"/>
    <m/>
    <m/>
    <m/>
    <n v="1000000000"/>
    <x v="2"/>
    <x v="2"/>
    <m/>
    <m/>
    <m/>
    <n v="1000000000"/>
    <n v="0"/>
    <m/>
    <m/>
    <x v="1"/>
    <m/>
    <m/>
    <n v="397653087"/>
    <n v="0"/>
  </r>
  <r>
    <s v="DL.2376"/>
    <s v="2376"/>
    <s v="Pendidikan Kelautan dan Perikanan"/>
    <m/>
    <m/>
    <m/>
    <n v="1000000000"/>
    <x v="3"/>
    <x v="3"/>
    <m/>
    <m/>
    <m/>
    <n v="1000000000"/>
    <n v="0"/>
    <m/>
    <m/>
    <x v="1"/>
    <m/>
    <m/>
    <n v="397653087"/>
    <n v="0"/>
  </r>
  <r>
    <s v="DL.2376.AFA"/>
    <s v="2376.AFA"/>
    <s v="Norma, Standard, Prosedur dan Kriteria[Base Line]"/>
    <n v="5"/>
    <s v="NSPK, Rancangan Standar, Pedoman, Standar"/>
    <m/>
    <n v="1000000000"/>
    <x v="4"/>
    <x v="4"/>
    <n v="5"/>
    <s v="NSPK, Rancangan Standar, Pedoman, Standar"/>
    <m/>
    <n v="1000000000"/>
    <n v="0"/>
    <m/>
    <m/>
    <x v="1"/>
    <m/>
    <m/>
    <n v="397653087"/>
    <n v="0"/>
  </r>
  <r>
    <s v="DL.2376.AFA.001"/>
    <s v="2376.AFA.001"/>
    <s v="Norma, Standard, Prosedur dan Kriteria Pendidikan Kelautan dan Perikanan"/>
    <n v="5"/>
    <s v="NSPK"/>
    <m/>
    <n v="1000000000"/>
    <x v="5"/>
    <x v="5"/>
    <n v="5"/>
    <s v="NSPK"/>
    <m/>
    <n v="1000000000"/>
    <n v="0"/>
    <m/>
    <m/>
    <x v="1"/>
    <m/>
    <m/>
    <n v="397653087"/>
    <n v="0"/>
  </r>
  <r>
    <s v="DL.2376.AFA.001.051"/>
    <s v="051"/>
    <s v="NSPK Metode dan Kurikulum Pendidikan KP"/>
    <m/>
    <s v=""/>
    <m/>
    <n v="186192000"/>
    <x v="6"/>
    <x v="6"/>
    <m/>
    <s v=""/>
    <m/>
    <n v="186192000"/>
    <n v="0"/>
    <m/>
    <m/>
    <x v="1"/>
    <m/>
    <m/>
    <n v="62977500"/>
    <n v="0"/>
  </r>
  <r>
    <s v="DL.2376.AFA.001.051.A"/>
    <s v="A"/>
    <s v="Bimbingan dan Pembinaan Metode dan Kurikulum"/>
    <m/>
    <m/>
    <m/>
    <n v="131673000"/>
    <x v="7"/>
    <x v="7"/>
    <m/>
    <m/>
    <m/>
    <n v="131673000"/>
    <n v="0"/>
    <m/>
    <s v="Penyelenggaraan Pendidikan"/>
    <x v="2"/>
    <m/>
    <m/>
    <n v="33036700"/>
    <n v="0"/>
  </r>
  <r>
    <s v="DL.2376.AFA.001.051.A.521211"/>
    <s v="521211"/>
    <s v="Belanja Bahan"/>
    <m/>
    <m/>
    <m/>
    <n v="48225000"/>
    <x v="8"/>
    <x v="8"/>
    <m/>
    <m/>
    <m/>
    <n v="48225000"/>
    <n v="0"/>
    <m/>
    <m/>
    <x v="1"/>
    <m/>
    <s v="Metode dan Kurikulum"/>
    <n v="7217000"/>
    <n v="0"/>
  </r>
  <r>
    <s v="DL.2376.AFA.001.051.A.521211.1"/>
    <m/>
    <s v="01 - Konsumsi/bahan makanan"/>
    <n v="533"/>
    <s v="OK"/>
    <n v="75000"/>
    <n v="39975000"/>
    <x v="1"/>
    <x v="9"/>
    <n v="533"/>
    <s v="OK"/>
    <n v="75000"/>
    <n v="39975000"/>
    <n v="0"/>
    <s v=""/>
    <m/>
    <x v="1"/>
    <m/>
    <m/>
    <n v="4771700"/>
    <n v="0"/>
  </r>
  <r>
    <s v="DL.2376.AFA.001.051.A.521211.2"/>
    <m/>
    <s v="02 - Penggadaan"/>
    <n v="1"/>
    <s v="PKT"/>
    <n v="750000"/>
    <n v="750000"/>
    <x v="1"/>
    <x v="10"/>
    <n v="1"/>
    <s v="PKT"/>
    <n v="750000"/>
    <n v="750000"/>
    <n v="0"/>
    <s v=""/>
    <m/>
    <x v="1"/>
    <m/>
    <m/>
    <n v="0"/>
    <n v="0"/>
  </r>
  <r>
    <s v="DL.2376.AFA.001.051.A.521211.3"/>
    <m/>
    <s v="03 - Bahan Komputer"/>
    <n v="3"/>
    <s v="PKT"/>
    <n v="1500000"/>
    <n v="4500000"/>
    <x v="1"/>
    <x v="11"/>
    <n v="3"/>
    <s v="PKT"/>
    <n v="1500000"/>
    <n v="4500000"/>
    <n v="0"/>
    <s v=""/>
    <m/>
    <x v="1"/>
    <m/>
    <m/>
    <n v="1448000"/>
    <n v="0"/>
  </r>
  <r>
    <s v="DL.2376.AFA.001.051.A.521211.4"/>
    <m/>
    <s v="04 - ATK"/>
    <n v="3"/>
    <s v="PKT"/>
    <n v="1000000"/>
    <n v="3000000"/>
    <x v="1"/>
    <x v="12"/>
    <n v="3"/>
    <s v="PKT"/>
    <n v="1000000"/>
    <n v="3000000"/>
    <n v="0"/>
    <s v=""/>
    <m/>
    <x v="1"/>
    <m/>
    <m/>
    <n v="997300"/>
    <n v="0"/>
  </r>
  <r>
    <s v="DL.2376.AFA.001.051.A.522151"/>
    <s v="522151"/>
    <s v="Belanja Jasa Profesi"/>
    <m/>
    <m/>
    <m/>
    <n v="16000000"/>
    <x v="9"/>
    <x v="13"/>
    <m/>
    <m/>
    <m/>
    <n v="16000000"/>
    <n v="0"/>
    <m/>
    <m/>
    <x v="1"/>
    <m/>
    <s v="Metode dan Kurikulum"/>
    <n v="0"/>
    <n v="0"/>
  </r>
  <r>
    <s v="DL.2376.AFA.001.051.A.522151.1"/>
    <m/>
    <s v="01 - Narasumber/Pembahas"/>
    <n v="16"/>
    <s v="OJ"/>
    <n v="1000000"/>
    <n v="16000000"/>
    <x v="1"/>
    <x v="14"/>
    <n v="16"/>
    <s v="OJ"/>
    <n v="1000000"/>
    <n v="16000000"/>
    <n v="0"/>
    <s v="No Revisi"/>
    <m/>
    <x v="1"/>
    <m/>
    <m/>
    <n v="0"/>
    <n v="0"/>
  </r>
  <r>
    <s v="DL.2376.AFA.001.051.A.524111"/>
    <s v="524111"/>
    <s v="Belanja Perjalanan Dinas Biasa"/>
    <m/>
    <m/>
    <m/>
    <n v="67448000"/>
    <x v="10"/>
    <x v="15"/>
    <m/>
    <m/>
    <m/>
    <n v="67448000"/>
    <n v="0"/>
    <m/>
    <m/>
    <x v="1"/>
    <m/>
    <s v="Metode dan Kurikulum"/>
    <n v="25819700"/>
    <n v="0"/>
  </r>
  <r>
    <s v="DL.2376.AFA.001.051.A.524111.1"/>
    <m/>
    <s v="01 - Perjalanan Bimbingan dan Pembinaan Metode dan Kurikulum"/>
    <n v="13"/>
    <s v="OK"/>
    <n v="5188308"/>
    <n v="67448000"/>
    <x v="1"/>
    <x v="16"/>
    <n v="13"/>
    <s v="OK"/>
    <n v="5188308"/>
    <n v="67448000"/>
    <n v="0"/>
    <s v="No Revisi"/>
    <m/>
    <x v="1"/>
    <m/>
    <m/>
    <n v="25819700"/>
    <n v="0"/>
  </r>
  <r>
    <s v="DL.2376.AFA.001.051.B"/>
    <s v="B"/>
    <s v="Penyusunan NSPK Metode dan Kurikulum"/>
    <m/>
    <m/>
    <m/>
    <n v="54519000"/>
    <x v="11"/>
    <x v="17"/>
    <m/>
    <m/>
    <m/>
    <n v="54519000"/>
    <n v="0"/>
    <m/>
    <s v="Penyelenggaraan Pendidikan"/>
    <x v="2"/>
    <m/>
    <m/>
    <n v="29940800"/>
    <n v="0"/>
  </r>
  <r>
    <s v="DL.2376.AFA.001.051.B.521211"/>
    <s v="521211"/>
    <s v="Belanja Bahan"/>
    <m/>
    <m/>
    <m/>
    <n v="17500000"/>
    <x v="8"/>
    <x v="8"/>
    <m/>
    <m/>
    <m/>
    <n v="17500000"/>
    <n v="0"/>
    <s v="No Revisi"/>
    <m/>
    <x v="1"/>
    <m/>
    <s v="Metode dan Kurikulum"/>
    <n v="6160800"/>
    <n v="0"/>
  </r>
  <r>
    <s v="DL.2376.AFA.001.051.B.521211.1"/>
    <m/>
    <s v="01 - Konsumsi/bahan makanan"/>
    <n v="140"/>
    <s v="OK"/>
    <n v="75000"/>
    <n v="10500000"/>
    <x v="1"/>
    <x v="9"/>
    <n v="140"/>
    <s v="OK"/>
    <n v="75000"/>
    <n v="10500000"/>
    <n v="0"/>
    <s v="No Revisi"/>
    <m/>
    <x v="1"/>
    <m/>
    <m/>
    <n v="3695800"/>
    <n v="0"/>
  </r>
  <r>
    <s v="DL.2376.AFA.001.051.B.521211.2"/>
    <m/>
    <s v="02 - Penggadaan"/>
    <n v="2"/>
    <s v="PKT"/>
    <n v="1000000"/>
    <n v="2000000"/>
    <x v="1"/>
    <x v="10"/>
    <n v="2"/>
    <s v="PKT"/>
    <n v="1000000"/>
    <n v="2000000"/>
    <n v="0"/>
    <s v="No Revisi"/>
    <m/>
    <x v="1"/>
    <m/>
    <m/>
    <n v="0"/>
    <n v="0"/>
  </r>
  <r>
    <s v="DL.2376.AFA.001.051.B.521211.3"/>
    <m/>
    <s v="03 - Bahan Komputer"/>
    <n v="2"/>
    <s v="PKT"/>
    <n v="1500000"/>
    <n v="3000000"/>
    <x v="1"/>
    <x v="11"/>
    <n v="2"/>
    <s v="PKT"/>
    <n v="1500000"/>
    <n v="3000000"/>
    <n v="0"/>
    <s v="No Revisi"/>
    <m/>
    <x v="1"/>
    <m/>
    <m/>
    <n v="1475000"/>
    <n v="0"/>
  </r>
  <r>
    <s v="DL.2376.AFA.001.051.B.521211.4"/>
    <m/>
    <s v="04 - ATK"/>
    <n v="2"/>
    <s v="PKT"/>
    <n v="1000000"/>
    <n v="2000000"/>
    <x v="1"/>
    <x v="12"/>
    <n v="2"/>
    <s v="PKT"/>
    <n v="1000000"/>
    <n v="2000000"/>
    <n v="0"/>
    <s v="No Revisi"/>
    <m/>
    <x v="1"/>
    <m/>
    <m/>
    <n v="990000"/>
    <n v="0"/>
  </r>
  <r>
    <s v="DL.2376.AFA.001.051.B.522151"/>
    <s v="522151"/>
    <s v="Belanja Jasa Profesi"/>
    <m/>
    <m/>
    <m/>
    <n v="5000000"/>
    <x v="9"/>
    <x v="13"/>
    <m/>
    <m/>
    <m/>
    <n v="5000000"/>
    <n v="0"/>
    <s v="No Revisi"/>
    <m/>
    <x v="1"/>
    <m/>
    <s v="Metode dan Kurikulum"/>
    <n v="2400000"/>
    <n v="0"/>
  </r>
  <r>
    <s v="DL.2376.AFA.001.051.B.522151.1"/>
    <m/>
    <s v="01 - Narasumber/Pembahas"/>
    <n v="5"/>
    <s v="OJ"/>
    <n v="1000000"/>
    <n v="5000000"/>
    <x v="1"/>
    <x v="14"/>
    <n v="5"/>
    <s v="OJ"/>
    <n v="1000000"/>
    <n v="5000000"/>
    <n v="0"/>
    <s v="No Revisi"/>
    <m/>
    <x v="1"/>
    <m/>
    <m/>
    <n v="2400000"/>
    <n v="0"/>
  </r>
  <r>
    <s v="DL.2376.AFA.001.051.B.524111"/>
    <s v="524111"/>
    <s v="Belanja Perjalanan Dinas Biasa"/>
    <m/>
    <m/>
    <m/>
    <n v="32019000"/>
    <x v="10"/>
    <x v="15"/>
    <m/>
    <m/>
    <m/>
    <n v="32019000"/>
    <n v="0"/>
    <s v="No Revisi"/>
    <m/>
    <x v="1"/>
    <m/>
    <s v="Metode dan Kurikulum"/>
    <n v="21380000"/>
    <n v="0"/>
  </r>
  <r>
    <s v="DL.2376.AFA.001.051.B.524111.1"/>
    <m/>
    <s v="01 - Perjalanan Fasilitasi/koordinasi Penyusunan NSPK"/>
    <n v="11"/>
    <s v="OK"/>
    <n v="2910883"/>
    <n v="32019000"/>
    <x v="1"/>
    <x v="18"/>
    <n v="11"/>
    <s v="OK"/>
    <n v="2910883"/>
    <n v="32019000"/>
    <n v="0"/>
    <s v="No Revisi"/>
    <m/>
    <x v="1"/>
    <m/>
    <m/>
    <n v="21380000"/>
    <n v="0"/>
  </r>
  <r>
    <s v="DL.2376.AFA.001.052"/>
    <s v="052"/>
    <s v="NSPK Peserta Didik Sarana dan Prasarana Pendidikan KP"/>
    <m/>
    <s v=""/>
    <m/>
    <n v="118802000"/>
    <x v="12"/>
    <x v="19"/>
    <m/>
    <s v=""/>
    <m/>
    <n v="118802000"/>
    <n v="0"/>
    <m/>
    <m/>
    <x v="1"/>
    <m/>
    <m/>
    <n v="40182856"/>
    <n v="0"/>
  </r>
  <r>
    <s v="DL.2376.AFA.001.052.A"/>
    <s v="A"/>
    <s v="NSPK Peserta Didik"/>
    <m/>
    <m/>
    <m/>
    <n v="35050000"/>
    <x v="7"/>
    <x v="20"/>
    <m/>
    <m/>
    <m/>
    <n v="35050000"/>
    <n v="0"/>
    <m/>
    <s v="Penyelenggaraan Pendidikan"/>
    <x v="3"/>
    <m/>
    <m/>
    <n v="23210000"/>
    <n v="0"/>
  </r>
  <r>
    <s v="DL.2376.AFA.001.052.A.521211"/>
    <s v="521211"/>
    <s v="Belanja Bahan"/>
    <m/>
    <m/>
    <m/>
    <n v="11050000"/>
    <x v="8"/>
    <x v="8"/>
    <m/>
    <m/>
    <m/>
    <n v="11050000"/>
    <n v="0"/>
    <s v="No Revisi"/>
    <m/>
    <x v="1"/>
    <m/>
    <s v="Peserta Didik dan Sarana Prasarana"/>
    <n v="4900000"/>
    <n v="0"/>
  </r>
  <r>
    <s v="DL.2376.AFA.001.052.A.521211.1"/>
    <m/>
    <s v="01 - Konsumsi/bahan makanan"/>
    <n v="100"/>
    <s v="OK"/>
    <n v="75000"/>
    <n v="7500000"/>
    <x v="1"/>
    <x v="9"/>
    <n v="100"/>
    <s v="OK"/>
    <n v="75000"/>
    <n v="7500000"/>
    <n v="0"/>
    <s v="No Revisi"/>
    <m/>
    <x v="1"/>
    <m/>
    <m/>
    <n v="2442000"/>
    <n v="0"/>
  </r>
  <r>
    <s v="DL.2376.AFA.001.052.A.521211.2"/>
    <m/>
    <s v="02 - Bahan Komputer"/>
    <n v="1"/>
    <s v="PKT"/>
    <n v="1500000"/>
    <n v="1500000"/>
    <x v="1"/>
    <x v="21"/>
    <n v="1"/>
    <s v="PKT"/>
    <n v="1500000"/>
    <n v="1500000"/>
    <n v="0"/>
    <s v="No Revisi"/>
    <m/>
    <x v="1"/>
    <m/>
    <m/>
    <n v="1470000"/>
    <n v="0"/>
  </r>
  <r>
    <s v="DL.2376.AFA.001.052.A.521211.3"/>
    <m/>
    <s v="03 - ATK"/>
    <n v="1"/>
    <s v="PKT"/>
    <n v="1000000"/>
    <n v="1000000"/>
    <x v="1"/>
    <x v="22"/>
    <n v="1"/>
    <s v="PKT"/>
    <n v="1000000"/>
    <n v="1000000"/>
    <n v="0"/>
    <s v="No Revisi"/>
    <m/>
    <x v="1"/>
    <m/>
    <m/>
    <n v="988000"/>
    <n v="0"/>
  </r>
  <r>
    <s v="DL.2376.AFA.001.052.A.521211.4"/>
    <m/>
    <s v="04 - Cetak"/>
    <n v="3"/>
    <s v="Ekspl"/>
    <n v="350000"/>
    <n v="1050000"/>
    <x v="1"/>
    <x v="23"/>
    <n v="3"/>
    <s v="Ekspl"/>
    <n v="350000"/>
    <n v="1050000"/>
    <n v="0"/>
    <s v="No Revisi"/>
    <m/>
    <x v="1"/>
    <m/>
    <m/>
    <n v="0"/>
    <n v="0"/>
  </r>
  <r>
    <s v="DL.2376.AFA.001.052.A.521211"/>
    <s v="521219"/>
    <s v="Belanja Barang Non Operasional Lainnya"/>
    <m/>
    <m/>
    <m/>
    <n v="0"/>
    <x v="13"/>
    <x v="24"/>
    <m/>
    <m/>
    <m/>
    <n v="0"/>
    <n v="0"/>
    <s v="No Revisi"/>
    <m/>
    <x v="1"/>
    <m/>
    <s v="Peserta Didik dan Sarana Prasarana"/>
    <m/>
    <n v="0"/>
  </r>
  <r>
    <m/>
    <m/>
    <s v="01 - NSPK Peserta Didik Sarana dan Prasarana Pendidikan KP"/>
    <n v="0"/>
    <s v="PKT"/>
    <n v="31000000"/>
    <n v="0"/>
    <x v="1"/>
    <x v="25"/>
    <n v="0"/>
    <s v="PKT"/>
    <n v="31000000"/>
    <n v="0"/>
    <n v="0"/>
    <s v="No Revisi"/>
    <m/>
    <x v="1"/>
    <m/>
    <m/>
    <m/>
    <n v="0"/>
  </r>
  <r>
    <s v="DL.2376.AFA.001.052.A.522151"/>
    <s v="522151"/>
    <s v="Belanja Jasa Profesi"/>
    <m/>
    <m/>
    <m/>
    <n v="0"/>
    <x v="9"/>
    <x v="13"/>
    <m/>
    <m/>
    <m/>
    <n v="0"/>
    <n v="0"/>
    <s v="No Revisi"/>
    <m/>
    <x v="1"/>
    <m/>
    <s v="Peserta Didik dan Sarana Prasarana"/>
    <m/>
    <n v="0"/>
  </r>
  <r>
    <m/>
    <m/>
    <s v="01 - Narasumber/Pembahas"/>
    <n v="0"/>
    <s v="OJ"/>
    <n v="1000000"/>
    <n v="0"/>
    <x v="1"/>
    <x v="14"/>
    <n v="0"/>
    <s v="OJ"/>
    <n v="1000000"/>
    <n v="0"/>
    <n v="0"/>
    <s v="No Revisi"/>
    <m/>
    <x v="1"/>
    <m/>
    <m/>
    <m/>
    <n v="0"/>
  </r>
  <r>
    <s v="DL.2376.AFA.001.052.A.524111"/>
    <s v="524111"/>
    <s v="Belanja Perjalanan Dinas Biasa"/>
    <m/>
    <m/>
    <m/>
    <n v="24000000"/>
    <x v="10"/>
    <x v="15"/>
    <m/>
    <m/>
    <m/>
    <n v="24000000"/>
    <n v="0"/>
    <s v="No Revisi"/>
    <m/>
    <x v="1"/>
    <m/>
    <s v="Peserta Didik dan Sarana Prasarana"/>
    <n v="18310000"/>
    <n v="0"/>
  </r>
  <r>
    <s v="DL.2376.AFA.001.052.A.524111.1"/>
    <m/>
    <s v="01 - NSPK Peserta Didik Standar Sarana dan Prasarana Pendidikan KP"/>
    <n v="6"/>
    <s v="OK"/>
    <n v="4000000"/>
    <n v="24000000"/>
    <x v="1"/>
    <x v="26"/>
    <n v="6"/>
    <s v="OK"/>
    <n v="4000000"/>
    <n v="24000000"/>
    <n v="0"/>
    <s v="No Revisi"/>
    <m/>
    <x v="1"/>
    <m/>
    <m/>
    <n v="18310000"/>
    <n v="0"/>
  </r>
  <r>
    <s v="DL.2376.AFA.001.052.B"/>
    <s v="B"/>
    <s v="Pengendalian Sarana Prasarana"/>
    <m/>
    <m/>
    <m/>
    <n v="83752000"/>
    <x v="11"/>
    <x v="27"/>
    <m/>
    <m/>
    <m/>
    <n v="83752000"/>
    <n v="0"/>
    <m/>
    <s v="Penyelenggaraan Pendidikan"/>
    <x v="3"/>
    <m/>
    <m/>
    <n v="16972856"/>
    <n v="0"/>
  </r>
  <r>
    <s v="DL.2376.AFA.001.052.B.521211"/>
    <s v="521211"/>
    <s v="Belanja Bahan"/>
    <m/>
    <m/>
    <m/>
    <n v="13500000"/>
    <x v="8"/>
    <x v="8"/>
    <m/>
    <m/>
    <m/>
    <n v="13500000"/>
    <n v="0"/>
    <s v="No Revisi"/>
    <m/>
    <x v="1"/>
    <m/>
    <s v="Peserta Didik dan Sarana Prasarana"/>
    <n v="4069000"/>
    <n v="0"/>
  </r>
  <r>
    <s v="DL.2376.AFA.001.052.B.521211.1"/>
    <m/>
    <s v="01 - Konsumsi/bahan makanan"/>
    <n v="100"/>
    <s v="OK"/>
    <n v="75000"/>
    <n v="7500000"/>
    <x v="1"/>
    <x v="9"/>
    <n v="100"/>
    <s v="OK"/>
    <n v="75000"/>
    <n v="7500000"/>
    <n v="0"/>
    <s v="No Revisi"/>
    <m/>
    <x v="1"/>
    <m/>
    <m/>
    <n v="1584000"/>
    <n v="0"/>
  </r>
  <r>
    <s v="DL.2376.AFA.001.052.B.521211.2"/>
    <m/>
    <s v="02 - Bahan Komputer"/>
    <n v="2"/>
    <s v="PKT"/>
    <n v="1500000"/>
    <n v="3000000"/>
    <x v="1"/>
    <x v="21"/>
    <n v="2"/>
    <s v="PKT"/>
    <n v="1500000"/>
    <n v="3000000"/>
    <n v="0"/>
    <s v="No Revisi"/>
    <m/>
    <x v="1"/>
    <m/>
    <m/>
    <n v="1495000"/>
    <n v="0"/>
  </r>
  <r>
    <s v="DL.2376.AFA.001.052.B.521211.3"/>
    <m/>
    <s v="03 - ATK"/>
    <n v="2"/>
    <s v="PKT"/>
    <n v="1000000"/>
    <n v="2000000"/>
    <x v="1"/>
    <x v="22"/>
    <n v="2"/>
    <s v="PKT"/>
    <n v="1000000"/>
    <n v="2000000"/>
    <n v="0"/>
    <s v="No Revisi"/>
    <m/>
    <x v="1"/>
    <m/>
    <m/>
    <n v="990000"/>
    <n v="0"/>
  </r>
  <r>
    <s v="DL.2376.AFA.001.052.B.521211.4"/>
    <m/>
    <s v="04 - Cetakan"/>
    <n v="4"/>
    <s v="Ekspl"/>
    <n v="250000"/>
    <n v="1000000"/>
    <x v="1"/>
    <x v="28"/>
    <n v="4"/>
    <s v="Ekspl"/>
    <n v="250000"/>
    <n v="1000000"/>
    <n v="0"/>
    <s v="No Revisi"/>
    <m/>
    <x v="1"/>
    <m/>
    <m/>
    <n v="0"/>
    <n v="0"/>
  </r>
  <r>
    <s v="DL.2376.AFA.001.052.B.522151"/>
    <s v="522151"/>
    <s v="Belanja Jasa Profesi"/>
    <m/>
    <m/>
    <m/>
    <n v="4000000"/>
    <x v="9"/>
    <x v="13"/>
    <m/>
    <m/>
    <m/>
    <n v="4000000"/>
    <n v="0"/>
    <s v="No Revisi"/>
    <m/>
    <x v="1"/>
    <m/>
    <s v="Peserta Didik dan Sarana Prasarana"/>
    <n v="0"/>
    <n v="0"/>
  </r>
  <r>
    <s v="DL.2376.AFA.001.052.B.522151.1"/>
    <m/>
    <s v="01 - Narasumber/Pembahas"/>
    <n v="4"/>
    <s v="OJ"/>
    <n v="1000000"/>
    <n v="4000000"/>
    <x v="1"/>
    <x v="14"/>
    <n v="4"/>
    <s v="OJ"/>
    <n v="1000000"/>
    <n v="4000000"/>
    <n v="0"/>
    <s v="No Revisi"/>
    <m/>
    <x v="1"/>
    <m/>
    <m/>
    <n v="0"/>
    <n v="0"/>
  </r>
  <r>
    <s v="DL.2376.AFA.001.052.B.524111"/>
    <s v="524111"/>
    <s v="Belanja Perjalanan Dinas Biasa"/>
    <m/>
    <m/>
    <m/>
    <n v="66252000"/>
    <x v="10"/>
    <x v="15"/>
    <m/>
    <m/>
    <m/>
    <n v="66252000"/>
    <n v="0"/>
    <s v="No Revisi"/>
    <m/>
    <x v="1"/>
    <m/>
    <s v="Peserta Didik dan Sarana Prasarana"/>
    <n v="12903856"/>
    <n v="0"/>
  </r>
  <r>
    <s v="DL.2376.AFA.001.052.B.524111.1"/>
    <m/>
    <s v="01 - Perjalanan Pengendalian Sarana Prasarana"/>
    <n v="12"/>
    <s v="OK"/>
    <n v="5521000"/>
    <n v="66252000"/>
    <x v="1"/>
    <x v="29"/>
    <n v="12"/>
    <s v="OK"/>
    <n v="5521000"/>
    <n v="66252000"/>
    <n v="0"/>
    <s v="No Revisi"/>
    <m/>
    <x v="1"/>
    <m/>
    <m/>
    <n v="12903856"/>
    <n v="0"/>
  </r>
  <r>
    <s v="DL.2376.AFA.001.053"/>
    <s v="053"/>
    <s v="NSPK Kelembagaan Pendidikan KP"/>
    <m/>
    <s v=""/>
    <m/>
    <n v="475336000"/>
    <x v="14"/>
    <x v="30"/>
    <m/>
    <s v=""/>
    <m/>
    <n v="475336000"/>
    <n v="0"/>
    <m/>
    <m/>
    <x v="1"/>
    <m/>
    <m/>
    <n v="169486170"/>
    <n v="0"/>
  </r>
  <r>
    <s v="DL.2376.AFA.001.053.A"/>
    <s v="A"/>
    <s v="Pengembangan Kelembagaan Pendidikan KP"/>
    <m/>
    <m/>
    <m/>
    <n v="404820000"/>
    <x v="7"/>
    <x v="31"/>
    <m/>
    <m/>
    <m/>
    <n v="404820000"/>
    <n v="0"/>
    <m/>
    <s v="Kelembagaan dan Ketenagaan"/>
    <x v="4"/>
    <m/>
    <m/>
    <n v="165512970"/>
    <n v="0"/>
  </r>
  <r>
    <s v="DL.2376.AFA.001.053.A.521211"/>
    <s v="521211"/>
    <s v="Belanja Bahan"/>
    <m/>
    <m/>
    <m/>
    <n v="43000000"/>
    <x v="8"/>
    <x v="8"/>
    <m/>
    <m/>
    <m/>
    <n v="43000000"/>
    <n v="0"/>
    <m/>
    <m/>
    <x v="1"/>
    <m/>
    <s v="Kelembagaan"/>
    <n v="21711000"/>
    <n v="0"/>
  </r>
  <r>
    <s v="DL.2376.AFA.001.053.A.521211.1"/>
    <m/>
    <s v="01 - Konsumsi/bahan makanan"/>
    <n v="200"/>
    <s v="OK"/>
    <n v="75000"/>
    <n v="15000000"/>
    <x v="1"/>
    <x v="9"/>
    <n v="200"/>
    <s v="OK"/>
    <n v="75000"/>
    <n v="15000000"/>
    <n v="0"/>
    <s v=""/>
    <m/>
    <x v="1"/>
    <m/>
    <m/>
    <n v="14240000"/>
    <n v="0"/>
  </r>
  <r>
    <s v="DL.2376.AFA.001.053.A.521211.2"/>
    <m/>
    <s v="02 - Penggadaan"/>
    <n v="8"/>
    <s v="PKT"/>
    <n v="1000000"/>
    <n v="8000000"/>
    <x v="1"/>
    <x v="10"/>
    <n v="8"/>
    <s v="PKT"/>
    <n v="1000000"/>
    <n v="8000000"/>
    <n v="0"/>
    <s v=""/>
    <m/>
    <x v="1"/>
    <m/>
    <m/>
    <n v="2491500"/>
    <n v="0"/>
  </r>
  <r>
    <s v="DL.2376.AFA.001.053.A.521211.3"/>
    <m/>
    <s v="03 - Bahan Komputer"/>
    <n v="8"/>
    <s v="PKT"/>
    <n v="1500000"/>
    <n v="12000000"/>
    <x v="1"/>
    <x v="11"/>
    <n v="8"/>
    <s v="PKT"/>
    <n v="1500000"/>
    <n v="12000000"/>
    <n v="0"/>
    <s v=""/>
    <m/>
    <x v="1"/>
    <m/>
    <m/>
    <n v="2980000"/>
    <n v="0"/>
  </r>
  <r>
    <s v="DL.2376.AFA.001.053.A.521211.4"/>
    <m/>
    <s v="04 - ATK"/>
    <n v="8"/>
    <s v="PKT"/>
    <n v="1000000"/>
    <n v="8000000"/>
    <x v="1"/>
    <x v="12"/>
    <n v="8"/>
    <s v="PKT"/>
    <n v="1000000"/>
    <n v="8000000"/>
    <n v="0"/>
    <s v=""/>
    <m/>
    <x v="1"/>
    <m/>
    <m/>
    <n v="1999500"/>
    <n v="0"/>
  </r>
  <r>
    <s v="DL.2376.AFA.001.053.A.521219"/>
    <s v="521219"/>
    <s v="Belanja Barang Non Operasional Lainnya"/>
    <m/>
    <m/>
    <m/>
    <n v="31000000"/>
    <x v="13"/>
    <x v="24"/>
    <m/>
    <m/>
    <m/>
    <n v="31000000"/>
    <n v="0"/>
    <m/>
    <m/>
    <x v="1"/>
    <m/>
    <s v="Kelembagaan"/>
    <m/>
    <n v="0"/>
  </r>
  <r>
    <m/>
    <m/>
    <s v="01 - Dukungan Kegiatan Pengembangan Kelembagaan"/>
    <n v="1"/>
    <s v="PKT"/>
    <n v="31000000"/>
    <n v="31000000"/>
    <x v="1"/>
    <x v="32"/>
    <n v="1"/>
    <s v="PKT"/>
    <n v="31000000"/>
    <n v="31000000"/>
    <n v="0"/>
    <s v=""/>
    <m/>
    <x v="1"/>
    <m/>
    <m/>
    <m/>
    <n v="0"/>
  </r>
  <r>
    <s v="DL.2376.AFA.001.053.A.522151"/>
    <s v="522151"/>
    <s v="Belanja Jasa Profesi"/>
    <m/>
    <m/>
    <m/>
    <n v="25200000"/>
    <x v="9"/>
    <x v="13"/>
    <m/>
    <m/>
    <m/>
    <n v="25200000"/>
    <n v="0"/>
    <m/>
    <m/>
    <x v="1"/>
    <m/>
    <s v="Kelembagaan"/>
    <n v="0"/>
    <n v="0"/>
  </r>
  <r>
    <s v="DL.2376.AFA.001.053.A.522151.1"/>
    <m/>
    <s v="01 - Narasumber/Pembahas"/>
    <n v="28"/>
    <s v="OJ"/>
    <n v="900000"/>
    <n v="25200000"/>
    <x v="1"/>
    <x v="14"/>
    <n v="28"/>
    <s v="OJ"/>
    <n v="900000"/>
    <n v="25200000"/>
    <n v="0"/>
    <s v="No Revisi"/>
    <m/>
    <x v="1"/>
    <m/>
    <m/>
    <n v="0"/>
    <n v="0"/>
  </r>
  <r>
    <s v="DL.2376.AFA.001.053.A.524111"/>
    <s v="524111"/>
    <s v="Belanja Perjalanan Dinas Biasa"/>
    <m/>
    <m/>
    <m/>
    <n v="304120000"/>
    <x v="10"/>
    <x v="15"/>
    <m/>
    <m/>
    <m/>
    <n v="304120000"/>
    <n v="0"/>
    <m/>
    <m/>
    <x v="1"/>
    <m/>
    <s v="Kelembagaan"/>
    <n v="143201970"/>
    <n v="0"/>
  </r>
  <r>
    <s v="DL.2376.AFA.001.053.A.524111.1"/>
    <m/>
    <s v="01 - Perjalanan Pembentukan Kelembagaan Pendidikan KP"/>
    <n v="52"/>
    <s v="OK"/>
    <n v="5848480"/>
    <n v="304120000"/>
    <x v="1"/>
    <x v="33"/>
    <n v="52"/>
    <s v="OK"/>
    <n v="5848480"/>
    <n v="304120000"/>
    <n v="0"/>
    <s v="No Revisi"/>
    <m/>
    <x v="1"/>
    <m/>
    <m/>
    <n v="143201970"/>
    <n v="0"/>
  </r>
  <r>
    <s v="DL.2376.AFA.001.053.A.524113"/>
    <s v="524113"/>
    <s v="Belanja Perjalanan Dinas Dalam Kota"/>
    <m/>
    <m/>
    <m/>
    <n v="1500000"/>
    <x v="15"/>
    <x v="34"/>
    <m/>
    <m/>
    <m/>
    <n v="1500000"/>
    <n v="0"/>
    <m/>
    <m/>
    <x v="1"/>
    <m/>
    <s v="Kelembagaan"/>
    <n v="600000"/>
    <n v="0"/>
  </r>
  <r>
    <s v="DL.2376.AFA.001.053.A.524113.1"/>
    <m/>
    <s v="01 - Transport lokal"/>
    <n v="10"/>
    <s v="OK"/>
    <n v="150000"/>
    <n v="1500000"/>
    <x v="1"/>
    <x v="35"/>
    <n v="10"/>
    <s v="OK"/>
    <n v="150000"/>
    <n v="1500000"/>
    <n v="0"/>
    <s v="No Revisi"/>
    <m/>
    <x v="1"/>
    <m/>
    <m/>
    <n v="600000"/>
    <n v="0"/>
  </r>
  <r>
    <s v="DL.2376.AFA.001.053.B"/>
    <s v="B"/>
    <s v="Penyusunan NSPK Kelembagaan Pendidikan"/>
    <m/>
    <m/>
    <m/>
    <n v="70516000"/>
    <x v="11"/>
    <x v="36"/>
    <m/>
    <m/>
    <m/>
    <n v="70516000"/>
    <n v="0"/>
    <m/>
    <s v="Kelembagaan dan Ketenagaan"/>
    <x v="4"/>
    <m/>
    <m/>
    <n v="3973200"/>
    <n v="0"/>
  </r>
  <r>
    <s v="DL.2376.AFA.001.053.B.521211"/>
    <s v="521211"/>
    <s v="Belanja Bahan"/>
    <m/>
    <m/>
    <m/>
    <n v="22625000"/>
    <x v="8"/>
    <x v="8"/>
    <m/>
    <m/>
    <m/>
    <n v="22625000"/>
    <n v="0"/>
    <s v="No Revisi"/>
    <m/>
    <x v="1"/>
    <m/>
    <s v="Kelembagaan"/>
    <n v="3973200"/>
    <n v="0"/>
  </r>
  <r>
    <s v="DL.2376.AFA.001.053.B.521211.1"/>
    <m/>
    <s v="01 - Konsumsi/bahan makanan"/>
    <n v="75"/>
    <s v="OK"/>
    <n v="75000"/>
    <n v="5625000"/>
    <x v="1"/>
    <x v="9"/>
    <n v="75"/>
    <s v="OK"/>
    <n v="75000"/>
    <n v="5625000"/>
    <n v="0"/>
    <s v="No Revisi"/>
    <m/>
    <x v="1"/>
    <m/>
    <m/>
    <n v="0"/>
    <n v="0"/>
  </r>
  <r>
    <s v="DL.2376.AFA.001.053.B.521211.2"/>
    <m/>
    <s v="02 - Penggadaan"/>
    <n v="4"/>
    <s v="PKT"/>
    <n v="1500000"/>
    <n v="6000000"/>
    <x v="1"/>
    <x v="10"/>
    <n v="4"/>
    <s v="PKT"/>
    <n v="1500000"/>
    <n v="6000000"/>
    <n v="0"/>
    <s v="No Revisi"/>
    <m/>
    <x v="1"/>
    <m/>
    <m/>
    <n v="1488200"/>
    <n v="0"/>
  </r>
  <r>
    <s v="DL.2376.AFA.001.053.B.521211.3"/>
    <m/>
    <s v="03 - Bahan Komputer"/>
    <n v="4"/>
    <s v="PKT"/>
    <n v="1500000"/>
    <n v="6000000"/>
    <x v="1"/>
    <x v="11"/>
    <n v="4"/>
    <s v="PKT"/>
    <n v="1500000"/>
    <n v="6000000"/>
    <n v="0"/>
    <s v="No Revisi"/>
    <m/>
    <x v="1"/>
    <m/>
    <m/>
    <n v="1500000"/>
    <n v="0"/>
  </r>
  <r>
    <s v="DL.2376.AFA.001.053.B.521211.4"/>
    <m/>
    <s v="04 - ATK"/>
    <n v="5"/>
    <s v="PKT"/>
    <n v="1000000"/>
    <n v="5000000"/>
    <x v="1"/>
    <x v="12"/>
    <n v="5"/>
    <s v="PKT"/>
    <n v="1000000"/>
    <n v="5000000"/>
    <n v="0"/>
    <s v="No Revisi"/>
    <m/>
    <x v="1"/>
    <m/>
    <m/>
    <n v="985000"/>
    <n v="0"/>
  </r>
  <r>
    <s v="DL.2376.AFA.001.053.B.522151"/>
    <s v="522151"/>
    <s v="Belanja Jasa Profesi"/>
    <m/>
    <m/>
    <m/>
    <n v="7200000"/>
    <x v="9"/>
    <x v="13"/>
    <m/>
    <m/>
    <m/>
    <n v="7200000"/>
    <n v="0"/>
    <s v="No Revisi"/>
    <m/>
    <x v="1"/>
    <m/>
    <s v="Kelembagaan"/>
    <n v="0"/>
    <n v="0"/>
  </r>
  <r>
    <s v="DL.2376.AFA.001.053.B.522151.1"/>
    <m/>
    <s v="01 - Narasumber/Pembahas"/>
    <n v="8"/>
    <s v="OJ"/>
    <n v="900000"/>
    <n v="7200000"/>
    <x v="1"/>
    <x v="14"/>
    <n v="8"/>
    <s v="OJ"/>
    <n v="900000"/>
    <n v="7200000"/>
    <n v="0"/>
    <s v="No Revisi"/>
    <m/>
    <x v="1"/>
    <m/>
    <m/>
    <n v="0"/>
    <n v="0"/>
  </r>
  <r>
    <s v="DL.2376.AFA.001.053.B.524111"/>
    <s v="524111"/>
    <s v="Belanja Perjalanan Dinas Biasa"/>
    <m/>
    <m/>
    <m/>
    <n v="40691000"/>
    <x v="10"/>
    <x v="15"/>
    <m/>
    <m/>
    <m/>
    <n v="40691000"/>
    <n v="0"/>
    <s v="No Revisi"/>
    <m/>
    <x v="1"/>
    <m/>
    <s v="Kelembagaan"/>
    <n v="0"/>
    <n v="0"/>
  </r>
  <r>
    <s v="DL.2376.AFA.001.053.B.524111.1"/>
    <m/>
    <s v="01 - Penyusunan NSPK Kelembagaan Pendidikan"/>
    <n v="20"/>
    <s v="OK"/>
    <n v="2034550"/>
    <n v="40691000"/>
    <x v="1"/>
    <x v="37"/>
    <n v="20"/>
    <s v="OK"/>
    <n v="2034550"/>
    <n v="40691000"/>
    <n v="0"/>
    <s v="No Revisi"/>
    <m/>
    <x v="1"/>
    <m/>
    <m/>
    <n v="0"/>
    <n v="0"/>
  </r>
  <r>
    <s v="DL.2376.AFA.001.054"/>
    <s v="054"/>
    <s v="NSPK Ketenagaan Pendidikan KP"/>
    <m/>
    <s v=""/>
    <m/>
    <n v="219670000"/>
    <x v="16"/>
    <x v="38"/>
    <m/>
    <s v=""/>
    <m/>
    <n v="219670000"/>
    <n v="0"/>
    <m/>
    <m/>
    <x v="1"/>
    <m/>
    <m/>
    <n v="125006561"/>
    <n v="0"/>
  </r>
  <r>
    <s v="DL.2376.AFA.001.054.A"/>
    <s v="A"/>
    <s v="Penyiapan Pendidik dan Tenaga Kependidikan"/>
    <m/>
    <m/>
    <m/>
    <n v="116750000"/>
    <x v="7"/>
    <x v="39"/>
    <m/>
    <m/>
    <m/>
    <n v="116750000"/>
    <n v="0"/>
    <m/>
    <s v="Kelembagaan dan Ketenagaan"/>
    <x v="5"/>
    <m/>
    <m/>
    <n v="54972390"/>
    <n v="0"/>
  </r>
  <r>
    <s v="DL.2376.AFA.001.054.A.521211"/>
    <s v="521211"/>
    <s v="Belanja Bahan"/>
    <m/>
    <m/>
    <m/>
    <n v="50750000"/>
    <x v="8"/>
    <x v="8"/>
    <m/>
    <m/>
    <m/>
    <n v="50750000"/>
    <n v="0"/>
    <s v="No Revisi"/>
    <m/>
    <x v="1"/>
    <m/>
    <s v="Ketenagaan"/>
    <n v="8768000"/>
    <n v="0"/>
  </r>
  <r>
    <s v="DL.2376.AFA.001.054.A.521211.1"/>
    <m/>
    <s v="01 - Konsumsi/bahan makanan"/>
    <n v="250"/>
    <s v="OK"/>
    <n v="75000"/>
    <n v="18750000"/>
    <x v="1"/>
    <x v="9"/>
    <n v="250"/>
    <s v="OK"/>
    <n v="75000"/>
    <n v="18750000"/>
    <n v="0"/>
    <s v="No Revisi"/>
    <m/>
    <x v="1"/>
    <m/>
    <m/>
    <n v="770000"/>
    <n v="0"/>
  </r>
  <r>
    <s v="DL.2376.AFA.001.054.A.521211.2"/>
    <m/>
    <s v="02 - Penggadaan"/>
    <n v="8"/>
    <s v="PKT"/>
    <n v="1500000"/>
    <n v="12000000"/>
    <x v="1"/>
    <x v="10"/>
    <n v="8"/>
    <s v="PKT"/>
    <n v="1500000"/>
    <n v="12000000"/>
    <n v="0"/>
    <s v="No Revisi"/>
    <m/>
    <x v="1"/>
    <m/>
    <m/>
    <n v="2998000"/>
    <n v="0"/>
  </r>
  <r>
    <s v="DL.2376.AFA.001.054.A.521211.3"/>
    <m/>
    <s v="03 - Bahan Komputer"/>
    <n v="8"/>
    <s v="PKT"/>
    <n v="1500000"/>
    <n v="12000000"/>
    <x v="1"/>
    <x v="11"/>
    <n v="8"/>
    <s v="PKT"/>
    <n v="1500000"/>
    <n v="12000000"/>
    <n v="0"/>
    <s v="No Revisi"/>
    <m/>
    <x v="1"/>
    <m/>
    <m/>
    <n v="3000000"/>
    <n v="0"/>
  </r>
  <r>
    <s v="DL.2376.AFA.001.054.A.521211.4"/>
    <m/>
    <s v="04 - ATK"/>
    <n v="8"/>
    <s v="PKT"/>
    <n v="1000000"/>
    <n v="8000000"/>
    <x v="1"/>
    <x v="12"/>
    <n v="8"/>
    <s v="PKT"/>
    <n v="1000000"/>
    <n v="8000000"/>
    <n v="0"/>
    <s v="No Revisi"/>
    <m/>
    <x v="1"/>
    <m/>
    <m/>
    <n v="2000000"/>
    <n v="0"/>
  </r>
  <r>
    <s v="DL.2376.AFA.001.054.A.522151"/>
    <s v="522151"/>
    <s v="Belanja Jasa Profesi"/>
    <m/>
    <m/>
    <m/>
    <n v="0"/>
    <x v="9"/>
    <x v="13"/>
    <m/>
    <m/>
    <m/>
    <n v="0"/>
    <n v="0"/>
    <s v="No Revisi"/>
    <m/>
    <x v="1"/>
    <m/>
    <s v="Ketenagaan"/>
    <m/>
    <n v="0"/>
  </r>
  <r>
    <m/>
    <m/>
    <s v="01 - Narasumber/Pembahas"/>
    <n v="0"/>
    <s v="OJ"/>
    <n v="900000"/>
    <n v="0"/>
    <x v="1"/>
    <x v="14"/>
    <n v="0"/>
    <s v="OJ"/>
    <n v="900000"/>
    <n v="0"/>
    <n v="0"/>
    <s v="No Revisi"/>
    <m/>
    <x v="1"/>
    <m/>
    <m/>
    <m/>
    <n v="0"/>
  </r>
  <r>
    <s v="DL.2376.AFA.001.054.A.524111"/>
    <s v="524111"/>
    <s v="Belanja Perjalanan Dinas Biasa"/>
    <m/>
    <m/>
    <m/>
    <n v="66000000"/>
    <x v="10"/>
    <x v="15"/>
    <m/>
    <m/>
    <m/>
    <n v="66000000"/>
    <n v="0"/>
    <s v="No Revisi"/>
    <m/>
    <x v="1"/>
    <m/>
    <s v="Ketenagaan"/>
    <n v="46204390"/>
    <n v="0"/>
  </r>
  <r>
    <s v="DL.2376.AFA.001.054.A.524111.1"/>
    <m/>
    <s v="01 - Perjalanan Penyiapan Pendidik dan Tenaga Kependidikan"/>
    <n v="12"/>
    <s v="OK"/>
    <n v="5500000"/>
    <n v="66000000"/>
    <x v="1"/>
    <x v="40"/>
    <n v="12"/>
    <s v="OK"/>
    <n v="5500000"/>
    <n v="66000000"/>
    <n v="0"/>
    <s v="No Revisi"/>
    <m/>
    <x v="1"/>
    <m/>
    <m/>
    <n v="46204390"/>
    <n v="0"/>
  </r>
  <r>
    <s v="DL.2376.AFA.001.054.B"/>
    <s v="B"/>
    <s v="Evaluasi Beban Kerja Guru dan Dosen"/>
    <m/>
    <m/>
    <m/>
    <n v="102920000"/>
    <x v="11"/>
    <x v="41"/>
    <m/>
    <m/>
    <m/>
    <n v="102920000"/>
    <n v="0"/>
    <m/>
    <s v="Kelembagaan dan Ketenagaan"/>
    <x v="5"/>
    <m/>
    <m/>
    <n v="70034171"/>
    <n v="0"/>
  </r>
  <r>
    <s v="DL.2376.AFA.001.054.B.521211"/>
    <s v="521211"/>
    <s v="Belanja Bahan"/>
    <m/>
    <m/>
    <m/>
    <n v="23750000"/>
    <x v="8"/>
    <x v="8"/>
    <m/>
    <m/>
    <m/>
    <n v="23750000"/>
    <n v="0"/>
    <s v="No Revisi"/>
    <m/>
    <x v="1"/>
    <m/>
    <s v="Ketenagaan"/>
    <n v="17521250"/>
    <n v="0"/>
  </r>
  <r>
    <s v="DL.2376.AFA.001.054.B.521211.1"/>
    <m/>
    <s v="01 - Konsumsi/bahan makanan"/>
    <n v="90"/>
    <s v="OK"/>
    <n v="75000"/>
    <n v="6750000"/>
    <x v="1"/>
    <x v="9"/>
    <n v="90"/>
    <s v="OK"/>
    <n v="75000"/>
    <n v="6750000"/>
    <n v="0"/>
    <s v="No Revisi"/>
    <m/>
    <x v="1"/>
    <m/>
    <m/>
    <n v="2640000"/>
    <n v="0"/>
  </r>
  <r>
    <s v="DL.2376.AFA.001.054.B.521211.2"/>
    <m/>
    <s v="02 - Penggadaan"/>
    <n v="2"/>
    <s v="PKT"/>
    <n v="1500000"/>
    <n v="3000000"/>
    <x v="1"/>
    <x v="10"/>
    <n v="2"/>
    <s v="PKT"/>
    <n v="1500000"/>
    <n v="3000000"/>
    <n v="0"/>
    <s v="No Revisi"/>
    <m/>
    <x v="1"/>
    <m/>
    <m/>
    <n v="2999250"/>
    <n v="0"/>
  </r>
  <r>
    <s v="DL.2376.AFA.001.054.B.521211.3"/>
    <m/>
    <s v="03 - Bahan Komputer"/>
    <n v="2"/>
    <s v="PKT"/>
    <n v="1500000"/>
    <n v="3000000"/>
    <x v="1"/>
    <x v="11"/>
    <n v="2"/>
    <s v="PKT"/>
    <n v="1500000"/>
    <n v="3000000"/>
    <n v="0"/>
    <s v="No Revisi"/>
    <m/>
    <x v="1"/>
    <m/>
    <m/>
    <n v="3000000"/>
    <n v="0"/>
  </r>
  <r>
    <s v="DL.2376.AFA.001.054.B.521211.4"/>
    <m/>
    <s v="04 - ATK"/>
    <n v="2"/>
    <s v="PKT"/>
    <n v="1000000"/>
    <n v="2000000"/>
    <x v="1"/>
    <x v="12"/>
    <n v="2"/>
    <s v="PKT"/>
    <n v="1000000"/>
    <n v="2000000"/>
    <n v="0"/>
    <s v="No Revisi"/>
    <m/>
    <x v="1"/>
    <m/>
    <m/>
    <n v="1997000"/>
    <n v="0"/>
  </r>
  <r>
    <s v="DL.2376.AFA.001.054.B.521211.5"/>
    <m/>
    <s v="05 - Perlengkapan Kegiatan Beban Kerja Guru dan Dosen"/>
    <n v="36"/>
    <s v="OK"/>
    <n v="250000"/>
    <n v="9000000"/>
    <x v="1"/>
    <x v="42"/>
    <n v="36"/>
    <s v="OK"/>
    <n v="250000"/>
    <n v="9000000"/>
    <n v="0"/>
    <s v="No Revisi"/>
    <m/>
    <x v="1"/>
    <m/>
    <m/>
    <n v="6885000"/>
    <n v="0"/>
  </r>
  <r>
    <s v="DL.2376.AFA.001.054.B.522151"/>
    <s v="522151"/>
    <s v="Belanja Jasa Profesi"/>
    <m/>
    <m/>
    <m/>
    <n v="10000000"/>
    <x v="9"/>
    <x v="13"/>
    <m/>
    <m/>
    <m/>
    <n v="10000000"/>
    <n v="0"/>
    <s v="No Revisi"/>
    <m/>
    <x v="1"/>
    <m/>
    <s v="Ketenagaan"/>
    <n v="0"/>
    <n v="0"/>
  </r>
  <r>
    <s v="DL.2376.AFA.001.054.B.522151.1"/>
    <m/>
    <s v="01 - Narasumber/Pembahas"/>
    <n v="10"/>
    <s v="OJ"/>
    <n v="1000000"/>
    <n v="10000000"/>
    <x v="1"/>
    <x v="14"/>
    <n v="10"/>
    <s v="OJ"/>
    <n v="1000000"/>
    <n v="10000000"/>
    <n v="0"/>
    <s v="No Revisi"/>
    <m/>
    <x v="1"/>
    <m/>
    <m/>
    <n v="0"/>
    <n v="0"/>
  </r>
  <r>
    <s v="DL.2376.AFA.001.054.B.524111"/>
    <s v="524111"/>
    <s v="Belanja Perjalanan Dinas Biasa"/>
    <m/>
    <m/>
    <m/>
    <n v="69170000"/>
    <x v="10"/>
    <x v="15"/>
    <m/>
    <m/>
    <m/>
    <n v="69170000"/>
    <n v="0"/>
    <s v="No Revisi"/>
    <m/>
    <x v="1"/>
    <m/>
    <s v="Ketenagaan"/>
    <n v="52512921"/>
    <n v="0"/>
  </r>
  <r>
    <s v="DL.2376.AFA.001.054.B.524111.1"/>
    <m/>
    <s v="01 - Perjalanan Evaluasi Beban Kerja Guru dan Dosen"/>
    <n v="26"/>
    <s v="OK"/>
    <n v="2660417"/>
    <n v="69170000"/>
    <x v="1"/>
    <x v="43"/>
    <n v="26"/>
    <s v="OK"/>
    <n v="2660417"/>
    <n v="69170000"/>
    <n v="0"/>
    <s v="No Revisi"/>
    <m/>
    <x v="1"/>
    <m/>
    <m/>
    <n v="52512921"/>
    <n v="0"/>
  </r>
  <r>
    <s v="032.12.WA"/>
    <s v="032.12.WA"/>
    <s v="Program Dukungan Manajemen"/>
    <m/>
    <m/>
    <m/>
    <n v="22288180000"/>
    <x v="17"/>
    <x v="44"/>
    <m/>
    <m/>
    <m/>
    <n v="22288180000"/>
    <n v="0"/>
    <m/>
    <m/>
    <x v="1"/>
    <m/>
    <m/>
    <n v="7174081803"/>
    <n v="0"/>
  </r>
  <r>
    <s v="WA.2378"/>
    <s v="2378"/>
    <s v="Dukungan Manajemen Internal Lingkup Badan Riset dan Sumber Daya Manusia Kelautan dan Perikanan"/>
    <m/>
    <m/>
    <m/>
    <n v="13788180000"/>
    <x v="18"/>
    <x v="45"/>
    <m/>
    <m/>
    <m/>
    <n v="13788180000"/>
    <n v="0"/>
    <m/>
    <m/>
    <x v="1"/>
    <m/>
    <m/>
    <n v="4166963095"/>
    <n v="0"/>
  </r>
  <r>
    <s v="WA.2378.CAN"/>
    <s v="2378.CAN"/>
    <s v="Sarana Bidang Teknologi Informasi dan Komunikasi[Base Line]"/>
    <n v="2"/>
    <s v="Unit"/>
    <m/>
    <n v="260000000"/>
    <x v="19"/>
    <x v="46"/>
    <n v="2"/>
    <s v="Unit"/>
    <m/>
    <n v="260000000"/>
    <n v="0"/>
    <m/>
    <m/>
    <x v="1"/>
    <m/>
    <m/>
    <n v="0"/>
    <n v="0"/>
  </r>
  <r>
    <s v="WA.2378.CAN.001"/>
    <s v="2378.CAN.001"/>
    <s v="Sarana Teknologi Informasi dan Komunikasi Bidang Riset dan SDM KP"/>
    <n v="2"/>
    <s v="Unit"/>
    <m/>
    <n v="260000000"/>
    <x v="20"/>
    <x v="47"/>
    <n v="2"/>
    <s v="Unit"/>
    <m/>
    <n v="260000000"/>
    <n v="0"/>
    <m/>
    <m/>
    <x v="1"/>
    <m/>
    <m/>
    <n v="0"/>
    <n v="0"/>
  </r>
  <r>
    <s v="WA.2378.CAN.001.301"/>
    <s v="301"/>
    <s v="Sarana Teknologi Informasi dan Komunikasi (TIK) Pendidikan Kelautan dan Perikanan"/>
    <m/>
    <s v=""/>
    <m/>
    <n v="260000000"/>
    <x v="21"/>
    <x v="48"/>
    <m/>
    <s v=""/>
    <m/>
    <n v="260000000"/>
    <n v="0"/>
    <m/>
    <m/>
    <x v="1"/>
    <m/>
    <m/>
    <n v="0"/>
    <n v="0"/>
  </r>
  <r>
    <s v="WA.2378.CAN.001.301.A"/>
    <s v="A"/>
    <s v="Sarana Teknologi Informasi dan Komunikasi"/>
    <m/>
    <m/>
    <m/>
    <n v="260000000"/>
    <x v="7"/>
    <x v="49"/>
    <m/>
    <m/>
    <m/>
    <n v="260000000"/>
    <n v="0"/>
    <m/>
    <s v="Tata Usaha"/>
    <x v="6"/>
    <m/>
    <m/>
    <n v="0"/>
    <n v="0"/>
  </r>
  <r>
    <s v="WA.2378.CAN.001.301.A.532111"/>
    <s v="532111"/>
    <s v="Belanja Modal Peralatan dan Mesin"/>
    <m/>
    <m/>
    <m/>
    <n v="260000000"/>
    <x v="22"/>
    <x v="50"/>
    <m/>
    <m/>
    <m/>
    <n v="260000000"/>
    <n v="0"/>
    <m/>
    <m/>
    <x v="1"/>
    <s v="Belanja Modal"/>
    <s v="Umum"/>
    <n v="0"/>
    <n v="0"/>
  </r>
  <r>
    <s v="WA.2378.CAN.001.301.A.532111.1"/>
    <m/>
    <s v="01 - Peralatan Teknologi Informasi dan Komunikasi Pusdik KP"/>
    <n v="1"/>
    <s v="PKT"/>
    <n v="260000000"/>
    <n v="260000000"/>
    <x v="1"/>
    <x v="51"/>
    <n v="1"/>
    <s v="PKT"/>
    <n v="260000000"/>
    <n v="260000000"/>
    <n v="0"/>
    <s v=""/>
    <m/>
    <x v="1"/>
    <m/>
    <m/>
    <n v="0"/>
    <n v="0"/>
  </r>
  <r>
    <s v="WA.2378.EBA"/>
    <s v="2378.EBA"/>
    <s v="Layanan Dukungan Manajemen Internal[Base Line]"/>
    <n v="8"/>
    <s v="Layanan, Laporan, Dokumen, Rekomendasi, Unit"/>
    <m/>
    <n v="10694573000"/>
    <x v="23"/>
    <x v="52"/>
    <n v="8"/>
    <s v="Layanan, Laporan, Dokumen, Rekomendasi, Unit"/>
    <m/>
    <n v="10986305000"/>
    <n v="-291732000"/>
    <m/>
    <m/>
    <x v="1"/>
    <m/>
    <m/>
    <n v="3552530139"/>
    <n v="0"/>
  </r>
  <r>
    <s v="WA.2378.EBA.958"/>
    <s v="2378.EBA.958"/>
    <s v="Layanan Hubungan Masyarakat"/>
    <n v="1"/>
    <s v="Layanan"/>
    <m/>
    <n v="210809000"/>
    <x v="24"/>
    <x v="53"/>
    <n v="1"/>
    <s v="Layanan"/>
    <m/>
    <n v="157173000"/>
    <n v="53636000"/>
    <m/>
    <m/>
    <x v="1"/>
    <m/>
    <m/>
    <n v="20470542"/>
    <n v="0"/>
  </r>
  <r>
    <s v="WA.2378.EBA.958.306"/>
    <s v="306"/>
    <s v="Pelayanan Kerja Sama Pendidikan Kelautan dan Perikanan"/>
    <m/>
    <s v=""/>
    <m/>
    <n v="210809000"/>
    <x v="25"/>
    <x v="54"/>
    <m/>
    <s v=""/>
    <m/>
    <n v="157173000"/>
    <n v="53636000"/>
    <m/>
    <m/>
    <x v="1"/>
    <m/>
    <m/>
    <n v="20470542"/>
    <n v="0"/>
  </r>
  <r>
    <s v="WA.2378.EBA.958.306.A"/>
    <s v="A"/>
    <s v="Kerjasama Pendidikan KP"/>
    <m/>
    <m/>
    <m/>
    <n v="147749000"/>
    <x v="7"/>
    <x v="55"/>
    <m/>
    <m/>
    <m/>
    <n v="94113000"/>
    <n v="53636000"/>
    <m/>
    <s v="Perencanaan dan Evaluasi"/>
    <x v="7"/>
    <m/>
    <m/>
    <n v="20470542"/>
    <n v="0"/>
  </r>
  <r>
    <s v="WA.2378.EBA.958.306.A.521211"/>
    <s v="521211"/>
    <s v="Belanja Bahan"/>
    <m/>
    <m/>
    <m/>
    <n v="19500000"/>
    <x v="8"/>
    <x v="8"/>
    <m/>
    <m/>
    <m/>
    <n v="19500000"/>
    <n v="0"/>
    <m/>
    <m/>
    <x v="1"/>
    <s v="Pelayanan Kerja Sama Pendidikan Kelautan dan Perikanan"/>
    <s v="Perencanaan"/>
    <n v="9534950"/>
    <n v="0"/>
  </r>
  <r>
    <s v="WA.2378.EBA.958.306.A.521211.1"/>
    <m/>
    <s v="01 - Konsumsi/bahan makanan"/>
    <n v="100"/>
    <s v="OK"/>
    <n v="75000"/>
    <n v="7500000"/>
    <x v="1"/>
    <x v="9"/>
    <n v="100"/>
    <s v="OK"/>
    <n v="75000"/>
    <n v="7500000"/>
    <n v="0"/>
    <s v=""/>
    <m/>
    <x v="1"/>
    <m/>
    <m/>
    <n v="1740000"/>
    <n v="0"/>
  </r>
  <r>
    <s v="WA.2378.EBA.958.306.A.521211.2"/>
    <m/>
    <s v="02 - Penggadaan"/>
    <n v="3"/>
    <s v="PKT"/>
    <n v="1500000"/>
    <n v="4500000"/>
    <x v="1"/>
    <x v="10"/>
    <n v="3"/>
    <s v="PKT"/>
    <n v="1500000"/>
    <n v="4500000"/>
    <n v="0"/>
    <s v=""/>
    <m/>
    <x v="1"/>
    <m/>
    <m/>
    <n v="2956950"/>
    <n v="0"/>
  </r>
  <r>
    <s v="WA.2378.EBA.958.306.A.521211.3"/>
    <m/>
    <s v="03 - Bahan Komputer"/>
    <n v="3"/>
    <s v="PKT"/>
    <n v="1500000"/>
    <n v="4500000"/>
    <x v="1"/>
    <x v="11"/>
    <n v="3"/>
    <s v="PKT"/>
    <n v="1500000"/>
    <n v="4500000"/>
    <n v="0"/>
    <s v=""/>
    <m/>
    <x v="1"/>
    <m/>
    <m/>
    <n v="2880000"/>
    <n v="0"/>
  </r>
  <r>
    <s v="WA.2378.EBA.958.306.A.521211.4"/>
    <m/>
    <s v="04 - ATK"/>
    <n v="3"/>
    <s v="PKT"/>
    <n v="1000000"/>
    <n v="3000000"/>
    <x v="1"/>
    <x v="12"/>
    <n v="3"/>
    <s v="PKT"/>
    <n v="1000000"/>
    <n v="3000000"/>
    <n v="0"/>
    <s v=""/>
    <m/>
    <x v="1"/>
    <m/>
    <m/>
    <n v="1958000"/>
    <n v="0"/>
  </r>
  <r>
    <s v="WA.2378.EBA.958.306.A.521219"/>
    <s v="521219"/>
    <s v="Belanja Barang Non Operasional Lainnya"/>
    <m/>
    <m/>
    <m/>
    <n v="8500000"/>
    <x v="13"/>
    <x v="24"/>
    <m/>
    <m/>
    <m/>
    <n v="8687000"/>
    <n v="-187000"/>
    <m/>
    <m/>
    <x v="1"/>
    <s v="Pelayanan Kerja Sama Pendidikan Kelautan dan Perikanan"/>
    <s v="Perencanaan"/>
    <n v="183262"/>
    <n v="0"/>
  </r>
  <r>
    <s v="WA.2378.EBA.958.306.A.521219.1"/>
    <m/>
    <s v="01 - Langganan biaya video conference"/>
    <n v="2"/>
    <s v="PKT"/>
    <n v="250000"/>
    <n v="500000"/>
    <x v="1"/>
    <x v="56"/>
    <n v="2"/>
    <s v="PKT"/>
    <n v="250000"/>
    <n v="500000"/>
    <n v="0"/>
    <s v=""/>
    <m/>
    <x v="1"/>
    <m/>
    <m/>
    <n v="183262"/>
    <n v="0"/>
  </r>
  <r>
    <s v="WA.2378.EBA.958.306.A.521219.2"/>
    <m/>
    <s v="02 - Dukungan Kerjasama Pendidikan KP"/>
    <n v="1"/>
    <s v="PKT"/>
    <n v="8000000"/>
    <n v="8000000"/>
    <x v="1"/>
    <x v="57"/>
    <n v="1"/>
    <s v="PKT"/>
    <n v="8187000"/>
    <n v="8187000"/>
    <n v="-187000"/>
    <s v="Rev detil"/>
    <m/>
    <x v="1"/>
    <m/>
    <m/>
    <n v="0"/>
    <n v="0"/>
  </r>
  <r>
    <s v="WA.2378.EBA.958.306.A.522151"/>
    <s v="522151"/>
    <s v="Belanja Jasa Profesi"/>
    <m/>
    <m/>
    <m/>
    <n v="0"/>
    <x v="9"/>
    <x v="13"/>
    <m/>
    <m/>
    <m/>
    <n v="0"/>
    <n v="0"/>
    <m/>
    <m/>
    <x v="1"/>
    <s v="Pelayanan Kerja Sama Pendidikan Kelautan dan Perikanan"/>
    <s v="Perencanaan"/>
    <n v="0"/>
    <n v="0"/>
  </r>
  <r>
    <s v="WA.2378.EBA.958.306.A.522151.1"/>
    <m/>
    <s v="01 - Narasumber/Pembahas"/>
    <n v="0"/>
    <s v="OJ"/>
    <n v="1000000"/>
    <n v="0"/>
    <x v="1"/>
    <x v="14"/>
    <n v="0"/>
    <s v="OJ"/>
    <n v="1000000"/>
    <n v="0"/>
    <n v="0"/>
    <s v=""/>
    <m/>
    <x v="1"/>
    <m/>
    <m/>
    <n v="0"/>
    <n v="0"/>
  </r>
  <r>
    <s v="WA.2378.EBA.958.306.A.524111"/>
    <s v="524111"/>
    <s v="Belanja Perjalanan Dinas Biasa"/>
    <m/>
    <m/>
    <m/>
    <n v="119749000"/>
    <x v="10"/>
    <x v="15"/>
    <m/>
    <m/>
    <m/>
    <n v="65926000"/>
    <n v="53823000"/>
    <m/>
    <m/>
    <x v="1"/>
    <s v="Pelayanan Kerja Sama Pendidikan Kelautan dan Perikanan"/>
    <s v="Perencanaan"/>
    <n v="10752330"/>
    <n v="0"/>
  </r>
  <r>
    <s v="WA.2378.EBA.958.306.A.524111.1"/>
    <m/>
    <s v="01 - Perjalanan Kerjasama Pendidikan KP"/>
    <n v="20"/>
    <s v="OK"/>
    <n v="5987450"/>
    <n v="119749000"/>
    <x v="1"/>
    <x v="58"/>
    <n v="10"/>
    <s v="OK"/>
    <n v="6592667"/>
    <n v="65926000"/>
    <n v="53823000"/>
    <s v="Rev detil"/>
    <m/>
    <x v="1"/>
    <m/>
    <m/>
    <s v="#SPILL!"/>
    <s v="#SPILL!"/>
  </r>
  <r>
    <s v="WA.2378.EBA.958.306.A.524111.1"/>
    <s v="B"/>
    <s v="Pertemuan Mitra Kerjasama Pendidikan KP"/>
    <m/>
    <m/>
    <m/>
    <n v="0"/>
    <x v="11"/>
    <x v="59"/>
    <m/>
    <m/>
    <m/>
    <n v="0"/>
    <n v="0"/>
    <s v="Revisi_Kanwil"/>
    <s v="Perencanaan dan Evaluasi"/>
    <x v="7"/>
    <m/>
    <m/>
    <m/>
    <n v="0"/>
  </r>
  <r>
    <s v="WA.2378.EBA.958.306.A.524111.1"/>
    <s v="521211"/>
    <s v="Belanja Bahan"/>
    <m/>
    <m/>
    <m/>
    <n v="0"/>
    <x v="8"/>
    <x v="8"/>
    <m/>
    <m/>
    <m/>
    <n v="0"/>
    <n v="0"/>
    <s v="Revisi_Kanwil"/>
    <m/>
    <x v="1"/>
    <s v="Pelayanan Kerja Sama Pendidikan Kelautan dan Perikanan"/>
    <s v="Perencanaan"/>
    <m/>
    <n v="0"/>
  </r>
  <r>
    <s v="WA.2378.EBA.958.306.A.524111.1"/>
    <m/>
    <s v="01 - Konsumsi/bahan makanan"/>
    <n v="20"/>
    <s v="OK"/>
    <n v="75000"/>
    <n v="0"/>
    <x v="1"/>
    <x v="9"/>
    <n v="20"/>
    <s v="OK"/>
    <n v="75000"/>
    <n v="0"/>
    <n v="0"/>
    <s v="Revisi_Kanwil"/>
    <m/>
    <x v="1"/>
    <m/>
    <m/>
    <m/>
    <n v="0"/>
  </r>
  <r>
    <s v="WA.2378.EBA.958.306.A.524111.1"/>
    <m/>
    <s v="02 - Penggadaan"/>
    <n v="1"/>
    <s v="PKT"/>
    <n v="1500000"/>
    <n v="0"/>
    <x v="1"/>
    <x v="10"/>
    <n v="1"/>
    <s v="PKT"/>
    <n v="1500000"/>
    <n v="0"/>
    <n v="0"/>
    <s v="Revisi_Kanwil"/>
    <m/>
    <x v="1"/>
    <m/>
    <m/>
    <m/>
    <n v="0"/>
  </r>
  <r>
    <s v="WA.2378.EBA.958.306.A.524111.1"/>
    <m/>
    <s v="03 - Bahan Komputer"/>
    <n v="1"/>
    <s v="PKT"/>
    <n v="1500000"/>
    <n v="0"/>
    <x v="1"/>
    <x v="11"/>
    <n v="1"/>
    <s v="PKT"/>
    <n v="1500000"/>
    <n v="0"/>
    <n v="0"/>
    <s v="Revisi_Kanwil"/>
    <m/>
    <x v="1"/>
    <m/>
    <m/>
    <m/>
    <n v="0"/>
  </r>
  <r>
    <s v="WA.2378.EBA.958.306.A.524111.1"/>
    <m/>
    <s v="04 - ATK"/>
    <n v="1"/>
    <s v="PKT"/>
    <n v="1000000"/>
    <n v="0"/>
    <x v="1"/>
    <x v="12"/>
    <n v="1"/>
    <s v="PKT"/>
    <n v="1000000"/>
    <n v="0"/>
    <n v="0"/>
    <s v="Revisi_Kanwil"/>
    <m/>
    <x v="1"/>
    <m/>
    <m/>
    <m/>
    <n v="0"/>
  </r>
  <r>
    <s v="WA.2378.EBA.958.306.A.524111.1"/>
    <m/>
    <s v="05 - Perlengkapan Peserta"/>
    <n v="109"/>
    <s v="OK"/>
    <n v="280000"/>
    <n v="0"/>
    <x v="1"/>
    <x v="60"/>
    <n v="109"/>
    <s v="OK"/>
    <n v="280000"/>
    <n v="0"/>
    <n v="0"/>
    <s v="Revisi_Kanwil"/>
    <m/>
    <x v="1"/>
    <m/>
    <m/>
    <m/>
    <n v="0"/>
  </r>
  <r>
    <s v="WA.2378.EBA.958.306.A.524111.1"/>
    <s v="521219"/>
    <s v="Belanja Barang Non Operasional Lainnya"/>
    <m/>
    <m/>
    <m/>
    <n v="0"/>
    <x v="13"/>
    <x v="24"/>
    <m/>
    <m/>
    <m/>
    <n v="0"/>
    <n v="0"/>
    <s v="Revisi_Kanwil"/>
    <m/>
    <x v="1"/>
    <s v="Pelayanan Kerja Sama Pendidikan Kelautan dan Perikanan"/>
    <s v="Perencanaan"/>
    <m/>
    <n v="0"/>
  </r>
  <r>
    <s v="WA.2378.EBA.958.306.A.524111.1"/>
    <m/>
    <s v="01 - Langganan biaya video conference"/>
    <n v="0"/>
    <s v="PKT"/>
    <n v="250000"/>
    <n v="0"/>
    <x v="1"/>
    <x v="56"/>
    <n v="0"/>
    <s v="PKT"/>
    <n v="250000"/>
    <n v="0"/>
    <n v="0"/>
    <s v="No Revisi"/>
    <m/>
    <x v="1"/>
    <m/>
    <m/>
    <m/>
    <n v="0"/>
  </r>
  <r>
    <s v="WA.2378.EBA.958.306.A.524111.1"/>
    <m/>
    <s v="02 - Dukungan Kerjasama Pendidikan KP"/>
    <n v="0"/>
    <s v="PKT"/>
    <n v="8000000"/>
    <n v="0"/>
    <x v="1"/>
    <x v="57"/>
    <n v="0"/>
    <s v="PKT"/>
    <n v="8000000"/>
    <n v="0"/>
    <n v="0"/>
    <s v="No Revisi"/>
    <m/>
    <x v="1"/>
    <m/>
    <m/>
    <m/>
    <n v="0"/>
  </r>
  <r>
    <s v="WA.2378.EBA.958.306.A.524111.1"/>
    <s v="522151"/>
    <s v="Belanja Jasa Profesi"/>
    <m/>
    <m/>
    <m/>
    <n v="0"/>
    <x v="9"/>
    <x v="13"/>
    <m/>
    <m/>
    <m/>
    <n v="0"/>
    <n v="0"/>
    <s v="Revisi_Kanwil"/>
    <m/>
    <x v="1"/>
    <s v="Pelayanan Kerja Sama Pendidikan Kelautan dan Perikanan"/>
    <s v="Perencanaan"/>
    <m/>
    <n v="0"/>
  </r>
  <r>
    <s v="WA.2378.EBA.958.306.A.524111.1"/>
    <m/>
    <s v="01 - Narasumber/Pembahas"/>
    <n v="10"/>
    <s v="OJ"/>
    <n v="1000000"/>
    <n v="0"/>
    <x v="1"/>
    <x v="14"/>
    <n v="10"/>
    <s v="OJ"/>
    <n v="1000000"/>
    <n v="0"/>
    <n v="0"/>
    <s v="Revisi_Kanwil"/>
    <m/>
    <x v="1"/>
    <m/>
    <m/>
    <m/>
    <n v="0"/>
  </r>
  <r>
    <s v="WA.2378.EBA.958.306.A.524111.1"/>
    <s v="524111"/>
    <s v="Belanja Perjalanan Dinas Biasa"/>
    <m/>
    <m/>
    <m/>
    <n v="0"/>
    <x v="10"/>
    <x v="15"/>
    <m/>
    <m/>
    <m/>
    <n v="0"/>
    <n v="0"/>
    <s v="Revisi_Kanwil"/>
    <m/>
    <x v="1"/>
    <s v="Pelayanan Kerja Sama Pendidikan Kelautan dan Perikanan"/>
    <s v="Perencanaan"/>
    <m/>
    <n v="0"/>
  </r>
  <r>
    <s v="WA.2378.EBA.958.306.A.524111.1"/>
    <m/>
    <s v="01 - Paket Fullboard Meeting (109 Org X 2 hari)"/>
    <n v="218"/>
    <s v="OH"/>
    <n v="822000"/>
    <n v="0"/>
    <x v="1"/>
    <x v="61"/>
    <n v="218"/>
    <s v="OH"/>
    <n v="822000"/>
    <n v="0"/>
    <n v="0"/>
    <s v="Revisi_Kanwil"/>
    <m/>
    <x v="1"/>
    <m/>
    <m/>
    <m/>
    <n v="0"/>
  </r>
  <r>
    <s v="WA.2378.EBA.958.306.A.524111.1"/>
    <m/>
    <s v="02 - Perjalanan Fullboard Meeting"/>
    <n v="56"/>
    <s v="OK"/>
    <n v="3000000"/>
    <n v="0"/>
    <x v="1"/>
    <x v="62"/>
    <n v="56"/>
    <s v="OK"/>
    <n v="3000000"/>
    <n v="0"/>
    <n v="0"/>
    <s v="Revisi_Kanwil"/>
    <m/>
    <x v="1"/>
    <m/>
    <m/>
    <m/>
    <n v="0"/>
  </r>
  <r>
    <s v="WA.2378.EBA.958.306.A.524111.1"/>
    <s v="B"/>
    <s v="Penyusunan Pedoman dan Program Kerjasama Penta Helix"/>
    <m/>
    <m/>
    <m/>
    <n v="63060000"/>
    <x v="11"/>
    <x v="63"/>
    <m/>
    <m/>
    <m/>
    <n v="63060000"/>
    <n v="0"/>
    <s v=""/>
    <s v="Perencanaan dan Evaluasi"/>
    <x v="7"/>
    <m/>
    <m/>
    <m/>
    <n v="0"/>
  </r>
  <r>
    <s v="WA.2378.EBA.958.306.A.524111.1"/>
    <s v="521211"/>
    <s v="Belanja Bahan"/>
    <m/>
    <m/>
    <m/>
    <n v="14700000"/>
    <x v="8"/>
    <x v="8"/>
    <m/>
    <m/>
    <m/>
    <n v="14700000"/>
    <n v="0"/>
    <s v=""/>
    <m/>
    <x v="1"/>
    <s v="Pelayanan Kerja Sama Pendidikan Kelautan dan Perikanan"/>
    <s v="Perencanaan"/>
    <m/>
    <n v="0"/>
  </r>
  <r>
    <s v="WA.2378.EBA.958.306.A.524111.1"/>
    <m/>
    <s v="01 - Konsumsi/bahan makanan"/>
    <n v="36"/>
    <s v="OK"/>
    <n v="75000"/>
    <n v="2700000"/>
    <x v="1"/>
    <x v="9"/>
    <n v="36"/>
    <s v="OK"/>
    <n v="75000"/>
    <n v="2700000"/>
    <n v="0"/>
    <s v=""/>
    <m/>
    <x v="1"/>
    <m/>
    <m/>
    <m/>
    <n v="0"/>
  </r>
  <r>
    <s v="WA.2378.EBA.958.306.A.524111.1"/>
    <m/>
    <s v="02 - Penggadaan"/>
    <n v="2"/>
    <s v="PKT"/>
    <n v="1500000"/>
    <n v="3000000"/>
    <x v="1"/>
    <x v="10"/>
    <n v="2"/>
    <s v="PKT"/>
    <n v="1500000"/>
    <n v="3000000"/>
    <n v="0"/>
    <s v=""/>
    <m/>
    <x v="1"/>
    <m/>
    <m/>
    <m/>
    <n v="0"/>
  </r>
  <r>
    <s v="WA.2378.EBA.958.306.A.524111.1"/>
    <m/>
    <s v="03 - Bahan Komputer"/>
    <n v="2"/>
    <s v="PKT"/>
    <n v="1500000"/>
    <n v="3000000"/>
    <x v="1"/>
    <x v="11"/>
    <n v="2"/>
    <s v="PKT"/>
    <n v="1500000"/>
    <n v="3000000"/>
    <n v="0"/>
    <s v=""/>
    <m/>
    <x v="1"/>
    <m/>
    <m/>
    <m/>
    <n v="0"/>
  </r>
  <r>
    <s v="WA.2378.EBA.958.306.A.524111.1"/>
    <m/>
    <s v="04 - ATK"/>
    <n v="2"/>
    <s v="PKT"/>
    <n v="1000000"/>
    <n v="2000000"/>
    <x v="1"/>
    <x v="12"/>
    <n v="2"/>
    <s v="PKT"/>
    <n v="1000000"/>
    <n v="2000000"/>
    <n v="0"/>
    <s v=""/>
    <m/>
    <x v="1"/>
    <m/>
    <m/>
    <m/>
    <n v="0"/>
  </r>
  <r>
    <s v="WA.2378.EBA.958.306.A.524111.1"/>
    <m/>
    <s v="05 - Cetakan"/>
    <n v="20"/>
    <s v="Ekspl"/>
    <n v="200000"/>
    <n v="4000000"/>
    <x v="1"/>
    <x v="64"/>
    <n v="20"/>
    <s v="Ekspl"/>
    <n v="200000"/>
    <n v="4000000"/>
    <n v="0"/>
    <s v=""/>
    <m/>
    <x v="1"/>
    <m/>
    <m/>
    <m/>
    <n v="0"/>
  </r>
  <r>
    <s v="WA.2378.EBA.958.306.A.524111.1"/>
    <s v="521219"/>
    <s v="Belanja Barang Non Operasional Lainnya"/>
    <m/>
    <m/>
    <m/>
    <n v="0"/>
    <x v="13"/>
    <x v="24"/>
    <m/>
    <m/>
    <m/>
    <n v="0"/>
    <n v="0"/>
    <s v="No Revisi"/>
    <m/>
    <x v="1"/>
    <s v="Pelayanan Kerja Sama Pendidikan Kelautan dan Perikanan"/>
    <s v="Perencanaan"/>
    <m/>
    <n v="0"/>
  </r>
  <r>
    <s v="WA.2378.EBA.958.306.A.524111.1"/>
    <m/>
    <s v="01 - Langganan biaya video conference"/>
    <n v="0"/>
    <s v="PKT"/>
    <n v="250000"/>
    <n v="0"/>
    <x v="1"/>
    <x v="56"/>
    <n v="0"/>
    <s v="PKT"/>
    <n v="250000"/>
    <n v="0"/>
    <n v="0"/>
    <s v="No Revisi"/>
    <m/>
    <x v="1"/>
    <m/>
    <m/>
    <m/>
    <n v="0"/>
  </r>
  <r>
    <s v="WA.2378.EBA.958.306.A.524111.1"/>
    <m/>
    <s v="02 - Dukungan Kerjasama Pendidikan KP"/>
    <n v="0"/>
    <s v="PKT"/>
    <n v="8000000"/>
    <n v="0"/>
    <x v="1"/>
    <x v="57"/>
    <n v="0"/>
    <s v="PKT"/>
    <n v="8000000"/>
    <n v="0"/>
    <n v="0"/>
    <s v="No Revisi"/>
    <m/>
    <x v="1"/>
    <m/>
    <m/>
    <m/>
    <n v="0"/>
  </r>
  <r>
    <s v="WA.2378.EBA.958.306.A.524111.1"/>
    <s v="522151"/>
    <s v="Belanja Jasa Profesi"/>
    <m/>
    <m/>
    <m/>
    <n v="0"/>
    <x v="9"/>
    <x v="13"/>
    <m/>
    <m/>
    <m/>
    <n v="0"/>
    <n v="0"/>
    <s v="No Revisi"/>
    <m/>
    <x v="1"/>
    <s v="Pelayanan Kerja Sama Pendidikan Kelautan dan Perikanan"/>
    <s v="Perencanaan"/>
    <m/>
    <n v="0"/>
  </r>
  <r>
    <s v="WA.2378.EBA.958.306.A.524111.1"/>
    <m/>
    <s v="01 - Narasumber/Pembahas"/>
    <n v="0"/>
    <s v="OJ"/>
    <n v="1000000"/>
    <n v="0"/>
    <x v="1"/>
    <x v="14"/>
    <n v="0"/>
    <s v="OJ"/>
    <n v="1000000"/>
    <n v="0"/>
    <n v="0"/>
    <s v="No Revisi"/>
    <m/>
    <x v="1"/>
    <m/>
    <m/>
    <m/>
    <n v="0"/>
  </r>
  <r>
    <s v="WA.2378.EBA.958.306.A.524111.1"/>
    <s v="524111"/>
    <s v="Belanja Perjalanan Dinas Biasa"/>
    <m/>
    <m/>
    <m/>
    <n v="48360000"/>
    <x v="10"/>
    <x v="15"/>
    <m/>
    <m/>
    <m/>
    <n v="48360000"/>
    <n v="0"/>
    <s v=""/>
    <m/>
    <x v="1"/>
    <s v="Pelayanan Kerja Sama Pendidikan Kelautan dan Perikanan"/>
    <s v="Perencanaan"/>
    <m/>
    <n v="0"/>
  </r>
  <r>
    <s v="WA.2378.EBA.958.306.A.524111.1"/>
    <m/>
    <s v="01 - Perjalanan Penyusunan Pedoman dan Program Kerjasama Penta Helix"/>
    <n v="24"/>
    <s v="OK"/>
    <n v="2015000"/>
    <n v="48360000"/>
    <x v="1"/>
    <x v="65"/>
    <n v="24"/>
    <s v="OK"/>
    <n v="2015000"/>
    <n v="48360000"/>
    <n v="0"/>
    <s v=""/>
    <m/>
    <x v="1"/>
    <m/>
    <m/>
    <m/>
    <n v="0"/>
  </r>
  <r>
    <s v="WA.2378.EBA.962"/>
    <s v="2378.EBA.962"/>
    <s v="Layanan Umum"/>
    <n v="1"/>
    <s v="Layanan"/>
    <m/>
    <n v="1252086000"/>
    <x v="26"/>
    <x v="66"/>
    <n v="1"/>
    <s v="Layanan"/>
    <m/>
    <n v="1597454000"/>
    <n v="-345368000"/>
    <m/>
    <m/>
    <x v="1"/>
    <m/>
    <m/>
    <n v="265248019"/>
    <n v="0"/>
  </r>
  <r>
    <s v="WA.2378.EBA.962.301"/>
    <s v="301"/>
    <s v="Pelayanan Tata Usaha dan Kerumahtanggaan Pendidikan Kelautan dan Perikanan"/>
    <m/>
    <s v=""/>
    <m/>
    <n v="1252086000"/>
    <x v="21"/>
    <x v="67"/>
    <m/>
    <s v=""/>
    <m/>
    <n v="1597454000"/>
    <n v="-345368000"/>
    <m/>
    <m/>
    <x v="1"/>
    <m/>
    <m/>
    <n v="265248019"/>
    <n v="0"/>
  </r>
  <r>
    <s v="WA.2378.EBA.962.301.A"/>
    <s v="A"/>
    <s v="Pengelolaan dan Implementasi BMN"/>
    <m/>
    <m/>
    <m/>
    <n v="61900000"/>
    <x v="7"/>
    <x v="68"/>
    <m/>
    <m/>
    <m/>
    <n v="61900000"/>
    <n v="0"/>
    <m/>
    <s v="Tata Usaha"/>
    <x v="6"/>
    <m/>
    <m/>
    <n v="27285195"/>
    <n v="0"/>
  </r>
  <r>
    <s v="WA.2378.EBA.962.301.A.521211"/>
    <s v="521211"/>
    <s v="Belanja Bahan"/>
    <m/>
    <m/>
    <m/>
    <n v="15000000"/>
    <x v="8"/>
    <x v="8"/>
    <m/>
    <m/>
    <m/>
    <n v="15000000"/>
    <n v="0"/>
    <m/>
    <m/>
    <x v="1"/>
    <s v="Layanan Umum"/>
    <s v="Umum"/>
    <n v="4992850"/>
    <n v="0"/>
  </r>
  <r>
    <s v="WA.2378.EBA.962.301.A.521211.1"/>
    <m/>
    <s v="01 - Penggadaan"/>
    <n v="3"/>
    <s v="PKT"/>
    <n v="1500000"/>
    <n v="4500000"/>
    <x v="1"/>
    <x v="69"/>
    <n v="3"/>
    <s v="PKT"/>
    <n v="1500000"/>
    <n v="4500000"/>
    <n v="0"/>
    <s v=""/>
    <m/>
    <x v="1"/>
    <m/>
    <m/>
    <n v="1495000"/>
    <n v="0"/>
  </r>
  <r>
    <s v="WA.2378.EBA.962.301.A.521211.2"/>
    <m/>
    <s v="02 - Bahan Komputer"/>
    <n v="3"/>
    <s v="PKT"/>
    <n v="1500000"/>
    <n v="4500000"/>
    <x v="1"/>
    <x v="21"/>
    <n v="3"/>
    <s v="PKT"/>
    <n v="1500000"/>
    <n v="4500000"/>
    <n v="0"/>
    <s v=""/>
    <m/>
    <x v="1"/>
    <m/>
    <m/>
    <n v="1500000"/>
    <n v="0"/>
  </r>
  <r>
    <s v="WA.2378.EBA.962.301.A.521211.3"/>
    <m/>
    <s v="03 - ATK"/>
    <n v="3"/>
    <s v="PKT"/>
    <n v="1000000"/>
    <n v="3000000"/>
    <x v="1"/>
    <x v="22"/>
    <n v="3"/>
    <s v="PKT"/>
    <n v="1000000"/>
    <n v="3000000"/>
    <n v="0"/>
    <s v=""/>
    <m/>
    <x v="1"/>
    <m/>
    <m/>
    <n v="998000"/>
    <n v="0"/>
  </r>
  <r>
    <s v="WA.2378.EBA.962.301.A.521211.4"/>
    <m/>
    <s v="04 - Cetakan Kegiatan Administrasi SIMAK BMN"/>
    <n v="6"/>
    <s v="Ekplr"/>
    <n v="500000"/>
    <n v="3000000"/>
    <x v="1"/>
    <x v="70"/>
    <n v="6"/>
    <s v="Ekplr"/>
    <n v="500000"/>
    <n v="3000000"/>
    <n v="0"/>
    <s v=""/>
    <m/>
    <x v="1"/>
    <m/>
    <m/>
    <n v="999850"/>
    <n v="0"/>
  </r>
  <r>
    <s v="WA.2378.EBA.962.301.A.524111"/>
    <s v="524111"/>
    <s v="Belanja Perjalanan Dinas Biasa"/>
    <m/>
    <m/>
    <m/>
    <n v="44800000"/>
    <x v="10"/>
    <x v="15"/>
    <m/>
    <m/>
    <m/>
    <n v="44800000"/>
    <n v="0"/>
    <m/>
    <m/>
    <x v="1"/>
    <s v="Layanan Umum"/>
    <s v="Umum"/>
    <n v="21992345"/>
    <n v="0"/>
  </r>
  <r>
    <s v="WA.2378.EBA.962.301.A.524111.1"/>
    <m/>
    <s v="01 - Perjalanan Implementasi SIMAK - BMN"/>
    <n v="8"/>
    <s v="OK"/>
    <n v="5600000"/>
    <n v="44800000"/>
    <x v="1"/>
    <x v="71"/>
    <n v="8"/>
    <s v="OK"/>
    <n v="5600000"/>
    <n v="44800000"/>
    <n v="0"/>
    <s v=""/>
    <m/>
    <x v="1"/>
    <m/>
    <m/>
    <n v="21992345"/>
    <n v="0"/>
  </r>
  <r>
    <s v="WA.2378.EBA.962.301.A.524113"/>
    <s v="524113"/>
    <s v="Belanja Perjalanan Dinas Dalam Kota"/>
    <m/>
    <m/>
    <m/>
    <n v="2100000"/>
    <x v="15"/>
    <x v="34"/>
    <m/>
    <m/>
    <m/>
    <n v="2100000"/>
    <n v="0"/>
    <m/>
    <m/>
    <x v="1"/>
    <s v="Layanan Umum"/>
    <s v="Umum"/>
    <n v="300000"/>
    <n v="0"/>
  </r>
  <r>
    <s v="WA.2378.EBA.962.301.A.524113.1"/>
    <m/>
    <s v="01 - Koordinasi Implementasi SIMAK - BMN"/>
    <n v="14"/>
    <s v="OK"/>
    <n v="150000"/>
    <n v="2100000"/>
    <x v="1"/>
    <x v="72"/>
    <n v="14"/>
    <s v="OK"/>
    <n v="150000"/>
    <n v="2100000"/>
    <n v="0"/>
    <s v="No Revisi"/>
    <m/>
    <x v="1"/>
    <m/>
    <m/>
    <n v="300000"/>
    <n v="0"/>
  </r>
  <r>
    <s v="WA.2378.EBA.962.301.B"/>
    <s v="B"/>
    <s v="Pembinaan dan Koordinasi Pimpinan"/>
    <m/>
    <m/>
    <m/>
    <n v="498618000"/>
    <x v="11"/>
    <x v="73"/>
    <m/>
    <m/>
    <m/>
    <n v="515323000"/>
    <n v="-16705000"/>
    <m/>
    <s v="Tata Usaha"/>
    <x v="6"/>
    <m/>
    <m/>
    <n v="117188341"/>
    <n v="0"/>
  </r>
  <r>
    <s v="WA.2378.EBA.962.301.B.521211"/>
    <s v="521211"/>
    <s v="Belanja Bahan"/>
    <m/>
    <m/>
    <m/>
    <n v="5000000"/>
    <x v="8"/>
    <x v="8"/>
    <m/>
    <m/>
    <m/>
    <n v="5000000"/>
    <n v="0"/>
    <m/>
    <m/>
    <x v="1"/>
    <s v="Layanan Umum"/>
    <s v="Umum"/>
    <n v="2455000"/>
    <n v="0"/>
  </r>
  <r>
    <s v="WA.2378.EBA.962.301.B.521211.1"/>
    <m/>
    <s v="01 - Bahan Komputer"/>
    <n v="2"/>
    <s v="PKT"/>
    <n v="1500000"/>
    <n v="3000000"/>
    <x v="1"/>
    <x v="74"/>
    <n v="2"/>
    <s v="PKT"/>
    <n v="1500000"/>
    <n v="3000000"/>
    <n v="0"/>
    <s v=""/>
    <m/>
    <x v="1"/>
    <m/>
    <m/>
    <n v="1455000"/>
    <n v="0"/>
  </r>
  <r>
    <s v="WA.2378.EBA.962.301.B.521211.2"/>
    <m/>
    <s v="02 - ATK"/>
    <n v="2"/>
    <s v="PKT"/>
    <n v="1000000"/>
    <n v="2000000"/>
    <x v="1"/>
    <x v="75"/>
    <n v="2"/>
    <s v="PKT"/>
    <n v="1000000"/>
    <n v="2000000"/>
    <n v="0"/>
    <s v=""/>
    <m/>
    <x v="1"/>
    <m/>
    <m/>
    <n v="1000000"/>
    <n v="0"/>
  </r>
  <r>
    <s v="WA.2378.EBA.962.301.B.521219"/>
    <s v="521219"/>
    <s v="Belanja Barang Non Operasional Lainnya"/>
    <m/>
    <m/>
    <m/>
    <n v="7800000"/>
    <x v="13"/>
    <x v="24"/>
    <m/>
    <m/>
    <m/>
    <n v="7800000"/>
    <n v="0"/>
    <m/>
    <m/>
    <x v="1"/>
    <s v="Layanan Umum"/>
    <s v="Umum"/>
    <n v="0"/>
    <n v="0"/>
  </r>
  <r>
    <s v="WA.2378.EBA.962.301.B.521219.1"/>
    <m/>
    <s v="01 - Langganan biaya Aplikasi"/>
    <n v="2"/>
    <s v="PKT"/>
    <n v="3900000"/>
    <n v="7800000"/>
    <x v="1"/>
    <x v="76"/>
    <n v="2"/>
    <s v="PKT"/>
    <n v="3900000"/>
    <n v="7800000"/>
    <n v="0"/>
    <s v="No Revisi"/>
    <m/>
    <x v="1"/>
    <m/>
    <m/>
    <n v="0"/>
    <n v="0"/>
  </r>
  <r>
    <s v="WA.2378.EBA.962.301.B.524111"/>
    <s v="524111"/>
    <s v="Belanja Perjalanan Dinas Biasa"/>
    <m/>
    <m/>
    <m/>
    <n v="485818000"/>
    <x v="10"/>
    <x v="15"/>
    <m/>
    <m/>
    <m/>
    <n v="502523000"/>
    <n v="-16705000"/>
    <m/>
    <m/>
    <x v="1"/>
    <s v="Layanan Umum"/>
    <s v="Umum"/>
    <n v="114733341"/>
    <n v="0"/>
  </r>
  <r>
    <s v="WA.2378.EBA.962.301.B.524111.1"/>
    <m/>
    <s v="01 - Perjalanan Pembinaan, Koordinasi dan Pendampingan Pimpinan"/>
    <n v="64"/>
    <s v="OK"/>
    <n v="6578000"/>
    <n v="420992000"/>
    <x v="1"/>
    <x v="77"/>
    <n v="67"/>
    <s v="OK"/>
    <n v="6532792"/>
    <n v="437697000"/>
    <n v="-16705000"/>
    <s v="Rev detil"/>
    <m/>
    <x v="1"/>
    <m/>
    <m/>
    <n v="49909266"/>
    <n v="0"/>
  </r>
  <r>
    <s v="WA.2378.EBA.962.301.B.524111.2"/>
    <m/>
    <s v="02 - Perjalanan Koordinasi, Sinkronisasi, Wisuda dan Pendampingan Kepala Pusdik KP"/>
    <n v="11"/>
    <s v="OK"/>
    <n v="5893273"/>
    <n v="64826000"/>
    <x v="1"/>
    <x v="78"/>
    <n v="11"/>
    <s v="OK"/>
    <n v="5893273"/>
    <n v="64826000"/>
    <n v="0"/>
    <s v=""/>
    <m/>
    <x v="1"/>
    <m/>
    <m/>
    <n v="64824075"/>
    <n v="0"/>
  </r>
  <r>
    <s v="WA.2378.EBA.962.301.C"/>
    <s v="C"/>
    <s v="Pengelolaan Kearsipan, Tata Naskah Dinas dan Persuratan Pusat Pendidikan KP"/>
    <m/>
    <m/>
    <m/>
    <n v="63200000"/>
    <x v="27"/>
    <x v="79"/>
    <m/>
    <m/>
    <m/>
    <n v="63200000"/>
    <n v="0"/>
    <m/>
    <s v="Tata Usaha"/>
    <x v="6"/>
    <m/>
    <m/>
    <n v="15685970"/>
    <n v="0"/>
  </r>
  <r>
    <s v="WA.2378.EBA.962.301.C.521211"/>
    <s v="521211"/>
    <s v="Belanja Bahan"/>
    <m/>
    <m/>
    <m/>
    <n v="18000000"/>
    <x v="8"/>
    <x v="8"/>
    <m/>
    <m/>
    <m/>
    <n v="18000000"/>
    <n v="0"/>
    <m/>
    <m/>
    <x v="1"/>
    <s v="Layanan Umum"/>
    <s v="Umum"/>
    <n v="4986800"/>
    <n v="0"/>
  </r>
  <r>
    <s v="WA.2378.EBA.962.301.C.521211.1"/>
    <m/>
    <s v="01 - Penggadaan"/>
    <n v="4"/>
    <s v="PKT"/>
    <n v="1000000"/>
    <n v="4000000"/>
    <x v="1"/>
    <x v="69"/>
    <n v="4"/>
    <s v="PKT"/>
    <n v="1000000"/>
    <n v="4000000"/>
    <n v="0"/>
    <s v=""/>
    <m/>
    <x v="1"/>
    <m/>
    <m/>
    <n v="1500000"/>
    <n v="0"/>
  </r>
  <r>
    <s v="WA.2378.EBA.962.301.C.521211.2"/>
    <m/>
    <s v="02 - Bahan Komputer"/>
    <n v="4"/>
    <s v="PKT"/>
    <n v="1500000"/>
    <n v="6000000"/>
    <x v="1"/>
    <x v="21"/>
    <n v="4"/>
    <s v="PKT"/>
    <n v="1500000"/>
    <n v="6000000"/>
    <n v="0"/>
    <s v=""/>
    <m/>
    <x v="1"/>
    <m/>
    <m/>
    <n v="1490000"/>
    <n v="0"/>
  </r>
  <r>
    <s v="WA.2378.EBA.962.301.C.521211.3"/>
    <m/>
    <s v="03 - ATK"/>
    <n v="4"/>
    <s v="PKT"/>
    <n v="1000000"/>
    <n v="4000000"/>
    <x v="1"/>
    <x v="22"/>
    <n v="4"/>
    <s v="PKT"/>
    <n v="1000000"/>
    <n v="4000000"/>
    <n v="0"/>
    <s v=""/>
    <m/>
    <x v="1"/>
    <m/>
    <m/>
    <n v="997500"/>
    <n v="0"/>
  </r>
  <r>
    <s v="WA.2378.EBA.962.301.C.521211.4"/>
    <m/>
    <s v="04 - Cetakan Kegiatan dan Laporan"/>
    <n v="8"/>
    <s v="Ekplr"/>
    <n v="500000"/>
    <n v="4000000"/>
    <x v="1"/>
    <x v="80"/>
    <n v="8"/>
    <s v="Ekplr"/>
    <n v="500000"/>
    <n v="4000000"/>
    <n v="0"/>
    <s v=""/>
    <m/>
    <x v="1"/>
    <m/>
    <m/>
    <n v="999300"/>
    <n v="0"/>
  </r>
  <r>
    <s v="WA.2378.EBA.962.301.C.522141"/>
    <s v="522141"/>
    <s v="Belanja Sewa"/>
    <m/>
    <m/>
    <m/>
    <n v="3000000"/>
    <x v="28"/>
    <x v="81"/>
    <m/>
    <m/>
    <m/>
    <n v="3000000"/>
    <n v="0"/>
    <m/>
    <m/>
    <x v="1"/>
    <s v="Layanan Umum"/>
    <s v="Umum"/>
    <n v="0"/>
    <n v="0"/>
  </r>
  <r>
    <s v="WA.2378.EBA.962.301.C.522141.1"/>
    <m/>
    <s v="01 - Sewa Kendaraan / Mobil (2 kali)"/>
    <n v="2"/>
    <s v="UH"/>
    <n v="1500000"/>
    <n v="3000000"/>
    <x v="1"/>
    <x v="82"/>
    <n v="2"/>
    <s v="UH"/>
    <n v="1500000"/>
    <n v="3000000"/>
    <n v="0"/>
    <s v="No Revisi"/>
    <m/>
    <x v="1"/>
    <m/>
    <m/>
    <n v="0"/>
    <n v="0"/>
  </r>
  <r>
    <s v="WA.2378.EBA.962.301.C.524111"/>
    <s v="524111"/>
    <s v="Belanja Perjalanan Dinas Biasa"/>
    <m/>
    <m/>
    <m/>
    <n v="38000000"/>
    <x v="10"/>
    <x v="15"/>
    <m/>
    <m/>
    <m/>
    <n v="38000000"/>
    <n v="0"/>
    <m/>
    <m/>
    <x v="1"/>
    <s v="Layanan Umum"/>
    <s v="Umum"/>
    <n v="9349170"/>
    <n v="0"/>
  </r>
  <r>
    <s v="WA.2378.EBA.962.301.C.524111.1"/>
    <m/>
    <s v="01 - Perjalanan Pengelolaan Kearsipan dan Tata Naskah Dinas"/>
    <n v="8"/>
    <s v="OK"/>
    <n v="4750000"/>
    <n v="38000000"/>
    <x v="1"/>
    <x v="83"/>
    <n v="8"/>
    <s v="OK"/>
    <n v="4750000"/>
    <n v="38000000"/>
    <n v="0"/>
    <s v="No Revisi"/>
    <m/>
    <x v="1"/>
    <m/>
    <m/>
    <n v="9349170"/>
    <n v="0"/>
  </r>
  <r>
    <s v="WA.2378.EBA.962.301.C.524113"/>
    <s v="524113"/>
    <s v="Belanja Perjalanan Dinas Dalam Kota"/>
    <m/>
    <m/>
    <m/>
    <n v="4200000"/>
    <x v="15"/>
    <x v="34"/>
    <m/>
    <m/>
    <m/>
    <n v="4200000"/>
    <n v="0"/>
    <m/>
    <m/>
    <x v="1"/>
    <s v="Layanan Umum"/>
    <s v="Umum"/>
    <n v="1350000"/>
    <n v="0"/>
  </r>
  <r>
    <s v="WA.2378.EBA.962.301.C.524113.1"/>
    <m/>
    <s v="01 - Perjalanan Koordinasi"/>
    <n v="28"/>
    <s v="OK"/>
    <n v="150000"/>
    <n v="4200000"/>
    <x v="1"/>
    <x v="84"/>
    <n v="28"/>
    <s v="OK"/>
    <n v="150000"/>
    <n v="4200000"/>
    <n v="0"/>
    <s v=""/>
    <m/>
    <x v="1"/>
    <m/>
    <m/>
    <n v="1350000"/>
    <n v="0"/>
  </r>
  <r>
    <s v="WA.2378.EBA.962.301.D"/>
    <s v="D"/>
    <s v="Penyusunan Bahan Tindak Lanjut dan Pemutakhiran Data"/>
    <m/>
    <m/>
    <m/>
    <n v="64800000"/>
    <x v="29"/>
    <x v="85"/>
    <m/>
    <m/>
    <m/>
    <n v="64800000"/>
    <n v="0"/>
    <m/>
    <s v="Tata Usaha"/>
    <x v="6"/>
    <m/>
    <m/>
    <n v="13770185"/>
    <n v="0"/>
  </r>
  <r>
    <s v="WA.2378.EBA.962.301.D.521211"/>
    <s v="521211"/>
    <s v="Belanja Bahan"/>
    <m/>
    <m/>
    <m/>
    <n v="23000000"/>
    <x v="8"/>
    <x v="8"/>
    <m/>
    <m/>
    <m/>
    <n v="23000000"/>
    <n v="0"/>
    <m/>
    <m/>
    <x v="1"/>
    <s v="Layanan Umum"/>
    <s v="Umum"/>
    <n v="4985000"/>
    <n v="0"/>
  </r>
  <r>
    <s v="WA.2378.EBA.962.301.D.521211.1"/>
    <m/>
    <s v="01 - Penggadaan"/>
    <n v="4"/>
    <s v="PKT"/>
    <n v="1500000"/>
    <n v="6000000"/>
    <x v="1"/>
    <x v="69"/>
    <n v="4"/>
    <s v="PKT"/>
    <n v="1500000"/>
    <n v="6000000"/>
    <n v="0"/>
    <s v=""/>
    <m/>
    <x v="1"/>
    <m/>
    <m/>
    <n v="1495000"/>
    <n v="0"/>
  </r>
  <r>
    <s v="WA.2378.EBA.962.301.D.521211.2"/>
    <m/>
    <s v="02 - Bahan Komputer"/>
    <n v="4"/>
    <s v="PKT"/>
    <n v="1500000"/>
    <n v="6000000"/>
    <x v="1"/>
    <x v="21"/>
    <n v="4"/>
    <s v="PKT"/>
    <n v="1500000"/>
    <n v="6000000"/>
    <n v="0"/>
    <s v=""/>
    <m/>
    <x v="1"/>
    <m/>
    <m/>
    <n v="1490000"/>
    <n v="0"/>
  </r>
  <r>
    <s v="WA.2378.EBA.962.301.D.521211.3"/>
    <m/>
    <s v="03 - ATK"/>
    <n v="4"/>
    <s v="PKT"/>
    <n v="1000000"/>
    <n v="4000000"/>
    <x v="1"/>
    <x v="22"/>
    <n v="4"/>
    <s v="PKT"/>
    <n v="1000000"/>
    <n v="4000000"/>
    <n v="0"/>
    <s v=""/>
    <m/>
    <x v="1"/>
    <m/>
    <m/>
    <n v="1000000"/>
    <n v="0"/>
  </r>
  <r>
    <s v="WA.2378.EBA.962.301.D.521211.4"/>
    <m/>
    <s v="04 - Cetakan Kegiatan dan Laporan"/>
    <n v="8"/>
    <s v="Ekplr"/>
    <n v="500000"/>
    <n v="4000000"/>
    <x v="1"/>
    <x v="80"/>
    <n v="8"/>
    <s v="Ekplr"/>
    <n v="500000"/>
    <n v="4000000"/>
    <n v="0"/>
    <s v=""/>
    <m/>
    <x v="1"/>
    <m/>
    <m/>
    <n v="1000000"/>
    <n v="0"/>
  </r>
  <r>
    <m/>
    <m/>
    <s v="05 - Konsumsi/bahan makanan"/>
    <n v="40"/>
    <s v="OK"/>
    <n v="75000"/>
    <n v="3000000"/>
    <x v="1"/>
    <x v="86"/>
    <n v="40"/>
    <s v="OK"/>
    <n v="75000"/>
    <n v="3000000"/>
    <n v="0"/>
    <s v=""/>
    <m/>
    <x v="1"/>
    <m/>
    <m/>
    <m/>
    <n v="0"/>
  </r>
  <r>
    <s v="WA.2378.EBA.962.301.D.524111"/>
    <s v="524111"/>
    <s v="Belanja Perjalanan Dinas Biasa"/>
    <m/>
    <m/>
    <m/>
    <n v="40000000"/>
    <x v="10"/>
    <x v="15"/>
    <m/>
    <m/>
    <m/>
    <n v="40000000"/>
    <n v="0"/>
    <m/>
    <m/>
    <x v="1"/>
    <s v="Layanan Umum"/>
    <s v="Umum"/>
    <n v="8035185"/>
    <n v="0"/>
  </r>
  <r>
    <s v="WA.2378.EBA.962.301.D.524111.1"/>
    <m/>
    <s v="01 - Perjalanan Penyusunan Bahan Tindak Lanjut dan Pemutakhiran Data"/>
    <n v="10"/>
    <s v="OK"/>
    <n v="4000000"/>
    <n v="40000000"/>
    <x v="1"/>
    <x v="87"/>
    <n v="10"/>
    <s v="OK"/>
    <n v="4000000"/>
    <n v="40000000"/>
    <n v="0"/>
    <s v="No Revisi"/>
    <m/>
    <x v="1"/>
    <m/>
    <m/>
    <n v="8035185"/>
    <n v="0"/>
  </r>
  <r>
    <s v="WA.2378.EBA.962.301.D.524113"/>
    <s v="524113"/>
    <s v="Belanja Perjalanan Dinas Dalam Kota"/>
    <m/>
    <m/>
    <m/>
    <n v="1800000"/>
    <x v="15"/>
    <x v="34"/>
    <m/>
    <m/>
    <m/>
    <n v="1800000"/>
    <n v="0"/>
    <m/>
    <m/>
    <x v="1"/>
    <s v="Layanan Umum"/>
    <s v="Umum"/>
    <n v="750000"/>
    <n v="0"/>
  </r>
  <r>
    <s v="WA.2378.EBA.962.301.D.524113.1"/>
    <m/>
    <s v="01 - Perjalanan Koordinasi"/>
    <n v="12"/>
    <s v="OK"/>
    <n v="150000"/>
    <n v="1800000"/>
    <x v="1"/>
    <x v="84"/>
    <n v="12"/>
    <s v="OK"/>
    <n v="150000"/>
    <n v="1800000"/>
    <n v="0"/>
    <s v=""/>
    <m/>
    <x v="1"/>
    <m/>
    <m/>
    <n v="750000"/>
    <n v="0"/>
  </r>
  <r>
    <s v="WA.2378.EBA.962.301.E"/>
    <s v="E"/>
    <s v="Pengelolaan Administrasi Kepegawaian Pusdik KP"/>
    <m/>
    <m/>
    <m/>
    <n v="151850000"/>
    <x v="30"/>
    <x v="88"/>
    <m/>
    <m/>
    <m/>
    <n v="151850000"/>
    <n v="0"/>
    <m/>
    <s v="Tata Usaha"/>
    <x v="6"/>
    <m/>
    <m/>
    <n v="21720405"/>
    <n v="0"/>
  </r>
  <r>
    <s v="WA.2378.EBA.962.301.E.521211"/>
    <s v="521211"/>
    <s v="Belanja Bahan"/>
    <m/>
    <m/>
    <m/>
    <n v="22000000"/>
    <x v="8"/>
    <x v="8"/>
    <m/>
    <m/>
    <m/>
    <n v="22000000"/>
    <n v="0"/>
    <m/>
    <m/>
    <x v="1"/>
    <s v="Layanan Umum"/>
    <s v="Umum"/>
    <n v="4977900"/>
    <n v="0"/>
  </r>
  <r>
    <s v="WA.2378.EBA.962.301.E.521211.1"/>
    <m/>
    <s v="01 - Penggadaan"/>
    <n v="4"/>
    <s v="PKT"/>
    <n v="1500000"/>
    <n v="6000000"/>
    <x v="1"/>
    <x v="69"/>
    <n v="4"/>
    <s v="PKT"/>
    <n v="1500000"/>
    <n v="6000000"/>
    <n v="0"/>
    <s v=""/>
    <m/>
    <x v="1"/>
    <m/>
    <m/>
    <n v="1498000"/>
    <n v="0"/>
  </r>
  <r>
    <s v="WA.2378.EBA.962.301.E.521211.2"/>
    <m/>
    <s v="02 - Bahan Komputer"/>
    <n v="4"/>
    <s v="PKT"/>
    <n v="1500000"/>
    <n v="6000000"/>
    <x v="1"/>
    <x v="21"/>
    <n v="4"/>
    <s v="PKT"/>
    <n v="1500000"/>
    <n v="6000000"/>
    <n v="0"/>
    <s v=""/>
    <m/>
    <x v="1"/>
    <m/>
    <m/>
    <n v="1480000"/>
    <n v="0"/>
  </r>
  <r>
    <s v="WA.2378.EBA.962.301.E.521211.3"/>
    <m/>
    <s v="03 - ATK"/>
    <n v="4"/>
    <s v="PKT"/>
    <n v="1000000"/>
    <n v="4000000"/>
    <x v="1"/>
    <x v="22"/>
    <n v="4"/>
    <s v="PKT"/>
    <n v="1000000"/>
    <n v="4000000"/>
    <n v="0"/>
    <s v=""/>
    <m/>
    <x v="1"/>
    <m/>
    <m/>
    <n v="1000000"/>
    <n v="0"/>
  </r>
  <r>
    <s v="WA.2378.EBA.962.301.E.521211.4"/>
    <m/>
    <s v="04 - Cetakan Kegiatan dan Laporan"/>
    <n v="12"/>
    <s v="Ekplr"/>
    <n v="250000"/>
    <n v="3000000"/>
    <x v="1"/>
    <x v="80"/>
    <n v="12"/>
    <s v="Ekplr"/>
    <n v="250000"/>
    <n v="3000000"/>
    <n v="0"/>
    <s v=""/>
    <m/>
    <x v="1"/>
    <m/>
    <m/>
    <n v="999900"/>
    <n v="0"/>
  </r>
  <r>
    <m/>
    <m/>
    <s v="05 - Konsumsi/bahan makanan"/>
    <n v="40"/>
    <s v="OK"/>
    <n v="75000"/>
    <n v="3000000"/>
    <x v="1"/>
    <x v="86"/>
    <n v="40"/>
    <s v="OK"/>
    <n v="75000"/>
    <n v="3000000"/>
    <n v="0"/>
    <s v=""/>
    <m/>
    <x v="1"/>
    <m/>
    <m/>
    <m/>
    <n v="0"/>
  </r>
  <r>
    <s v="WA.2378.EBA.962.301.E.521219"/>
    <s v="521219"/>
    <s v="Belanja Barang Non Operasional Lainnya"/>
    <m/>
    <m/>
    <m/>
    <n v="26250000"/>
    <x v="13"/>
    <x v="24"/>
    <m/>
    <m/>
    <m/>
    <n v="26250000"/>
    <n v="0"/>
    <m/>
    <m/>
    <x v="1"/>
    <s v="Layanan Umum"/>
    <s v="Umum"/>
    <n v="0"/>
    <n v="0"/>
  </r>
  <r>
    <s v="WA.2378.EBA.962.301.E.521219.1"/>
    <m/>
    <s v="01 - Peningkatan Kapasitas Pegawai"/>
    <n v="15"/>
    <s v="OK"/>
    <n v="1750000"/>
    <n v="26250000"/>
    <x v="1"/>
    <x v="89"/>
    <n v="15"/>
    <s v="OK"/>
    <n v="1750000"/>
    <n v="26250000"/>
    <n v="0"/>
    <s v="No Revisi"/>
    <m/>
    <x v="1"/>
    <m/>
    <m/>
    <n v="0"/>
    <n v="0"/>
  </r>
  <r>
    <s v="WA.2378.EBA.962.301.E.524111"/>
    <s v="524111"/>
    <s v="Belanja Perjalanan Dinas Biasa"/>
    <m/>
    <m/>
    <m/>
    <n v="101500000"/>
    <x v="10"/>
    <x v="15"/>
    <m/>
    <m/>
    <m/>
    <n v="101500000"/>
    <n v="0"/>
    <m/>
    <m/>
    <x v="1"/>
    <s v="Layanan Umum"/>
    <s v="Umum"/>
    <n v="15692505"/>
    <n v="0"/>
  </r>
  <r>
    <s v="WA.2378.EBA.962.301.E.524111.1"/>
    <m/>
    <s v="01 - Perjalanan Pengelolaan SDM Aparatur"/>
    <n v="8"/>
    <s v="OK"/>
    <n v="4250000"/>
    <n v="34000000"/>
    <x v="1"/>
    <x v="90"/>
    <n v="8"/>
    <s v="OK"/>
    <n v="4250000"/>
    <n v="34000000"/>
    <n v="0"/>
    <s v=""/>
    <m/>
    <x v="1"/>
    <m/>
    <m/>
    <n v="15692505"/>
    <n v="0"/>
  </r>
  <r>
    <m/>
    <m/>
    <s v="02 - Perjalanan Dukungan WBK Satuan Pendidikan KP (5 Lokasi x 3 Kali)"/>
    <n v="15"/>
    <s v="OK"/>
    <n v="4500000"/>
    <n v="67500000"/>
    <x v="1"/>
    <x v="91"/>
    <n v="15"/>
    <s v="OK"/>
    <n v="4500000"/>
    <n v="67500000"/>
    <n v="0"/>
    <s v=""/>
    <m/>
    <x v="1"/>
    <m/>
    <m/>
    <m/>
    <n v="0"/>
  </r>
  <r>
    <s v="WA.2378.EBA.962.301.E.524113"/>
    <s v="524113"/>
    <s v="Belanja Perjalanan Dinas Dalam Kota"/>
    <m/>
    <m/>
    <m/>
    <n v="2100000"/>
    <x v="15"/>
    <x v="34"/>
    <m/>
    <m/>
    <m/>
    <n v="2100000"/>
    <n v="0"/>
    <m/>
    <m/>
    <x v="1"/>
    <s v="Layanan Umum"/>
    <s v="Umum"/>
    <n v="1050000"/>
    <n v="0"/>
  </r>
  <r>
    <s v="WA.2378.EBA.962.301.E.524113.1"/>
    <m/>
    <s v="01 - Perjalanan Koordinasi"/>
    <n v="14"/>
    <s v="OK"/>
    <n v="150000"/>
    <n v="2100000"/>
    <x v="1"/>
    <x v="84"/>
    <n v="14"/>
    <s v="OK"/>
    <n v="150000"/>
    <n v="2100000"/>
    <n v="0"/>
    <s v="No Revisi"/>
    <m/>
    <x v="1"/>
    <m/>
    <m/>
    <n v="1050000"/>
    <n v="0"/>
  </r>
  <r>
    <s v="WA.2378.EBA.962.301.F"/>
    <s v="F"/>
    <s v="Penjaminan Mutu Kelembagaan"/>
    <m/>
    <m/>
    <m/>
    <n v="50042000"/>
    <x v="31"/>
    <x v="92"/>
    <m/>
    <m/>
    <m/>
    <n v="50042000"/>
    <n v="0"/>
    <m/>
    <s v="Kelembagaan dan Ketenagaan"/>
    <x v="4"/>
    <m/>
    <m/>
    <n v="12777235"/>
    <n v="0"/>
  </r>
  <r>
    <s v="WA.2378.EBA.962.301.F.521211"/>
    <s v="521211"/>
    <s v="Belanja Bahan"/>
    <m/>
    <m/>
    <m/>
    <n v="20000000"/>
    <x v="8"/>
    <x v="8"/>
    <m/>
    <m/>
    <m/>
    <n v="20000000"/>
    <n v="0"/>
    <s v="No Revisi"/>
    <m/>
    <x v="1"/>
    <s v="Layanan Umum"/>
    <s v="Kelembagaan"/>
    <n v="5079200"/>
    <n v="0"/>
  </r>
  <r>
    <s v="WA.2378.EBA.962.301.F.521211.1"/>
    <m/>
    <s v="01 - Konsumsi/bahan makanan"/>
    <n v="160"/>
    <s v="OK"/>
    <n v="75000"/>
    <n v="12000000"/>
    <x v="1"/>
    <x v="9"/>
    <n v="160"/>
    <s v="OK"/>
    <n v="75000"/>
    <n v="12000000"/>
    <n v="0"/>
    <s v="No Revisi"/>
    <m/>
    <x v="1"/>
    <m/>
    <m/>
    <n v="1087700"/>
    <n v="0"/>
  </r>
  <r>
    <s v="WA.2378.EBA.962.301.F.521211.2"/>
    <m/>
    <s v="02 - Penggadaan"/>
    <n v="2"/>
    <s v="PKT"/>
    <n v="1500000"/>
    <n v="3000000"/>
    <x v="1"/>
    <x v="10"/>
    <n v="2"/>
    <s v="PKT"/>
    <n v="1500000"/>
    <n v="3000000"/>
    <n v="0"/>
    <s v="No Revisi"/>
    <m/>
    <x v="1"/>
    <m/>
    <m/>
    <n v="1498500"/>
    <n v="0"/>
  </r>
  <r>
    <s v="WA.2378.EBA.962.301.F.521211.3"/>
    <m/>
    <s v="03 - Bahan Komputer"/>
    <n v="2"/>
    <s v="PKT"/>
    <n v="1500000"/>
    <n v="3000000"/>
    <x v="1"/>
    <x v="11"/>
    <n v="2"/>
    <s v="PKT"/>
    <n v="1500000"/>
    <n v="3000000"/>
    <n v="0"/>
    <s v="No Revisi"/>
    <m/>
    <x v="1"/>
    <m/>
    <m/>
    <n v="1498000"/>
    <n v="0"/>
  </r>
  <r>
    <s v="WA.2378.EBA.962.301.F.521211.4"/>
    <m/>
    <s v="04 - ATK"/>
    <n v="2"/>
    <s v="PKT"/>
    <n v="1000000"/>
    <n v="2000000"/>
    <x v="1"/>
    <x v="12"/>
    <n v="2"/>
    <s v="PKT"/>
    <n v="1000000"/>
    <n v="2000000"/>
    <n v="0"/>
    <s v="No Revisi"/>
    <m/>
    <x v="1"/>
    <m/>
    <m/>
    <n v="995000"/>
    <n v="0"/>
  </r>
  <r>
    <s v="WA.2378.EBA.962.301.F.521219"/>
    <s v="521219"/>
    <s v="Belanja Barang Non Operasional Lainnya"/>
    <m/>
    <m/>
    <m/>
    <n v="3000000"/>
    <x v="13"/>
    <x v="24"/>
    <m/>
    <m/>
    <m/>
    <n v="3000000"/>
    <n v="0"/>
    <s v="No Revisi"/>
    <m/>
    <x v="1"/>
    <s v="Layanan Umum"/>
    <s v="Kelembagaan"/>
    <n v="1558035"/>
    <n v="0"/>
  </r>
  <r>
    <s v="WA.2378.EBA.962.301.F.521219.1"/>
    <m/>
    <s v="01 - Langganan biaya video conference"/>
    <n v="12"/>
    <s v="PKT"/>
    <n v="250000"/>
    <n v="3000000"/>
    <x v="1"/>
    <x v="56"/>
    <n v="12"/>
    <s v="PKT"/>
    <n v="250000"/>
    <n v="3000000"/>
    <n v="0"/>
    <s v="No Revisi"/>
    <m/>
    <x v="1"/>
    <m/>
    <m/>
    <n v="1558035"/>
    <n v="0"/>
  </r>
  <r>
    <s v="WA.2378.EBA.962.301.F.522151"/>
    <s v="522151"/>
    <s v="Belanja Jasa Profesi"/>
    <m/>
    <m/>
    <m/>
    <n v="9000000"/>
    <x v="9"/>
    <x v="13"/>
    <m/>
    <m/>
    <m/>
    <n v="9000000"/>
    <n v="0"/>
    <s v="No Revisi"/>
    <m/>
    <x v="1"/>
    <s v="Layanan Umum"/>
    <s v="Kelembagaan"/>
    <n v="0"/>
    <n v="0"/>
  </r>
  <r>
    <s v="WA.2378.EBA.962.301.F.522151.1"/>
    <m/>
    <s v="01 - Narasumber/Pembahas"/>
    <n v="10"/>
    <s v="OJ"/>
    <n v="900000"/>
    <n v="9000000"/>
    <x v="1"/>
    <x v="14"/>
    <n v="10"/>
    <s v="OJ"/>
    <n v="900000"/>
    <n v="9000000"/>
    <n v="0"/>
    <s v="No Revisi"/>
    <m/>
    <x v="1"/>
    <m/>
    <m/>
    <n v="0"/>
    <n v="0"/>
  </r>
  <r>
    <s v="WA.2378.EBA.962.301.F.524111"/>
    <s v="524111"/>
    <s v="Belanja Perjalanan Dinas Biasa"/>
    <m/>
    <m/>
    <m/>
    <n v="18042000"/>
    <x v="10"/>
    <x v="15"/>
    <m/>
    <m/>
    <m/>
    <n v="18042000"/>
    <n v="0"/>
    <s v="No Revisi"/>
    <m/>
    <x v="1"/>
    <s v="Layanan Umum"/>
    <s v="Kelembagaan"/>
    <n v="6140000"/>
    <n v="0"/>
  </r>
  <r>
    <s v="WA.2378.EBA.962.301.F.524111.1"/>
    <m/>
    <s v="01 - Perjalanan Penjaminan mutu pendidikan KP"/>
    <n v="6"/>
    <s v="OK"/>
    <n v="3007000"/>
    <n v="18042000"/>
    <x v="1"/>
    <x v="93"/>
    <n v="6"/>
    <s v="OK"/>
    <n v="3007000"/>
    <n v="18042000"/>
    <n v="0"/>
    <s v="No Revisi"/>
    <m/>
    <x v="1"/>
    <m/>
    <m/>
    <n v="6140000"/>
    <n v="0"/>
  </r>
  <r>
    <s v="WA.2378.EBA.962.301.G"/>
    <s v="G"/>
    <s v="Bimbingan Penelitian Dan Pengabdian Kepada Masyarakat"/>
    <m/>
    <m/>
    <m/>
    <n v="99334000"/>
    <x v="32"/>
    <x v="94"/>
    <m/>
    <m/>
    <m/>
    <n v="99334000"/>
    <n v="0"/>
    <m/>
    <s v="Penyelenggaraan Pendidikan"/>
    <x v="2"/>
    <m/>
    <m/>
    <n v="37238353"/>
    <n v="0"/>
  </r>
  <r>
    <s v="WA.2378.EBA.962.301.G.521211"/>
    <s v="521211"/>
    <s v="Belanja Bahan"/>
    <m/>
    <m/>
    <m/>
    <n v="13250000"/>
    <x v="8"/>
    <x v="8"/>
    <m/>
    <m/>
    <m/>
    <n v="13250000"/>
    <n v="0"/>
    <m/>
    <m/>
    <x v="1"/>
    <s v="Layanan Umum"/>
    <s v="Metode dan Kurikulum"/>
    <n v="3804000"/>
    <n v="0"/>
  </r>
  <r>
    <s v="WA.2378.EBA.962.301.G.521211.1"/>
    <m/>
    <s v="01 - Konsumsi/bahan makanan"/>
    <n v="100"/>
    <s v="OK"/>
    <n v="75000"/>
    <n v="7500000"/>
    <x v="1"/>
    <x v="9"/>
    <n v="100"/>
    <s v="OK"/>
    <n v="75000"/>
    <n v="7500000"/>
    <n v="0"/>
    <s v=""/>
    <m/>
    <x v="1"/>
    <m/>
    <m/>
    <n v="1320000"/>
    <n v="0"/>
  </r>
  <r>
    <s v="WA.2378.EBA.962.301.G.521211.2"/>
    <m/>
    <s v="02 - Penggadaan"/>
    <n v="1"/>
    <s v="PKT"/>
    <n v="750000"/>
    <n v="750000"/>
    <x v="1"/>
    <x v="10"/>
    <n v="1"/>
    <s v="PKT"/>
    <n v="750000"/>
    <n v="750000"/>
    <n v="0"/>
    <s v=""/>
    <m/>
    <x v="1"/>
    <m/>
    <m/>
    <n v="0"/>
    <n v="0"/>
  </r>
  <r>
    <s v="WA.2378.EBA.962.301.G.521211.3"/>
    <m/>
    <s v="03 - Bahan Komputer"/>
    <n v="2"/>
    <s v="PKT"/>
    <n v="1500000"/>
    <n v="3000000"/>
    <x v="1"/>
    <x v="11"/>
    <n v="2"/>
    <s v="PKT"/>
    <n v="1500000"/>
    <n v="3000000"/>
    <n v="0"/>
    <s v=""/>
    <m/>
    <x v="1"/>
    <m/>
    <m/>
    <n v="1489000"/>
    <n v="0"/>
  </r>
  <r>
    <s v="WA.2378.EBA.962.301.G.521211.4"/>
    <m/>
    <s v="04 - ATK"/>
    <n v="2"/>
    <s v="PKT"/>
    <n v="1000000"/>
    <n v="2000000"/>
    <x v="1"/>
    <x v="12"/>
    <n v="2"/>
    <s v="PKT"/>
    <n v="1000000"/>
    <n v="2000000"/>
    <n v="0"/>
    <s v=""/>
    <m/>
    <x v="1"/>
    <m/>
    <m/>
    <n v="995000"/>
    <n v="0"/>
  </r>
  <r>
    <s v="WA.2378.EBA.962.301.G.521219"/>
    <s v="521219"/>
    <s v="Belanja Barang Non Operasional Lainnya"/>
    <m/>
    <m/>
    <m/>
    <n v="14550000"/>
    <x v="13"/>
    <x v="24"/>
    <m/>
    <m/>
    <m/>
    <n v="14550000"/>
    <n v="0"/>
    <m/>
    <m/>
    <x v="1"/>
    <s v="Layanan Umum"/>
    <s v="Metode dan Kurikulum"/>
    <n v="910448"/>
    <n v="0"/>
  </r>
  <r>
    <s v="WA.2378.EBA.962.301.G.521219.1"/>
    <m/>
    <s v="01 - Langganan biaya video conference"/>
    <n v="12"/>
    <s v="PKT"/>
    <n v="250000"/>
    <n v="3000000"/>
    <x v="1"/>
    <x v="56"/>
    <n v="12"/>
    <s v="PKT"/>
    <n v="250000"/>
    <n v="3000000"/>
    <n v="0"/>
    <s v=""/>
    <m/>
    <x v="1"/>
    <m/>
    <m/>
    <n v="910448"/>
    <n v="0"/>
  </r>
  <r>
    <s v="WA.2378.EBA.962.301.G.521219.2"/>
    <m/>
    <s v="02 - Publikasi SFV"/>
    <n v="1"/>
    <s v="PKT"/>
    <n v="11550000"/>
    <n v="11550000"/>
    <x v="1"/>
    <x v="95"/>
    <n v="1"/>
    <s v="PKT"/>
    <n v="11550000"/>
    <n v="11550000"/>
    <n v="0"/>
    <s v=""/>
    <m/>
    <x v="1"/>
    <m/>
    <m/>
    <m/>
    <n v="0"/>
  </r>
  <r>
    <s v="WA.2378.EBA.962.301.G.524111"/>
    <s v="524111"/>
    <s v="Belanja Perjalanan Dinas Biasa"/>
    <m/>
    <m/>
    <m/>
    <n v="71534000"/>
    <x v="10"/>
    <x v="15"/>
    <m/>
    <m/>
    <m/>
    <n v="71534000"/>
    <n v="0"/>
    <m/>
    <m/>
    <x v="1"/>
    <s v="Layanan Umum"/>
    <s v="Metode dan Kurikulum"/>
    <n v="32523905"/>
    <n v="0"/>
  </r>
  <r>
    <s v="WA.2378.EBA.962.301.G.524111.1"/>
    <m/>
    <s v="01 - Perjalanan Bimbingan Penelitian dan Pengabdian Kepada Masyarakat"/>
    <n v="14"/>
    <s v="OK"/>
    <n v="5109636"/>
    <n v="71534000"/>
    <x v="1"/>
    <x v="96"/>
    <n v="14"/>
    <s v="OK"/>
    <n v="5109636"/>
    <n v="71534000"/>
    <n v="0"/>
    <s v="No Revisi"/>
    <m/>
    <x v="1"/>
    <m/>
    <m/>
    <n v="32523905"/>
    <n v="0"/>
  </r>
  <r>
    <s v="WA.2378.EBA.962.301.H"/>
    <s v="H"/>
    <s v="Serapan  Lulusan Pendidikan KP"/>
    <m/>
    <m/>
    <m/>
    <n v="139554000"/>
    <x v="33"/>
    <x v="97"/>
    <m/>
    <m/>
    <m/>
    <n v="139554000"/>
    <n v="0"/>
    <m/>
    <s v="Penyelenggaraan Pendidikan"/>
    <x v="3"/>
    <m/>
    <m/>
    <n v="19582335"/>
    <n v="0"/>
  </r>
  <r>
    <s v="WA.2378.EBA.962.301.H.521211"/>
    <s v="521211"/>
    <s v="Belanja Bahan"/>
    <m/>
    <m/>
    <m/>
    <n v="23500000"/>
    <x v="8"/>
    <x v="8"/>
    <m/>
    <m/>
    <m/>
    <n v="23500000"/>
    <n v="0"/>
    <s v="No Revisi"/>
    <m/>
    <x v="1"/>
    <s v="Layanan Umum"/>
    <s v="Peserta Didik dan Sarana Prasarana"/>
    <n v="4270000"/>
    <n v="0"/>
  </r>
  <r>
    <s v="WA.2378.EBA.962.301.H.521211.1"/>
    <m/>
    <s v="01 - Konsumsi/bahan makanan"/>
    <n v="100"/>
    <s v="OK"/>
    <n v="75000"/>
    <n v="7500000"/>
    <x v="1"/>
    <x v="9"/>
    <n v="100"/>
    <s v="OK"/>
    <n v="75000"/>
    <n v="7500000"/>
    <n v="0"/>
    <s v="No Revisi"/>
    <m/>
    <x v="1"/>
    <m/>
    <m/>
    <n v="1800000"/>
    <n v="0"/>
  </r>
  <r>
    <s v="WA.2378.EBA.962.301.H.521211.2"/>
    <m/>
    <s v="02 - Penggadaan"/>
    <n v="4"/>
    <s v="PKT"/>
    <n v="1500000"/>
    <n v="6000000"/>
    <x v="1"/>
    <x v="10"/>
    <n v="4"/>
    <s v="PKT"/>
    <n v="1500000"/>
    <n v="6000000"/>
    <n v="0"/>
    <s v="No Revisi"/>
    <m/>
    <x v="1"/>
    <m/>
    <m/>
    <n v="0"/>
    <n v="0"/>
  </r>
  <r>
    <s v="WA.2378.EBA.962.301.H.521211.3"/>
    <m/>
    <s v="03 - Bahan Komputer"/>
    <n v="4"/>
    <s v="PKT"/>
    <n v="1500000"/>
    <n v="6000000"/>
    <x v="1"/>
    <x v="11"/>
    <n v="4"/>
    <s v="PKT"/>
    <n v="1500000"/>
    <n v="6000000"/>
    <n v="0"/>
    <s v="No Revisi"/>
    <m/>
    <x v="1"/>
    <m/>
    <m/>
    <n v="1475000"/>
    <n v="0"/>
  </r>
  <r>
    <s v="WA.2378.EBA.962.301.H.521211.4"/>
    <m/>
    <s v="04 - ATK"/>
    <n v="4"/>
    <s v="PKT"/>
    <n v="1000000"/>
    <n v="4000000"/>
    <x v="1"/>
    <x v="12"/>
    <n v="4"/>
    <s v="PKT"/>
    <n v="1000000"/>
    <n v="4000000"/>
    <n v="0"/>
    <s v="No Revisi"/>
    <m/>
    <x v="1"/>
    <m/>
    <m/>
    <n v="995000"/>
    <n v="0"/>
  </r>
  <r>
    <s v="WA.2378.EBA.962.301.H.524111"/>
    <s v="524111"/>
    <s v="Belanja Perjalanan Dinas Biasa"/>
    <m/>
    <m/>
    <m/>
    <n v="116054000"/>
    <x v="10"/>
    <x v="15"/>
    <m/>
    <m/>
    <m/>
    <n v="116054000"/>
    <n v="0"/>
    <s v="No Revisi"/>
    <m/>
    <x v="1"/>
    <s v="Layanan Umum"/>
    <s v="Peserta Didik dan Sarana Prasarana"/>
    <n v="15312335"/>
    <n v="0"/>
  </r>
  <r>
    <s v="WA.2378.EBA.962.301.H.524111.1"/>
    <m/>
    <s v="01 - Perjalanan Serapan Lulusan"/>
    <n v="21"/>
    <s v="OK"/>
    <n v="5526381"/>
    <n v="116054000"/>
    <x v="1"/>
    <x v="98"/>
    <n v="21"/>
    <s v="OK"/>
    <n v="5526381"/>
    <n v="116054000"/>
    <n v="0"/>
    <s v="No Revisi"/>
    <m/>
    <x v="1"/>
    <m/>
    <m/>
    <n v="15312335"/>
    <n v="0"/>
  </r>
  <r>
    <s v="WA.2378.EBA.962.301.I"/>
    <s v="I"/>
    <s v="Publikasi dan Kehumasan Pusat Pendidikan KP  (OII)"/>
    <m/>
    <m/>
    <m/>
    <n v="50000000"/>
    <x v="34"/>
    <x v="99"/>
    <m/>
    <m/>
    <m/>
    <n v="50000000"/>
    <n v="0"/>
    <m/>
    <s v="Perencanaan dan Evaluasi"/>
    <x v="8"/>
    <m/>
    <m/>
    <n v="0"/>
    <n v="0"/>
  </r>
  <r>
    <s v="WA.2378.EBA.962.301.I.521211"/>
    <s v="521211"/>
    <s v="Belanja Bahan"/>
    <m/>
    <m/>
    <m/>
    <n v="15500000"/>
    <x v="8"/>
    <x v="8"/>
    <m/>
    <m/>
    <m/>
    <n v="15500000"/>
    <n v="0"/>
    <s v="No Revisi"/>
    <m/>
    <x v="1"/>
    <s v="Layanan Umum"/>
    <s v="Evaluasi"/>
    <n v="0"/>
    <n v="0"/>
  </r>
  <r>
    <s v="WA.2378.EBA.962.301.I.521211.1"/>
    <m/>
    <s v="01 - Konsumsi/bahan makanan"/>
    <n v="100"/>
    <s v="OK"/>
    <n v="75000"/>
    <n v="7500000"/>
    <x v="1"/>
    <x v="9"/>
    <n v="100"/>
    <s v="OK"/>
    <n v="75000"/>
    <n v="7500000"/>
    <n v="0"/>
    <s v="No Revisi"/>
    <m/>
    <x v="1"/>
    <m/>
    <m/>
    <n v="0"/>
    <n v="0"/>
  </r>
  <r>
    <s v="WA.2378.EBA.962.301.I.521211.2"/>
    <m/>
    <s v="02 - Penggadaan"/>
    <n v="2"/>
    <s v="PKT"/>
    <n v="1500000"/>
    <n v="3000000"/>
    <x v="1"/>
    <x v="10"/>
    <n v="2"/>
    <s v="PKT"/>
    <n v="1500000"/>
    <n v="3000000"/>
    <n v="0"/>
    <s v="No Revisi"/>
    <m/>
    <x v="1"/>
    <m/>
    <m/>
    <n v="0"/>
    <n v="0"/>
  </r>
  <r>
    <s v="WA.2378.EBA.962.301.I.521211.3"/>
    <m/>
    <s v="03 - Bahan Komputer"/>
    <n v="2"/>
    <s v="PKT"/>
    <n v="1500000"/>
    <n v="3000000"/>
    <x v="1"/>
    <x v="11"/>
    <n v="2"/>
    <s v="PKT"/>
    <n v="1500000"/>
    <n v="3000000"/>
    <n v="0"/>
    <s v="No Revisi"/>
    <m/>
    <x v="1"/>
    <m/>
    <m/>
    <n v="0"/>
    <n v="0"/>
  </r>
  <r>
    <s v="WA.2378.EBA.962.301.I.521211.4"/>
    <m/>
    <s v="04 - ATK"/>
    <n v="2"/>
    <s v="PKT"/>
    <n v="1000000"/>
    <n v="2000000"/>
    <x v="1"/>
    <x v="12"/>
    <n v="2"/>
    <s v="PKT"/>
    <n v="1000000"/>
    <n v="2000000"/>
    <n v="0"/>
    <s v="No Revisi"/>
    <m/>
    <x v="1"/>
    <m/>
    <m/>
    <n v="0"/>
    <n v="0"/>
  </r>
  <r>
    <s v="WA.2378.EBA.962.301.I.524111"/>
    <s v="524111"/>
    <s v="Belanja Perjalanan Dinas Biasa"/>
    <m/>
    <m/>
    <m/>
    <n v="34500000"/>
    <x v="10"/>
    <x v="15"/>
    <m/>
    <m/>
    <m/>
    <n v="34500000"/>
    <n v="0"/>
    <s v="No Revisi"/>
    <m/>
    <x v="1"/>
    <s v="Layanan Umum"/>
    <s v="Evaluasi"/>
    <n v="0"/>
    <n v="0"/>
  </r>
  <r>
    <s v="WA.2378.EBA.962.301.I.524111.1"/>
    <m/>
    <s v="01 - Perjalanan Kehumasan Pusat Pendidikan KP"/>
    <n v="6"/>
    <s v="OK"/>
    <n v="5750000"/>
    <n v="34500000"/>
    <x v="1"/>
    <x v="100"/>
    <n v="6"/>
    <s v="OK"/>
    <n v="5750000"/>
    <n v="34500000"/>
    <n v="0"/>
    <s v="No Revisi"/>
    <m/>
    <x v="1"/>
    <m/>
    <m/>
    <n v="0"/>
    <n v="0"/>
  </r>
  <r>
    <s v="WA.2378.EBA.962.301.P"/>
    <s v="J"/>
    <s v="Transformasi Layanan Pendidikan KP"/>
    <m/>
    <m/>
    <m/>
    <n v="72788000"/>
    <x v="35"/>
    <x v="101"/>
    <m/>
    <m/>
    <m/>
    <n v="72788000"/>
    <n v="0"/>
    <m/>
    <s v="Tata Usaha"/>
    <x v="6"/>
    <m/>
    <m/>
    <m/>
    <n v="0"/>
  </r>
  <r>
    <s v="WA.2378.EBA.962.301.P.521211"/>
    <n v="521211"/>
    <s v="Belanja Bahan"/>
    <m/>
    <m/>
    <m/>
    <n v="7750000"/>
    <x v="36"/>
    <x v="8"/>
    <m/>
    <m/>
    <m/>
    <n v="7750000"/>
    <n v="0"/>
    <s v=""/>
    <m/>
    <x v="1"/>
    <s v="Layanan Umum"/>
    <s v="Umum"/>
    <m/>
    <n v="0"/>
  </r>
  <r>
    <s v="WA.2378.EBA.962.301.P.521211.1"/>
    <m/>
    <s v="01 - Konsumsi/bahan makanan"/>
    <n v="50"/>
    <s v="OK"/>
    <n v="75000"/>
    <n v="3750000"/>
    <x v="1"/>
    <x v="9"/>
    <n v="50"/>
    <s v="OK"/>
    <n v="75000"/>
    <n v="3750000"/>
    <n v="0"/>
    <s v=""/>
    <m/>
    <x v="1"/>
    <m/>
    <m/>
    <m/>
    <n v="0"/>
  </r>
  <r>
    <s v="WA.2378.EBA.962.301.P.521211.2"/>
    <m/>
    <s v="02 - Penggandaan"/>
    <n v="1"/>
    <s v="PKT"/>
    <n v="1500000"/>
    <n v="1500000"/>
    <x v="1"/>
    <x v="102"/>
    <n v="1"/>
    <s v="PKT"/>
    <n v="1500000"/>
    <n v="1500000"/>
    <n v="0"/>
    <s v=""/>
    <m/>
    <x v="1"/>
    <m/>
    <m/>
    <m/>
    <n v="0"/>
  </r>
  <r>
    <s v="WA.2378.EBA.962.301.P.521211.3"/>
    <m/>
    <s v="03 - Bahan Komputer"/>
    <n v="1"/>
    <s v="PKT"/>
    <n v="1500000"/>
    <n v="1500000"/>
    <x v="1"/>
    <x v="11"/>
    <n v="1"/>
    <s v="PKT"/>
    <n v="1500000"/>
    <n v="1500000"/>
    <n v="0"/>
    <s v=""/>
    <m/>
    <x v="1"/>
    <m/>
    <m/>
    <m/>
    <n v="0"/>
  </r>
  <r>
    <s v="WA.2378.EBA.962.301.P.521211.4"/>
    <m/>
    <s v="04 - ATK"/>
    <n v="1"/>
    <s v="PKT"/>
    <n v="1000000"/>
    <n v="1000000"/>
    <x v="1"/>
    <x v="12"/>
    <n v="1"/>
    <s v="PKT"/>
    <n v="1000000"/>
    <n v="1000000"/>
    <n v="0"/>
    <s v=""/>
    <m/>
    <x v="1"/>
    <m/>
    <m/>
    <m/>
    <n v="0"/>
  </r>
  <r>
    <s v="WA.2378.EBA.962.301.P.524111"/>
    <n v="524111"/>
    <s v="Belanja Perjalanan Dinas Biasa"/>
    <m/>
    <m/>
    <m/>
    <n v="5000000"/>
    <x v="37"/>
    <x v="15"/>
    <m/>
    <m/>
    <m/>
    <n v="5000000"/>
    <n v="0"/>
    <s v=""/>
    <m/>
    <x v="1"/>
    <s v="Layanan Umum"/>
    <s v="Umum"/>
    <m/>
    <n v="0"/>
  </r>
  <r>
    <s v="WA.2378.EBA.962.301.P.524111.1"/>
    <m/>
    <s v="01 - Perjalanan Penyusunan Kajian"/>
    <n v="10"/>
    <s v="OK"/>
    <n v="500000"/>
    <n v="5000000"/>
    <x v="1"/>
    <x v="103"/>
    <n v="10"/>
    <s v="OK"/>
    <n v="500000"/>
    <n v="5000000"/>
    <n v="0"/>
    <s v=""/>
    <m/>
    <x v="1"/>
    <m/>
    <m/>
    <m/>
    <n v="0"/>
  </r>
  <r>
    <s v="WA.2378.EBA.962.301.P.524119"/>
    <s v="524119"/>
    <s v="Belanja Perjalanan Dinas Paket Meeting Luar Kota"/>
    <m/>
    <m/>
    <m/>
    <n v="60038000"/>
    <x v="38"/>
    <x v="104"/>
    <m/>
    <m/>
    <m/>
    <n v="60038000"/>
    <n v="0"/>
    <s v=""/>
    <m/>
    <x v="1"/>
    <s v="Layanan Umum"/>
    <s v="Umum"/>
    <m/>
    <n v="0"/>
  </r>
  <r>
    <s v="WA.2378.EBA.962.301.P.524119.1"/>
    <m/>
    <s v="01 - Paket Fullboard Meeting (27 Org X 2 Hari)"/>
    <n v="54"/>
    <s v="OH"/>
    <n v="822000"/>
    <n v="44388000"/>
    <x v="1"/>
    <x v="105"/>
    <n v="54"/>
    <s v="OH"/>
    <n v="822000"/>
    <n v="44388000"/>
    <n v="0"/>
    <s v=""/>
    <m/>
    <x v="1"/>
    <m/>
    <m/>
    <m/>
    <n v="0"/>
  </r>
  <r>
    <s v="WA.2378.EBA.962.301.P.524119.2"/>
    <m/>
    <s v="02 - Uang Harian Fullboard Meeting (27 orang x 3 Hari)"/>
    <n v="81"/>
    <s v="OH"/>
    <n v="150000"/>
    <n v="12150000"/>
    <x v="1"/>
    <x v="106"/>
    <n v="81"/>
    <s v="OH"/>
    <n v="150000"/>
    <n v="12150000"/>
    <n v="0"/>
    <s v=""/>
    <m/>
    <x v="1"/>
    <m/>
    <m/>
    <m/>
    <n v="0"/>
  </r>
  <r>
    <s v="WA.2378.EBA.962.301.P.524119.3"/>
    <m/>
    <s v="03 - Uang Harian Fullboard Meeting (10 orang x 1 Hari)"/>
    <n v="10"/>
    <s v="OH"/>
    <n v="350000"/>
    <n v="3500000"/>
    <x v="1"/>
    <x v="107"/>
    <n v="10"/>
    <s v="OH"/>
    <n v="350000"/>
    <n v="3500000"/>
    <n v="0"/>
    <s v=""/>
    <m/>
    <x v="1"/>
    <m/>
    <m/>
    <m/>
    <n v="0"/>
  </r>
  <r>
    <s v="WA.2378.EBA.962.301.J"/>
    <m/>
    <m/>
    <m/>
    <m/>
    <m/>
    <m/>
    <x v="39"/>
    <x v="108"/>
    <m/>
    <m/>
    <m/>
    <n v="170638000"/>
    <n v="-170638000"/>
    <s v="Revisi_Kanwil"/>
    <s v="Tata Usaha"/>
    <x v="6"/>
    <m/>
    <m/>
    <m/>
    <n v="0"/>
  </r>
  <r>
    <s v="WA.2378.EBA.962.301.J.521211"/>
    <m/>
    <m/>
    <m/>
    <m/>
    <m/>
    <m/>
    <x v="36"/>
    <x v="8"/>
    <m/>
    <m/>
    <m/>
    <n v="45250000"/>
    <n v="-45250000"/>
    <s v="Revisi_Kanwil"/>
    <m/>
    <x v="1"/>
    <s v="Layanan Umum"/>
    <s v="Umum"/>
    <m/>
    <n v="0"/>
  </r>
  <r>
    <s v="WA.2378.EBA.962.301.J.521211.1"/>
    <m/>
    <m/>
    <m/>
    <m/>
    <m/>
    <m/>
    <x v="1"/>
    <x v="109"/>
    <n v="1"/>
    <s v="PKT"/>
    <n v="32250000"/>
    <n v="32250000"/>
    <n v="-32250000"/>
    <s v="Revisi_Kanwil"/>
    <m/>
    <x v="1"/>
    <m/>
    <m/>
    <m/>
    <n v="0"/>
  </r>
  <r>
    <s v="WA.2378.EBA.962.301.J.521211.2"/>
    <m/>
    <m/>
    <m/>
    <m/>
    <m/>
    <m/>
    <x v="1"/>
    <x v="21"/>
    <n v="1"/>
    <s v="PKT"/>
    <n v="1500000"/>
    <n v="1500000"/>
    <n v="-1500000"/>
    <s v="Revisi_Kanwil"/>
    <m/>
    <x v="1"/>
    <m/>
    <m/>
    <m/>
    <n v="0"/>
  </r>
  <r>
    <s v="WA.2378.EBA.962.301.J.521211.3"/>
    <m/>
    <m/>
    <m/>
    <m/>
    <m/>
    <m/>
    <x v="1"/>
    <x v="22"/>
    <n v="1"/>
    <s v="PKT"/>
    <n v="1000000"/>
    <n v="1000000"/>
    <n v="-1000000"/>
    <s v="Revisi_Kanwil"/>
    <m/>
    <x v="1"/>
    <m/>
    <m/>
    <m/>
    <n v="0"/>
  </r>
  <r>
    <s v="WA.2378.EBA.962.301.J.521211.4"/>
    <m/>
    <m/>
    <m/>
    <m/>
    <m/>
    <m/>
    <x v="1"/>
    <x v="80"/>
    <n v="1"/>
    <s v="PKT"/>
    <n v="1500000"/>
    <n v="1500000"/>
    <n v="-1500000"/>
    <s v="Revisi_Kanwil"/>
    <m/>
    <x v="1"/>
    <m/>
    <m/>
    <m/>
    <n v="0"/>
  </r>
  <r>
    <s v="WA.2378.EBA.962.301.J.521211.5"/>
    <m/>
    <m/>
    <m/>
    <m/>
    <m/>
    <m/>
    <x v="1"/>
    <x v="110"/>
    <n v="120"/>
    <s v="PKT"/>
    <n v="75000"/>
    <n v="9000000"/>
    <n v="-9000000"/>
    <s v="Revisi_Kanwil"/>
    <m/>
    <x v="1"/>
    <m/>
    <m/>
    <m/>
    <n v="0"/>
  </r>
  <r>
    <s v="WA.2378.EBA.962.301.J.522141"/>
    <m/>
    <m/>
    <m/>
    <m/>
    <m/>
    <m/>
    <x v="28"/>
    <x v="81"/>
    <m/>
    <m/>
    <m/>
    <n v="7038000"/>
    <n v="-7038000"/>
    <s v="Revisi_Kanwil"/>
    <m/>
    <x v="1"/>
    <s v="Layanan Umum"/>
    <s v="Umum"/>
    <m/>
    <n v="0"/>
  </r>
  <r>
    <s v="WA.2378.EBA.962.301.J.522141.2"/>
    <m/>
    <m/>
    <m/>
    <m/>
    <m/>
    <m/>
    <x v="1"/>
    <x v="111"/>
    <n v="2"/>
    <s v="Hari"/>
    <n v="3519000"/>
    <n v="7038000"/>
    <n v="-7038000"/>
    <s v="Revisi_Kanwil"/>
    <m/>
    <x v="1"/>
    <m/>
    <m/>
    <m/>
    <n v="0"/>
  </r>
  <r>
    <s v="WA.2378.EBA.962.301.J.522191"/>
    <m/>
    <m/>
    <m/>
    <m/>
    <m/>
    <m/>
    <x v="40"/>
    <x v="112"/>
    <m/>
    <m/>
    <m/>
    <n v="35000000"/>
    <n v="-35000000"/>
    <s v="Revisi_Kanwil"/>
    <m/>
    <x v="1"/>
    <s v="Layanan Umum"/>
    <s v="Umum"/>
    <m/>
    <n v="0"/>
  </r>
  <r>
    <s v="WA.2378.EBA.962.301.J.522191.1"/>
    <m/>
    <m/>
    <m/>
    <m/>
    <m/>
    <m/>
    <x v="1"/>
    <x v="113"/>
    <n v="1"/>
    <s v="PKT"/>
    <n v="35000000"/>
    <n v="35000000"/>
    <n v="-35000000"/>
    <s v="Revisi_Kanwil"/>
    <m/>
    <x v="1"/>
    <m/>
    <m/>
    <m/>
    <n v="0"/>
  </r>
  <r>
    <s v="WA.2378.EBA.962.301.J.524111"/>
    <m/>
    <m/>
    <m/>
    <m/>
    <m/>
    <m/>
    <x v="37"/>
    <x v="15"/>
    <m/>
    <m/>
    <m/>
    <n v="2200000"/>
    <n v="-2200000"/>
    <s v="Revisi_Kanwil"/>
    <m/>
    <x v="1"/>
    <s v="Layanan Umum"/>
    <s v="Umum"/>
    <m/>
    <n v="0"/>
  </r>
  <r>
    <s v="WA.2378.EBA.962.301.J.524111.1"/>
    <m/>
    <m/>
    <m/>
    <m/>
    <m/>
    <m/>
    <x v="1"/>
    <x v="114"/>
    <n v="2"/>
    <s v="OK"/>
    <n v="1100000"/>
    <n v="2200000"/>
    <n v="-2200000"/>
    <s v="Revisi_Kanwil"/>
    <m/>
    <x v="1"/>
    <m/>
    <m/>
    <m/>
    <n v="0"/>
  </r>
  <r>
    <s v="WA.2378.EBA.962.301.J.524119"/>
    <m/>
    <m/>
    <m/>
    <m/>
    <m/>
    <m/>
    <x v="38"/>
    <x v="104"/>
    <m/>
    <m/>
    <m/>
    <n v="81150000"/>
    <n v="-81150000"/>
    <s v="Revisi_Kanwil"/>
    <m/>
    <x v="1"/>
    <s v="Layanan Umum"/>
    <s v="Umum"/>
    <m/>
    <n v="0"/>
  </r>
  <r>
    <s v="WA.2378.EBA.962.301.J.524119.1"/>
    <m/>
    <m/>
    <m/>
    <m/>
    <m/>
    <m/>
    <x v="1"/>
    <x v="115"/>
    <n v="75"/>
    <s v="OH"/>
    <n v="822000"/>
    <n v="61650000"/>
    <n v="-61650000"/>
    <s v="Revisi_Kanwil"/>
    <m/>
    <x v="1"/>
    <m/>
    <m/>
    <m/>
    <n v="0"/>
  </r>
  <r>
    <s v="WA.2378.EBA.962.301.J.524119.2"/>
    <m/>
    <m/>
    <m/>
    <m/>
    <m/>
    <m/>
    <x v="1"/>
    <x v="116"/>
    <n v="150"/>
    <s v="OH"/>
    <n v="130000"/>
    <n v="19500000"/>
    <n v="-19500000"/>
    <s v="Revisi_Kanwil"/>
    <m/>
    <x v="1"/>
    <m/>
    <m/>
    <m/>
    <n v="0"/>
  </r>
  <r>
    <s v="WA.2378.EBA.962.301.K"/>
    <m/>
    <m/>
    <m/>
    <m/>
    <m/>
    <m/>
    <x v="41"/>
    <x v="117"/>
    <m/>
    <m/>
    <m/>
    <n v="131525000"/>
    <n v="-131525000"/>
    <s v="Revisi_Kanwil"/>
    <s v="Penyelenggaraan Pendidikan"/>
    <x v="2"/>
    <m/>
    <m/>
    <m/>
    <n v="0"/>
  </r>
  <r>
    <s v="WA.2378.EBA.962.301.K.521211"/>
    <m/>
    <m/>
    <m/>
    <m/>
    <m/>
    <m/>
    <x v="36"/>
    <x v="8"/>
    <m/>
    <m/>
    <m/>
    <n v="17625000"/>
    <n v="-17625000"/>
    <s v="Revisi_Kanwil"/>
    <m/>
    <x v="1"/>
    <s v="Layanan Umum"/>
    <s v="Metode dan Kurikulum"/>
    <m/>
    <n v="0"/>
  </r>
  <r>
    <s v="WA.2378.EBA.962.301.K.521211.1"/>
    <m/>
    <m/>
    <m/>
    <m/>
    <m/>
    <m/>
    <x v="1"/>
    <x v="9"/>
    <n v="75"/>
    <s v="OK"/>
    <n v="75000"/>
    <n v="5625000"/>
    <n v="-5625000"/>
    <s v="Revisi_Kanwil"/>
    <m/>
    <x v="1"/>
    <m/>
    <m/>
    <m/>
    <n v="0"/>
  </r>
  <r>
    <s v="WA.2378.EBA.962.301.K.521211.2"/>
    <m/>
    <m/>
    <m/>
    <m/>
    <m/>
    <m/>
    <x v="1"/>
    <x v="102"/>
    <n v="1"/>
    <s v="PKT"/>
    <n v="1000000"/>
    <n v="1000000"/>
    <n v="-1000000"/>
    <s v="Revisi_Kanwil"/>
    <m/>
    <x v="1"/>
    <m/>
    <m/>
    <m/>
    <n v="0"/>
  </r>
  <r>
    <s v="WA.2378.EBA.962.301.K.521211.3"/>
    <m/>
    <m/>
    <m/>
    <m/>
    <m/>
    <m/>
    <x v="1"/>
    <x v="11"/>
    <n v="1"/>
    <s v="PKT"/>
    <n v="1500000"/>
    <n v="1500000"/>
    <n v="-1500000"/>
    <s v="Revisi_Kanwil"/>
    <m/>
    <x v="1"/>
    <m/>
    <m/>
    <m/>
    <n v="0"/>
  </r>
  <r>
    <s v="WA.2378.EBA.962.301.K.521211.4"/>
    <m/>
    <m/>
    <m/>
    <m/>
    <m/>
    <m/>
    <x v="1"/>
    <x v="12"/>
    <n v="2"/>
    <s v="PKT"/>
    <n v="1000000"/>
    <n v="2000000"/>
    <n v="-2000000"/>
    <s v="Revisi_Kanwil"/>
    <m/>
    <x v="1"/>
    <m/>
    <m/>
    <m/>
    <n v="0"/>
  </r>
  <r>
    <s v="WA.2378.EBA.962.301.K.521211.5"/>
    <m/>
    <m/>
    <m/>
    <m/>
    <m/>
    <m/>
    <x v="1"/>
    <x v="118"/>
    <n v="50"/>
    <s v="PKT"/>
    <n v="150000"/>
    <n v="7500000"/>
    <n v="-7500000"/>
    <s v="Revisi_Kanwil"/>
    <m/>
    <x v="1"/>
    <m/>
    <m/>
    <m/>
    <n v="0"/>
  </r>
  <r>
    <s v="WA.2378.EBA.962.301.K.521213"/>
    <m/>
    <m/>
    <m/>
    <m/>
    <m/>
    <m/>
    <x v="42"/>
    <x v="119"/>
    <m/>
    <m/>
    <m/>
    <n v="6400000"/>
    <n v="-6400000"/>
    <s v="Revisi_Kanwil"/>
    <m/>
    <x v="1"/>
    <s v="Layanan Umum"/>
    <s v="Metode dan Kurikulum"/>
    <m/>
    <n v="0"/>
  </r>
  <r>
    <s v="WA.2378.EBA.962.301.K.521213.1"/>
    <m/>
    <m/>
    <m/>
    <m/>
    <m/>
    <m/>
    <x v="1"/>
    <x v="120"/>
    <n v="80"/>
    <s v="OH"/>
    <n v="80000"/>
    <n v="6400000"/>
    <n v="-6400000"/>
    <s v="Revisi_Kanwil"/>
    <m/>
    <x v="1"/>
    <m/>
    <m/>
    <m/>
    <n v="0"/>
  </r>
  <r>
    <s v="WA.2378.EBA.962.301.K.522151"/>
    <m/>
    <m/>
    <m/>
    <m/>
    <m/>
    <m/>
    <x v="43"/>
    <x v="13"/>
    <m/>
    <m/>
    <m/>
    <n v="13000000"/>
    <n v="-13000000"/>
    <s v="Revisi_Kanwil"/>
    <m/>
    <x v="1"/>
    <s v="Layanan Umum"/>
    <s v="Metode dan Kurikulum"/>
    <m/>
    <n v="0"/>
  </r>
  <r>
    <s v="WA.2378.EBA.962.301.K.522151.1"/>
    <m/>
    <m/>
    <m/>
    <m/>
    <m/>
    <m/>
    <x v="1"/>
    <x v="14"/>
    <n v="13"/>
    <s v="OJ"/>
    <n v="1000000"/>
    <n v="13000000"/>
    <n v="-13000000"/>
    <s v="Revisi_Kanwil"/>
    <m/>
    <x v="1"/>
    <m/>
    <m/>
    <m/>
    <n v="0"/>
  </r>
  <r>
    <s v="WA.2378.EBA.962.301.K.524111"/>
    <m/>
    <m/>
    <m/>
    <m/>
    <m/>
    <m/>
    <x v="37"/>
    <x v="15"/>
    <m/>
    <m/>
    <m/>
    <n v="90000000"/>
    <n v="-90000000"/>
    <s v="Revisi_Kanwil"/>
    <m/>
    <x v="1"/>
    <s v="Layanan Umum"/>
    <s v="Metode dan Kurikulum"/>
    <m/>
    <n v="0"/>
  </r>
  <r>
    <s v="WA.2378.EBA.962.301.K.524111.1"/>
    <m/>
    <m/>
    <m/>
    <m/>
    <m/>
    <m/>
    <x v="1"/>
    <x v="103"/>
    <n v="15"/>
    <s v="OK"/>
    <n v="6000000"/>
    <n v="90000000"/>
    <n v="-90000000"/>
    <s v="Revisi_Kanwil"/>
    <m/>
    <x v="1"/>
    <m/>
    <m/>
    <m/>
    <n v="0"/>
  </r>
  <r>
    <s v="WA.2378.EBA.962.301.K.524113"/>
    <m/>
    <m/>
    <m/>
    <m/>
    <m/>
    <m/>
    <x v="44"/>
    <x v="34"/>
    <m/>
    <m/>
    <m/>
    <n v="4500000"/>
    <n v="-4500000"/>
    <s v="Revisi_Kanwil"/>
    <m/>
    <x v="1"/>
    <s v="Layanan Umum"/>
    <s v="Metode dan Kurikulum"/>
    <m/>
    <n v="0"/>
  </r>
  <r>
    <s v="WA.2378.EBA.962.301.K.524113.1"/>
    <m/>
    <m/>
    <m/>
    <m/>
    <m/>
    <m/>
    <x v="1"/>
    <x v="103"/>
    <n v="30"/>
    <s v="OK"/>
    <n v="150000"/>
    <n v="4500000"/>
    <n v="-4500000"/>
    <s v="No Revisi"/>
    <m/>
    <x v="1"/>
    <m/>
    <m/>
    <m/>
    <n v="0"/>
  </r>
  <r>
    <s v="WA.2378.EBA.962.301.L"/>
    <m/>
    <m/>
    <m/>
    <m/>
    <m/>
    <m/>
    <x v="45"/>
    <x v="121"/>
    <m/>
    <m/>
    <m/>
    <n v="26500000"/>
    <n v="-26500000"/>
    <s v="Revisi_Kanwil"/>
    <s v="Penyelenggaraan Pendidikan"/>
    <x v="3"/>
    <m/>
    <m/>
    <m/>
    <n v="0"/>
  </r>
  <r>
    <s v="WA.2378.EBA.962.301.L.524111"/>
    <m/>
    <m/>
    <m/>
    <m/>
    <m/>
    <m/>
    <x v="37"/>
    <x v="15"/>
    <m/>
    <m/>
    <m/>
    <n v="26500000"/>
    <n v="-26500000"/>
    <s v="Revisi_Kanwil"/>
    <m/>
    <x v="1"/>
    <s v="Layanan Umum"/>
    <s v="Peserta Didik dan Sarana Prasarana"/>
    <m/>
    <n v="0"/>
  </r>
  <r>
    <s v="WA.2378.EBA.962.301.L.524111.1"/>
    <m/>
    <m/>
    <m/>
    <m/>
    <m/>
    <m/>
    <x v="1"/>
    <x v="122"/>
    <n v="5"/>
    <s v="OK"/>
    <n v="5300000"/>
    <n v="26500000"/>
    <n v="-26500000"/>
    <s v="Revisi_Kanwil"/>
    <m/>
    <x v="1"/>
    <m/>
    <m/>
    <m/>
    <n v="0"/>
  </r>
  <r>
    <s v="WA.2378.EBA.962.301.M"/>
    <m/>
    <m/>
    <m/>
    <m/>
    <m/>
    <m/>
    <x v="46"/>
    <x v="123"/>
    <m/>
    <m/>
    <m/>
    <n v="0"/>
    <n v="0"/>
    <s v="Revisi_Kanwil"/>
    <s v="Penyelenggaraan Pendidikan"/>
    <x v="2"/>
    <m/>
    <m/>
    <m/>
    <n v="0"/>
  </r>
  <r>
    <s v="WA.2378.EBA.962.301.M.524114"/>
    <m/>
    <m/>
    <m/>
    <m/>
    <m/>
    <m/>
    <x v="47"/>
    <x v="124"/>
    <m/>
    <m/>
    <m/>
    <n v="0"/>
    <n v="0"/>
    <s v="Revisi_Kanwil"/>
    <m/>
    <x v="1"/>
    <s v="Layanan Umum"/>
    <s v="Metode dan Kurikulum"/>
    <m/>
    <n v="0"/>
  </r>
  <r>
    <s v="WA.2378.EBA.962.301.M.524114.1"/>
    <m/>
    <m/>
    <m/>
    <m/>
    <m/>
    <m/>
    <x v="1"/>
    <x v="125"/>
    <n v="0"/>
    <s v="OH"/>
    <n v="1000000"/>
    <n v="0"/>
    <n v="0"/>
    <s v="No Revisi"/>
    <m/>
    <x v="1"/>
    <m/>
    <m/>
    <m/>
    <n v="0"/>
  </r>
  <r>
    <s v="WA.2378.EBA.962.301.M.524114.2"/>
    <m/>
    <m/>
    <m/>
    <m/>
    <m/>
    <m/>
    <x v="1"/>
    <x v="62"/>
    <n v="0"/>
    <s v="OH"/>
    <n v="782257.14285714284"/>
    <n v="0"/>
    <n v="0"/>
    <s v="No Revisi"/>
    <m/>
    <x v="1"/>
    <m/>
    <m/>
    <m/>
    <n v="0"/>
  </r>
  <r>
    <s v="WA.2378.EBA.962.301.N"/>
    <m/>
    <m/>
    <m/>
    <m/>
    <m/>
    <m/>
    <x v="48"/>
    <x v="126"/>
    <m/>
    <m/>
    <m/>
    <n v="0"/>
    <n v="0"/>
    <s v="Revisi_Kanwil"/>
    <s v="Penyelenggaraan Pendidikan"/>
    <x v="3"/>
    <m/>
    <m/>
    <m/>
    <n v="0"/>
  </r>
  <r>
    <s v="WA.2378.EBA.962.301.N.521219"/>
    <m/>
    <m/>
    <m/>
    <m/>
    <m/>
    <m/>
    <x v="13"/>
    <x v="24"/>
    <m/>
    <m/>
    <m/>
    <n v="0"/>
    <n v="0"/>
    <s v="Revisi_Kanwil"/>
    <m/>
    <x v="1"/>
    <s v="Layanan Umum"/>
    <s v="Peserta Didik dan Sarana Prasarana"/>
    <m/>
    <n v="0"/>
  </r>
  <r>
    <s v="WA.2378.EBA.962.301.N.521219.1"/>
    <m/>
    <m/>
    <m/>
    <m/>
    <m/>
    <m/>
    <x v="1"/>
    <x v="25"/>
    <n v="1"/>
    <s v="PKT"/>
    <n v="25000000"/>
    <n v="0"/>
    <n v="0"/>
    <s v="Revisi_Kanwil"/>
    <m/>
    <x v="1"/>
    <m/>
    <m/>
    <m/>
    <n v="0"/>
  </r>
  <r>
    <s v="WA.2378.EBA.962.301.N.522151"/>
    <m/>
    <m/>
    <m/>
    <m/>
    <m/>
    <m/>
    <x v="9"/>
    <x v="13"/>
    <m/>
    <m/>
    <m/>
    <n v="0"/>
    <n v="0"/>
    <s v="Revisi_Kanwil"/>
    <m/>
    <x v="1"/>
    <s v="Layanan Umum"/>
    <s v="Peserta Didik dan Sarana Prasarana"/>
    <m/>
    <n v="0"/>
  </r>
  <r>
    <s v="WA.2378.EBA.962.301.N.522151.1"/>
    <m/>
    <m/>
    <m/>
    <m/>
    <m/>
    <m/>
    <x v="1"/>
    <x v="14"/>
    <n v="12"/>
    <s v="OJ"/>
    <n v="900000"/>
    <n v="0"/>
    <n v="0"/>
    <s v="Revisi_Kanwil"/>
    <m/>
    <x v="1"/>
    <m/>
    <m/>
    <m/>
    <n v="0"/>
  </r>
  <r>
    <s v="WA.2378.EBA.962.301.O"/>
    <m/>
    <m/>
    <m/>
    <m/>
    <m/>
    <m/>
    <x v="49"/>
    <x v="127"/>
    <m/>
    <m/>
    <m/>
    <n v="0"/>
    <n v="0"/>
    <s v="Revisi_Kanwil"/>
    <s v="Kelembagaan dan Ketenagaan"/>
    <x v="5"/>
    <m/>
    <m/>
    <m/>
    <n v="0"/>
  </r>
  <r>
    <s v="WA.2378.EBA.962.301.O.522151"/>
    <m/>
    <m/>
    <m/>
    <m/>
    <m/>
    <m/>
    <x v="9"/>
    <x v="13"/>
    <m/>
    <m/>
    <m/>
    <n v="0"/>
    <n v="0"/>
    <s v="Revisi_Kanwil"/>
    <m/>
    <x v="1"/>
    <s v="Layanan Umum"/>
    <s v="Ketenagaan"/>
    <m/>
    <n v="0"/>
  </r>
  <r>
    <s v="WA.2378.EBA.962.301.O.522151.1"/>
    <m/>
    <m/>
    <m/>
    <m/>
    <m/>
    <m/>
    <x v="1"/>
    <x v="14"/>
    <n v="30"/>
    <s v="OJ"/>
    <n v="900000"/>
    <n v="0"/>
    <n v="0"/>
    <s v="Revisi_Kanwil"/>
    <m/>
    <x v="1"/>
    <m/>
    <m/>
    <m/>
    <n v="0"/>
  </r>
  <r>
    <s v="WA.2378.EBA.994"/>
    <s v="2378.EBA.994"/>
    <s v="Layanan Perkantoran"/>
    <n v="1"/>
    <s v="Layanan"/>
    <m/>
    <n v="9231678000"/>
    <x v="50"/>
    <x v="128"/>
    <n v="1"/>
    <s v="Layanan"/>
    <m/>
    <n v="9231678000"/>
    <n v="0"/>
    <m/>
    <m/>
    <x v="1"/>
    <m/>
    <m/>
    <n v="3266811578"/>
    <n v="0"/>
  </r>
  <r>
    <s v="WA.2378.EBA.994.001"/>
    <s v="001"/>
    <s v="Gaji dan Tunjangan"/>
    <m/>
    <s v=""/>
    <m/>
    <n v="7036020000"/>
    <x v="51"/>
    <x v="129"/>
    <m/>
    <s v=""/>
    <m/>
    <n v="7036020000"/>
    <n v="0"/>
    <m/>
    <m/>
    <x v="1"/>
    <m/>
    <m/>
    <n v="2657464512"/>
    <n v="0"/>
  </r>
  <r>
    <s v="WA.2378.EBA.994.001.DB"/>
    <s v="DB"/>
    <s v="Gaji dan Tunjangan Pusat Pendidikan KP"/>
    <m/>
    <m/>
    <m/>
    <n v="7036020000"/>
    <x v="52"/>
    <x v="130"/>
    <m/>
    <m/>
    <m/>
    <n v="7036020000"/>
    <n v="0"/>
    <m/>
    <s v="Tata Usaha"/>
    <x v="9"/>
    <m/>
    <m/>
    <n v="2657464512"/>
    <n v="0"/>
  </r>
  <r>
    <s v="WA.2378.EBA.994.001.DB.511111"/>
    <s v="511111"/>
    <s v="Belanja Gaji Pokok PNS"/>
    <m/>
    <m/>
    <m/>
    <n v="2390272000"/>
    <x v="53"/>
    <x v="131"/>
    <m/>
    <m/>
    <m/>
    <n v="2390272000"/>
    <n v="0"/>
    <m/>
    <m/>
    <x v="1"/>
    <s v="Gaji dan Tunjangan Pegawai"/>
    <s v="Keuangan"/>
    <n v="1153923400"/>
    <n v="0"/>
  </r>
  <r>
    <s v="WA.2378.EBA.994.001.DB.511111.1"/>
    <m/>
    <s v="01 - Belanja Gaji Pokok PNS"/>
    <n v="14"/>
    <s v="bln"/>
    <n v="170733715"/>
    <n v="2390272000"/>
    <x v="1"/>
    <x v="132"/>
    <n v="14"/>
    <s v="bln"/>
    <n v="170733715"/>
    <n v="2390272000"/>
    <n v="0"/>
    <s v=""/>
    <m/>
    <x v="1"/>
    <m/>
    <m/>
    <n v="1153923400"/>
    <n v="0"/>
  </r>
  <r>
    <s v="WA.2378.EBA.994.001.DB.511119"/>
    <s v="511119"/>
    <s v="Belanja Pembulatan Gaji PNS"/>
    <m/>
    <m/>
    <m/>
    <n v="109000"/>
    <x v="54"/>
    <x v="133"/>
    <m/>
    <m/>
    <m/>
    <n v="109000"/>
    <n v="0"/>
    <m/>
    <m/>
    <x v="1"/>
    <s v="Gaji dan Tunjangan Pegawai"/>
    <s v="Keuangan"/>
    <n v="18329"/>
    <n v="0"/>
  </r>
  <r>
    <s v="WA.2378.EBA.994.001.DB.511119.1"/>
    <m/>
    <s v="01 - Belanja Pembulatan Gaji PNS"/>
    <n v="14"/>
    <s v="bln"/>
    <n v="7786"/>
    <n v="109000"/>
    <x v="1"/>
    <x v="134"/>
    <n v="14"/>
    <s v="bln"/>
    <n v="7786"/>
    <n v="109000"/>
    <n v="0"/>
    <s v=""/>
    <m/>
    <x v="1"/>
    <m/>
    <m/>
    <n v="18329"/>
    <n v="0"/>
  </r>
  <r>
    <s v="WA.2378.EBA.994.001.DB.511121"/>
    <s v="511121"/>
    <s v="Belanja Tunj. Suami/Istri PNS"/>
    <m/>
    <m/>
    <m/>
    <n v="163168000"/>
    <x v="55"/>
    <x v="135"/>
    <m/>
    <m/>
    <m/>
    <n v="163168000"/>
    <n v="0"/>
    <m/>
    <m/>
    <x v="1"/>
    <s v="Gaji dan Tunjangan Pegawai"/>
    <s v="Keuangan"/>
    <n v="75870430"/>
    <n v="0"/>
  </r>
  <r>
    <s v="WA.2378.EBA.994.001.DB.511121.1"/>
    <m/>
    <s v="01 - Belanja Tunj. Suami/Istri PNS"/>
    <n v="14"/>
    <s v="bln"/>
    <n v="11654858"/>
    <n v="163168000"/>
    <x v="1"/>
    <x v="136"/>
    <n v="14"/>
    <s v="bln"/>
    <n v="11654858"/>
    <n v="163168000"/>
    <n v="0"/>
    <s v=""/>
    <m/>
    <x v="1"/>
    <m/>
    <m/>
    <n v="75870430"/>
    <n v="0"/>
  </r>
  <r>
    <s v="WA.2378.EBA.994.001.DB.511122"/>
    <s v="511122"/>
    <s v="Belanja Tunj. Anak PNS"/>
    <m/>
    <m/>
    <m/>
    <n v="57444000"/>
    <x v="56"/>
    <x v="137"/>
    <m/>
    <m/>
    <m/>
    <n v="57444000"/>
    <n v="0"/>
    <m/>
    <m/>
    <x v="1"/>
    <s v="Gaji dan Tunjangan Pegawai"/>
    <s v="Keuangan"/>
    <n v="23233252"/>
    <n v="0"/>
  </r>
  <r>
    <s v="WA.2378.EBA.994.001.DB.511122.1"/>
    <m/>
    <s v="01 - Belanja Tunj. Anak PNS"/>
    <n v="14"/>
    <s v="bln"/>
    <n v="4103143"/>
    <n v="57444000"/>
    <x v="1"/>
    <x v="138"/>
    <n v="14"/>
    <s v="bln"/>
    <n v="4103143"/>
    <n v="57444000"/>
    <n v="0"/>
    <s v=""/>
    <m/>
    <x v="1"/>
    <m/>
    <m/>
    <n v="23233252"/>
    <n v="0"/>
  </r>
  <r>
    <s v="WA.2378.EBA.994.001.DB.511123"/>
    <s v="511123"/>
    <s v="Belanja Tunj. Struktural PNS"/>
    <m/>
    <m/>
    <m/>
    <n v="136220000"/>
    <x v="57"/>
    <x v="139"/>
    <m/>
    <m/>
    <m/>
    <n v="136220000"/>
    <n v="0"/>
    <m/>
    <m/>
    <x v="1"/>
    <s v="Gaji dan Tunjangan Pegawai"/>
    <s v="Keuangan"/>
    <n v="40390000"/>
    <n v="0"/>
  </r>
  <r>
    <s v="WA.2378.EBA.994.001.DB.511123.1"/>
    <m/>
    <s v="01 - Belanja Tunj. Struktural PNS"/>
    <n v="14"/>
    <s v="bln"/>
    <n v="9730000"/>
    <n v="136220000"/>
    <x v="1"/>
    <x v="140"/>
    <n v="14"/>
    <s v="bln"/>
    <n v="9730000"/>
    <n v="136220000"/>
    <n v="0"/>
    <s v=""/>
    <m/>
    <x v="1"/>
    <m/>
    <m/>
    <n v="40390000"/>
    <n v="0"/>
  </r>
  <r>
    <s v="WA.2378.EBA.994.001.DB.511124"/>
    <s v="511124"/>
    <s v="Belanja Tunj. Fungsional PNS"/>
    <m/>
    <m/>
    <m/>
    <n v="198366000"/>
    <x v="58"/>
    <x v="141"/>
    <m/>
    <m/>
    <m/>
    <n v="198366000"/>
    <n v="0"/>
    <m/>
    <m/>
    <x v="1"/>
    <s v="Gaji dan Tunjangan Pegawai"/>
    <s v="Keuangan"/>
    <n v="153340000"/>
    <n v="0"/>
  </r>
  <r>
    <s v="WA.2378.EBA.994.001.DB.511124.1"/>
    <m/>
    <s v="01 - Belanja Tunj. Fungsional PNS"/>
    <n v="14"/>
    <s v="bln"/>
    <n v="14169000"/>
    <n v="198366000"/>
    <x v="1"/>
    <x v="142"/>
    <n v="14"/>
    <s v="bln"/>
    <n v="14169000"/>
    <n v="198366000"/>
    <n v="0"/>
    <s v=""/>
    <m/>
    <x v="1"/>
    <m/>
    <m/>
    <n v="153340000"/>
    <n v="0"/>
  </r>
  <r>
    <s v="WA.2378.EBA.994.001.DB.511125"/>
    <s v="511125"/>
    <s v="Belanja Tunj. PPh PNS"/>
    <m/>
    <m/>
    <m/>
    <n v="13346000"/>
    <x v="59"/>
    <x v="143"/>
    <m/>
    <m/>
    <m/>
    <n v="13346000"/>
    <n v="0"/>
    <m/>
    <m/>
    <x v="1"/>
    <s v="Gaji dan Tunjangan Pegawai"/>
    <s v="Keuangan"/>
    <n v="5007559"/>
    <n v="0"/>
  </r>
  <r>
    <s v="WA.2378.EBA.994.001.DB.511125.1"/>
    <m/>
    <s v="01 - Belanja Tunj. PPh PNS"/>
    <n v="14"/>
    <s v="bln"/>
    <n v="953357"/>
    <n v="13346000"/>
    <x v="1"/>
    <x v="144"/>
    <n v="14"/>
    <s v="bln"/>
    <n v="953357"/>
    <n v="13346000"/>
    <n v="0"/>
    <s v=""/>
    <m/>
    <x v="1"/>
    <m/>
    <m/>
    <n v="5007559"/>
    <n v="0"/>
  </r>
  <r>
    <s v="WA.2378.EBA.994.001.DB.511126"/>
    <s v="511126"/>
    <s v="Belanja Tunj. Beras PNS"/>
    <m/>
    <m/>
    <m/>
    <n v="113636000"/>
    <x v="60"/>
    <x v="145"/>
    <m/>
    <m/>
    <m/>
    <n v="113636000"/>
    <n v="0"/>
    <m/>
    <m/>
    <x v="1"/>
    <s v="Gaji dan Tunjangan Pegawai"/>
    <s v="Keuangan"/>
    <n v="61122480"/>
    <n v="0"/>
  </r>
  <r>
    <s v="WA.2378.EBA.994.001.DB.511126.1"/>
    <m/>
    <s v="01 - Belanja Tunj. Beras PNS"/>
    <n v="1"/>
    <s v="thn"/>
    <n v="113636000"/>
    <n v="113636000"/>
    <x v="1"/>
    <x v="146"/>
    <n v="1"/>
    <s v="thn"/>
    <n v="113636000"/>
    <n v="113636000"/>
    <n v="0"/>
    <s v=""/>
    <m/>
    <x v="1"/>
    <m/>
    <m/>
    <n v="61122480"/>
    <n v="0"/>
  </r>
  <r>
    <s v="WA.2378.EBA.994.001.DB.511129"/>
    <s v="511129"/>
    <s v="Belanja Uang Makan PNS"/>
    <m/>
    <m/>
    <m/>
    <n v="451220000"/>
    <x v="61"/>
    <x v="147"/>
    <m/>
    <m/>
    <m/>
    <n v="451220000"/>
    <n v="0"/>
    <m/>
    <m/>
    <x v="1"/>
    <s v="Gaji dan Tunjangan Pegawai"/>
    <s v="Keuangan"/>
    <n v="80920000"/>
    <n v="0"/>
  </r>
  <r>
    <s v="WA.2378.EBA.994.001.DB.511129.1"/>
    <m/>
    <s v="01 - Belanja Uang Makan PNS"/>
    <n v="1"/>
    <s v="thn"/>
    <n v="451220000"/>
    <n v="451220000"/>
    <x v="1"/>
    <x v="148"/>
    <n v="1"/>
    <s v="thn"/>
    <n v="451220000"/>
    <n v="451220000"/>
    <n v="0"/>
    <s v=""/>
    <m/>
    <x v="1"/>
    <m/>
    <m/>
    <n v="80920000"/>
    <n v="0"/>
  </r>
  <r>
    <s v="WA.2378.EBA.994.001.DB.511151"/>
    <s v="511151"/>
    <s v="Belanja Tunjangan Umum PNS"/>
    <m/>
    <m/>
    <m/>
    <n v="81480000"/>
    <x v="62"/>
    <x v="149"/>
    <m/>
    <m/>
    <m/>
    <n v="81480000"/>
    <n v="0"/>
    <m/>
    <m/>
    <x v="1"/>
    <s v="Gaji dan Tunjangan Pegawai"/>
    <s v="Keuangan"/>
    <n v="34900000"/>
    <n v="0"/>
  </r>
  <r>
    <s v="WA.2378.EBA.994.001.DB.511151.1"/>
    <m/>
    <s v="01 - Belanja Tunjangan Umum PNS"/>
    <n v="14"/>
    <s v="bln"/>
    <n v="5820000"/>
    <n v="81480000"/>
    <x v="1"/>
    <x v="150"/>
    <n v="14"/>
    <s v="bln"/>
    <n v="5820000"/>
    <n v="81480000"/>
    <n v="0"/>
    <s v=""/>
    <m/>
    <x v="1"/>
    <m/>
    <m/>
    <n v="34900000"/>
    <n v="0"/>
  </r>
  <r>
    <s v="WA.2378.EBA.994.001.DB.512211"/>
    <s v="512211"/>
    <s v="Belanja Uang Lembur"/>
    <m/>
    <m/>
    <m/>
    <n v="173032000"/>
    <x v="63"/>
    <x v="151"/>
    <m/>
    <m/>
    <m/>
    <n v="173032000"/>
    <n v="0"/>
    <m/>
    <m/>
    <x v="1"/>
    <s v="Gaji dan Tunjangan Pegawai"/>
    <s v="Keuangan"/>
    <n v="0"/>
    <n v="0"/>
  </r>
  <r>
    <s v="WA.2378.EBA.994.001.DB.512211.1"/>
    <m/>
    <s v="01 - Uang Lembur dan Uang Makan Lembur"/>
    <n v="1"/>
    <s v="thn"/>
    <n v="173032000"/>
    <n v="173032000"/>
    <x v="1"/>
    <x v="152"/>
    <n v="1"/>
    <s v="thn"/>
    <n v="173032000"/>
    <n v="173032000"/>
    <n v="0"/>
    <s v=""/>
    <m/>
    <x v="1"/>
    <m/>
    <m/>
    <n v="0"/>
    <n v="0"/>
  </r>
  <r>
    <s v="WA.2378.EBA.994.001.DB.512411"/>
    <s v="512411"/>
    <s v="Belanja Pegawai (Tunjangan Khusus/Kegiatan/Kinerja)"/>
    <m/>
    <m/>
    <m/>
    <n v="3257727000"/>
    <x v="64"/>
    <x v="153"/>
    <m/>
    <m/>
    <m/>
    <n v="3257727000"/>
    <n v="0"/>
    <m/>
    <m/>
    <x v="1"/>
    <s v="Gaji dan Tunjangan Pegawai"/>
    <s v="Keuangan"/>
    <n v="1028739062"/>
    <n v="0"/>
  </r>
  <r>
    <s v="WA.2378.EBA.994.001.DB.512411.1"/>
    <m/>
    <s v="01 - Belanja Pegawai (Tunjangan Khusus/Kegiatan/Kinerja)"/>
    <n v="14"/>
    <s v="bln"/>
    <n v="232694790"/>
    <n v="3257727000"/>
    <x v="1"/>
    <x v="154"/>
    <n v="14"/>
    <s v="bln"/>
    <n v="232694790"/>
    <n v="3257727000"/>
    <n v="0"/>
    <s v=""/>
    <m/>
    <x v="1"/>
    <m/>
    <m/>
    <n v="1028739062"/>
    <n v="0"/>
  </r>
  <r>
    <s v="WA.2378.EBA.994.002"/>
    <s v="002"/>
    <s v="Operasional dan Pemeliharaan Kantor"/>
    <m/>
    <s v=""/>
    <m/>
    <n v="2195658000"/>
    <x v="65"/>
    <x v="155"/>
    <m/>
    <s v=""/>
    <m/>
    <n v="2195658000"/>
    <n v="0"/>
    <m/>
    <m/>
    <x v="1"/>
    <m/>
    <m/>
    <n v="609347066"/>
    <n v="0"/>
  </r>
  <r>
    <s v="WA.2378.EBA.994.002.GA"/>
    <s v="GA"/>
    <s v="Operasional dan Pemeliharaan Kantor Pusat Pendidikan KP"/>
    <m/>
    <m/>
    <m/>
    <n v="1528900000"/>
    <x v="66"/>
    <x v="156"/>
    <m/>
    <m/>
    <m/>
    <n v="1528900000"/>
    <n v="0"/>
    <m/>
    <s v="Tata Usaha"/>
    <x v="6"/>
    <m/>
    <m/>
    <n v="444705666"/>
    <n v="0"/>
  </r>
  <r>
    <s v="WA.2378.EBA.994.002.GA.521111"/>
    <s v="521111"/>
    <s v="Belanja Keperluan Perkantoran"/>
    <m/>
    <m/>
    <m/>
    <n v="1252040000"/>
    <x v="67"/>
    <x v="157"/>
    <m/>
    <m/>
    <m/>
    <n v="1252040000"/>
    <n v="0"/>
    <m/>
    <m/>
    <x v="1"/>
    <s v="Operasional dan Pemeliharaan Kantor"/>
    <s v="Umum"/>
    <n v="388338616"/>
    <n v="0"/>
  </r>
  <r>
    <s v="WA.2378.EBA.994.002.GA.521111.1"/>
    <m/>
    <s v="01 - Keperluan sehari hari perkantoran"/>
    <n v="60"/>
    <s v="OT"/>
    <n v="1487500"/>
    <n v="89250000"/>
    <x v="1"/>
    <x v="158"/>
    <n v="60"/>
    <s v="OT"/>
    <n v="1487500"/>
    <n v="89250000"/>
    <n v="0"/>
    <s v=""/>
    <m/>
    <x v="1"/>
    <m/>
    <m/>
    <n v="23283800"/>
    <n v="0"/>
  </r>
  <r>
    <s v="WA.2378.EBA.994.002.GA.521111.2"/>
    <m/>
    <s v="02 - Jamuan"/>
    <n v="1"/>
    <s v="thn"/>
    <n v="63386000"/>
    <n v="63386000"/>
    <x v="1"/>
    <x v="159"/>
    <n v="1"/>
    <s v="thn"/>
    <n v="63386000"/>
    <n v="63386000"/>
    <n v="0"/>
    <s v=""/>
    <m/>
    <x v="1"/>
    <m/>
    <m/>
    <n v="2167000"/>
    <n v="0"/>
  </r>
  <r>
    <s v="WA.2378.EBA.994.002.GA.521111.3"/>
    <m/>
    <s v="03 - Pramubakti (12 org x 13 bulan)"/>
    <n v="156"/>
    <s v="OB"/>
    <n v="5100000"/>
    <n v="795600000"/>
    <x v="1"/>
    <x v="160"/>
    <n v="156"/>
    <s v="OB"/>
    <n v="5100000"/>
    <n v="795600000"/>
    <n v="0"/>
    <s v=""/>
    <m/>
    <x v="1"/>
    <m/>
    <m/>
    <n v="306000000"/>
    <n v="0"/>
  </r>
  <r>
    <s v="WA.2378.EBA.994.002.GA.521111.4"/>
    <m/>
    <s v="04 - Pengemudi (1 org x 13 bulan)"/>
    <n v="13"/>
    <s v="OB"/>
    <n v="5600000"/>
    <n v="72800000"/>
    <x v="1"/>
    <x v="161"/>
    <n v="13"/>
    <s v="OB"/>
    <n v="5600000"/>
    <n v="72800000"/>
    <n v="0"/>
    <s v=""/>
    <m/>
    <x v="1"/>
    <m/>
    <m/>
    <n v="28000000"/>
    <n v="0"/>
  </r>
  <r>
    <s v="WA.2378.EBA.994.002.GA.521111.5"/>
    <m/>
    <s v="05 - BPJS Ketenagakerjaan Pengemudi dan Pramubhakti"/>
    <n v="12"/>
    <s v="Bulan"/>
    <n v="400000"/>
    <n v="4800000"/>
    <x v="1"/>
    <x v="162"/>
    <n v="12"/>
    <s v="Bulan"/>
    <n v="400000"/>
    <n v="4800000"/>
    <n v="0"/>
    <s v=""/>
    <m/>
    <x v="1"/>
    <m/>
    <m/>
    <n v="1442880"/>
    <n v="0"/>
  </r>
  <r>
    <s v="WA.2378.EBA.994.002.GA.521111.6"/>
    <m/>
    <s v="06 - Pencetakan/Publikasi (Buku Kerja, Kalender, Buku)"/>
    <n v="1"/>
    <s v="thn"/>
    <n v="130000000"/>
    <n v="130000000"/>
    <x v="1"/>
    <x v="163"/>
    <n v="1"/>
    <s v="thn"/>
    <n v="130000000"/>
    <n v="130000000"/>
    <n v="0"/>
    <s v=""/>
    <m/>
    <x v="1"/>
    <m/>
    <m/>
    <n v="17850000"/>
    <n v="0"/>
  </r>
  <r>
    <s v="WA.2378.EBA.994.002.GA.521111.8"/>
    <m/>
    <s v="08 - Langganan biaya video conference dan Zoho"/>
    <n v="12"/>
    <s v="Bulan"/>
    <n v="1325000"/>
    <n v="15900000"/>
    <x v="1"/>
    <x v="164"/>
    <n v="12"/>
    <s v="Bulan"/>
    <n v="1325000"/>
    <n v="15900000"/>
    <n v="0"/>
    <s v=""/>
    <m/>
    <x v="1"/>
    <m/>
    <m/>
    <n v="4344936"/>
    <n v="0"/>
  </r>
  <r>
    <s v="WA.2378.EBA.994.002.GA.521111.9"/>
    <m/>
    <s v="09 - Estetika Kantor dan Pengharum Ruangan"/>
    <n v="12"/>
    <s v="Bulan"/>
    <n v="3000000"/>
    <n v="36000000"/>
    <x v="1"/>
    <x v="165"/>
    <n v="12"/>
    <s v="Bulan"/>
    <n v="3000000"/>
    <n v="36000000"/>
    <n v="0"/>
    <s v=""/>
    <m/>
    <x v="1"/>
    <m/>
    <m/>
    <n v="5250000"/>
    <n v="0"/>
  </r>
  <r>
    <s v="WA.2378.EBA.994.002.GA.521111.10"/>
    <m/>
    <s v="10 - Uang Lembur PPNPN"/>
    <n v="1"/>
    <s v="thn"/>
    <n v="44304000"/>
    <n v="44304000"/>
    <x v="1"/>
    <x v="166"/>
    <n v="1"/>
    <s v="thn"/>
    <n v="44304000"/>
    <n v="44304000"/>
    <n v="0"/>
    <s v=""/>
    <m/>
    <x v="1"/>
    <m/>
    <m/>
    <n v="0"/>
    <n v="0"/>
  </r>
  <r>
    <s v="WA.2378.EBA.994.002.GA.521131"/>
    <s v="521131"/>
    <s v="Belanja Barang Operasional - Penanganan Pandemi COVID-19"/>
    <m/>
    <m/>
    <m/>
    <n v="69600000"/>
    <x v="68"/>
    <x v="167"/>
    <m/>
    <m/>
    <m/>
    <n v="69600000"/>
    <n v="0"/>
    <m/>
    <m/>
    <x v="1"/>
    <s v="Operasional dan Pemeliharaan Kantor"/>
    <s v="Umum"/>
    <n v="9861550"/>
    <n v="0"/>
  </r>
  <r>
    <s v="WA.2378.EBA.994.002.GA.521131.1"/>
    <m/>
    <s v="01 - Masker/hand sanitizer/Vitamin (58 peg x 6 bln)"/>
    <n v="348"/>
    <s v="OB"/>
    <n v="200000"/>
    <n v="69600000"/>
    <x v="1"/>
    <x v="168"/>
    <n v="348"/>
    <s v="OB"/>
    <n v="200000"/>
    <n v="69600000"/>
    <n v="0"/>
    <s v=""/>
    <m/>
    <x v="1"/>
    <m/>
    <m/>
    <n v="9861550"/>
    <n v="0"/>
  </r>
  <r>
    <s v="WA.2378.EBA.994.002.GA.521811"/>
    <s v="521811"/>
    <s v="Belanja Barang Persediaan Barang Konsumsi"/>
    <m/>
    <m/>
    <m/>
    <n v="207260000"/>
    <x v="69"/>
    <x v="169"/>
    <m/>
    <m/>
    <m/>
    <n v="207260000"/>
    <n v="0"/>
    <m/>
    <m/>
    <x v="1"/>
    <m/>
    <s v="Umum"/>
    <n v="46505500"/>
    <n v="0"/>
  </r>
  <r>
    <s v="WA.2378.EBA.994.002.GA.521811.1"/>
    <m/>
    <s v="01 - ATK"/>
    <n v="48"/>
    <s v="PKT"/>
    <n v="1000000"/>
    <n v="48000000"/>
    <x v="1"/>
    <x v="170"/>
    <n v="48"/>
    <s v="PKT"/>
    <n v="1000000"/>
    <n v="48000000"/>
    <n v="0"/>
    <s v=""/>
    <m/>
    <x v="1"/>
    <m/>
    <m/>
    <n v="15958000"/>
    <n v="0"/>
  </r>
  <r>
    <s v="WA.2378.EBA.994.002.GA.521811.2"/>
    <m/>
    <s v="02 - Bahan Komputer"/>
    <n v="48"/>
    <s v="PKT"/>
    <n v="1500000"/>
    <n v="72000000"/>
    <x v="1"/>
    <x v="21"/>
    <n v="48"/>
    <s v="PKT"/>
    <n v="1500000"/>
    <n v="72000000"/>
    <n v="0"/>
    <s v=""/>
    <m/>
    <x v="1"/>
    <m/>
    <m/>
    <n v="23827500"/>
    <n v="0"/>
  </r>
  <r>
    <s v="WA.2378.EBA.994.002.GA.521811.3"/>
    <m/>
    <s v="03 - Kertas Fotocopy A4"/>
    <n v="192"/>
    <s v="PKT"/>
    <n v="50000"/>
    <n v="9600000"/>
    <x v="1"/>
    <x v="171"/>
    <n v="192"/>
    <s v="PKT"/>
    <n v="50000"/>
    <n v="9600000"/>
    <n v="0"/>
    <s v=""/>
    <m/>
    <x v="1"/>
    <m/>
    <m/>
    <n v="1600000"/>
    <n v="0"/>
  </r>
  <r>
    <s v="WA.2378.EBA.994.002.GA.521811.4"/>
    <m/>
    <s v="04 - Kertas Fotocopy F4"/>
    <n v="192"/>
    <s v="PKT"/>
    <n v="55000"/>
    <n v="10560000"/>
    <x v="1"/>
    <x v="172"/>
    <n v="192"/>
    <s v="PKT"/>
    <n v="55000"/>
    <n v="10560000"/>
    <n v="0"/>
    <s v=""/>
    <m/>
    <x v="1"/>
    <m/>
    <m/>
    <n v="1760000"/>
    <n v="0"/>
  </r>
  <r>
    <s v="WA.2378.EBA.994.002.GA.521811.5"/>
    <m/>
    <s v="05 - Kertas Kop A4 (4 warna)"/>
    <n v="60"/>
    <s v="rim"/>
    <n v="220000"/>
    <n v="13200000"/>
    <x v="1"/>
    <x v="173"/>
    <n v="60"/>
    <s v="rim"/>
    <n v="220000"/>
    <n v="13200000"/>
    <n v="0"/>
    <s v=""/>
    <m/>
    <x v="1"/>
    <m/>
    <m/>
    <n v="1600000"/>
    <n v="0"/>
  </r>
  <r>
    <s v="WA.2378.EBA.994.002.GA.521811.6"/>
    <m/>
    <s v="06 - Kertas Kop F4 (4 warna)"/>
    <n v="60"/>
    <s v="rim"/>
    <n v="240000"/>
    <n v="14400000"/>
    <x v="1"/>
    <x v="174"/>
    <n v="60"/>
    <s v="rim"/>
    <n v="240000"/>
    <n v="14400000"/>
    <n v="0"/>
    <s v=""/>
    <m/>
    <x v="1"/>
    <m/>
    <m/>
    <n v="1760000"/>
    <n v="0"/>
  </r>
  <r>
    <s v="WA.2378.EBA.994.002.GA.521811.7"/>
    <m/>
    <s v="07 - Amplop Kop Besar"/>
    <n v="950"/>
    <s v="LBR"/>
    <n v="5000"/>
    <n v="4750000"/>
    <x v="1"/>
    <x v="175"/>
    <n v="950"/>
    <s v="LBR"/>
    <n v="5000"/>
    <n v="4750000"/>
    <n v="0"/>
    <s v=""/>
    <m/>
    <x v="1"/>
    <m/>
    <m/>
    <n v="0"/>
    <n v="0"/>
  </r>
  <r>
    <s v="WA.2378.EBA.994.002.GA.521811.8"/>
    <m/>
    <s v="08 - Amplop Kop Kecil"/>
    <n v="50"/>
    <s v="box"/>
    <n v="220000"/>
    <n v="11000000"/>
    <x v="1"/>
    <x v="176"/>
    <n v="50"/>
    <s v="box"/>
    <n v="220000"/>
    <n v="11000000"/>
    <n v="0"/>
    <s v=""/>
    <m/>
    <x v="1"/>
    <m/>
    <m/>
    <n v="0"/>
    <n v="0"/>
  </r>
  <r>
    <s v="WA.2378.EBA.994.002.GA.521811.9"/>
    <m/>
    <s v="09 - Map Pusdik KP"/>
    <n v="950"/>
    <s v="LBR"/>
    <n v="25000"/>
    <n v="23750000"/>
    <x v="1"/>
    <x v="177"/>
    <n v="950"/>
    <s v="LBR"/>
    <n v="25000"/>
    <n v="23750000"/>
    <n v="0"/>
    <s v=""/>
    <m/>
    <x v="1"/>
    <m/>
    <m/>
    <n v="0"/>
    <n v="0"/>
  </r>
  <r>
    <s v="WA.2378.EBA.994.002.GB"/>
    <s v="GB"/>
    <s v="Langganan Daya dan Jasa Pusat Pendidikan KP"/>
    <m/>
    <m/>
    <m/>
    <n v="119000000"/>
    <x v="70"/>
    <x v="178"/>
    <m/>
    <m/>
    <m/>
    <n v="119000000"/>
    <n v="0"/>
    <m/>
    <s v="Tata Usaha"/>
    <x v="6"/>
    <m/>
    <m/>
    <n v="17659000"/>
    <n v="0"/>
  </r>
  <r>
    <s v="WA.2378.EBA.994.002.GB.521114"/>
    <s v="521114"/>
    <s v="Belanja Pengiriman Surat Dinas Pos Pusat"/>
    <m/>
    <m/>
    <m/>
    <n v="9000000"/>
    <x v="71"/>
    <x v="179"/>
    <m/>
    <m/>
    <m/>
    <n v="9000000"/>
    <n v="0"/>
    <m/>
    <m/>
    <x v="1"/>
    <s v="Operasional dan Pemeliharaan Kantor"/>
    <s v="Umum"/>
    <n v="2809000"/>
    <n v="0"/>
  </r>
  <r>
    <s v="WA.2378.EBA.994.002.GB.521114.1"/>
    <m/>
    <s v="01 - Pengiriman surat dan dokumen/barang lainnya"/>
    <n v="12"/>
    <s v="Bulan"/>
    <n v="750000"/>
    <n v="9000000"/>
    <x v="1"/>
    <x v="180"/>
    <n v="12"/>
    <s v="Bulan"/>
    <n v="750000"/>
    <n v="9000000"/>
    <n v="0"/>
    <s v=""/>
    <m/>
    <x v="1"/>
    <m/>
    <m/>
    <n v="2809000"/>
    <n v="0"/>
  </r>
  <r>
    <s v="WA.2378.EBA.994.002.GB.522141"/>
    <s v="522141"/>
    <s v="Belanja Sewa"/>
    <m/>
    <m/>
    <m/>
    <n v="110000000"/>
    <x v="28"/>
    <x v="81"/>
    <m/>
    <m/>
    <m/>
    <n v="110000000"/>
    <n v="0"/>
    <m/>
    <m/>
    <x v="1"/>
    <s v="Operasional dan Pemeliharaan Kantor"/>
    <s v="Umum"/>
    <n v="14850000"/>
    <n v="0"/>
  </r>
  <r>
    <s v="WA.2378.EBA.994.002.GB.522141.1"/>
    <m/>
    <s v="01 - Sewa Mesin Photocopy"/>
    <n v="12"/>
    <s v="Bulan"/>
    <n v="5000000"/>
    <n v="60000000"/>
    <x v="1"/>
    <x v="181"/>
    <n v="12"/>
    <s v="Bulan"/>
    <n v="5000000"/>
    <n v="60000000"/>
    <n v="0"/>
    <s v=""/>
    <m/>
    <x v="1"/>
    <m/>
    <m/>
    <n v="14850000"/>
    <n v="0"/>
  </r>
  <r>
    <s v="WA.2378.EBA.994.002.GB.522141.2"/>
    <m/>
    <s v="02 - Sewa Ruang Arsip dan Penyimpanan BMN"/>
    <n v="1"/>
    <s v="thn"/>
    <n v="50000000"/>
    <n v="50000000"/>
    <x v="1"/>
    <x v="182"/>
    <n v="1"/>
    <s v="thn"/>
    <n v="50000000"/>
    <n v="50000000"/>
    <n v="0"/>
    <s v=""/>
    <m/>
    <x v="1"/>
    <m/>
    <m/>
    <n v="0"/>
    <n v="0"/>
  </r>
  <r>
    <s v="WA.2378.EBA.994.002.GC"/>
    <s v="GC"/>
    <s v="Pemeliharaan Kantor Pusat Pendidikan KP"/>
    <m/>
    <m/>
    <m/>
    <n v="410362000"/>
    <x v="72"/>
    <x v="183"/>
    <m/>
    <m/>
    <m/>
    <n v="410362000"/>
    <n v="0"/>
    <m/>
    <s v="Tata Usaha"/>
    <x v="6"/>
    <m/>
    <m/>
    <n v="53030400"/>
    <n v="0"/>
  </r>
  <r>
    <s v="WA.2378.EBA.994.002.GC.523121"/>
    <s v="523121"/>
    <s v="Belanja Pemeliharaan Peralatan dan Mesin"/>
    <m/>
    <m/>
    <m/>
    <n v="374362000"/>
    <x v="73"/>
    <x v="184"/>
    <m/>
    <m/>
    <m/>
    <n v="374362000"/>
    <n v="0"/>
    <m/>
    <m/>
    <x v="1"/>
    <s v="Operasional dan Pemeliharaan Kantor"/>
    <s v="Umum"/>
    <n v="44116400"/>
    <n v="0"/>
  </r>
  <r>
    <s v="WA.2378.EBA.994.002.GC.523121.1"/>
    <m/>
    <s v="01 - Pemeliharaan dan Operasional Kendaraan Pejabat Eselon II"/>
    <n v="1"/>
    <s v="Unit"/>
    <n v="38730000"/>
    <n v="38730000"/>
    <x v="1"/>
    <x v="185"/>
    <n v="1"/>
    <s v="Unit"/>
    <n v="38730000"/>
    <n v="38730000"/>
    <n v="0"/>
    <s v=""/>
    <m/>
    <x v="1"/>
    <m/>
    <m/>
    <n v="6000000"/>
    <n v="0"/>
  </r>
  <r>
    <s v="WA.2378.EBA.994.002.GC.523121.2"/>
    <m/>
    <s v="02 - Pemeliharaan dan Operasional Kendaraan Roda 4"/>
    <n v="7"/>
    <s v="Unit"/>
    <n v="25000000"/>
    <n v="175000000"/>
    <x v="1"/>
    <x v="186"/>
    <n v="7"/>
    <s v="Unit"/>
    <n v="25000000"/>
    <n v="175000000"/>
    <n v="0"/>
    <s v=""/>
    <m/>
    <x v="1"/>
    <m/>
    <m/>
    <n v="21588000"/>
    <n v="0"/>
  </r>
  <r>
    <s v="WA.2378.EBA.994.002.GC.523121.3"/>
    <m/>
    <s v="03 - Pemeliharaan dan Operasional Kendaraan Roda Dua"/>
    <n v="5"/>
    <s v="Unit"/>
    <n v="3640000"/>
    <n v="18200000"/>
    <x v="1"/>
    <x v="187"/>
    <n v="5"/>
    <s v="Unit"/>
    <n v="3640000"/>
    <n v="18200000"/>
    <n v="0"/>
    <s v=""/>
    <m/>
    <x v="1"/>
    <m/>
    <m/>
    <n v="4003400"/>
    <n v="0"/>
  </r>
  <r>
    <s v="WA.2378.EBA.994.002.GC.523121.4"/>
    <m/>
    <s v="04 - Laptop/Notebook"/>
    <n v="30"/>
    <s v="Unit"/>
    <n v="730000"/>
    <n v="21900000"/>
    <x v="1"/>
    <x v="188"/>
    <n v="30"/>
    <s v="Unit"/>
    <n v="730000"/>
    <n v="21900000"/>
    <n v="0"/>
    <s v=""/>
    <m/>
    <x v="1"/>
    <m/>
    <m/>
    <n v="5575000"/>
    <n v="0"/>
  </r>
  <r>
    <s v="WA.2378.EBA.994.002.GC.523121.5"/>
    <m/>
    <s v="05 - Komputer PC"/>
    <n v="35"/>
    <s v="Unit"/>
    <n v="730000"/>
    <n v="25550000"/>
    <x v="1"/>
    <x v="189"/>
    <n v="35"/>
    <s v="Unit"/>
    <n v="730000"/>
    <n v="25550000"/>
    <n v="0"/>
    <s v=""/>
    <m/>
    <x v="1"/>
    <m/>
    <m/>
    <n v="1475000"/>
    <n v="0"/>
  </r>
  <r>
    <s v="WA.2378.EBA.994.002.GC.523121.6"/>
    <m/>
    <s v="06 - Printer"/>
    <n v="40"/>
    <s v="Unit"/>
    <n v="690000"/>
    <n v="27600000"/>
    <x v="1"/>
    <x v="190"/>
    <n v="40"/>
    <s v="Unit"/>
    <n v="690000"/>
    <n v="27600000"/>
    <n v="0"/>
    <s v=""/>
    <m/>
    <x v="1"/>
    <m/>
    <m/>
    <n v="2050000"/>
    <n v="0"/>
  </r>
  <r>
    <s v="WA.2378.EBA.994.002.GC.523121.7"/>
    <m/>
    <s v="07 - LCD"/>
    <n v="3"/>
    <s v="Unit"/>
    <n v="3500000"/>
    <n v="10500000"/>
    <x v="1"/>
    <x v="191"/>
    <n v="3"/>
    <s v="Unit"/>
    <n v="3500000"/>
    <n v="10500000"/>
    <n v="0"/>
    <s v=""/>
    <m/>
    <x v="1"/>
    <m/>
    <m/>
    <n v="3425000"/>
    <n v="0"/>
  </r>
  <r>
    <s v="WA.2378.EBA.994.002.GC.523121.8"/>
    <m/>
    <s v="08 - Kamera"/>
    <n v="6"/>
    <s v="Unit"/>
    <n v="470000"/>
    <n v="2820000"/>
    <x v="1"/>
    <x v="192"/>
    <n v="6"/>
    <s v="Unit"/>
    <n v="470000"/>
    <n v="2820000"/>
    <n v="0"/>
    <s v=""/>
    <m/>
    <x v="1"/>
    <m/>
    <m/>
    <n v="0"/>
    <n v="0"/>
  </r>
  <r>
    <s v="WA.2378.EBA.994.002.GC.523121.9"/>
    <m/>
    <s v="09 - Perawatan Barang Inventaris Kantor"/>
    <n v="1"/>
    <s v="thn"/>
    <n v="54062000"/>
    <n v="54062000"/>
    <x v="1"/>
    <x v="193"/>
    <n v="1"/>
    <s v="thn"/>
    <n v="54062000"/>
    <n v="54062000"/>
    <n v="0"/>
    <s v=""/>
    <m/>
    <x v="1"/>
    <m/>
    <m/>
    <n v="0"/>
    <n v="0"/>
  </r>
  <r>
    <s v="WA.2378.EBA.994.002.GC.523199"/>
    <s v="523199"/>
    <s v="Belanja Pemeliharaan Lainnya"/>
    <m/>
    <m/>
    <m/>
    <n v="36000000"/>
    <x v="74"/>
    <x v="194"/>
    <m/>
    <m/>
    <m/>
    <n v="36000000"/>
    <n v="0"/>
    <m/>
    <m/>
    <x v="1"/>
    <s v="Operasional dan Pemeliharaan Kantor"/>
    <s v="Umum"/>
    <n v="8914000"/>
    <n v="0"/>
  </r>
  <r>
    <s v="WA.2378.EBA.994.002.GC.523199.1"/>
    <m/>
    <s v="01 - Pemeliharaan Aquarium (2 unit)"/>
    <n v="24"/>
    <s v="UB"/>
    <n v="1500000"/>
    <n v="36000000"/>
    <x v="1"/>
    <x v="195"/>
    <n v="24"/>
    <s v="UB"/>
    <n v="1500000"/>
    <n v="36000000"/>
    <n v="0"/>
    <s v=""/>
    <m/>
    <x v="1"/>
    <m/>
    <m/>
    <n v="8914000"/>
    <n v="0"/>
  </r>
  <r>
    <s v="WA.2378.EBA.994.002.GD"/>
    <s v="GD"/>
    <s v="Pembayaran Pelaksanaan Operasional Kantor Pusat Pendidikan KP"/>
    <m/>
    <m/>
    <m/>
    <n v="137396000"/>
    <x v="75"/>
    <x v="196"/>
    <m/>
    <m/>
    <m/>
    <n v="137396000"/>
    <n v="0"/>
    <m/>
    <s v="Tata Usaha"/>
    <x v="6"/>
    <m/>
    <m/>
    <n v="93952000"/>
    <n v="0"/>
  </r>
  <r>
    <s v="WA.2378.EBA.994.002.GD.521111"/>
    <s v="521111"/>
    <s v="Belanja Keperluan Perkantoran"/>
    <m/>
    <m/>
    <m/>
    <n v="79060000"/>
    <x v="67"/>
    <x v="157"/>
    <m/>
    <m/>
    <m/>
    <n v="79060000"/>
    <n v="0"/>
    <m/>
    <m/>
    <x v="1"/>
    <s v="Operasional dan Pemeliharaan Kantor"/>
    <s v="Umum"/>
    <n v="75040000"/>
    <n v="0"/>
  </r>
  <r>
    <s v="WA.2378.EBA.994.002.GD.521111.1"/>
    <m/>
    <s v="01 - Pakaian Dinas Pegawai (59 orang x 2 stell)"/>
    <n v="118"/>
    <s v="Stel"/>
    <n v="670000"/>
    <n v="79060000"/>
    <x v="1"/>
    <x v="197"/>
    <n v="118"/>
    <s v="Stel"/>
    <n v="670000"/>
    <n v="79060000"/>
    <n v="0"/>
    <s v=""/>
    <m/>
    <x v="1"/>
    <m/>
    <m/>
    <n v="75040000"/>
    <n v="0"/>
  </r>
  <r>
    <s v="WA.2378.EBA.994.002.GD.521115"/>
    <s v="521115"/>
    <s v="Belanja Honor Operasional Satuan Kerja"/>
    <m/>
    <m/>
    <m/>
    <n v="58336000"/>
    <x v="76"/>
    <x v="198"/>
    <m/>
    <m/>
    <m/>
    <n v="58336000"/>
    <n v="0"/>
    <m/>
    <m/>
    <x v="1"/>
    <s v="Operasional dan Pemeliharaan Kantor"/>
    <s v="Umum"/>
    <n v="18912000"/>
    <n v="0"/>
  </r>
  <r>
    <s v="WA.2378.EBA.994.002.GD.521115.1"/>
    <m/>
    <s v="01 - PPK Pusat Pendiidikan"/>
    <n v="12"/>
    <s v="OB"/>
    <n v="2920000"/>
    <n v="35040000"/>
    <x v="1"/>
    <x v="199"/>
    <n v="12"/>
    <s v="OB"/>
    <n v="2920000"/>
    <n v="35040000"/>
    <n v="0"/>
    <s v=""/>
    <m/>
    <x v="1"/>
    <m/>
    <m/>
    <n v="11680000"/>
    <n v="0"/>
  </r>
  <r>
    <s v="WA.2378.EBA.994.002.GD.521115.2"/>
    <m/>
    <s v="02 - Bendahara Pengeluaran Pembantu (1 ORG x 12 BLN)"/>
    <n v="12"/>
    <s v="OB"/>
    <n v="324000"/>
    <n v="3888000"/>
    <x v="1"/>
    <x v="200"/>
    <n v="12"/>
    <s v="OB"/>
    <n v="324000"/>
    <n v="3888000"/>
    <n v="0"/>
    <s v=""/>
    <m/>
    <x v="1"/>
    <m/>
    <m/>
    <n v="1296000"/>
    <n v="0"/>
  </r>
  <r>
    <s v="WA.2378.EBA.994.002.GD.521115.3"/>
    <m/>
    <s v="03 - Staf Pengelola Keuangan KPA ( 1 ORG x 12 BLN)"/>
    <n v="12"/>
    <s v="OB"/>
    <n v="324000"/>
    <n v="3888000"/>
    <x v="1"/>
    <x v="201"/>
    <n v="12"/>
    <s v="OB"/>
    <n v="324000"/>
    <n v="3888000"/>
    <n v="0"/>
    <s v=""/>
    <m/>
    <x v="1"/>
    <m/>
    <m/>
    <n v="1296000"/>
    <n v="0"/>
  </r>
  <r>
    <s v="WA.2378.EBA.994.002.GD.521115.4"/>
    <m/>
    <s v="04 - Pejabat Pengadaan Barang dan Jasa (1 ORG x 12 BLN)"/>
    <n v="12"/>
    <s v="OB"/>
    <n v="680000"/>
    <n v="8160000"/>
    <x v="1"/>
    <x v="202"/>
    <n v="12"/>
    <s v="OB"/>
    <n v="680000"/>
    <n v="8160000"/>
    <n v="0"/>
    <s v=""/>
    <m/>
    <x v="1"/>
    <m/>
    <m/>
    <n v="2720000"/>
    <n v="0"/>
  </r>
  <r>
    <s v="WA.2378.EBA.994.002.GD.521115.5"/>
    <m/>
    <s v="05 - Penyimpan BMN Pembantu (1 ORG x 12 BLN)"/>
    <n v="12"/>
    <s v="OB"/>
    <n v="200000"/>
    <n v="2400000"/>
    <x v="1"/>
    <x v="203"/>
    <n v="12"/>
    <s v="OB"/>
    <n v="200000"/>
    <n v="2400000"/>
    <n v="0"/>
    <s v=""/>
    <m/>
    <x v="1"/>
    <m/>
    <m/>
    <n v="800000"/>
    <n v="0"/>
  </r>
  <r>
    <s v="WA.2378.EBA.994.002.GD.521115.6"/>
    <m/>
    <s v="06 - Pengelola SAK Pembantu (1 ORG x 12 BLN)"/>
    <n v="12"/>
    <s v="OB"/>
    <n v="80000"/>
    <n v="960000"/>
    <x v="1"/>
    <x v="204"/>
    <n v="12"/>
    <s v="OB"/>
    <n v="80000"/>
    <n v="960000"/>
    <n v="0"/>
    <s v=""/>
    <m/>
    <x v="1"/>
    <m/>
    <m/>
    <n v="320000"/>
    <n v="0"/>
  </r>
  <r>
    <s v="WA.2378.EBA.994.002.GD.521115.7"/>
    <m/>
    <s v="07 - Pengelola BMN Pembantu (1 ORG x 12 BLN)"/>
    <n v="12"/>
    <s v="OB"/>
    <n v="200000"/>
    <n v="2400000"/>
    <x v="1"/>
    <x v="205"/>
    <n v="12"/>
    <s v="OB"/>
    <n v="200000"/>
    <n v="2400000"/>
    <n v="0"/>
    <s v=""/>
    <m/>
    <x v="1"/>
    <m/>
    <m/>
    <n v="800000"/>
    <n v="0"/>
  </r>
  <r>
    <s v="WA.2378.EBA.994.002.GD.521115.8"/>
    <m/>
    <s v="08 - Ketua Tim Penghapusan BMN"/>
    <n v="1"/>
    <s v="OK"/>
    <n v="400000"/>
    <n v="400000"/>
    <x v="1"/>
    <x v="206"/>
    <n v="1"/>
    <s v="OK"/>
    <n v="400000"/>
    <n v="400000"/>
    <n v="0"/>
    <s v=""/>
    <m/>
    <x v="1"/>
    <m/>
    <m/>
    <n v="0"/>
    <n v="0"/>
  </r>
  <r>
    <s v="WA.2378.EBA.994.002.GD.521115.9"/>
    <m/>
    <s v="09 - Sekretaris Tim Penghapusan BMN"/>
    <n v="1"/>
    <s v="OK"/>
    <n v="300000"/>
    <n v="300000"/>
    <x v="1"/>
    <x v="207"/>
    <n v="1"/>
    <s v="OK"/>
    <n v="300000"/>
    <n v="300000"/>
    <n v="0"/>
    <s v=""/>
    <m/>
    <x v="1"/>
    <m/>
    <m/>
    <n v="0"/>
    <n v="0"/>
  </r>
  <r>
    <s v="WA.2378.EBA.994.002.GD.521115.10"/>
    <m/>
    <s v="10 - Anggota Tim Penghapusan BMN (3 ORANG x 1 KEG)"/>
    <n v="3"/>
    <s v="OK"/>
    <n v="300000"/>
    <n v="900000"/>
    <x v="1"/>
    <x v="208"/>
    <n v="3"/>
    <s v="OK"/>
    <n v="300000"/>
    <n v="900000"/>
    <n v="0"/>
    <s v=""/>
    <m/>
    <x v="1"/>
    <m/>
    <m/>
    <n v="0"/>
    <n v="0"/>
  </r>
  <r>
    <s v="WA.2378.EBB"/>
    <s v="2378.EBB"/>
    <s v="Layanan Sarana dan Prasarana Internal[Base Line]"/>
    <n v="3"/>
    <s v="Unit, m2, Paket"/>
    <m/>
    <n v="200000000"/>
    <x v="77"/>
    <x v="209"/>
    <n v="3"/>
    <s v="Unit, m2, Paket"/>
    <m/>
    <n v="200000000"/>
    <n v="0"/>
    <m/>
    <m/>
    <x v="1"/>
    <m/>
    <m/>
    <n v="186990000"/>
    <n v="0"/>
  </r>
  <r>
    <s v="WA.2378.EBB.951"/>
    <s v="2378.EBB.951"/>
    <s v="Layanan Sarana Internal"/>
    <n v="2"/>
    <s v="Unit"/>
    <m/>
    <n v="200000000"/>
    <x v="78"/>
    <x v="210"/>
    <n v="2"/>
    <s v="Unit"/>
    <m/>
    <n v="200000000"/>
    <n v="0"/>
    <m/>
    <m/>
    <x v="1"/>
    <m/>
    <m/>
    <n v="186990000"/>
    <n v="0"/>
  </r>
  <r>
    <s v="WA.2378.EBB.951.303"/>
    <s v="303"/>
    <s v="Peralatan Fasilitas Perkantoran Pendidikan Kelautan dan Perikanan"/>
    <m/>
    <s v=""/>
    <m/>
    <n v="200000000"/>
    <x v="79"/>
    <x v="211"/>
    <m/>
    <s v=""/>
    <m/>
    <n v="200000000"/>
    <n v="0"/>
    <m/>
    <m/>
    <x v="1"/>
    <m/>
    <m/>
    <n v="186990000"/>
    <n v="0"/>
  </r>
  <r>
    <s v="WA.2378.EBB.951.303.A"/>
    <s v="A"/>
    <s v="Peralatan Fasilitas Perkantoran Pendidikan Kelautan dan Perikanan"/>
    <m/>
    <m/>
    <m/>
    <n v="200000000"/>
    <x v="7"/>
    <x v="211"/>
    <m/>
    <m/>
    <m/>
    <n v="200000000"/>
    <n v="0"/>
    <m/>
    <s v="Tata Usaha"/>
    <x v="6"/>
    <m/>
    <m/>
    <n v="186990000"/>
    <n v="0"/>
  </r>
  <r>
    <s v="WA.2378.EBB.951.303.A.532111"/>
    <s v="532111"/>
    <s v="Belanja Modal Peralatan dan Mesin"/>
    <m/>
    <m/>
    <m/>
    <n v="200000000"/>
    <x v="22"/>
    <x v="50"/>
    <m/>
    <m/>
    <m/>
    <n v="200000000"/>
    <n v="0"/>
    <m/>
    <m/>
    <x v="1"/>
    <s v="Belanja Modal"/>
    <s v="Umum"/>
    <n v="186990000"/>
    <n v="0"/>
  </r>
  <r>
    <s v="WA.2378.EBB.951.303.A.532111.1"/>
    <m/>
    <s v="01 - Peralatan dan Meubelair Pusdik"/>
    <n v="1"/>
    <s v="PKT"/>
    <n v="200000000"/>
    <n v="200000000"/>
    <x v="1"/>
    <x v="212"/>
    <n v="1"/>
    <s v="PKT"/>
    <n v="200000000"/>
    <n v="200000000"/>
    <n v="0"/>
    <s v=""/>
    <m/>
    <x v="1"/>
    <m/>
    <m/>
    <n v="186990000"/>
    <n v="0"/>
  </r>
  <r>
    <s v="WA.2378.EBD"/>
    <s v="2378.EBD"/>
    <s v="Layanan Manajemen Kinerja Internal[Base Line]"/>
    <n v="7"/>
    <s v="Dokumen, Layanan, Laporan, Rekomendasi"/>
    <m/>
    <n v="2633607000"/>
    <x v="80"/>
    <x v="213"/>
    <n v="7"/>
    <s v="Dokumen, Layanan, Laporan, Rekomendasi"/>
    <m/>
    <n v="2341875000"/>
    <n v="291732000"/>
    <m/>
    <m/>
    <x v="1"/>
    <m/>
    <m/>
    <n v="427442956"/>
    <n v="0"/>
  </r>
  <r>
    <s v="WA.2378.EBD.952"/>
    <s v="2378.EBD.952"/>
    <s v="Layanan Perencanaan dan Penganggaran"/>
    <n v="2"/>
    <s v="Dokumen"/>
    <m/>
    <n v="1314322000"/>
    <x v="81"/>
    <x v="214"/>
    <n v="2"/>
    <s v="Dokumen"/>
    <m/>
    <n v="1265165000"/>
    <n v="49157000"/>
    <m/>
    <m/>
    <x v="1"/>
    <m/>
    <m/>
    <n v="218644284"/>
    <n v="0"/>
  </r>
  <r>
    <s v="WA.2378.EBD.952.301"/>
    <s v="301"/>
    <s v="Pelayanan Perencanaan dan Penganggaran Internal Pendidikan Kelautan"/>
    <m/>
    <s v=""/>
    <m/>
    <n v="1314322000"/>
    <x v="21"/>
    <x v="215"/>
    <m/>
    <s v=""/>
    <m/>
    <n v="1265165000"/>
    <n v="49157000"/>
    <m/>
    <m/>
    <x v="1"/>
    <m/>
    <m/>
    <n v="218644284"/>
    <n v="0"/>
  </r>
  <r>
    <s v="WA.2378.EBD.952.301.A"/>
    <s v="A"/>
    <s v="Perencanaan Kinerja Pendidikan KP"/>
    <m/>
    <m/>
    <m/>
    <n v="116572000"/>
    <x v="7"/>
    <x v="216"/>
    <m/>
    <m/>
    <m/>
    <n v="116572000"/>
    <n v="0"/>
    <m/>
    <s v="Perencanaan dan Evaluasi"/>
    <x v="7"/>
    <m/>
    <m/>
    <n v="12082914"/>
    <n v="0"/>
  </r>
  <r>
    <s v="WA.2378.EBD.952.301.A.521211"/>
    <s v="521211"/>
    <s v="Belanja Bahan"/>
    <m/>
    <m/>
    <m/>
    <n v="58750000"/>
    <x v="8"/>
    <x v="8"/>
    <m/>
    <m/>
    <m/>
    <n v="58750000"/>
    <n v="0"/>
    <m/>
    <m/>
    <x v="1"/>
    <s v="Pelayanan Perencanaan dan Penganggaran Internal Pendidikan Kelautan"/>
    <s v="Perencanaan"/>
    <n v="9137150"/>
    <n v="0"/>
  </r>
  <r>
    <s v="WA.2378.EBD.952.301.A.521211.1"/>
    <m/>
    <s v="01 - Konsumsi/bahan makanan"/>
    <n v="230"/>
    <s v="OK"/>
    <n v="75000"/>
    <n v="17250000"/>
    <x v="1"/>
    <x v="9"/>
    <n v="230"/>
    <s v="OK"/>
    <n v="75000"/>
    <n v="17250000"/>
    <n v="0"/>
    <s v="No Revisi"/>
    <m/>
    <x v="1"/>
    <m/>
    <m/>
    <n v="506000"/>
    <n v="0"/>
  </r>
  <r>
    <s v="WA.2378.EBD.952.301.A.521211.2"/>
    <m/>
    <s v="02 - Penggadaan"/>
    <n v="8"/>
    <s v="PKT"/>
    <n v="1500000"/>
    <n v="12000000"/>
    <x v="1"/>
    <x v="10"/>
    <n v="8"/>
    <s v="PKT"/>
    <n v="1500000"/>
    <n v="12000000"/>
    <n v="0"/>
    <s v="No Revisi"/>
    <m/>
    <x v="1"/>
    <m/>
    <m/>
    <n v="1436150"/>
    <n v="0"/>
  </r>
  <r>
    <s v="WA.2378.EBD.952.301.A.521211.3"/>
    <m/>
    <s v="03 - Bahan Komputer"/>
    <n v="8"/>
    <s v="PKT"/>
    <n v="1500000"/>
    <n v="12000000"/>
    <x v="1"/>
    <x v="11"/>
    <n v="8"/>
    <s v="PKT"/>
    <n v="1500000"/>
    <n v="12000000"/>
    <n v="0"/>
    <s v="No Revisi"/>
    <m/>
    <x v="1"/>
    <m/>
    <m/>
    <n v="4315000"/>
    <n v="0"/>
  </r>
  <r>
    <s v="WA.2378.EBD.952.301.A.521211.4"/>
    <m/>
    <s v="04 - ATK"/>
    <n v="8"/>
    <s v="PKT"/>
    <n v="1000000"/>
    <n v="8000000"/>
    <x v="1"/>
    <x v="12"/>
    <n v="8"/>
    <s v="PKT"/>
    <n v="1000000"/>
    <n v="8000000"/>
    <n v="0"/>
    <s v="No Revisi"/>
    <m/>
    <x v="1"/>
    <m/>
    <m/>
    <n v="2880000"/>
    <n v="0"/>
  </r>
  <r>
    <s v="WA.2378.EBD.952.301.A.521211.5"/>
    <m/>
    <s v="05 - Pencetakan"/>
    <n v="38"/>
    <s v="Ekspl"/>
    <n v="250000"/>
    <n v="9500000"/>
    <x v="1"/>
    <x v="217"/>
    <n v="38"/>
    <s v="Ekspl"/>
    <n v="250000"/>
    <n v="9500000"/>
    <n v="0"/>
    <s v="No Revisi"/>
    <m/>
    <x v="1"/>
    <m/>
    <m/>
    <n v="0"/>
    <n v="0"/>
  </r>
  <r>
    <s v="WA.2378.EBD.952.301.A.521219"/>
    <s v="521219"/>
    <s v="Belanja Barang Non Operasional Lainnya"/>
    <m/>
    <m/>
    <m/>
    <n v="1000000"/>
    <x v="13"/>
    <x v="24"/>
    <m/>
    <m/>
    <m/>
    <n v="1000000"/>
    <n v="0"/>
    <m/>
    <m/>
    <x v="1"/>
    <s v="Pelayanan Perencanaan dan Penganggaran Internal Pendidikan Kelautan"/>
    <s v="Perencanaan"/>
    <n v="575764"/>
    <n v="0"/>
  </r>
  <r>
    <s v="WA.2378.EBD.952.301.A.521219.1"/>
    <m/>
    <s v="01 - Langganan biaya video conference"/>
    <n v="4"/>
    <s v="PKT"/>
    <n v="250000"/>
    <n v="1000000"/>
    <x v="1"/>
    <x v="56"/>
    <n v="4"/>
    <s v="PKT"/>
    <n v="250000"/>
    <n v="1000000"/>
    <n v="0"/>
    <s v="No Revisi"/>
    <m/>
    <x v="1"/>
    <m/>
    <m/>
    <n v="575764"/>
    <n v="0"/>
  </r>
  <r>
    <s v="WA.2378.EBD.952.301.A.524111"/>
    <s v="524111"/>
    <s v="Belanja Perjalanan Dinas Biasa"/>
    <m/>
    <m/>
    <m/>
    <n v="56822000"/>
    <x v="10"/>
    <x v="15"/>
    <m/>
    <m/>
    <m/>
    <n v="56822000"/>
    <n v="0"/>
    <m/>
    <m/>
    <x v="1"/>
    <s v="Pelayanan Perencanaan dan Penganggaran Internal Pendidikan Kelautan"/>
    <s v="Perencanaan"/>
    <n v="2370000"/>
    <n v="0"/>
  </r>
  <r>
    <s v="WA.2378.EBD.952.301.A.524111.1"/>
    <m/>
    <s v="01 - Perjalanan Penyusunan Perencanaan Kinerja Pendidikan KP"/>
    <n v="10"/>
    <s v="OK"/>
    <n v="5682200"/>
    <n v="56822000"/>
    <x v="1"/>
    <x v="218"/>
    <n v="10"/>
    <s v="OK"/>
    <n v="5682200"/>
    <n v="56822000"/>
    <n v="0"/>
    <s v=""/>
    <m/>
    <x v="1"/>
    <m/>
    <m/>
    <n v="2370000"/>
    <n v="0"/>
  </r>
  <r>
    <s v="WA.2378.EBD.952.301.B"/>
    <s v="B"/>
    <s v="Sinkronisasi Kegiatan Pendidikan KP"/>
    <m/>
    <m/>
    <m/>
    <n v="151250000"/>
    <x v="11"/>
    <x v="219"/>
    <m/>
    <m/>
    <m/>
    <n v="151250000"/>
    <n v="0"/>
    <m/>
    <s v="Perencanaan dan Evaluasi"/>
    <x v="7"/>
    <m/>
    <m/>
    <n v="35211270"/>
    <n v="0"/>
  </r>
  <r>
    <s v="WA.2378.EBD.952.301.B.521211"/>
    <s v="521211"/>
    <s v="Belanja Bahan"/>
    <m/>
    <m/>
    <m/>
    <n v="68250000"/>
    <x v="8"/>
    <x v="8"/>
    <m/>
    <m/>
    <m/>
    <n v="68250000"/>
    <n v="0"/>
    <m/>
    <m/>
    <x v="1"/>
    <s v="Pelayanan Perencanaan dan Penganggaran Internal Pendidikan Kelautan"/>
    <s v="Perencanaan"/>
    <n v="7079950"/>
    <n v="0"/>
  </r>
  <r>
    <s v="WA.2378.EBD.952.301.B.521211.1"/>
    <m/>
    <s v="01 - Konsumsi/bahan makanan"/>
    <n v="350"/>
    <s v="OK"/>
    <n v="75000"/>
    <n v="26250000"/>
    <x v="1"/>
    <x v="9"/>
    <n v="350"/>
    <s v="OK"/>
    <n v="75000"/>
    <n v="26250000"/>
    <n v="0"/>
    <s v="No Revisi"/>
    <m/>
    <x v="1"/>
    <m/>
    <m/>
    <n v="706000"/>
    <n v="0"/>
  </r>
  <r>
    <s v="WA.2378.EBD.952.301.B.521211.2"/>
    <m/>
    <s v="02 - Penggadaan"/>
    <n v="8"/>
    <s v="PKT"/>
    <n v="1500000"/>
    <n v="12000000"/>
    <x v="1"/>
    <x v="10"/>
    <n v="8"/>
    <s v="PKT"/>
    <n v="1500000"/>
    <n v="12000000"/>
    <n v="0"/>
    <s v="No Revisi"/>
    <m/>
    <x v="1"/>
    <m/>
    <m/>
    <n v="1447950"/>
    <n v="0"/>
  </r>
  <r>
    <s v="WA.2378.EBD.952.301.B.521211.3"/>
    <m/>
    <s v="03 - Bahan Komputer"/>
    <n v="8"/>
    <s v="PKT"/>
    <n v="1500000"/>
    <n v="12000000"/>
    <x v="1"/>
    <x v="11"/>
    <n v="8"/>
    <s v="PKT"/>
    <n v="1500000"/>
    <n v="12000000"/>
    <n v="0"/>
    <s v="No Revisi"/>
    <m/>
    <x v="1"/>
    <m/>
    <m/>
    <n v="2935000"/>
    <n v="0"/>
  </r>
  <r>
    <s v="WA.2378.EBD.952.301.B.521211.4"/>
    <m/>
    <s v="04 - ATK"/>
    <n v="8"/>
    <s v="PKT"/>
    <n v="1000000"/>
    <n v="8000000"/>
    <x v="1"/>
    <x v="12"/>
    <n v="8"/>
    <s v="PKT"/>
    <n v="1000000"/>
    <n v="8000000"/>
    <n v="0"/>
    <s v="No Revisi"/>
    <m/>
    <x v="1"/>
    <m/>
    <m/>
    <n v="1991000"/>
    <n v="0"/>
  </r>
  <r>
    <s v="WA.2378.EBD.952.301.B.521211.5"/>
    <m/>
    <s v="05 - Pencetakan"/>
    <n v="40"/>
    <s v="Ekspl"/>
    <n v="250000"/>
    <n v="10000000"/>
    <x v="1"/>
    <x v="217"/>
    <n v="40"/>
    <s v="Ekspl"/>
    <n v="250000"/>
    <n v="10000000"/>
    <n v="0"/>
    <s v="No Revisi"/>
    <m/>
    <x v="1"/>
    <m/>
    <m/>
    <n v="0"/>
    <n v="0"/>
  </r>
  <r>
    <s v="WA.2378.EBD.952.301.B.521219"/>
    <s v="521219"/>
    <s v="Belanja Barang Non Operasional Lainnya"/>
    <m/>
    <m/>
    <m/>
    <n v="1000000"/>
    <x v="13"/>
    <x v="24"/>
    <m/>
    <m/>
    <m/>
    <n v="1000000"/>
    <n v="0"/>
    <m/>
    <m/>
    <x v="1"/>
    <s v="Pelayanan Perencanaan dan Penganggaran Internal Pendidikan Kelautan"/>
    <s v="Perencanaan"/>
    <n v="0"/>
    <n v="0"/>
  </r>
  <r>
    <s v="WA.2378.EBD.952.301.B.521219.1"/>
    <m/>
    <s v="01 - Langganan biaya video conference"/>
    <n v="4"/>
    <s v="PKT"/>
    <n v="250000"/>
    <n v="1000000"/>
    <x v="1"/>
    <x v="56"/>
    <n v="4"/>
    <s v="PKT"/>
    <n v="250000"/>
    <n v="1000000"/>
    <n v="0"/>
    <s v="No Revisi"/>
    <m/>
    <x v="1"/>
    <m/>
    <m/>
    <n v="0"/>
    <n v="0"/>
  </r>
  <r>
    <s v="WA.2378.EBD.952.301.B.522151"/>
    <s v="522151"/>
    <s v="Belanja Jasa Profesi"/>
    <m/>
    <m/>
    <m/>
    <n v="4000000"/>
    <x v="9"/>
    <x v="13"/>
    <m/>
    <m/>
    <m/>
    <n v="4000000"/>
    <n v="0"/>
    <m/>
    <m/>
    <x v="1"/>
    <s v="Pelayanan Perencanaan dan Penganggaran Internal Pendidikan Kelautan"/>
    <s v="Perencanaan"/>
    <n v="0"/>
    <n v="0"/>
  </r>
  <r>
    <s v="WA.2378.EBD.952.301.B.522151.1"/>
    <m/>
    <s v="01 - Narasumber/Pembahas"/>
    <n v="4"/>
    <s v="OJ"/>
    <n v="1000000"/>
    <n v="4000000"/>
    <x v="1"/>
    <x v="14"/>
    <n v="4"/>
    <s v="OJ"/>
    <n v="1000000"/>
    <n v="4000000"/>
    <n v="0"/>
    <s v="No Revisi"/>
    <m/>
    <x v="1"/>
    <m/>
    <m/>
    <n v="0"/>
    <n v="0"/>
  </r>
  <r>
    <s v="WA.2378.EBD.952.301.B.524111"/>
    <s v="524111"/>
    <s v="Belanja Perjalanan Dinas Biasa"/>
    <m/>
    <m/>
    <m/>
    <n v="78000000"/>
    <x v="10"/>
    <x v="15"/>
    <m/>
    <m/>
    <m/>
    <n v="78000000"/>
    <n v="0"/>
    <m/>
    <m/>
    <x v="1"/>
    <s v="Pelayanan Perencanaan dan Penganggaran Internal Pendidikan Kelautan"/>
    <s v="Perencanaan"/>
    <n v="28131320"/>
    <n v="0"/>
  </r>
  <r>
    <s v="WA.2378.EBD.952.301.B.524111.1"/>
    <m/>
    <s v="01 - Perjalanan Sinkronisasi Kegiatan Pendidikan KP"/>
    <n v="12"/>
    <s v="OK"/>
    <n v="6500000"/>
    <n v="78000000"/>
    <x v="1"/>
    <x v="220"/>
    <n v="12"/>
    <s v="OK"/>
    <n v="6500000"/>
    <n v="78000000"/>
    <n v="0"/>
    <s v=""/>
    <m/>
    <x v="1"/>
    <m/>
    <m/>
    <n v="28131320"/>
    <n v="0"/>
  </r>
  <r>
    <s v="WA.2378.EBD.952.301.C"/>
    <s v="C"/>
    <s v="Penyusunan Anggaran Pendidikan KP"/>
    <m/>
    <m/>
    <m/>
    <n v="131699000"/>
    <x v="27"/>
    <x v="221"/>
    <m/>
    <m/>
    <m/>
    <n v="131699000"/>
    <n v="0"/>
    <m/>
    <s v="Perencanaan dan Evaluasi"/>
    <x v="7"/>
    <m/>
    <m/>
    <n v="7771200"/>
    <n v="0"/>
  </r>
  <r>
    <s v="WA.2378.EBD.952.301.C.521211"/>
    <s v="521211"/>
    <s v="Belanja Bahan"/>
    <m/>
    <m/>
    <m/>
    <n v="52000000"/>
    <x v="8"/>
    <x v="8"/>
    <m/>
    <m/>
    <m/>
    <n v="52000000"/>
    <n v="0"/>
    <m/>
    <m/>
    <x v="1"/>
    <s v="Pelayanan Perencanaan dan Penganggaran Internal Pendidikan Kelautan"/>
    <s v="Perencanaan"/>
    <n v="6731200"/>
    <n v="0"/>
  </r>
  <r>
    <s v="WA.2378.EBD.952.301.C.521211.1"/>
    <m/>
    <s v="01 - Konsumsi/bahan makanan"/>
    <n v="200"/>
    <s v="OK"/>
    <n v="75000"/>
    <n v="15000000"/>
    <x v="1"/>
    <x v="9"/>
    <n v="200"/>
    <s v="OK"/>
    <n v="75000"/>
    <n v="15000000"/>
    <n v="0"/>
    <s v="No Revisi"/>
    <m/>
    <x v="1"/>
    <m/>
    <m/>
    <n v="0"/>
    <n v="0"/>
  </r>
  <r>
    <s v="WA.2378.EBD.952.301.C.521211.2"/>
    <m/>
    <s v="02 - Penggadaan"/>
    <n v="8"/>
    <s v="PKT"/>
    <n v="1500000"/>
    <n v="12000000"/>
    <x v="1"/>
    <x v="10"/>
    <n v="8"/>
    <s v="PKT"/>
    <n v="1500000"/>
    <n v="12000000"/>
    <n v="0"/>
    <s v="No Revisi"/>
    <m/>
    <x v="1"/>
    <m/>
    <m/>
    <n v="2948200"/>
    <n v="0"/>
  </r>
  <r>
    <s v="WA.2378.EBD.952.301.C.521211.3"/>
    <m/>
    <s v="03 - Bahan Komputer"/>
    <n v="8"/>
    <s v="PKT"/>
    <n v="1500000"/>
    <n v="12000000"/>
    <x v="1"/>
    <x v="11"/>
    <n v="8"/>
    <s v="PKT"/>
    <n v="1500000"/>
    <n v="12000000"/>
    <n v="0"/>
    <s v="No Revisi"/>
    <m/>
    <x v="1"/>
    <m/>
    <m/>
    <n v="2835000"/>
    <n v="0"/>
  </r>
  <r>
    <s v="WA.2378.EBD.952.301.C.521211.4"/>
    <m/>
    <s v="04 - ATK"/>
    <n v="8"/>
    <s v="PKT"/>
    <n v="1000000"/>
    <n v="8000000"/>
    <x v="1"/>
    <x v="12"/>
    <n v="8"/>
    <s v="PKT"/>
    <n v="1000000"/>
    <n v="8000000"/>
    <n v="0"/>
    <s v="No Revisi"/>
    <m/>
    <x v="1"/>
    <m/>
    <m/>
    <n v="948000"/>
    <n v="0"/>
  </r>
  <r>
    <s v="WA.2378.EBD.952.301.C.521211.5"/>
    <m/>
    <s v="05 - Pencetakan"/>
    <n v="20"/>
    <s v="Ekspl"/>
    <n v="250000"/>
    <n v="5000000"/>
    <x v="1"/>
    <x v="217"/>
    <n v="20"/>
    <s v="Ekspl"/>
    <n v="250000"/>
    <n v="5000000"/>
    <n v="0"/>
    <s v="No Revisi"/>
    <m/>
    <x v="1"/>
    <m/>
    <m/>
    <n v="0"/>
    <n v="0"/>
  </r>
  <r>
    <s v="WA.2378.EBD.952.301.C.521219"/>
    <s v="521219"/>
    <s v="Belanja Barang Non Operasional Lainnya"/>
    <m/>
    <m/>
    <m/>
    <n v="1000000"/>
    <x v="13"/>
    <x v="24"/>
    <m/>
    <m/>
    <m/>
    <n v="1000000"/>
    <n v="0"/>
    <m/>
    <m/>
    <x v="1"/>
    <s v="Pelayanan Perencanaan dan Penganggaran Internal Pendidikan Kelautan"/>
    <s v="Perencanaan"/>
    <n v="0"/>
    <n v="0"/>
  </r>
  <r>
    <s v="WA.2378.EBD.952.301.C.521219.1"/>
    <m/>
    <s v="01 - Langganan biaya video conference"/>
    <n v="4"/>
    <s v="PKT"/>
    <n v="250000"/>
    <n v="1000000"/>
    <x v="1"/>
    <x v="56"/>
    <n v="4"/>
    <s v="PKT"/>
    <n v="250000"/>
    <n v="1000000"/>
    <n v="0"/>
    <s v="No Revisi"/>
    <m/>
    <x v="1"/>
    <m/>
    <m/>
    <n v="0"/>
    <n v="0"/>
  </r>
  <r>
    <s v="WA.2378.EBD.952.301.C.522151"/>
    <s v="522151"/>
    <s v="Belanja Jasa Profesi"/>
    <m/>
    <m/>
    <m/>
    <n v="8000000"/>
    <x v="9"/>
    <x v="13"/>
    <m/>
    <m/>
    <m/>
    <n v="8000000"/>
    <n v="0"/>
    <m/>
    <m/>
    <x v="1"/>
    <s v="Pelayanan Perencanaan dan Penganggaran Internal Pendidikan Kelautan"/>
    <s v="Perencanaan"/>
    <n v="0"/>
    <n v="0"/>
  </r>
  <r>
    <s v="WA.2378.EBD.952.301.C.522151.1"/>
    <m/>
    <s v="01 - Narasumber/Pembahas"/>
    <n v="8"/>
    <s v="OJ"/>
    <n v="1000000"/>
    <n v="8000000"/>
    <x v="1"/>
    <x v="14"/>
    <n v="8"/>
    <s v="OJ"/>
    <n v="1000000"/>
    <n v="8000000"/>
    <n v="0"/>
    <s v="No Revisi"/>
    <m/>
    <x v="1"/>
    <m/>
    <m/>
    <n v="0"/>
    <n v="0"/>
  </r>
  <r>
    <s v="WA.2378.EBD.952.301.C.524111"/>
    <s v="524111"/>
    <s v="Belanja Perjalanan Dinas Biasa"/>
    <m/>
    <m/>
    <m/>
    <n v="70699000"/>
    <x v="10"/>
    <x v="15"/>
    <m/>
    <m/>
    <m/>
    <n v="70699000"/>
    <n v="0"/>
    <m/>
    <m/>
    <x v="1"/>
    <s v="Pelayanan Perencanaan dan Penganggaran Internal Pendidikan Kelautan"/>
    <s v="Perencanaan"/>
    <n v="1040000"/>
    <n v="0"/>
  </r>
  <r>
    <s v="WA.2378.EBD.952.301.C.524111.1"/>
    <m/>
    <s v="01 - Perjalanan Penyusunan Anggaran Pendidikan KP"/>
    <n v="15"/>
    <s v="OK"/>
    <n v="4713300"/>
    <n v="70699000"/>
    <x v="1"/>
    <x v="222"/>
    <n v="15"/>
    <s v="OK"/>
    <n v="4713300"/>
    <n v="70699000"/>
    <n v="0"/>
    <s v=""/>
    <m/>
    <x v="1"/>
    <m/>
    <m/>
    <n v="1040000"/>
    <n v="0"/>
  </r>
  <r>
    <s v="WA.2378.EBD.952.301.D"/>
    <s v="D"/>
    <s v="Rencana Kerja Pendidikan KP"/>
    <m/>
    <m/>
    <m/>
    <n v="126000000"/>
    <x v="29"/>
    <x v="223"/>
    <m/>
    <m/>
    <m/>
    <n v="108250000"/>
    <n v="17750000"/>
    <m/>
    <s v="Perencanaan dan Evaluasi"/>
    <x v="7"/>
    <m/>
    <m/>
    <n v="6186550"/>
    <n v="0"/>
  </r>
  <r>
    <s v="WA.2378.EBD.952.301.D.521211"/>
    <s v="521211"/>
    <s v="Belanja Bahan"/>
    <m/>
    <m/>
    <m/>
    <n v="49250000"/>
    <x v="8"/>
    <x v="8"/>
    <m/>
    <m/>
    <m/>
    <n v="31500000"/>
    <n v="17750000"/>
    <m/>
    <m/>
    <x v="1"/>
    <s v="Pelayanan Perencanaan dan Penganggaran Internal Pendidikan Kelautan"/>
    <s v="Perencanaan"/>
    <n v="6186550"/>
    <n v="0"/>
  </r>
  <r>
    <s v="WA.2378.EBD.952.301.D.521211.1"/>
    <m/>
    <s v="01 - Konsumsi/bahan makanan"/>
    <n v="230"/>
    <s v="OK"/>
    <n v="75000"/>
    <n v="17250000"/>
    <x v="1"/>
    <x v="9"/>
    <n v="100"/>
    <s v="OK"/>
    <n v="75000"/>
    <n v="7500000"/>
    <n v="9750000"/>
    <s v="No Revisi"/>
    <m/>
    <x v="1"/>
    <m/>
    <m/>
    <n v="0"/>
    <n v="0"/>
  </r>
  <r>
    <s v="WA.2378.EBD.952.301.D.521211.2"/>
    <m/>
    <s v="02 - Penggadaan"/>
    <n v="8"/>
    <s v="PKT"/>
    <n v="1500000"/>
    <n v="12000000"/>
    <x v="1"/>
    <x v="10"/>
    <n v="6"/>
    <s v="PKT"/>
    <n v="1500000"/>
    <n v="9000000"/>
    <n v="3000000"/>
    <s v="No Revisi"/>
    <m/>
    <x v="1"/>
    <m/>
    <m/>
    <n v="1493550"/>
    <n v="0"/>
  </r>
  <r>
    <s v="WA.2378.EBD.952.301.D.521211.3"/>
    <m/>
    <s v="03 - Bahan Komputer"/>
    <n v="8"/>
    <s v="PKT"/>
    <n v="1500000"/>
    <n v="12000000"/>
    <x v="1"/>
    <x v="11"/>
    <n v="6"/>
    <s v="PKT"/>
    <n v="1500000"/>
    <n v="9000000"/>
    <n v="3000000"/>
    <s v="No Revisi"/>
    <m/>
    <x v="1"/>
    <m/>
    <m/>
    <n v="2765000"/>
    <n v="0"/>
  </r>
  <r>
    <s v="WA.2378.EBD.952.301.D.521211.4"/>
    <m/>
    <s v="04 - ATK"/>
    <n v="8"/>
    <s v="PKT"/>
    <n v="1000000"/>
    <n v="8000000"/>
    <x v="1"/>
    <x v="12"/>
    <n v="6"/>
    <s v="PKT"/>
    <n v="1000000"/>
    <n v="6000000"/>
    <n v="2000000"/>
    <s v="No Revisi"/>
    <m/>
    <x v="1"/>
    <m/>
    <m/>
    <n v="1928000"/>
    <n v="0"/>
  </r>
  <r>
    <s v="WA.2378.EBD.952.301.D.524111"/>
    <s v="524111"/>
    <s v="Belanja Perjalanan Dinas Biasa"/>
    <m/>
    <m/>
    <m/>
    <n v="76750000"/>
    <x v="10"/>
    <x v="15"/>
    <m/>
    <m/>
    <m/>
    <n v="76750000"/>
    <n v="0"/>
    <m/>
    <m/>
    <x v="1"/>
    <s v="Pelayanan Perencanaan dan Penganggaran Internal Pendidikan Kelautan"/>
    <s v="Perencanaan"/>
    <n v="0"/>
    <n v="0"/>
  </r>
  <r>
    <s v="WA.2378.EBD.952.301.D.524111.1"/>
    <m/>
    <s v="01 - Perjalanan Penyusunan Rencana Kerja Pendidikan KP"/>
    <n v="20"/>
    <s v="OK"/>
    <n v="3837500"/>
    <n v="76750000"/>
    <x v="1"/>
    <x v="224"/>
    <n v="20"/>
    <s v="OK"/>
    <n v="3837500"/>
    <n v="76750000"/>
    <n v="0"/>
    <s v=""/>
    <m/>
    <x v="1"/>
    <m/>
    <m/>
    <n v="0"/>
    <n v="0"/>
  </r>
  <r>
    <s v="WA.2378.EBD.952.301.E"/>
    <s v="E"/>
    <s v="Revisi Anggaran Pendidikan KP"/>
    <m/>
    <m/>
    <m/>
    <n v="165187000"/>
    <x v="30"/>
    <x v="225"/>
    <m/>
    <m/>
    <m/>
    <n v="151280000"/>
    <n v="13907000"/>
    <m/>
    <s v="Perencanaan dan Evaluasi"/>
    <x v="7"/>
    <m/>
    <m/>
    <n v="9252350"/>
    <n v="0"/>
  </r>
  <r>
    <s v="WA.2378.EBD.952.301.E.521211"/>
    <s v="521211"/>
    <s v="Belanja Bahan"/>
    <m/>
    <m/>
    <m/>
    <n v="29250000"/>
    <x v="8"/>
    <x v="8"/>
    <m/>
    <m/>
    <m/>
    <n v="29250000"/>
    <n v="0"/>
    <m/>
    <m/>
    <x v="1"/>
    <s v="Pelayanan Perencanaan dan Penganggaran Internal Pendidikan Kelautan"/>
    <s v="Perencanaan"/>
    <n v="6119350"/>
    <n v="0"/>
  </r>
  <r>
    <s v="WA.2378.EBD.952.301.E.521211.1"/>
    <m/>
    <s v="01 - Konsumsi/bahan makanan"/>
    <n v="70"/>
    <s v="OK"/>
    <n v="75000"/>
    <n v="5250000"/>
    <x v="1"/>
    <x v="9"/>
    <n v="70"/>
    <s v="OK"/>
    <n v="75000"/>
    <n v="5250000"/>
    <n v="0"/>
    <s v="No Revisi"/>
    <m/>
    <x v="1"/>
    <m/>
    <m/>
    <n v="0"/>
    <n v="0"/>
  </r>
  <r>
    <s v="WA.2378.EBD.952.301.E.521211.2"/>
    <m/>
    <s v="02 - Penggadaan"/>
    <n v="6"/>
    <s v="PKT"/>
    <n v="1500000"/>
    <n v="9000000"/>
    <x v="1"/>
    <x v="10"/>
    <n v="6"/>
    <s v="PKT"/>
    <n v="1500000"/>
    <n v="9000000"/>
    <n v="0"/>
    <s v="No Revisi"/>
    <m/>
    <x v="1"/>
    <m/>
    <m/>
    <n v="1471350"/>
    <n v="0"/>
  </r>
  <r>
    <s v="WA.2378.EBD.952.301.E.521211.3"/>
    <m/>
    <s v="03 - Bahan Komputer"/>
    <n v="6"/>
    <s v="PKT"/>
    <n v="1500000"/>
    <n v="9000000"/>
    <x v="1"/>
    <x v="11"/>
    <n v="6"/>
    <s v="PKT"/>
    <n v="1500000"/>
    <n v="9000000"/>
    <n v="0"/>
    <s v="No Revisi"/>
    <m/>
    <x v="1"/>
    <m/>
    <m/>
    <n v="2740000"/>
    <n v="0"/>
  </r>
  <r>
    <s v="WA.2378.EBD.952.301.E.521211.4"/>
    <m/>
    <s v="04 - ATK"/>
    <n v="6"/>
    <s v="PKT"/>
    <n v="1000000"/>
    <n v="6000000"/>
    <x v="1"/>
    <x v="12"/>
    <n v="6"/>
    <s v="PKT"/>
    <n v="1000000"/>
    <n v="6000000"/>
    <n v="0"/>
    <s v="No Revisi"/>
    <m/>
    <x v="1"/>
    <m/>
    <m/>
    <n v="1908000"/>
    <n v="0"/>
  </r>
  <r>
    <s v="WA.2378.EBD.952.301.E.524111"/>
    <s v="524111"/>
    <s v="Belanja Perjalanan Dinas Biasa"/>
    <m/>
    <m/>
    <m/>
    <n v="135937000"/>
    <x v="10"/>
    <x v="15"/>
    <m/>
    <m/>
    <m/>
    <n v="122030000"/>
    <n v="13907000"/>
    <m/>
    <m/>
    <x v="1"/>
    <s v="Pelayanan Perencanaan dan Penganggaran Internal Pendidikan Kelautan"/>
    <s v="Perencanaan"/>
    <n v="3133000"/>
    <n v="0"/>
  </r>
  <r>
    <s v="WA.2378.EBD.952.301.E.524111.1"/>
    <m/>
    <s v="01 - Perjalanan Revisi Anggaran Pendidikan KP"/>
    <n v="25"/>
    <s v="OK"/>
    <n v="5437480"/>
    <n v="135937000"/>
    <x v="1"/>
    <x v="226"/>
    <n v="23"/>
    <s v="OK"/>
    <n v="5305653"/>
    <n v="122030000"/>
    <n v="13907000"/>
    <m/>
    <m/>
    <x v="1"/>
    <m/>
    <m/>
    <n v="3133000"/>
    <n v="0"/>
  </r>
  <r>
    <s v="WA.2378.EBD.952.301.F"/>
    <s v="F"/>
    <s v="Rapat Koordinasi Teknis Pendidikan KP"/>
    <m/>
    <m/>
    <m/>
    <n v="623614000"/>
    <x v="31"/>
    <x v="227"/>
    <m/>
    <m/>
    <m/>
    <n v="606114000"/>
    <n v="17500000"/>
    <m/>
    <s v="Perencanaan dan Evaluasi"/>
    <x v="7"/>
    <m/>
    <m/>
    <n v="148140000"/>
    <n v="0"/>
  </r>
  <r>
    <s v="WA.2378.EBD.952.301.F.521211"/>
    <s v="521211"/>
    <s v="Belanja Bahan"/>
    <m/>
    <m/>
    <m/>
    <n v="72950000"/>
    <x v="8"/>
    <x v="8"/>
    <m/>
    <m/>
    <m/>
    <n v="65450000"/>
    <n v="7500000"/>
    <m/>
    <m/>
    <x v="1"/>
    <s v="Pelayanan Perencanaan dan Penganggaran Internal Pendidikan Kelautan"/>
    <s v="Perencanaan"/>
    <n v="0"/>
    <n v="0"/>
  </r>
  <r>
    <s v="WA.2378.EBD.952.301.F.521211.1"/>
    <m/>
    <s v="01 - Konsumsi/bahan makanan"/>
    <n v="300"/>
    <s v="OK"/>
    <n v="75000"/>
    <n v="22500000"/>
    <x v="1"/>
    <x v="9"/>
    <n v="250"/>
    <s v="OK"/>
    <n v="75000"/>
    <n v="18750000"/>
    <n v="3750000"/>
    <s v="Rev detil"/>
    <m/>
    <x v="1"/>
    <m/>
    <m/>
    <n v="0"/>
    <n v="0"/>
  </r>
  <r>
    <s v="WA.2378.EBD.952.301.F.521211.2"/>
    <m/>
    <s v="02 - Penggadaan"/>
    <n v="2"/>
    <s v="PKT"/>
    <n v="1500000"/>
    <n v="3000000"/>
    <x v="1"/>
    <x v="10"/>
    <n v="2"/>
    <s v="PKT"/>
    <n v="1500000"/>
    <n v="3000000"/>
    <n v="0"/>
    <s v=""/>
    <m/>
    <x v="1"/>
    <m/>
    <m/>
    <n v="0"/>
    <n v="0"/>
  </r>
  <r>
    <s v="WA.2378.EBD.952.301.F.521211.3"/>
    <m/>
    <s v="03 - Bahan Komputer"/>
    <n v="2"/>
    <s v="PKT"/>
    <n v="1500000"/>
    <n v="3000000"/>
    <x v="1"/>
    <x v="11"/>
    <n v="2"/>
    <s v="PKT"/>
    <n v="1500000"/>
    <n v="3000000"/>
    <n v="0"/>
    <s v=""/>
    <m/>
    <x v="1"/>
    <m/>
    <m/>
    <n v="0"/>
    <n v="0"/>
  </r>
  <r>
    <s v="WA.2378.EBD.952.301.F.521211.4"/>
    <m/>
    <s v="04 - ATK"/>
    <n v="2"/>
    <s v="PKT"/>
    <n v="1000000"/>
    <n v="2000000"/>
    <x v="1"/>
    <x v="12"/>
    <n v="2"/>
    <s v="PKT"/>
    <n v="1000000"/>
    <n v="2000000"/>
    <n v="0"/>
    <s v=""/>
    <m/>
    <x v="1"/>
    <m/>
    <m/>
    <n v="0"/>
    <n v="0"/>
  </r>
  <r>
    <s v="WA.2378.EBD.952.301.F.521211.5"/>
    <m/>
    <s v="05 - Cetakan"/>
    <n v="20"/>
    <s v="Ekspl"/>
    <n v="255000"/>
    <n v="5100000"/>
    <x v="1"/>
    <x v="64"/>
    <n v="20"/>
    <s v="Ekspl"/>
    <n v="255000"/>
    <n v="5100000"/>
    <n v="0"/>
    <s v=""/>
    <m/>
    <x v="1"/>
    <m/>
    <m/>
    <n v="0"/>
    <n v="0"/>
  </r>
  <r>
    <s v="WA.2378.EBD.952.301.F.521211.6"/>
    <m/>
    <s v="06 - Perlengkapan Peserta"/>
    <n v="120"/>
    <s v="OK"/>
    <n v="311250"/>
    <n v="37350000"/>
    <x v="1"/>
    <x v="228"/>
    <n v="120"/>
    <s v="OK"/>
    <n v="280000"/>
    <n v="33600000"/>
    <n v="3750000"/>
    <s v="Rev detil"/>
    <m/>
    <x v="1"/>
    <m/>
    <m/>
    <n v="0"/>
    <n v="0"/>
  </r>
  <r>
    <s v="WA.2378.EBD.952.301.F.522151"/>
    <s v="522151"/>
    <s v="Belanja Jasa Profesi"/>
    <m/>
    <m/>
    <m/>
    <n v="16000000"/>
    <x v="9"/>
    <x v="13"/>
    <m/>
    <m/>
    <m/>
    <n v="6000000"/>
    <n v="10000000"/>
    <m/>
    <m/>
    <x v="1"/>
    <s v="Pelayanan Perencanaan dan Penganggaran Internal Pendidikan Kelautan"/>
    <s v="Perencanaan"/>
    <n v="0"/>
    <n v="0"/>
  </r>
  <r>
    <s v="WA.2378.EBD.952.301.F.522151.1"/>
    <m/>
    <s v="01 - Narasumber/Pembahas"/>
    <n v="16"/>
    <s v="OJ"/>
    <n v="1000000"/>
    <n v="16000000"/>
    <x v="1"/>
    <x v="14"/>
    <n v="6"/>
    <s v="OJ"/>
    <n v="1000000"/>
    <n v="6000000"/>
    <n v="10000000"/>
    <s v="No Revisi"/>
    <m/>
    <x v="1"/>
    <m/>
    <m/>
    <n v="0"/>
    <n v="0"/>
  </r>
  <r>
    <s v="WA.2378.EBD.952.301.F.524111"/>
    <s v="524111"/>
    <s v="Belanja Perjalanan Dinas Biasa"/>
    <m/>
    <m/>
    <m/>
    <n v="90000000"/>
    <x v="10"/>
    <x v="15"/>
    <m/>
    <m/>
    <m/>
    <n v="90000000"/>
    <n v="0"/>
    <m/>
    <m/>
    <x v="1"/>
    <s v="Pelayanan Perencanaan dan Penganggaran Internal Pendidikan Kelautan"/>
    <s v="Perencanaan"/>
    <n v="0"/>
    <n v="0"/>
  </r>
  <r>
    <s v="WA.2378.EBD.952.301.F.524111.1"/>
    <m/>
    <s v="01 - Perjalanan Rakornis Pendidikan KP"/>
    <n v="12"/>
    <s v="OK"/>
    <n v="7500000"/>
    <n v="90000000"/>
    <x v="1"/>
    <x v="229"/>
    <n v="12"/>
    <s v="OK"/>
    <n v="7500000"/>
    <n v="90000000"/>
    <n v="0"/>
    <s v=""/>
    <m/>
    <x v="1"/>
    <m/>
    <m/>
    <n v="0"/>
    <n v="0"/>
  </r>
  <r>
    <s v="WA.2378.EBD.952.301.F.524119"/>
    <s v="524119"/>
    <s v="Belanja Perjalanan Dinas Paket Meeting Luar Kota"/>
    <m/>
    <m/>
    <m/>
    <n v="444664000"/>
    <x v="38"/>
    <x v="104"/>
    <m/>
    <m/>
    <m/>
    <n v="444664000"/>
    <n v="0"/>
    <m/>
    <m/>
    <x v="1"/>
    <s v="Pelayanan Perencanaan dan Penganggaran Internal Pendidikan Kelautan"/>
    <s v="Perencanaan"/>
    <n v="148140000"/>
    <n v="0"/>
  </r>
  <r>
    <s v="WA.2378.EBD.952.301.F.524119.1"/>
    <m/>
    <s v="01 - Paket Fullboard Meeting (120 Org X 2 Hari)"/>
    <n v="240"/>
    <s v="OH"/>
    <n v="933000"/>
    <n v="223920000"/>
    <x v="1"/>
    <x v="230"/>
    <n v="240"/>
    <s v="OH"/>
    <n v="933000"/>
    <n v="223920000"/>
    <n v="0"/>
    <s v=""/>
    <m/>
    <x v="1"/>
    <m/>
    <m/>
    <n v="148140000"/>
    <n v="0"/>
  </r>
  <r>
    <s v="WA.2378.EBD.952.301.F.524119.2"/>
    <m/>
    <s v="02 - Perjalanan Fullboard Meeting"/>
    <n v="35"/>
    <s v="OK"/>
    <n v="6306971.4285714282"/>
    <n v="220744000"/>
    <x v="1"/>
    <x v="62"/>
    <n v="35"/>
    <s v="OK"/>
    <n v="6306971.4285714282"/>
    <n v="220744000"/>
    <n v="0"/>
    <s v=""/>
    <m/>
    <x v="1"/>
    <m/>
    <m/>
    <n v="0"/>
    <n v="0"/>
  </r>
  <r>
    <s v="WA.2378.EBD.952.301.F.524119.3"/>
    <s v="G"/>
    <s v="Studi Banding Biaya Program Studi"/>
    <m/>
    <m/>
    <m/>
    <n v="0"/>
    <x v="32"/>
    <x v="231"/>
    <m/>
    <m/>
    <m/>
    <n v="0"/>
    <n v="0"/>
    <s v="Revisi_Kanwil"/>
    <s v="Perencanaan dan Evaluasi"/>
    <x v="7"/>
    <m/>
    <m/>
    <m/>
    <n v="0"/>
  </r>
  <r>
    <s v="WA.2378.EBD.952.301.F.524119.3"/>
    <s v="521211"/>
    <s v="Belanja Bahan"/>
    <m/>
    <m/>
    <m/>
    <n v="0"/>
    <x v="8"/>
    <x v="8"/>
    <m/>
    <m/>
    <m/>
    <n v="0"/>
    <n v="0"/>
    <s v="Revisi_Kanwil"/>
    <m/>
    <x v="1"/>
    <s v="Pelayanan Perencanaan dan Penganggaran Internal Pendidikan Kelautan"/>
    <s v="Perencanaan"/>
    <m/>
    <n v="0"/>
  </r>
  <r>
    <s v="WA.2378.EBD.952.301.F.524119.3"/>
    <m/>
    <s v="01 - Penggadaan"/>
    <n v="1"/>
    <s v="PKT"/>
    <n v="1500000"/>
    <n v="0"/>
    <x v="1"/>
    <x v="69"/>
    <n v="1"/>
    <s v="PKT"/>
    <n v="1500000"/>
    <n v="0"/>
    <n v="0"/>
    <s v="Revisi_Kanwil"/>
    <m/>
    <x v="1"/>
    <m/>
    <m/>
    <m/>
    <n v="0"/>
  </r>
  <r>
    <s v="WA.2378.EBD.952.301.F.524119.3"/>
    <m/>
    <s v="02 - Bahan Komputer"/>
    <n v="1"/>
    <s v="PKT"/>
    <n v="1500000"/>
    <n v="0"/>
    <x v="1"/>
    <x v="21"/>
    <n v="1"/>
    <s v="PKT"/>
    <n v="1500000"/>
    <n v="0"/>
    <n v="0"/>
    <s v="Revisi_Kanwil"/>
    <m/>
    <x v="1"/>
    <m/>
    <m/>
    <m/>
    <n v="0"/>
  </r>
  <r>
    <s v="WA.2378.EBD.952.301.F.524119.3"/>
    <m/>
    <s v="03 - ATK"/>
    <n v="1"/>
    <s v="PKT"/>
    <n v="1000000"/>
    <n v="0"/>
    <x v="1"/>
    <x v="22"/>
    <n v="1"/>
    <s v="PKT"/>
    <n v="1000000"/>
    <n v="0"/>
    <n v="0"/>
    <s v="Revisi_Kanwil"/>
    <m/>
    <x v="1"/>
    <m/>
    <m/>
    <m/>
    <n v="0"/>
  </r>
  <r>
    <s v="WA.2378.EBD.952.301.F.524119.3"/>
    <s v="524111"/>
    <s v="Belanja Perjalanan Dinas Biasa"/>
    <m/>
    <m/>
    <m/>
    <n v="0"/>
    <x v="10"/>
    <x v="15"/>
    <m/>
    <m/>
    <m/>
    <n v="0"/>
    <n v="0"/>
    <s v="Revisi_Kanwil"/>
    <m/>
    <x v="1"/>
    <s v="Pelayanan Perencanaan dan Penganggaran Internal Pendidikan Kelautan"/>
    <s v="Perencanaan"/>
    <m/>
    <n v="0"/>
  </r>
  <r>
    <s v="WA.2378.EBD.952.301.F.524119.3"/>
    <m/>
    <s v="01 - Perjalanan Studi Banding Biaya Program Studi"/>
    <n v="12"/>
    <s v="OK"/>
    <n v="6900000"/>
    <n v="0"/>
    <x v="1"/>
    <x v="232"/>
    <n v="12"/>
    <s v="OK"/>
    <n v="6900000"/>
    <n v="0"/>
    <n v="0"/>
    <s v="Revisi_Kanwil"/>
    <m/>
    <x v="1"/>
    <m/>
    <m/>
    <m/>
    <n v="0"/>
  </r>
  <r>
    <s v="WA.2378.EBD.952.301.F.524119.3"/>
    <s v="H"/>
    <s v="Penyusunan Pedoman Standar Biaya Program Studi"/>
    <m/>
    <m/>
    <m/>
    <n v="0"/>
    <x v="33"/>
    <x v="233"/>
    <m/>
    <m/>
    <m/>
    <n v="0"/>
    <n v="0"/>
    <s v="Revisi_Kanwil"/>
    <s v="Perencanaan dan Evaluasi"/>
    <x v="7"/>
    <m/>
    <m/>
    <m/>
    <n v="0"/>
  </r>
  <r>
    <s v="WA.2378.EBD.952.301.F.524119.3"/>
    <s v="521211"/>
    <s v="Belanja Bahan"/>
    <m/>
    <m/>
    <m/>
    <n v="0"/>
    <x v="8"/>
    <x v="8"/>
    <m/>
    <m/>
    <m/>
    <n v="0"/>
    <n v="0"/>
    <s v="Revisi_Kanwil"/>
    <m/>
    <x v="1"/>
    <s v="Pelayanan Perencanaan dan Penganggaran Internal Pendidikan Kelautan"/>
    <s v="Perencanaan"/>
    <m/>
    <n v="0"/>
  </r>
  <r>
    <s v="WA.2378.EBD.952.301.F.524119.3"/>
    <m/>
    <s v="01 - Konsumsi/bahan makanan"/>
    <n v="20"/>
    <s v="OK"/>
    <n v="75000"/>
    <n v="0"/>
    <x v="1"/>
    <x v="9"/>
    <n v="20"/>
    <s v="OK"/>
    <n v="75000"/>
    <n v="0"/>
    <n v="0"/>
    <s v="Revisi_Kanwil"/>
    <m/>
    <x v="1"/>
    <m/>
    <m/>
    <m/>
    <n v="0"/>
  </r>
  <r>
    <s v="WA.2378.EBD.952.301.F.524119.3"/>
    <m/>
    <s v="02 - Penggadaan"/>
    <n v="1"/>
    <s v="PKT"/>
    <n v="1500000"/>
    <n v="0"/>
    <x v="1"/>
    <x v="10"/>
    <n v="1"/>
    <s v="PKT"/>
    <n v="1500000"/>
    <n v="0"/>
    <n v="0"/>
    <s v="Revisi_Kanwil"/>
    <m/>
    <x v="1"/>
    <m/>
    <m/>
    <m/>
    <n v="0"/>
  </r>
  <r>
    <s v="WA.2378.EBD.952.301.F.524119.3"/>
    <m/>
    <s v="03 - Bahan Komputer"/>
    <n v="1"/>
    <s v="PKT"/>
    <n v="1500000"/>
    <n v="0"/>
    <x v="1"/>
    <x v="11"/>
    <n v="1"/>
    <s v="PKT"/>
    <n v="1500000"/>
    <n v="0"/>
    <n v="0"/>
    <s v="Revisi_Kanwil"/>
    <m/>
    <x v="1"/>
    <m/>
    <m/>
    <m/>
    <n v="0"/>
  </r>
  <r>
    <s v="WA.2378.EBD.952.301.F.524119.3"/>
    <m/>
    <s v="04 - ATK"/>
    <n v="1"/>
    <s v="PKT"/>
    <n v="1000000"/>
    <n v="0"/>
    <x v="1"/>
    <x v="12"/>
    <n v="1"/>
    <s v="PKT"/>
    <n v="1000000"/>
    <n v="0"/>
    <n v="0"/>
    <s v="Revisi_Kanwil"/>
    <m/>
    <x v="1"/>
    <m/>
    <m/>
    <m/>
    <n v="0"/>
  </r>
  <r>
    <s v="WA.2378.EBD.952.301.F.524119.3"/>
    <m/>
    <s v="05 - Cetakan"/>
    <n v="20"/>
    <s v="Ekspl"/>
    <n v="200000"/>
    <n v="0"/>
    <x v="1"/>
    <x v="64"/>
    <n v="20"/>
    <s v="Ekspl"/>
    <n v="200000"/>
    <n v="0"/>
    <n v="0"/>
    <s v="Revisi_Kanwil"/>
    <m/>
    <x v="1"/>
    <m/>
    <m/>
    <m/>
    <n v="0"/>
  </r>
  <r>
    <s v="WA.2378.EBD.952.301.F.524119.3"/>
    <m/>
    <s v="06 - Perlengkapan Peserta"/>
    <n v="0"/>
    <s v="OK"/>
    <n v="280000"/>
    <n v="0"/>
    <x v="1"/>
    <x v="228"/>
    <n v="0"/>
    <s v="OK"/>
    <n v="280000"/>
    <n v="0"/>
    <n v="0"/>
    <s v="Revisi_Kanwil"/>
    <m/>
    <x v="1"/>
    <m/>
    <m/>
    <m/>
    <n v="0"/>
  </r>
  <r>
    <s v="WA.2378.EBD.952.301.F.524119.3"/>
    <s v="522151"/>
    <s v="Belanja Jasa Profesi"/>
    <m/>
    <m/>
    <m/>
    <n v="0"/>
    <x v="9"/>
    <x v="13"/>
    <m/>
    <m/>
    <m/>
    <n v="0"/>
    <n v="0"/>
    <s v="Revisi_Kanwil"/>
    <m/>
    <x v="1"/>
    <s v="Pelayanan Perencanaan dan Penganggaran Internal Pendidikan Kelautan"/>
    <s v="Perencanaan"/>
    <m/>
    <n v="0"/>
  </r>
  <r>
    <s v="WA.2378.EBD.952.301.F.524119.3"/>
    <m/>
    <s v="01 - Narasumber/Pembahas"/>
    <n v="0"/>
    <s v="OJ"/>
    <n v="1000000"/>
    <n v="0"/>
    <x v="1"/>
    <x v="14"/>
    <n v="0"/>
    <s v="OJ"/>
    <n v="1000000"/>
    <n v="0"/>
    <n v="0"/>
    <s v="Revisi_Kanwil"/>
    <m/>
    <x v="1"/>
    <m/>
    <m/>
    <m/>
    <n v="0"/>
  </r>
  <r>
    <s v="WA.2378.EBD.952.301.F.524119.3"/>
    <s v="524111"/>
    <s v="Belanja Perjalanan Dinas Biasa"/>
    <m/>
    <m/>
    <m/>
    <n v="0"/>
    <x v="10"/>
    <x v="15"/>
    <m/>
    <m/>
    <m/>
    <n v="0"/>
    <n v="0"/>
    <s v="Revisi_Kanwil"/>
    <m/>
    <x v="1"/>
    <s v="Pelayanan Perencanaan dan Penganggaran Internal Pendidikan Kelautan"/>
    <s v="Perencanaan"/>
    <m/>
    <n v="0"/>
  </r>
  <r>
    <s v="WA.2378.EBD.952.301.F.524119.3"/>
    <m/>
    <s v="01 - Perjalanan Penyusunan Standar Biaya Program Studi"/>
    <n v="24"/>
    <s v="OK"/>
    <n v="2015000"/>
    <n v="0"/>
    <x v="1"/>
    <x v="234"/>
    <n v="24"/>
    <s v="OK"/>
    <n v="2015000"/>
    <n v="0"/>
    <n v="0"/>
    <s v="Revisi_Kanwil"/>
    <m/>
    <x v="1"/>
    <m/>
    <m/>
    <m/>
    <n v="0"/>
  </r>
  <r>
    <s v="WA.2378.EBD.953"/>
    <s v="2378.EBD.953"/>
    <s v="Layanan Pemantauan dan Evaluasi"/>
    <n v="2"/>
    <s v="Dokumen"/>
    <m/>
    <n v="751164000"/>
    <x v="82"/>
    <x v="235"/>
    <n v="2"/>
    <s v="Dokumen"/>
    <m/>
    <n v="518589000"/>
    <n v="232575000"/>
    <m/>
    <m/>
    <x v="1"/>
    <m/>
    <m/>
    <n v="94022822"/>
    <n v="0"/>
  </r>
  <r>
    <s v="WA.2378.EBD.953.301"/>
    <s v="301"/>
    <s v="Pelayanan Monitoring dan Evaluasi Pendidikan Kelautan dan Perikanan"/>
    <m/>
    <s v=""/>
    <m/>
    <n v="646853000"/>
    <x v="21"/>
    <x v="236"/>
    <m/>
    <s v=""/>
    <m/>
    <n v="427778000"/>
    <n v="219075000"/>
    <m/>
    <m/>
    <x v="1"/>
    <m/>
    <m/>
    <n v="62966622"/>
    <n v="0"/>
  </r>
  <r>
    <s v="WA.2378.EBD.953.301.A"/>
    <s v="A"/>
    <s v="Monitoring Evaluasi Kinerja Pendidikan KP"/>
    <m/>
    <m/>
    <m/>
    <n v="150075000"/>
    <x v="7"/>
    <x v="237"/>
    <m/>
    <m/>
    <m/>
    <n v="81597000"/>
    <n v="68478000"/>
    <m/>
    <s v="Perencanaan dan Evaluasi"/>
    <x v="8"/>
    <m/>
    <m/>
    <n v="6935690"/>
    <n v="0"/>
  </r>
  <r>
    <s v="WA.2378.EBD.953.301.A.521211"/>
    <s v="521211"/>
    <s v="Belanja Bahan"/>
    <m/>
    <m/>
    <m/>
    <n v="40000000"/>
    <x v="8"/>
    <x v="8"/>
    <m/>
    <m/>
    <m/>
    <n v="20000000"/>
    <n v="20000000"/>
    <s v="No Revisi"/>
    <m/>
    <x v="1"/>
    <m/>
    <s v="Evaluasi"/>
    <n v="3967100"/>
    <n v="0"/>
  </r>
  <r>
    <s v="WA.2378.EBD.953.301.A.521211.1"/>
    <m/>
    <s v="01 - Konsumsi/bahan makanan"/>
    <n v="280"/>
    <s v="OK"/>
    <n v="75000"/>
    <n v="21000000"/>
    <x v="1"/>
    <x v="9"/>
    <n v="80"/>
    <s v="OK"/>
    <n v="75000"/>
    <n v="6000000"/>
    <n v="15000000"/>
    <s v="No Revisi"/>
    <m/>
    <x v="1"/>
    <m/>
    <m/>
    <n v="0"/>
    <n v="0"/>
  </r>
  <r>
    <s v="WA.2378.EBD.953.301.A.521211.2"/>
    <m/>
    <s v="02 - Penggadaan"/>
    <n v="4"/>
    <s v="PKT"/>
    <n v="1500000"/>
    <n v="6000000"/>
    <x v="1"/>
    <x v="10"/>
    <n v="3"/>
    <s v="PKT"/>
    <n v="1500000"/>
    <n v="4500000"/>
    <n v="1500000"/>
    <s v="No Revisi"/>
    <m/>
    <x v="1"/>
    <m/>
    <m/>
    <n v="1487100"/>
    <n v="0"/>
  </r>
  <r>
    <s v="WA.2378.EBD.953.301.A.521211.3"/>
    <m/>
    <s v="03 - Bahan Komputer"/>
    <n v="4"/>
    <s v="PKT"/>
    <n v="1500000"/>
    <n v="6000000"/>
    <x v="1"/>
    <x v="11"/>
    <n v="3"/>
    <s v="PKT"/>
    <n v="1500000"/>
    <n v="4500000"/>
    <n v="1500000"/>
    <s v="No Revisi"/>
    <m/>
    <x v="1"/>
    <m/>
    <m/>
    <n v="1500000"/>
    <n v="0"/>
  </r>
  <r>
    <s v="WA.2378.EBD.953.301.A.521211.4"/>
    <m/>
    <s v="04 - ATK"/>
    <n v="4"/>
    <s v="PKT"/>
    <n v="1000000"/>
    <n v="4000000"/>
    <x v="1"/>
    <x v="12"/>
    <n v="3"/>
    <s v="PKT"/>
    <n v="1000000"/>
    <n v="3000000"/>
    <n v="1000000"/>
    <s v="No Revisi"/>
    <m/>
    <x v="1"/>
    <m/>
    <m/>
    <n v="980000"/>
    <n v="0"/>
  </r>
  <r>
    <s v="WA.2378.EBD.953.301.A.521211.5"/>
    <m/>
    <s v="05 - Pencetakan"/>
    <n v="12"/>
    <s v="Ekspl"/>
    <n v="250000"/>
    <n v="3000000"/>
    <x v="1"/>
    <x v="217"/>
    <n v="8"/>
    <s v="Ekspl"/>
    <n v="250000"/>
    <n v="2000000"/>
    <n v="1000000"/>
    <s v="No Revisi"/>
    <m/>
    <x v="1"/>
    <m/>
    <m/>
    <n v="0"/>
    <n v="0"/>
  </r>
  <r>
    <s v="WA.2378.EBD.953.301.A.521219"/>
    <s v="521219"/>
    <s v="Belanja Barang Non Operasional Lainnya"/>
    <m/>
    <m/>
    <m/>
    <n v="1000000"/>
    <x v="13"/>
    <x v="24"/>
    <m/>
    <m/>
    <m/>
    <n v="1000000"/>
    <n v="0"/>
    <s v="No Revisi"/>
    <m/>
    <x v="1"/>
    <m/>
    <s v="Evaluasi"/>
    <n v="783590"/>
    <n v="0"/>
  </r>
  <r>
    <s v="WA.2378.EBD.953.301.A.521219.1"/>
    <m/>
    <s v="01 - Langganan biaya aplikasi komunikasi daring (zoom/linktree/zoho)"/>
    <n v="4"/>
    <s v="PKT"/>
    <n v="250000"/>
    <n v="1000000"/>
    <x v="1"/>
    <x v="238"/>
    <n v="4"/>
    <s v="PKT"/>
    <n v="250000"/>
    <n v="1000000"/>
    <n v="0"/>
    <s v="No Revisi"/>
    <m/>
    <x v="1"/>
    <m/>
    <m/>
    <n v="783590"/>
    <n v="0"/>
  </r>
  <r>
    <s v="WA.2378.EBD.953.301.A.524111"/>
    <s v="524111"/>
    <s v="Belanja Perjalanan Dinas Biasa"/>
    <m/>
    <m/>
    <m/>
    <n v="109075000"/>
    <x v="10"/>
    <x v="15"/>
    <m/>
    <m/>
    <m/>
    <n v="60597000"/>
    <n v="48478000"/>
    <s v="No Revisi"/>
    <m/>
    <x v="1"/>
    <m/>
    <s v="Evaluasi"/>
    <n v="2185000"/>
    <n v="0"/>
  </r>
  <r>
    <s v="WA.2378.EBD.953.301.A.524111.1"/>
    <m/>
    <s v="01 - Perjalanan Monitoring Evaluasi Kinerja Pendidikan KP"/>
    <n v="18"/>
    <s v="OK"/>
    <n v="6059723"/>
    <n v="109075000"/>
    <x v="1"/>
    <x v="239"/>
    <n v="10"/>
    <s v="OK"/>
    <n v="6059723"/>
    <n v="60597000"/>
    <n v="48478000"/>
    <s v="No Revisi"/>
    <m/>
    <x v="1"/>
    <m/>
    <m/>
    <n v="2185000"/>
    <n v="0"/>
  </r>
  <r>
    <s v="WA.2378.EBD.953.301.B"/>
    <s v="B"/>
    <s v="Monitoring Evaluasi Kegiatan dan Anggaran Pendidikan KP dan OII"/>
    <m/>
    <m/>
    <m/>
    <n v="166238000"/>
    <x v="11"/>
    <x v="240"/>
    <m/>
    <m/>
    <m/>
    <n v="123553000"/>
    <n v="42685000"/>
    <m/>
    <s v="Perencanaan dan Evaluasi"/>
    <x v="8"/>
    <m/>
    <m/>
    <n v="56030932"/>
    <n v="0"/>
  </r>
  <r>
    <s v="WA.2378.EBD.953.301.B.521211"/>
    <s v="521211"/>
    <s v="Belanja Bahan"/>
    <m/>
    <m/>
    <m/>
    <n v="33500000"/>
    <x v="8"/>
    <x v="8"/>
    <m/>
    <m/>
    <m/>
    <n v="17750000"/>
    <n v="15750000"/>
    <m/>
    <m/>
    <x v="1"/>
    <m/>
    <s v="Evaluasi"/>
    <n v="7159800"/>
    <n v="0"/>
  </r>
  <r>
    <s v="WA.2378.EBD.953.301.B.521211.1"/>
    <m/>
    <s v="01 - Konsumsi/bahan makanan"/>
    <n v="180"/>
    <s v="OK"/>
    <n v="75000"/>
    <n v="13500000"/>
    <x v="1"/>
    <x v="9"/>
    <n v="50"/>
    <s v="OK"/>
    <n v="75000"/>
    <n v="3750000"/>
    <n v="9750000"/>
    <s v="No Revisi"/>
    <m/>
    <x v="1"/>
    <m/>
    <m/>
    <n v="3228000"/>
    <n v="0"/>
  </r>
  <r>
    <s v="WA.2378.EBD.953.301.B.521211.2"/>
    <m/>
    <s v="02 - Penggadaan"/>
    <n v="4"/>
    <s v="PKT"/>
    <n v="1500000"/>
    <n v="6000000"/>
    <x v="1"/>
    <x v="10"/>
    <n v="3"/>
    <s v="PKT"/>
    <n v="1500000"/>
    <n v="4500000"/>
    <n v="1500000"/>
    <s v="No Revisi"/>
    <m/>
    <x v="1"/>
    <m/>
    <m/>
    <n v="1485800"/>
    <n v="0"/>
  </r>
  <r>
    <s v="WA.2378.EBD.953.301.B.521211.3"/>
    <m/>
    <s v="03 - Bahan Komputer"/>
    <n v="4"/>
    <s v="PKT"/>
    <n v="1500000"/>
    <n v="6000000"/>
    <x v="1"/>
    <x v="11"/>
    <n v="3"/>
    <s v="PKT"/>
    <n v="1500000"/>
    <n v="4500000"/>
    <n v="1500000"/>
    <s v="No Revisi"/>
    <m/>
    <x v="1"/>
    <m/>
    <m/>
    <n v="1500000"/>
    <n v="0"/>
  </r>
  <r>
    <s v="WA.2378.EBD.953.301.B.521211.4"/>
    <m/>
    <s v="04 - ATK"/>
    <n v="4"/>
    <s v="PKT"/>
    <n v="1000000"/>
    <n v="4000000"/>
    <x v="1"/>
    <x v="12"/>
    <n v="3"/>
    <s v="PKT"/>
    <n v="1000000"/>
    <n v="3000000"/>
    <n v="1000000"/>
    <s v="No Revisi"/>
    <m/>
    <x v="1"/>
    <m/>
    <m/>
    <n v="946000"/>
    <n v="0"/>
  </r>
  <r>
    <s v="WA.2378.EBD.953.301.B.521211.5"/>
    <m/>
    <s v="05 - Cetakan Buku Pusat Pendidikan Dalam Angka"/>
    <n v="8"/>
    <s v="Ekspl"/>
    <n v="500000"/>
    <n v="4000000"/>
    <x v="1"/>
    <x v="241"/>
    <n v="4"/>
    <s v="Ekspl"/>
    <n v="500000"/>
    <n v="2000000"/>
    <n v="2000000"/>
    <s v="No Revisi"/>
    <m/>
    <x v="1"/>
    <m/>
    <m/>
    <n v="0"/>
    <n v="0"/>
  </r>
  <r>
    <s v="WA.2378.EBD.953.301.B.521219"/>
    <s v="521219"/>
    <s v="Belanja Barang Non Operasional Lainnya"/>
    <m/>
    <m/>
    <m/>
    <n v="31000000"/>
    <x v="13"/>
    <x v="24"/>
    <m/>
    <m/>
    <m/>
    <n v="31000000"/>
    <n v="0"/>
    <m/>
    <m/>
    <x v="1"/>
    <m/>
    <s v="Evaluasi"/>
    <n v="994372"/>
    <n v="0"/>
  </r>
  <r>
    <s v="WA.2378.EBD.953.301.B.521219.1"/>
    <m/>
    <s v="01 - Langganan biaya aplikasi komunikasi daring (zoom/linktree/zoho)"/>
    <n v="4"/>
    <s v="PKT"/>
    <n v="250000"/>
    <n v="1000000"/>
    <x v="1"/>
    <x v="238"/>
    <n v="4"/>
    <s v="PKT"/>
    <n v="250000"/>
    <n v="1000000"/>
    <n v="0"/>
    <s v="No Revisi"/>
    <m/>
    <x v="1"/>
    <m/>
    <m/>
    <n v="994372"/>
    <n v="0"/>
  </r>
  <r>
    <s v="WA.2378.EBD.953.301.B.521219.2"/>
    <m/>
    <s v="02 - Dukungan Kegiatan Data dan Informasi Pendidikan KP"/>
    <n v="2"/>
    <s v="PKT"/>
    <n v="15000000"/>
    <n v="30000000"/>
    <x v="1"/>
    <x v="242"/>
    <n v="2"/>
    <s v="PKT"/>
    <n v="15000000"/>
    <n v="30000000"/>
    <n v="0"/>
    <s v="No Revisi"/>
    <m/>
    <x v="1"/>
    <m/>
    <m/>
    <n v="0"/>
    <n v="0"/>
  </r>
  <r>
    <s v="WA.2378.EBD.953.301.B.522151"/>
    <s v="522151"/>
    <s v="Belanja Jasa Profesi"/>
    <m/>
    <m/>
    <m/>
    <n v="10000000"/>
    <x v="9"/>
    <x v="13"/>
    <m/>
    <m/>
    <m/>
    <n v="6000000"/>
    <n v="4000000"/>
    <m/>
    <m/>
    <x v="1"/>
    <m/>
    <s v="Evaluasi"/>
    <n v="0"/>
    <n v="0"/>
  </r>
  <r>
    <s v="WA.2378.EBD.953.301.B.522151.1"/>
    <m/>
    <s v="01 - Narasumber/Pembahas"/>
    <n v="10"/>
    <s v="OJ"/>
    <n v="1000000"/>
    <n v="10000000"/>
    <x v="1"/>
    <x v="14"/>
    <n v="6"/>
    <s v="OJ"/>
    <n v="1000000"/>
    <n v="6000000"/>
    <n v="4000000"/>
    <s v="No Revisi"/>
    <m/>
    <x v="1"/>
    <m/>
    <m/>
    <n v="0"/>
    <n v="0"/>
  </r>
  <r>
    <s v="WA.2378.EBD.953.301.B.524111"/>
    <s v="524111"/>
    <s v="Belanja Perjalanan Dinas Biasa"/>
    <m/>
    <m/>
    <m/>
    <n v="91738000"/>
    <x v="10"/>
    <x v="15"/>
    <m/>
    <m/>
    <m/>
    <n v="68803000"/>
    <n v="22935000"/>
    <m/>
    <m/>
    <x v="1"/>
    <m/>
    <s v="Evaluasi"/>
    <n v="47876760"/>
    <n v="0"/>
  </r>
  <r>
    <s v="WA.2378.EBD.953.301.B.524111.1"/>
    <m/>
    <s v="01 - Perjalanan Monitoring Evaluasi Kegiatan dan Anggaran Pendidikan KP"/>
    <n v="20"/>
    <s v="OK"/>
    <n v="4586900"/>
    <n v="91738000"/>
    <x v="1"/>
    <x v="243"/>
    <n v="15"/>
    <s v="OK"/>
    <n v="4586900"/>
    <n v="68803000"/>
    <n v="22935000"/>
    <m/>
    <m/>
    <x v="1"/>
    <m/>
    <m/>
    <n v="47876760"/>
    <n v="0"/>
  </r>
  <r>
    <s v="WA.2378.EBD.953.301.C"/>
    <s v="C"/>
    <s v="Monitoring Evaluasi Penyelenggaraan Pendidikan KP"/>
    <m/>
    <m/>
    <m/>
    <n v="330540000"/>
    <x v="27"/>
    <x v="244"/>
    <m/>
    <m/>
    <m/>
    <n v="222628000"/>
    <n v="107912000"/>
    <m/>
    <s v="Perencanaan dan Evaluasi"/>
    <x v="8"/>
    <m/>
    <m/>
    <n v="0"/>
    <n v="0"/>
  </r>
  <r>
    <s v="WA.2378.EBD.953.301.C.521211"/>
    <s v="521211"/>
    <s v="Belanja Bahan"/>
    <m/>
    <m/>
    <m/>
    <n v="46000000"/>
    <x v="8"/>
    <x v="8"/>
    <m/>
    <m/>
    <m/>
    <n v="20000000"/>
    <n v="26000000"/>
    <s v="No Revisi"/>
    <m/>
    <x v="1"/>
    <m/>
    <s v="Evaluasi"/>
    <n v="0"/>
    <n v="0"/>
  </r>
  <r>
    <s v="WA.2378.EBD.953.301.C.521211.1"/>
    <m/>
    <s v="01 - Konsumsi/bahan makanan"/>
    <n v="280"/>
    <s v="OK"/>
    <n v="75000"/>
    <n v="21000000"/>
    <x v="1"/>
    <x v="9"/>
    <n v="80"/>
    <s v="OK"/>
    <n v="75000"/>
    <n v="6000000"/>
    <n v="15000000"/>
    <s v="No Revisi"/>
    <m/>
    <x v="1"/>
    <m/>
    <m/>
    <n v="0"/>
    <n v="0"/>
  </r>
  <r>
    <s v="WA.2378.EBD.953.301.C.521211.2"/>
    <m/>
    <s v="02 - Penggadaan"/>
    <n v="5"/>
    <s v="PKT"/>
    <n v="1500000"/>
    <n v="7500000"/>
    <x v="1"/>
    <x v="10"/>
    <n v="3"/>
    <s v="PKT"/>
    <n v="1500000"/>
    <n v="4500000"/>
    <n v="3000000"/>
    <s v="No Revisi"/>
    <m/>
    <x v="1"/>
    <m/>
    <m/>
    <n v="0"/>
    <n v="0"/>
  </r>
  <r>
    <s v="WA.2378.EBD.953.301.C.521211.3"/>
    <m/>
    <s v="03 - Bahan Komputer"/>
    <n v="4"/>
    <s v="PKT"/>
    <n v="1500000"/>
    <n v="6000000"/>
    <x v="1"/>
    <x v="11"/>
    <n v="3"/>
    <s v="PKT"/>
    <n v="1500000"/>
    <n v="4500000"/>
    <n v="1500000"/>
    <s v="No Revisi"/>
    <m/>
    <x v="1"/>
    <m/>
    <m/>
    <n v="0"/>
    <n v="0"/>
  </r>
  <r>
    <s v="WA.2378.EBD.953.301.C.521211.4"/>
    <m/>
    <s v="04 - ATK"/>
    <n v="4"/>
    <s v="PKT"/>
    <n v="1000000"/>
    <n v="4000000"/>
    <x v="1"/>
    <x v="12"/>
    <n v="3"/>
    <s v="PKT"/>
    <n v="1000000"/>
    <n v="3000000"/>
    <n v="1000000"/>
    <s v="No Revisi"/>
    <m/>
    <x v="1"/>
    <m/>
    <m/>
    <n v="0"/>
    <n v="0"/>
  </r>
  <r>
    <s v="WA.2378.EBD.953.301.C.521211.5"/>
    <m/>
    <s v="05 - Pencetakan"/>
    <n v="30"/>
    <s v="Ekspl"/>
    <n v="250000"/>
    <n v="7500000"/>
    <x v="1"/>
    <x v="217"/>
    <n v="8"/>
    <s v="Ekspl"/>
    <n v="250000"/>
    <n v="2000000"/>
    <n v="5500000"/>
    <s v="No Revisi"/>
    <m/>
    <x v="1"/>
    <m/>
    <m/>
    <n v="0"/>
    <n v="0"/>
  </r>
  <r>
    <s v="WA.2378.EBD.953.301.C.521219"/>
    <s v="521219"/>
    <s v="Belanja Barang Non Operasional Lainnya"/>
    <m/>
    <m/>
    <m/>
    <n v="1000000"/>
    <x v="13"/>
    <x v="24"/>
    <m/>
    <m/>
    <m/>
    <n v="1000000"/>
    <n v="0"/>
    <s v="No Revisi"/>
    <m/>
    <x v="1"/>
    <m/>
    <s v="Evaluasi"/>
    <n v="0"/>
    <n v="0"/>
  </r>
  <r>
    <s v="WA.2378.EBD.953.301.C.521219.1"/>
    <m/>
    <s v="01 - Langganan biaya aplikasi komunikasi daring (zoom/linktree/zoho)"/>
    <n v="4"/>
    <s v="PKT"/>
    <n v="250000"/>
    <n v="1000000"/>
    <x v="1"/>
    <x v="238"/>
    <n v="4"/>
    <s v="PKT"/>
    <n v="250000"/>
    <n v="1000000"/>
    <n v="0"/>
    <s v="No Revisi"/>
    <m/>
    <x v="1"/>
    <m/>
    <m/>
    <n v="0"/>
    <n v="0"/>
  </r>
  <r>
    <s v="WA.2378.EBD.953.301.C.524111"/>
    <s v="524111"/>
    <s v="Belanja Perjalanan Dinas Biasa"/>
    <m/>
    <m/>
    <m/>
    <n v="283540000"/>
    <x v="10"/>
    <x v="15"/>
    <m/>
    <m/>
    <m/>
    <n v="201628000"/>
    <n v="81912000"/>
    <s v="No Revisi"/>
    <m/>
    <x v="1"/>
    <m/>
    <s v="Evaluasi"/>
    <n v="0"/>
    <n v="0"/>
  </r>
  <r>
    <s v="WA.2378.EBD.953.301.C.524111.1"/>
    <m/>
    <s v="01 - Perjalanan Monitoring Evaluasi Pendidikan KP"/>
    <n v="45"/>
    <s v="OK"/>
    <n v="6300889"/>
    <n v="283540000"/>
    <x v="1"/>
    <x v="245"/>
    <n v="32"/>
    <s v="OK"/>
    <n v="6300889"/>
    <n v="201628000"/>
    <n v="81912000"/>
    <s v="No Revisi"/>
    <m/>
    <x v="1"/>
    <m/>
    <m/>
    <n v="0"/>
    <n v="0"/>
  </r>
  <r>
    <s v="WA.2378.EBD.953.302"/>
    <s v="302"/>
    <s v="Pelayanan Pelaporan Kinerja Pendidikan Kelautan dan Perikanan"/>
    <m/>
    <s v=""/>
    <m/>
    <n v="104311000"/>
    <x v="83"/>
    <x v="246"/>
    <m/>
    <s v=""/>
    <m/>
    <n v="90811000"/>
    <n v="13500000"/>
    <m/>
    <m/>
    <x v="1"/>
    <m/>
    <m/>
    <n v="31056200"/>
    <n v="0"/>
  </r>
  <r>
    <s v="WA.2378.EBD.953.302.A"/>
    <s v="A"/>
    <s v="Laporan Kinerja Lingkup Pendidikan KP"/>
    <m/>
    <m/>
    <m/>
    <n v="104311000"/>
    <x v="7"/>
    <x v="247"/>
    <m/>
    <m/>
    <m/>
    <n v="90811000"/>
    <n v="13500000"/>
    <m/>
    <s v="Perencanaan dan Evaluasi"/>
    <x v="8"/>
    <m/>
    <m/>
    <n v="31056200"/>
    <n v="0"/>
  </r>
  <r>
    <s v="WA.2378.EBD.953.302.A.521211"/>
    <s v="521211"/>
    <s v="Belanja Bahan"/>
    <m/>
    <m/>
    <m/>
    <n v="35500000"/>
    <x v="8"/>
    <x v="8"/>
    <m/>
    <m/>
    <m/>
    <n v="22000000"/>
    <n v="13500000"/>
    <s v="No Revisi"/>
    <m/>
    <x v="1"/>
    <m/>
    <s v="Evaluasi"/>
    <n v="7503500"/>
    <n v="0"/>
  </r>
  <r>
    <s v="WA.2378.EBD.953.302.A.521211.1"/>
    <m/>
    <s v="01 - Konsumsi/bahan makanan"/>
    <n v="180"/>
    <s v="OK"/>
    <n v="75000"/>
    <n v="13500000"/>
    <x v="1"/>
    <x v="9"/>
    <n v="80"/>
    <s v="OK"/>
    <n v="75000"/>
    <n v="6000000"/>
    <n v="7500000"/>
    <s v="No Revisi"/>
    <m/>
    <x v="1"/>
    <m/>
    <m/>
    <n v="1560000"/>
    <n v="0"/>
  </r>
  <r>
    <s v="WA.2378.EBD.953.302.A.521211.2"/>
    <m/>
    <s v="02 - Penggadaan"/>
    <n v="4"/>
    <s v="PKT"/>
    <n v="1500000"/>
    <n v="6000000"/>
    <x v="1"/>
    <x v="10"/>
    <n v="3"/>
    <s v="PKT"/>
    <n v="1500000"/>
    <n v="4500000"/>
    <n v="1500000"/>
    <s v="No Revisi"/>
    <m/>
    <x v="1"/>
    <m/>
    <m/>
    <n v="1497500"/>
    <n v="0"/>
  </r>
  <r>
    <s v="WA.2378.EBD.953.302.A.521211.3"/>
    <m/>
    <s v="03 - Bahan Komputer"/>
    <n v="4"/>
    <s v="PKT"/>
    <n v="1500000"/>
    <n v="6000000"/>
    <x v="1"/>
    <x v="11"/>
    <n v="3"/>
    <s v="PKT"/>
    <n v="1500000"/>
    <n v="4500000"/>
    <n v="1500000"/>
    <s v="No Revisi"/>
    <m/>
    <x v="1"/>
    <m/>
    <m/>
    <n v="1450000"/>
    <n v="0"/>
  </r>
  <r>
    <s v="WA.2378.EBD.953.302.A.521211.4"/>
    <m/>
    <s v="04 - ATK"/>
    <n v="4"/>
    <s v="PKT"/>
    <n v="1000000"/>
    <n v="4000000"/>
    <x v="1"/>
    <x v="12"/>
    <n v="3"/>
    <s v="PKT"/>
    <n v="1000000"/>
    <n v="3000000"/>
    <n v="1000000"/>
    <s v="No Revisi"/>
    <m/>
    <x v="1"/>
    <m/>
    <m/>
    <n v="996000"/>
    <n v="0"/>
  </r>
  <r>
    <s v="WA.2378.EBD.953.302.A.521211.5"/>
    <m/>
    <s v="05 - Cetakan"/>
    <n v="12"/>
    <s v="Ekspl"/>
    <n v="500000"/>
    <n v="6000000"/>
    <x v="1"/>
    <x v="64"/>
    <n v="8"/>
    <s v="Ekspl"/>
    <n v="500000"/>
    <n v="4000000"/>
    <n v="2000000"/>
    <s v="No Revisi"/>
    <m/>
    <x v="1"/>
    <m/>
    <m/>
    <n v="2000000"/>
    <n v="0"/>
  </r>
  <r>
    <s v="WA.2378.EBD.953.302.A.524111"/>
    <s v="524111"/>
    <s v="Belanja Perjalanan Dinas Biasa"/>
    <m/>
    <m/>
    <m/>
    <n v="68811000"/>
    <x v="10"/>
    <x v="15"/>
    <m/>
    <m/>
    <m/>
    <n v="68811000"/>
    <n v="0"/>
    <s v="No Revisi"/>
    <m/>
    <x v="1"/>
    <m/>
    <s v="Evaluasi"/>
    <n v="23552700"/>
    <n v="0"/>
  </r>
  <r>
    <s v="WA.2378.EBD.953.302.A.524111.1"/>
    <m/>
    <s v="01 - Perjalanan Penyusunan Laporan Kinerja"/>
    <n v="15"/>
    <s v="OK"/>
    <n v="4587400"/>
    <n v="68811000"/>
    <x v="1"/>
    <x v="248"/>
    <n v="15"/>
    <s v="OK"/>
    <n v="4587400"/>
    <n v="68811000"/>
    <n v="0"/>
    <s v="No Revisi"/>
    <m/>
    <x v="1"/>
    <m/>
    <m/>
    <n v="23552700"/>
    <n v="0"/>
  </r>
  <r>
    <s v="WA.2378.EBD.955"/>
    <s v="2378.EBD.955"/>
    <s v="Layanan Manajemen Keuangan"/>
    <n v="1"/>
    <s v="Dokumen"/>
    <m/>
    <n v="568121000"/>
    <x v="84"/>
    <x v="249"/>
    <n v="1"/>
    <s v="Dokumen"/>
    <m/>
    <n v="558121000"/>
    <n v="10000000"/>
    <m/>
    <m/>
    <x v="1"/>
    <m/>
    <m/>
    <n v="114775850"/>
    <n v="0"/>
  </r>
  <r>
    <s v="WA.2378.EBD.955.301"/>
    <s v="301"/>
    <s v="Pelayanan Keuangan Pendidikan Kelautan dan Perikanan"/>
    <m/>
    <s v=""/>
    <m/>
    <n v="568121000"/>
    <x v="21"/>
    <x v="250"/>
    <m/>
    <s v=""/>
    <m/>
    <n v="558121000"/>
    <n v="10000000"/>
    <m/>
    <m/>
    <x v="1"/>
    <m/>
    <m/>
    <n v="114775850"/>
    <n v="0"/>
  </r>
  <r>
    <s v="WA.2378.EBD.955.301.A"/>
    <s v="A"/>
    <s v="Penyusunan Laporan Keuangan dan PIPK"/>
    <m/>
    <m/>
    <m/>
    <n v="48160000"/>
    <x v="7"/>
    <x v="251"/>
    <m/>
    <m/>
    <m/>
    <n v="48160000"/>
    <n v="0"/>
    <m/>
    <s v="Tata Usaha"/>
    <x v="9"/>
    <m/>
    <m/>
    <n v="11055000"/>
    <n v="0"/>
  </r>
  <r>
    <s v="WA.2378.EBD.955.301.A.521211"/>
    <s v="521211"/>
    <s v="Belanja Bahan"/>
    <m/>
    <m/>
    <m/>
    <n v="19750000"/>
    <x v="8"/>
    <x v="8"/>
    <m/>
    <m/>
    <m/>
    <n v="19750000"/>
    <n v="0"/>
    <m/>
    <m/>
    <x v="1"/>
    <s v="Layanan Manajemen Keuangan"/>
    <s v="Keuangan"/>
    <n v="3925000"/>
    <n v="0"/>
  </r>
  <r>
    <s v="WA.2378.EBD.955.301.A.521211.1"/>
    <m/>
    <s v="01 - Konsumsi/bahan makanan"/>
    <n v="50"/>
    <s v="OK"/>
    <n v="75000"/>
    <n v="3750000"/>
    <x v="1"/>
    <x v="9"/>
    <n v="50"/>
    <s v="OK"/>
    <n v="75000"/>
    <n v="3750000"/>
    <n v="0"/>
    <s v="No Revisi"/>
    <m/>
    <x v="1"/>
    <m/>
    <m/>
    <n v="0"/>
    <n v="0"/>
  </r>
  <r>
    <s v="WA.2378.EBD.955.301.A.521211.2"/>
    <m/>
    <s v="02 - Penggadaan"/>
    <n v="4"/>
    <s v="PKT"/>
    <n v="1500000"/>
    <n v="6000000"/>
    <x v="1"/>
    <x v="10"/>
    <n v="4"/>
    <s v="PKT"/>
    <n v="1500000"/>
    <n v="6000000"/>
    <n v="0"/>
    <s v="No Revisi"/>
    <m/>
    <x v="1"/>
    <m/>
    <m/>
    <n v="1480000"/>
    <n v="0"/>
  </r>
  <r>
    <s v="WA.2378.EBD.955.301.A.521211.3"/>
    <m/>
    <s v="03 - Bahan Komputer"/>
    <n v="4"/>
    <s v="PKT"/>
    <n v="1500000"/>
    <n v="6000000"/>
    <x v="1"/>
    <x v="11"/>
    <n v="4"/>
    <s v="PKT"/>
    <n v="1500000"/>
    <n v="6000000"/>
    <n v="0"/>
    <s v="No Revisi"/>
    <m/>
    <x v="1"/>
    <m/>
    <m/>
    <n v="1450000"/>
    <n v="0"/>
  </r>
  <r>
    <s v="WA.2378.EBD.955.301.A.521211.4"/>
    <m/>
    <s v="04 - ATK"/>
    <n v="4"/>
    <s v="PKT"/>
    <n v="1000000"/>
    <n v="4000000"/>
    <x v="1"/>
    <x v="12"/>
    <n v="4"/>
    <s v="PKT"/>
    <n v="1000000"/>
    <n v="4000000"/>
    <n v="0"/>
    <s v="No Revisi"/>
    <m/>
    <x v="1"/>
    <m/>
    <m/>
    <n v="995000"/>
    <n v="0"/>
  </r>
  <r>
    <s v="WA.2378.EBD.955.301.A.524111"/>
    <s v="524111"/>
    <s v="Belanja Perjalanan Dinas Biasa"/>
    <m/>
    <m/>
    <m/>
    <n v="24810000"/>
    <x v="10"/>
    <x v="15"/>
    <m/>
    <m/>
    <m/>
    <n v="24810000"/>
    <n v="0"/>
    <m/>
    <m/>
    <x v="1"/>
    <s v="Layanan Manajemen Keuangan"/>
    <s v="Keuangan"/>
    <n v="7130000"/>
    <n v="0"/>
  </r>
  <r>
    <s v="WA.2378.EBD.955.301.A.524111.1"/>
    <m/>
    <s v="01 - Penyusunan Laporan Keuangan dan PIPK"/>
    <n v="6"/>
    <s v="OK"/>
    <n v="4135000"/>
    <n v="24810000"/>
    <x v="1"/>
    <x v="252"/>
    <n v="6"/>
    <s v="OK"/>
    <n v="4135000"/>
    <n v="24810000"/>
    <n v="0"/>
    <s v=""/>
    <m/>
    <x v="1"/>
    <m/>
    <m/>
    <n v="7130000"/>
    <n v="0"/>
  </r>
  <r>
    <s v="WA.2378.EBD.955.301.A.524113"/>
    <s v="524113"/>
    <s v="Belanja Perjalanan Dinas Dalam Kota"/>
    <m/>
    <m/>
    <m/>
    <n v="3600000"/>
    <x v="15"/>
    <x v="34"/>
    <m/>
    <m/>
    <m/>
    <n v="3600000"/>
    <n v="0"/>
    <m/>
    <m/>
    <x v="1"/>
    <s v="Layanan Manajemen Keuangan"/>
    <s v="Keuangan"/>
    <n v="0"/>
    <n v="0"/>
  </r>
  <r>
    <s v="WA.2378.EBD.955.301.A.524113.1"/>
    <m/>
    <s v="01 - Transport Lokal"/>
    <n v="24"/>
    <s v="OK"/>
    <n v="150000"/>
    <n v="3600000"/>
    <x v="1"/>
    <x v="35"/>
    <n v="24"/>
    <s v="OK"/>
    <n v="150000"/>
    <n v="3600000"/>
    <n v="0"/>
    <s v="No Revisi"/>
    <m/>
    <x v="1"/>
    <m/>
    <m/>
    <n v="0"/>
    <n v="0"/>
  </r>
  <r>
    <s v="WA.2378.EBD.955.301.B"/>
    <s v="B"/>
    <s v="Penyusunan Sistem Pengendalian Intern Pemerintah (SPIP)"/>
    <m/>
    <m/>
    <m/>
    <n v="46450000"/>
    <x v="11"/>
    <x v="253"/>
    <m/>
    <m/>
    <m/>
    <n v="46450000"/>
    <n v="0"/>
    <m/>
    <s v="Tata Usaha"/>
    <x v="9"/>
    <m/>
    <m/>
    <n v="15324100"/>
    <n v="0"/>
  </r>
  <r>
    <s v="WA.2378.EBD.955.301.B.521211"/>
    <s v="521211"/>
    <s v="Belanja Bahan"/>
    <m/>
    <m/>
    <m/>
    <n v="19000000"/>
    <x v="8"/>
    <x v="8"/>
    <m/>
    <m/>
    <m/>
    <n v="19000000"/>
    <n v="0"/>
    <m/>
    <m/>
    <x v="1"/>
    <s v="Layanan Manajemen Keuangan"/>
    <s v="Keuangan"/>
    <n v="8904100"/>
    <n v="0"/>
  </r>
  <r>
    <s v="WA.2378.EBD.955.301.B.521211.1"/>
    <m/>
    <s v="01 - Konsumsi/bahan makanan"/>
    <n v="40"/>
    <s v="OK"/>
    <n v="75000"/>
    <n v="3000000"/>
    <x v="1"/>
    <x v="9"/>
    <n v="40"/>
    <s v="OK"/>
    <n v="75000"/>
    <n v="3000000"/>
    <n v="0"/>
    <s v="No Revisi"/>
    <m/>
    <x v="1"/>
    <m/>
    <m/>
    <n v="935100"/>
    <n v="0"/>
  </r>
  <r>
    <s v="WA.2378.EBD.955.301.B.521211.2"/>
    <m/>
    <s v="02 - Penggadaan"/>
    <n v="4"/>
    <s v="PKT"/>
    <n v="1500000"/>
    <n v="6000000"/>
    <x v="1"/>
    <x v="10"/>
    <n v="4"/>
    <s v="PKT"/>
    <n v="1500000"/>
    <n v="6000000"/>
    <n v="0"/>
    <s v="No Revisi"/>
    <m/>
    <x v="1"/>
    <m/>
    <m/>
    <n v="2985000"/>
    <n v="0"/>
  </r>
  <r>
    <s v="WA.2378.EBD.955.301.B.521211.3"/>
    <m/>
    <s v="03 - Bahan Komputer"/>
    <n v="4"/>
    <s v="PKT"/>
    <n v="1500000"/>
    <n v="6000000"/>
    <x v="1"/>
    <x v="11"/>
    <n v="4"/>
    <s v="PKT"/>
    <n v="1500000"/>
    <n v="6000000"/>
    <n v="0"/>
    <s v="No Revisi"/>
    <m/>
    <x v="1"/>
    <m/>
    <m/>
    <n v="2995000"/>
    <n v="0"/>
  </r>
  <r>
    <s v="WA.2378.EBD.955.301.B.521211.4"/>
    <m/>
    <s v="04 - ATK"/>
    <n v="4"/>
    <s v="PKT"/>
    <n v="1000000"/>
    <n v="4000000"/>
    <x v="1"/>
    <x v="12"/>
    <n v="4"/>
    <s v="PKT"/>
    <n v="1000000"/>
    <n v="4000000"/>
    <n v="0"/>
    <s v="No Revisi"/>
    <m/>
    <x v="1"/>
    <m/>
    <m/>
    <n v="1989000"/>
    <n v="0"/>
  </r>
  <r>
    <s v="WA.2378.EBD.955.301.B.524111"/>
    <s v="524111"/>
    <s v="Belanja Perjalanan Dinas Biasa"/>
    <m/>
    <m/>
    <m/>
    <n v="26250000"/>
    <x v="10"/>
    <x v="15"/>
    <m/>
    <m/>
    <m/>
    <n v="26250000"/>
    <n v="0"/>
    <m/>
    <m/>
    <x v="1"/>
    <s v="Layanan Manajemen Keuangan"/>
    <s v="Keuangan"/>
    <n v="6420000"/>
    <n v="0"/>
  </r>
  <r>
    <s v="WA.2378.EBD.955.301.B.524111.1"/>
    <m/>
    <s v="01 - Penyusunan MR dan Evaluasi SPIP"/>
    <n v="15"/>
    <s v="OK"/>
    <n v="1750000"/>
    <n v="26250000"/>
    <x v="1"/>
    <x v="254"/>
    <n v="15"/>
    <s v="OK"/>
    <n v="1750000"/>
    <n v="26250000"/>
    <n v="0"/>
    <s v=""/>
    <m/>
    <x v="1"/>
    <m/>
    <m/>
    <n v="6420000"/>
    <n v="0"/>
  </r>
  <r>
    <s v="WA.2378.EBD.955.301.B.524113"/>
    <s v="524113"/>
    <s v="Belanja Perjalanan Dinas Dalam Kota"/>
    <m/>
    <m/>
    <m/>
    <n v="1200000"/>
    <x v="15"/>
    <x v="34"/>
    <m/>
    <m/>
    <m/>
    <n v="1200000"/>
    <n v="0"/>
    <m/>
    <m/>
    <x v="1"/>
    <s v="Layanan Manajemen Keuangan"/>
    <s v="Keuangan"/>
    <n v="0"/>
    <n v="0"/>
  </r>
  <r>
    <s v="WA.2378.EBD.955.301.B.524113.1"/>
    <m/>
    <s v="01 - Transport Lokal"/>
    <n v="8"/>
    <s v="OK"/>
    <n v="150000"/>
    <n v="1200000"/>
    <x v="1"/>
    <x v="35"/>
    <n v="8"/>
    <s v="OK"/>
    <n v="150000"/>
    <n v="1200000"/>
    <n v="0"/>
    <s v="No Revisi"/>
    <m/>
    <x v="1"/>
    <m/>
    <m/>
    <n v="0"/>
    <n v="0"/>
  </r>
  <r>
    <s v="WA.2378.EBD.955.301.C"/>
    <s v="C"/>
    <s v="Verifikasi dan Validasi Pertanggung Jawaban Kegiatan"/>
    <m/>
    <m/>
    <m/>
    <n v="74300000"/>
    <x v="27"/>
    <x v="255"/>
    <m/>
    <m/>
    <m/>
    <n v="74300000"/>
    <n v="0"/>
    <m/>
    <s v="Tata Usaha"/>
    <x v="9"/>
    <m/>
    <m/>
    <n v="21428000"/>
    <n v="0"/>
  </r>
  <r>
    <s v="WA.2378.EBD.955.301.C.521211"/>
    <s v="521211"/>
    <s v="Belanja Bahan"/>
    <m/>
    <m/>
    <m/>
    <n v="28750000"/>
    <x v="8"/>
    <x v="8"/>
    <m/>
    <m/>
    <m/>
    <n v="28750000"/>
    <n v="0"/>
    <m/>
    <m/>
    <x v="1"/>
    <s v="Layanan Manajemen Keuangan"/>
    <s v="Keuangan"/>
    <n v="10068000"/>
    <n v="0"/>
  </r>
  <r>
    <s v="WA.2378.EBD.955.301.C.521211.1"/>
    <m/>
    <s v="01 - Konsumsi/bahan makanan"/>
    <n v="50"/>
    <s v="OK"/>
    <n v="75000"/>
    <n v="3750000"/>
    <x v="1"/>
    <x v="9"/>
    <n v="50"/>
    <s v="OK"/>
    <n v="75000"/>
    <n v="3750000"/>
    <n v="0"/>
    <s v="No Revisi"/>
    <m/>
    <x v="1"/>
    <m/>
    <m/>
    <n v="2102000"/>
    <n v="0"/>
  </r>
  <r>
    <s v="WA.2378.EBD.955.301.C.521211.2"/>
    <m/>
    <s v="02 - Cetakan formulir verifikasi SPJ"/>
    <n v="6"/>
    <s v="PKT"/>
    <n v="1500000"/>
    <n v="9000000"/>
    <x v="1"/>
    <x v="256"/>
    <n v="6"/>
    <s v="PKT"/>
    <n v="1500000"/>
    <n v="9000000"/>
    <n v="0"/>
    <s v="No Revisi"/>
    <m/>
    <x v="1"/>
    <m/>
    <m/>
    <n v="0"/>
    <n v="0"/>
  </r>
  <r>
    <s v="WA.2378.EBD.955.301.C.521211.3"/>
    <m/>
    <s v="03 - Penggandaan/Penjilidan"/>
    <n v="4"/>
    <s v="PKT"/>
    <n v="1500000"/>
    <n v="6000000"/>
    <x v="1"/>
    <x v="257"/>
    <n v="4"/>
    <s v="PKT"/>
    <n v="1500000"/>
    <n v="6000000"/>
    <n v="0"/>
    <s v="No Revisi"/>
    <m/>
    <x v="1"/>
    <m/>
    <m/>
    <n v="2985000"/>
    <n v="0"/>
  </r>
  <r>
    <s v="WA.2378.EBD.955.301.C.521211.4"/>
    <m/>
    <s v="04 - Bahan Komputer"/>
    <n v="4"/>
    <s v="PKT"/>
    <n v="1500000"/>
    <n v="6000000"/>
    <x v="1"/>
    <x v="258"/>
    <n v="4"/>
    <s v="PKT"/>
    <n v="1500000"/>
    <n v="6000000"/>
    <n v="0"/>
    <s v="No Revisi"/>
    <m/>
    <x v="1"/>
    <m/>
    <m/>
    <n v="2985000"/>
    <n v="0"/>
  </r>
  <r>
    <s v="WA.2378.EBD.955.301.C.521211.5"/>
    <m/>
    <s v="05 - ATK"/>
    <n v="4"/>
    <s v="PKT"/>
    <n v="1000000"/>
    <n v="4000000"/>
    <x v="1"/>
    <x v="259"/>
    <n v="4"/>
    <s v="PKT"/>
    <n v="1000000"/>
    <n v="4000000"/>
    <n v="0"/>
    <s v="No Revisi"/>
    <m/>
    <x v="1"/>
    <m/>
    <m/>
    <n v="1996000"/>
    <n v="0"/>
  </r>
  <r>
    <s v="WA.2378.EBD.955.301.C.524111"/>
    <s v="524111"/>
    <s v="Belanja Perjalanan Dinas Biasa"/>
    <m/>
    <m/>
    <m/>
    <n v="43750000"/>
    <x v="10"/>
    <x v="15"/>
    <m/>
    <m/>
    <m/>
    <n v="43750000"/>
    <n v="0"/>
    <m/>
    <m/>
    <x v="1"/>
    <s v="Layanan Manajemen Keuangan"/>
    <s v="Keuangan"/>
    <n v="11360000"/>
    <n v="0"/>
  </r>
  <r>
    <s v="WA.2378.EBD.955.301.C.524111.1"/>
    <m/>
    <s v="01 - Perjalanan Verifikasi dan Validasi Pertanggung Jawaban Kegiatan"/>
    <n v="25"/>
    <s v="OK"/>
    <n v="1750000"/>
    <n v="43750000"/>
    <x v="1"/>
    <x v="260"/>
    <n v="25"/>
    <s v="OK"/>
    <n v="1750000"/>
    <n v="43750000"/>
    <n v="0"/>
    <s v=""/>
    <m/>
    <x v="1"/>
    <m/>
    <m/>
    <n v="11360000"/>
    <n v="0"/>
  </r>
  <r>
    <s v="WA.2378.EBD.955.301.C.524113"/>
    <s v="524113"/>
    <s v="Belanja Perjalanan Dinas Dalam Kota"/>
    <m/>
    <m/>
    <m/>
    <n v="1800000"/>
    <x v="15"/>
    <x v="34"/>
    <m/>
    <m/>
    <m/>
    <n v="1800000"/>
    <n v="0"/>
    <m/>
    <m/>
    <x v="1"/>
    <s v="Layanan Manajemen Keuangan"/>
    <s v="Keuangan"/>
    <n v="0"/>
    <n v="0"/>
  </r>
  <r>
    <s v="WA.2378.EBD.955.301.C.524113.1"/>
    <m/>
    <s v="01 - Transport Lokal"/>
    <n v="12"/>
    <s v="OK"/>
    <n v="150000"/>
    <n v="1800000"/>
    <x v="1"/>
    <x v="35"/>
    <n v="12"/>
    <s v="OK"/>
    <n v="150000"/>
    <n v="1800000"/>
    <n v="0"/>
    <s v="No Revisi"/>
    <m/>
    <x v="1"/>
    <m/>
    <m/>
    <n v="0"/>
    <n v="0"/>
  </r>
  <r>
    <s v="WA.2378.EBD.955.301.D"/>
    <s v="D"/>
    <s v="Pengelolaan PNBP Lingkup Satuan Pendidikan KP"/>
    <m/>
    <m/>
    <m/>
    <n v="64758000"/>
    <x v="29"/>
    <x v="261"/>
    <m/>
    <m/>
    <m/>
    <n v="64758000"/>
    <n v="0"/>
    <m/>
    <s v="Tata Usaha"/>
    <x v="9"/>
    <m/>
    <m/>
    <n v="12210000"/>
    <n v="0"/>
  </r>
  <r>
    <s v="WA.2378.EBD.955.301.D.521211"/>
    <s v="521211"/>
    <s v="Belanja Bahan"/>
    <m/>
    <m/>
    <m/>
    <n v="20500000"/>
    <x v="8"/>
    <x v="8"/>
    <m/>
    <m/>
    <m/>
    <n v="20500000"/>
    <n v="0"/>
    <m/>
    <m/>
    <x v="1"/>
    <s v="Layanan Manajemen Keuangan"/>
    <s v="Keuangan"/>
    <n v="7930000"/>
    <n v="0"/>
  </r>
  <r>
    <s v="WA.2378.EBD.955.301.D.521211.1"/>
    <m/>
    <s v="01 - Konsumsi/bahan makanan"/>
    <n v="60"/>
    <s v="OK"/>
    <n v="75000"/>
    <n v="4500000"/>
    <x v="1"/>
    <x v="9"/>
    <n v="60"/>
    <s v="OK"/>
    <n v="75000"/>
    <n v="4500000"/>
    <n v="0"/>
    <s v=""/>
    <m/>
    <x v="1"/>
    <m/>
    <m/>
    <n v="0"/>
    <n v="0"/>
  </r>
  <r>
    <s v="WA.2378.EBD.955.301.D.521211.2"/>
    <m/>
    <s v="02 - Penggandaan/Penjilidan"/>
    <n v="4"/>
    <s v="PKT"/>
    <n v="1500000"/>
    <n v="6000000"/>
    <x v="1"/>
    <x v="262"/>
    <n v="4"/>
    <s v="PKT"/>
    <n v="1500000"/>
    <n v="6000000"/>
    <n v="0"/>
    <s v=""/>
    <m/>
    <x v="1"/>
    <m/>
    <m/>
    <n v="2995000"/>
    <n v="0"/>
  </r>
  <r>
    <s v="WA.2378.EBD.955.301.D.521211.3"/>
    <m/>
    <s v="03 - Bahan Komputer"/>
    <n v="4"/>
    <s v="PKT"/>
    <n v="1500000"/>
    <n v="6000000"/>
    <x v="1"/>
    <x v="11"/>
    <n v="4"/>
    <s v="PKT"/>
    <n v="1500000"/>
    <n v="6000000"/>
    <n v="0"/>
    <s v=""/>
    <m/>
    <x v="1"/>
    <m/>
    <m/>
    <n v="2945000"/>
    <n v="0"/>
  </r>
  <r>
    <s v="WA.2378.EBD.955.301.D.521211.4"/>
    <m/>
    <s v="04 - ATK"/>
    <n v="4"/>
    <s v="PKT"/>
    <n v="1000000"/>
    <n v="4000000"/>
    <x v="1"/>
    <x v="12"/>
    <n v="4"/>
    <s v="PKT"/>
    <n v="1000000"/>
    <n v="4000000"/>
    <n v="0"/>
    <s v=""/>
    <m/>
    <x v="1"/>
    <m/>
    <m/>
    <n v="1990000"/>
    <n v="0"/>
  </r>
  <r>
    <s v="WA.2378.EBD.955.301.D.524111"/>
    <s v="524111"/>
    <s v="Belanja Perjalanan Dinas Biasa"/>
    <m/>
    <m/>
    <m/>
    <n v="42758000"/>
    <x v="10"/>
    <x v="15"/>
    <m/>
    <m/>
    <m/>
    <n v="42758000"/>
    <n v="0"/>
    <m/>
    <m/>
    <x v="1"/>
    <s v="Layanan Manajemen Keuangan"/>
    <s v="Keuangan"/>
    <n v="4280000"/>
    <n v="0"/>
  </r>
  <r>
    <s v="WA.2378.EBD.955.301.D.524111.1"/>
    <m/>
    <s v="01 - Perjalanan Pengelolaan PNBP Lingkup Satuan Pendidikan KP"/>
    <n v="8"/>
    <s v="OK"/>
    <n v="5344800"/>
    <n v="42758000"/>
    <x v="1"/>
    <x v="263"/>
    <n v="8"/>
    <s v="OK"/>
    <n v="5344800"/>
    <n v="42758000"/>
    <n v="0"/>
    <s v=""/>
    <m/>
    <x v="1"/>
    <m/>
    <m/>
    <n v="4280000"/>
    <n v="0"/>
  </r>
  <r>
    <s v="WA.2378.EBD.955.301.D.524113"/>
    <s v="524113"/>
    <s v="Belanja Perjalanan Dinas Dalam Kota"/>
    <m/>
    <m/>
    <m/>
    <n v="1500000"/>
    <x v="15"/>
    <x v="34"/>
    <m/>
    <m/>
    <m/>
    <n v="1500000"/>
    <n v="0"/>
    <m/>
    <m/>
    <x v="1"/>
    <s v="Layanan Manajemen Keuangan"/>
    <s v="Keuangan"/>
    <n v="0"/>
    <n v="0"/>
  </r>
  <r>
    <s v="WA.2378.EBD.955.301.D.524113.1"/>
    <m/>
    <s v="01 - Transport Lokal"/>
    <n v="10"/>
    <s v="OK"/>
    <n v="150000"/>
    <n v="1500000"/>
    <x v="1"/>
    <x v="35"/>
    <n v="10"/>
    <s v="OK"/>
    <n v="150000"/>
    <n v="1500000"/>
    <n v="0"/>
    <s v="No Revisi"/>
    <m/>
    <x v="1"/>
    <m/>
    <m/>
    <n v="0"/>
    <n v="0"/>
  </r>
  <r>
    <s v="WA.2378.EBD.955.301.E"/>
    <s v="E"/>
    <s v="Pemutakhiran data Administrasi Keuangan"/>
    <m/>
    <m/>
    <m/>
    <n v="49250000"/>
    <x v="30"/>
    <x v="264"/>
    <m/>
    <m/>
    <m/>
    <n v="49250000"/>
    <n v="0"/>
    <m/>
    <s v="Tata Usaha"/>
    <x v="9"/>
    <m/>
    <m/>
    <n v="14258500"/>
    <n v="0"/>
  </r>
  <r>
    <s v="WA.2378.EBD.955.301.E.521211"/>
    <s v="521211"/>
    <s v="Belanja Bahan"/>
    <m/>
    <m/>
    <m/>
    <n v="17750000"/>
    <x v="8"/>
    <x v="8"/>
    <m/>
    <m/>
    <m/>
    <n v="17750000"/>
    <n v="0"/>
    <m/>
    <m/>
    <x v="1"/>
    <s v="Layanan Manajemen Keuangan"/>
    <s v="Keuangan"/>
    <n v="9313500"/>
    <n v="0"/>
  </r>
  <r>
    <s v="WA.2378.EBD.955.301.E.521211.1"/>
    <m/>
    <s v="01 - Konsumsi/bahan makanan"/>
    <n v="50"/>
    <s v="OK"/>
    <n v="75000"/>
    <n v="3750000"/>
    <x v="1"/>
    <x v="9"/>
    <n v="50"/>
    <s v="OK"/>
    <n v="75000"/>
    <n v="3750000"/>
    <n v="0"/>
    <s v=""/>
    <m/>
    <x v="1"/>
    <m/>
    <m/>
    <n v="1012000"/>
    <n v="0"/>
  </r>
  <r>
    <s v="WA.2378.EBD.955.301.E.521211.2"/>
    <m/>
    <s v="02 - Penggandaan/Penjilidan"/>
    <n v="4"/>
    <s v="PKT"/>
    <n v="1500000"/>
    <n v="6000000"/>
    <x v="1"/>
    <x v="262"/>
    <n v="4"/>
    <s v="PKT"/>
    <n v="1500000"/>
    <n v="6000000"/>
    <n v="0"/>
    <s v=""/>
    <m/>
    <x v="1"/>
    <m/>
    <m/>
    <n v="3409500"/>
    <n v="0"/>
  </r>
  <r>
    <s v="WA.2378.EBD.955.301.E.521211.3"/>
    <m/>
    <s v="03 - Bahan Komputer"/>
    <n v="4"/>
    <s v="PKT"/>
    <n v="1500000"/>
    <n v="6000000"/>
    <x v="1"/>
    <x v="11"/>
    <n v="4"/>
    <s v="PKT"/>
    <n v="1500000"/>
    <n v="6000000"/>
    <n v="0"/>
    <s v=""/>
    <m/>
    <x v="1"/>
    <m/>
    <m/>
    <n v="2900000"/>
    <n v="0"/>
  </r>
  <r>
    <s v="WA.2378.EBD.955.301.E.521211.4"/>
    <m/>
    <s v="04 - ATK"/>
    <n v="2"/>
    <s v="PKT"/>
    <n v="1000000"/>
    <n v="2000000"/>
    <x v="1"/>
    <x v="12"/>
    <n v="2"/>
    <s v="PKT"/>
    <n v="1000000"/>
    <n v="2000000"/>
    <n v="0"/>
    <s v=""/>
    <m/>
    <x v="1"/>
    <m/>
    <m/>
    <n v="1992000"/>
    <n v="0"/>
  </r>
  <r>
    <s v="WA.2378.EBD.955.301.E.524111"/>
    <s v="524111"/>
    <s v="Belanja Perjalanan Dinas Biasa"/>
    <m/>
    <m/>
    <m/>
    <n v="31500000"/>
    <x v="10"/>
    <x v="15"/>
    <m/>
    <m/>
    <m/>
    <n v="31500000"/>
    <n v="0"/>
    <m/>
    <m/>
    <x v="1"/>
    <s v="Layanan Manajemen Keuangan"/>
    <s v="Keuangan"/>
    <n v="4945000"/>
    <n v="0"/>
  </r>
  <r>
    <s v="WA.2378.EBD.955.301.E.524111.1"/>
    <m/>
    <s v="01 - Perjalanan Penyelesaian Administrasi Keuangan"/>
    <n v="18"/>
    <s v="OK"/>
    <n v="1750000"/>
    <n v="31500000"/>
    <x v="1"/>
    <x v="265"/>
    <n v="18"/>
    <s v="OK"/>
    <n v="1750000"/>
    <n v="31500000"/>
    <n v="0"/>
    <s v=""/>
    <m/>
    <x v="1"/>
    <m/>
    <m/>
    <n v="4945000"/>
    <n v="0"/>
  </r>
  <r>
    <s v="WA.2378.EBD.955.301.E.524113"/>
    <s v="524113"/>
    <s v="Belanja Perjalanan Dinas Dalam Kota"/>
    <m/>
    <m/>
    <m/>
    <n v="0"/>
    <x v="15"/>
    <x v="34"/>
    <m/>
    <m/>
    <m/>
    <n v="0"/>
    <n v="0"/>
    <m/>
    <m/>
    <x v="1"/>
    <s v="Layanan Manajemen Keuangan"/>
    <s v="Keuangan"/>
    <n v="0"/>
    <n v="0"/>
  </r>
  <r>
    <s v="WA.2378.EBD.955.301.E.524113.1"/>
    <m/>
    <s v="01 - Transport Lokal"/>
    <n v="0"/>
    <s v="OK"/>
    <n v="150000"/>
    <n v="0"/>
    <x v="1"/>
    <x v="35"/>
    <n v="0"/>
    <s v="OK"/>
    <n v="150000"/>
    <n v="0"/>
    <n v="0"/>
    <s v=""/>
    <m/>
    <x v="1"/>
    <m/>
    <m/>
    <n v="0"/>
    <n v="0"/>
  </r>
  <r>
    <s v="WA.2378.EBD.955.301.F"/>
    <s v="F"/>
    <s v="Dukungan Kegiatan BRSDMKP"/>
    <m/>
    <m/>
    <m/>
    <n v="150000000"/>
    <x v="31"/>
    <x v="266"/>
    <m/>
    <m/>
    <m/>
    <n v="150000000"/>
    <n v="0"/>
    <m/>
    <s v="Tata Usaha"/>
    <x v="9"/>
    <m/>
    <m/>
    <n v="0"/>
    <n v="0"/>
  </r>
  <r>
    <s v="WA.2378.EBD.955.301.F.521211"/>
    <s v="521211"/>
    <s v="Belanja Bahan"/>
    <m/>
    <m/>
    <m/>
    <n v="13000000"/>
    <x v="8"/>
    <x v="8"/>
    <m/>
    <m/>
    <m/>
    <n v="13000000"/>
    <n v="0"/>
    <s v="No Revisi"/>
    <m/>
    <x v="1"/>
    <s v="Layanan Manajemen Keuangan"/>
    <s v="Keuangan"/>
    <n v="0"/>
    <n v="0"/>
  </r>
  <r>
    <s v="WA.2378.EBD.955.301.F.521211.1"/>
    <m/>
    <s v="01 - Konsumsi/bahan makanan"/>
    <n v="120"/>
    <s v="OK"/>
    <n v="75000"/>
    <n v="9000000"/>
    <x v="1"/>
    <x v="9"/>
    <n v="120"/>
    <s v="OK"/>
    <n v="75000"/>
    <n v="9000000"/>
    <n v="0"/>
    <s v="No Revisi"/>
    <m/>
    <x v="1"/>
    <m/>
    <m/>
    <n v="0"/>
    <n v="0"/>
  </r>
  <r>
    <s v="WA.2378.EBD.955.301.F.521211.2"/>
    <m/>
    <s v="02 - Penggandaan/Penjilidan"/>
    <n v="1"/>
    <s v="PKT"/>
    <n v="1500000"/>
    <n v="1500000"/>
    <x v="1"/>
    <x v="262"/>
    <n v="1"/>
    <s v="PKT"/>
    <n v="1500000"/>
    <n v="1500000"/>
    <n v="0"/>
    <s v="No Revisi"/>
    <m/>
    <x v="1"/>
    <m/>
    <m/>
    <n v="0"/>
    <n v="0"/>
  </r>
  <r>
    <s v="WA.2378.EBD.955.301.F.521211.3"/>
    <m/>
    <s v="03 - Bahan Komputer"/>
    <n v="1"/>
    <s v="PKT"/>
    <n v="1500000"/>
    <n v="1500000"/>
    <x v="1"/>
    <x v="11"/>
    <n v="1"/>
    <s v="PKT"/>
    <n v="1500000"/>
    <n v="1500000"/>
    <n v="0"/>
    <s v="No Revisi"/>
    <m/>
    <x v="1"/>
    <m/>
    <m/>
    <n v="0"/>
    <n v="0"/>
  </r>
  <r>
    <s v="WA.2378.EBD.955.301.F.521211.4"/>
    <m/>
    <s v="04 - ATK"/>
    <n v="1"/>
    <s v="PKT"/>
    <n v="1000000"/>
    <n v="1000000"/>
    <x v="1"/>
    <x v="12"/>
    <n v="1"/>
    <s v="PKT"/>
    <n v="1000000"/>
    <n v="1000000"/>
    <n v="0"/>
    <s v="No Revisi"/>
    <m/>
    <x v="1"/>
    <m/>
    <m/>
    <n v="0"/>
    <n v="0"/>
  </r>
  <r>
    <s v="WA.2378.EBD.955.301.F.522151"/>
    <s v="522151"/>
    <s v="Belanja Jasa Profesi"/>
    <m/>
    <m/>
    <m/>
    <n v="10000000"/>
    <x v="9"/>
    <x v="13"/>
    <m/>
    <m/>
    <m/>
    <n v="10000000"/>
    <n v="0"/>
    <s v="No Revisi"/>
    <m/>
    <x v="1"/>
    <s v="Layanan Manajemen Keuangan"/>
    <s v="Keuangan"/>
    <n v="0"/>
    <n v="0"/>
  </r>
  <r>
    <s v="WA.2378.EBD.955.301.F.522151.1"/>
    <m/>
    <s v="01 - Narasumber/Pembahas"/>
    <n v="10"/>
    <s v="OJ"/>
    <n v="1000000"/>
    <n v="10000000"/>
    <x v="1"/>
    <x v="14"/>
    <n v="10"/>
    <s v="OJ"/>
    <n v="1000000"/>
    <n v="10000000"/>
    <n v="0"/>
    <s v="No Revisi"/>
    <m/>
    <x v="1"/>
    <m/>
    <m/>
    <n v="0"/>
    <n v="0"/>
  </r>
  <r>
    <s v="WA.2378.EBD.955.301.F.524111"/>
    <s v="524111"/>
    <s v="Belanja Perjalanan Dinas Biasa"/>
    <m/>
    <m/>
    <m/>
    <n v="127000000"/>
    <x v="10"/>
    <x v="15"/>
    <m/>
    <m/>
    <m/>
    <n v="127000000"/>
    <n v="0"/>
    <s v="No Revisi"/>
    <m/>
    <x v="1"/>
    <s v="Layanan Manajemen Keuangan"/>
    <s v="Keuangan"/>
    <n v="0"/>
    <n v="0"/>
  </r>
  <r>
    <s v="WA.2378.EBD.955.301.F.524111.1"/>
    <m/>
    <s v="01 - Perjalanan Dukungan Kegiatan BRSDMKP"/>
    <n v="20"/>
    <s v="OK"/>
    <n v="6350000"/>
    <n v="127000000"/>
    <x v="1"/>
    <x v="267"/>
    <n v="20"/>
    <s v="OK"/>
    <n v="6350000"/>
    <n v="127000000"/>
    <n v="0"/>
    <s v="No Revisi"/>
    <m/>
    <x v="1"/>
    <m/>
    <m/>
    <n v="0"/>
    <n v="0"/>
  </r>
  <r>
    <s v="WA.2378.EBD.955.301.G"/>
    <s v="G"/>
    <s v="Pembinaan Pelaksanaan Kewirausahaan dan TEFA"/>
    <m/>
    <m/>
    <m/>
    <n v="78803000"/>
    <x v="32"/>
    <x v="268"/>
    <m/>
    <m/>
    <m/>
    <n v="68803000"/>
    <n v="10000000"/>
    <m/>
    <s v="Penyelenggaraan Pendidikan"/>
    <x v="2"/>
    <m/>
    <m/>
    <n v="40500250"/>
    <n v="0"/>
  </r>
  <r>
    <s v="WA.2378.EBD.955.301.G.521211"/>
    <s v="521211"/>
    <s v="Belanja Bahan"/>
    <m/>
    <m/>
    <m/>
    <n v="15500000"/>
    <x v="8"/>
    <x v="8"/>
    <m/>
    <m/>
    <m/>
    <n v="15500000"/>
    <n v="0"/>
    <m/>
    <m/>
    <x v="1"/>
    <m/>
    <s v="Metode dan Kurikulum"/>
    <n v="4037800"/>
    <n v="0"/>
  </r>
  <r>
    <s v="WA.2378.EBD.955.301.G.521211.1"/>
    <m/>
    <s v="01 - Konsumsi/bahan makanan"/>
    <n v="130"/>
    <s v="OK"/>
    <n v="75000"/>
    <n v="9750000"/>
    <x v="1"/>
    <x v="9"/>
    <n v="130"/>
    <s v="OK"/>
    <n v="75000"/>
    <n v="9750000"/>
    <n v="0"/>
    <s v=""/>
    <m/>
    <x v="1"/>
    <m/>
    <m/>
    <n v="1566800"/>
    <n v="0"/>
  </r>
  <r>
    <s v="WA.2378.EBD.955.301.G.521211.2"/>
    <m/>
    <s v="02 - Penggandaan/Penjilidan"/>
    <n v="1"/>
    <s v="PKT"/>
    <n v="750000"/>
    <n v="750000"/>
    <x v="1"/>
    <x v="262"/>
    <n v="1"/>
    <s v="PKT"/>
    <n v="750000"/>
    <n v="750000"/>
    <n v="0"/>
    <s v=""/>
    <m/>
    <x v="1"/>
    <m/>
    <m/>
    <n v="0"/>
    <n v="0"/>
  </r>
  <r>
    <s v="WA.2378.EBD.955.301.G.521211.3"/>
    <m/>
    <s v="03 - Bahan Komputer"/>
    <n v="2"/>
    <s v="PKT"/>
    <n v="1500000"/>
    <n v="3000000"/>
    <x v="1"/>
    <x v="11"/>
    <n v="2"/>
    <s v="PKT"/>
    <n v="1500000"/>
    <n v="3000000"/>
    <n v="0"/>
    <s v=""/>
    <m/>
    <x v="1"/>
    <m/>
    <m/>
    <n v="1474000"/>
    <n v="0"/>
  </r>
  <r>
    <s v="WA.2378.EBD.955.301.G.521211.4"/>
    <m/>
    <s v="04 - ATK"/>
    <n v="2"/>
    <s v="PKT"/>
    <n v="1000000"/>
    <n v="2000000"/>
    <x v="1"/>
    <x v="12"/>
    <n v="2"/>
    <s v="PKT"/>
    <n v="1000000"/>
    <n v="2000000"/>
    <n v="0"/>
    <s v=""/>
    <m/>
    <x v="1"/>
    <m/>
    <m/>
    <n v="997000"/>
    <n v="0"/>
  </r>
  <r>
    <s v="WA.2378.EBD.955.301.G.522151"/>
    <s v="522151"/>
    <s v="Belanja Jasa Profesi"/>
    <m/>
    <m/>
    <m/>
    <n v="20000000"/>
    <x v="9"/>
    <x v="13"/>
    <m/>
    <m/>
    <m/>
    <n v="10000000"/>
    <n v="10000000"/>
    <m/>
    <m/>
    <x v="1"/>
    <m/>
    <s v="Metode dan Kurikulum"/>
    <n v="0"/>
    <n v="0"/>
  </r>
  <r>
    <s v="WA.2378.EBD.955.301.G.522151.1"/>
    <m/>
    <s v="01 - Narasumber/Pembahas"/>
    <n v="20"/>
    <s v="OJ"/>
    <n v="1000000"/>
    <n v="20000000"/>
    <x v="1"/>
    <x v="14"/>
    <n v="10"/>
    <s v="OJ"/>
    <n v="1000000"/>
    <n v="10000000"/>
    <n v="10000000"/>
    <s v="No Revisi"/>
    <m/>
    <x v="1"/>
    <m/>
    <m/>
    <n v="0"/>
    <n v="0"/>
  </r>
  <r>
    <s v="WA.2378.EBD.955.301.G.524111"/>
    <s v="524111"/>
    <s v="Belanja Perjalanan Dinas Biasa"/>
    <m/>
    <m/>
    <m/>
    <n v="43303000"/>
    <x v="10"/>
    <x v="15"/>
    <m/>
    <m/>
    <m/>
    <n v="43303000"/>
    <n v="0"/>
    <m/>
    <m/>
    <x v="1"/>
    <m/>
    <s v="Metode dan Kurikulum"/>
    <n v="36462450"/>
    <n v="0"/>
  </r>
  <r>
    <s v="WA.2378.EBD.955.301.G.524111.1"/>
    <m/>
    <s v="01 - Perjalanan Pembinaan Kewirausahaan dan Tefa"/>
    <n v="10"/>
    <s v="OK"/>
    <n v="4330300"/>
    <n v="43303000"/>
    <x v="1"/>
    <x v="269"/>
    <n v="10"/>
    <s v="OK"/>
    <n v="4330300"/>
    <n v="43303000"/>
    <n v="0"/>
    <s v="No Revisi"/>
    <m/>
    <x v="1"/>
    <m/>
    <m/>
    <n v="36462450"/>
    <n v="0"/>
  </r>
  <r>
    <s v="WA.2378.EBD.955.301.H"/>
    <s v="H"/>
    <s v="Penyusunan Program dan Anggaran Pusat Pendidikan KP"/>
    <m/>
    <m/>
    <m/>
    <n v="56400000"/>
    <x v="33"/>
    <x v="270"/>
    <m/>
    <m/>
    <m/>
    <n v="56400000"/>
    <n v="0"/>
    <m/>
    <s v="Tata Usaha"/>
    <x v="9"/>
    <m/>
    <m/>
    <m/>
    <n v="0"/>
  </r>
  <r>
    <s v="WA.2378.EBD.955.301.H.521211"/>
    <s v="521211"/>
    <s v="Belanja Bahan"/>
    <m/>
    <m/>
    <m/>
    <n v="20500000"/>
    <x v="8"/>
    <x v="8"/>
    <m/>
    <m/>
    <m/>
    <n v="20500000"/>
    <n v="0"/>
    <m/>
    <m/>
    <x v="1"/>
    <s v="Layanan Manajemen Keuangan"/>
    <s v="Keuangan"/>
    <m/>
    <n v="0"/>
  </r>
  <r>
    <m/>
    <m/>
    <s v="01 - Konsumsi/bahan makanan"/>
    <n v="60"/>
    <s v="OK"/>
    <n v="75000"/>
    <n v="4500000"/>
    <x v="1"/>
    <x v="9"/>
    <n v="60"/>
    <s v="OK"/>
    <n v="75000"/>
    <n v="4500000"/>
    <n v="0"/>
    <s v=""/>
    <m/>
    <x v="1"/>
    <m/>
    <m/>
    <m/>
    <n v="0"/>
  </r>
  <r>
    <m/>
    <m/>
    <s v="02 - Penggandaan/Penjilidan"/>
    <n v="4"/>
    <s v="PKT"/>
    <n v="1500000"/>
    <n v="6000000"/>
    <x v="1"/>
    <x v="262"/>
    <n v="4"/>
    <s v="PKT"/>
    <n v="1500000"/>
    <n v="6000000"/>
    <n v="0"/>
    <s v=""/>
    <m/>
    <x v="1"/>
    <m/>
    <m/>
    <m/>
    <n v="0"/>
  </r>
  <r>
    <m/>
    <m/>
    <s v="03 - Bahan Komputer"/>
    <n v="4"/>
    <s v="PKT"/>
    <n v="1500000"/>
    <n v="6000000"/>
    <x v="1"/>
    <x v="11"/>
    <n v="4"/>
    <s v="PKT"/>
    <n v="1500000"/>
    <n v="6000000"/>
    <n v="0"/>
    <s v=""/>
    <m/>
    <x v="1"/>
    <m/>
    <m/>
    <m/>
    <n v="0"/>
  </r>
  <r>
    <m/>
    <m/>
    <s v="04 - ATK"/>
    <n v="4"/>
    <s v="PKT"/>
    <n v="1000000"/>
    <n v="4000000"/>
    <x v="1"/>
    <x v="12"/>
    <n v="4"/>
    <s v="PKT"/>
    <n v="1000000"/>
    <n v="4000000"/>
    <n v="0"/>
    <s v=""/>
    <m/>
    <x v="1"/>
    <m/>
    <m/>
    <m/>
    <n v="0"/>
  </r>
  <r>
    <s v="WA.2378.EBD.955.301.H.524111"/>
    <s v="524111"/>
    <s v="Belanja Perjalanan Dinas Biasa"/>
    <m/>
    <m/>
    <m/>
    <n v="35000000"/>
    <x v="10"/>
    <x v="15"/>
    <m/>
    <m/>
    <m/>
    <n v="35000000"/>
    <n v="0"/>
    <m/>
    <m/>
    <x v="1"/>
    <s v="Layanan Manajemen Keuangan"/>
    <s v="Keuangan"/>
    <m/>
    <n v="0"/>
  </r>
  <r>
    <m/>
    <m/>
    <s v="01 - Perjalanan Penyusunan Anggaran Pendidikan KP"/>
    <n v="10"/>
    <s v="OK"/>
    <n v="3500000"/>
    <n v="35000000"/>
    <x v="1"/>
    <x v="222"/>
    <n v="10"/>
    <s v="OK"/>
    <n v="3500000"/>
    <n v="35000000"/>
    <n v="0"/>
    <s v=""/>
    <m/>
    <x v="1"/>
    <m/>
    <m/>
    <m/>
    <n v="0"/>
  </r>
  <r>
    <s v="WA.2378.EBD.955.301.H.524113"/>
    <s v="524113"/>
    <s v="Belanja Perjalanan Dinas Dalam Kota"/>
    <m/>
    <m/>
    <m/>
    <n v="900000"/>
    <x v="15"/>
    <x v="34"/>
    <m/>
    <m/>
    <m/>
    <n v="900000"/>
    <n v="0"/>
    <m/>
    <m/>
    <x v="1"/>
    <s v="Layanan Manajemen Keuangan"/>
    <s v="Keuangan"/>
    <m/>
    <n v="0"/>
  </r>
  <r>
    <m/>
    <m/>
    <s v="01 - Transport Lokal"/>
    <n v="6"/>
    <s v="OK"/>
    <n v="150000"/>
    <n v="900000"/>
    <x v="1"/>
    <x v="35"/>
    <n v="6"/>
    <s v="OK"/>
    <n v="150000"/>
    <n v="900000"/>
    <n v="0"/>
    <s v=""/>
    <m/>
    <x v="1"/>
    <m/>
    <m/>
    <m/>
    <n v="0"/>
  </r>
  <r>
    <s v="WA.4345"/>
    <s v="4345"/>
    <s v="Pendidikan dan Pelatihan Aparatur KP"/>
    <m/>
    <m/>
    <m/>
    <n v="8500000000"/>
    <x v="85"/>
    <x v="271"/>
    <m/>
    <m/>
    <m/>
    <n v="8500000000"/>
    <n v="0"/>
    <m/>
    <m/>
    <x v="1"/>
    <m/>
    <m/>
    <n v="3007118708"/>
    <n v="0"/>
  </r>
  <r>
    <s v="WA.4345.EBC"/>
    <s v="4345.EBC"/>
    <s v="Layanan Manajemen SDM Internal[Base Line]"/>
    <n v="235"/>
    <s v="Orang, Layanan, Rekomendasi"/>
    <m/>
    <n v="8500000000"/>
    <x v="86"/>
    <x v="272"/>
    <n v="235"/>
    <s v="Orang, Layanan, Rekomendasi"/>
    <m/>
    <n v="8500000000"/>
    <n v="0"/>
    <m/>
    <m/>
    <x v="1"/>
    <m/>
    <m/>
    <n v="3007118708"/>
    <n v="0"/>
  </r>
  <r>
    <s v="WA.4345.EBC.996"/>
    <s v="4345.EBC.996"/>
    <s v="Layanan Pendidikan dan Pelatihan"/>
    <n v="235"/>
    <s v="Orang"/>
    <m/>
    <n v="8500000000"/>
    <x v="87"/>
    <x v="273"/>
    <n v="235"/>
    <s v="Orang"/>
    <m/>
    <n v="8500000000"/>
    <n v="0"/>
    <m/>
    <m/>
    <x v="1"/>
    <m/>
    <m/>
    <n v="3007118708"/>
    <n v="0"/>
  </r>
  <r>
    <s v="WA.4345.EBC.996.301"/>
    <s v="301"/>
    <s v="Aparatur KKP yang Diberikan Beasiswa"/>
    <m/>
    <s v=""/>
    <m/>
    <n v="8408830000"/>
    <x v="21"/>
    <x v="274"/>
    <m/>
    <s v=""/>
    <m/>
    <n v="8408830000"/>
    <n v="0"/>
    <m/>
    <m/>
    <x v="1"/>
    <m/>
    <m/>
    <n v="2999391258"/>
    <n v="0"/>
  </r>
  <r>
    <s v="WA.4345.EBC.996.301.A"/>
    <s v="A"/>
    <s v="Tugas Belajar Baru"/>
    <m/>
    <m/>
    <m/>
    <n v="2523377000"/>
    <x v="7"/>
    <x v="275"/>
    <m/>
    <m/>
    <m/>
    <n v="2523377000"/>
    <n v="0"/>
    <m/>
    <s v="Perencanaan dan Evaluasi"/>
    <x v="7"/>
    <m/>
    <m/>
    <n v="4407050"/>
    <n v="0"/>
  </r>
  <r>
    <s v="WA.4345.EBC.996.301.A.521211"/>
    <s v="521211"/>
    <s v="Belanja Bahan"/>
    <m/>
    <m/>
    <m/>
    <n v="129600000"/>
    <x v="8"/>
    <x v="8"/>
    <m/>
    <m/>
    <m/>
    <n v="129600000"/>
    <n v="0"/>
    <s v="No Revisi"/>
    <m/>
    <x v="1"/>
    <s v="Pendidikan dan Pelatihan Aparatur KP"/>
    <s v="Perencanaan"/>
    <n v="4407050"/>
    <n v="0"/>
  </r>
  <r>
    <s v="WA.4345.EBC.996.301.A.521211.1"/>
    <m/>
    <s v="01 - Konsumsi/bahan makanan"/>
    <n v="400"/>
    <s v="OK"/>
    <n v="70000"/>
    <n v="28000000"/>
    <x v="1"/>
    <x v="9"/>
    <n v="400"/>
    <s v="OK"/>
    <n v="70000"/>
    <n v="28000000"/>
    <n v="0"/>
    <s v="No Revisi"/>
    <m/>
    <x v="1"/>
    <m/>
    <m/>
    <n v="506000"/>
    <n v="0"/>
  </r>
  <r>
    <s v="WA.4345.EBC.996.301.A.521211.2"/>
    <m/>
    <s v="02 - Penggadaan"/>
    <n v="8"/>
    <s v="PKT"/>
    <n v="1500000"/>
    <n v="12000000"/>
    <x v="1"/>
    <x v="10"/>
    <n v="8"/>
    <s v="PKT"/>
    <n v="1500000"/>
    <n v="12000000"/>
    <n v="0"/>
    <s v="No Revisi"/>
    <m/>
    <x v="1"/>
    <m/>
    <m/>
    <n v="1496050"/>
    <n v="0"/>
  </r>
  <r>
    <s v="WA.4345.EBC.996.301.A.521211.3"/>
    <m/>
    <s v="03 - Bahan Komputer"/>
    <n v="8"/>
    <s v="PKT"/>
    <n v="1500000"/>
    <n v="12000000"/>
    <x v="1"/>
    <x v="11"/>
    <n v="8"/>
    <s v="PKT"/>
    <n v="1500000"/>
    <n v="12000000"/>
    <n v="0"/>
    <s v="No Revisi"/>
    <m/>
    <x v="1"/>
    <m/>
    <m/>
    <n v="1435000"/>
    <n v="0"/>
  </r>
  <r>
    <s v="WA.4345.EBC.996.301.A.521211.4"/>
    <m/>
    <s v="04 - ATK"/>
    <n v="8"/>
    <s v="PKT"/>
    <n v="1000000"/>
    <n v="8000000"/>
    <x v="1"/>
    <x v="12"/>
    <n v="8"/>
    <s v="PKT"/>
    <n v="1000000"/>
    <n v="8000000"/>
    <n v="0"/>
    <s v="No Revisi"/>
    <m/>
    <x v="1"/>
    <m/>
    <m/>
    <n v="970000"/>
    <n v="0"/>
  </r>
  <r>
    <s v="WA.4345.EBC.996.301.A.521211.5"/>
    <m/>
    <s v="05 - Perlengkapan TPA Toefl"/>
    <n v="120"/>
    <s v="OK"/>
    <n v="280000"/>
    <n v="33600000"/>
    <x v="1"/>
    <x v="276"/>
    <n v="120"/>
    <s v="ok"/>
    <n v="280000"/>
    <n v="33600000"/>
    <n v="0"/>
    <s v="No Revisi"/>
    <m/>
    <x v="1"/>
    <m/>
    <m/>
    <n v="0"/>
    <n v="0"/>
  </r>
  <r>
    <s v="WA.4345.EBC.996.301.A.521211.6"/>
    <m/>
    <s v="06 - Buku TPA Toefl"/>
    <n v="90"/>
    <s v="Ekspl"/>
    <n v="400000"/>
    <n v="36000000"/>
    <x v="1"/>
    <x v="277"/>
    <n v="90"/>
    <s v="Ekspl"/>
    <n v="400000"/>
    <n v="36000000"/>
    <n v="0"/>
    <s v="No Revisi"/>
    <m/>
    <x v="1"/>
    <m/>
    <m/>
    <n v="0"/>
    <n v="0"/>
  </r>
  <r>
    <s v="WA.4345.EBC.996.301.A.521219"/>
    <s v="521219"/>
    <s v="Belanja Barang Non Operasional Lainnya"/>
    <m/>
    <m/>
    <m/>
    <n v="2072227000"/>
    <x v="13"/>
    <x v="24"/>
    <m/>
    <m/>
    <m/>
    <n v="2072227000"/>
    <n v="0"/>
    <s v="No Revisi"/>
    <m/>
    <x v="1"/>
    <s v="Pendidikan dan Pelatihan Aparatur KP"/>
    <s v="Perencanaan"/>
    <n v="0"/>
    <n v="0"/>
  </r>
  <r>
    <s v="WA.4345.EBC.996.301.A.521219.1"/>
    <m/>
    <s v="01 - Dukungan Penyelenggaraan Tugas Belajar"/>
    <n v="89"/>
    <s v="OK"/>
    <n v="23280641"/>
    <n v="2071977000"/>
    <x v="1"/>
    <x v="278"/>
    <n v="89"/>
    <s v="OK"/>
    <n v="23280641"/>
    <n v="2071977000"/>
    <n v="0"/>
    <s v="No Revisi"/>
    <m/>
    <x v="1"/>
    <m/>
    <m/>
    <n v="0"/>
    <n v="0"/>
  </r>
  <r>
    <s v="WA.4345.EBC.996.301.A.521219.2"/>
    <m/>
    <s v="02 - Langganan biaya video conference"/>
    <n v="1"/>
    <s v="PKT"/>
    <n v="250000"/>
    <n v="250000"/>
    <x v="1"/>
    <x v="279"/>
    <n v="1"/>
    <s v="PKT"/>
    <n v="250000"/>
    <n v="250000"/>
    <n v="0"/>
    <s v="No Revisi"/>
    <m/>
    <x v="1"/>
    <m/>
    <m/>
    <n v="0"/>
    <n v="0"/>
  </r>
  <r>
    <s v="WA.4345.EBC.996.301.A.522151"/>
    <s v="522151"/>
    <s v="Belanja Jasa Profesi"/>
    <m/>
    <m/>
    <m/>
    <n v="10000000"/>
    <x v="9"/>
    <x v="13"/>
    <m/>
    <m/>
    <m/>
    <n v="10000000"/>
    <n v="0"/>
    <s v="No Revisi"/>
    <m/>
    <x v="1"/>
    <s v="Pendidikan dan Pelatihan Aparatur KP"/>
    <s v="Perencanaan"/>
    <n v="0"/>
    <n v="0"/>
  </r>
  <r>
    <s v="WA.4345.EBC.996.301.A.522151.1"/>
    <m/>
    <s v="01 - Narasumber/Pembahas"/>
    <n v="10"/>
    <s v="OJ"/>
    <n v="1000000"/>
    <n v="10000000"/>
    <x v="1"/>
    <x v="14"/>
    <n v="10"/>
    <s v="OJ"/>
    <n v="1000000"/>
    <n v="10000000"/>
    <n v="0"/>
    <s v="No Revisi"/>
    <m/>
    <x v="1"/>
    <m/>
    <m/>
    <n v="0"/>
    <n v="0"/>
  </r>
  <r>
    <s v="WA.4345.EBC.996.301.A.522191"/>
    <s v="522191"/>
    <s v="Belanja Jasa Lainnya"/>
    <m/>
    <m/>
    <m/>
    <n v="76950000"/>
    <x v="88"/>
    <x v="112"/>
    <m/>
    <m/>
    <m/>
    <n v="76950000"/>
    <n v="0"/>
    <s v="No Revisi"/>
    <m/>
    <x v="1"/>
    <s v="Pendidikan dan Pelatihan Aparatur KP"/>
    <s v="Perencanaan"/>
    <n v="0"/>
    <n v="0"/>
  </r>
  <r>
    <s v="WA.4345.EBC.996.301.A.522191.1"/>
    <m/>
    <s v="01 - Pelaksanaan TOEFL/TPA"/>
    <n v="90"/>
    <s v="OK"/>
    <n v="855000"/>
    <n v="76950000"/>
    <x v="1"/>
    <x v="280"/>
    <n v="90"/>
    <s v="OK"/>
    <n v="855000"/>
    <n v="76950000"/>
    <n v="0"/>
    <s v="No Revisi"/>
    <m/>
    <x v="1"/>
    <m/>
    <m/>
    <n v="0"/>
    <n v="0"/>
  </r>
  <r>
    <s v="WA.4345.EBC.996.301.A.524111"/>
    <s v="524111"/>
    <s v="Belanja Perjalanan Dinas Biasa"/>
    <m/>
    <m/>
    <m/>
    <n v="234600000"/>
    <x v="10"/>
    <x v="15"/>
    <m/>
    <m/>
    <m/>
    <n v="234600000"/>
    <n v="0"/>
    <s v="No Revisi"/>
    <m/>
    <x v="1"/>
    <s v="Pendidikan dan Pelatihan Aparatur KP"/>
    <s v="Perencanaan"/>
    <n v="0"/>
    <n v="0"/>
  </r>
  <r>
    <s v="WA.4345.EBC.996.301.A.524111.1"/>
    <m/>
    <s v="01 - Perjalanan Koordinasi dan pengadministrasian Tugas Belajar"/>
    <n v="20"/>
    <s v="OK"/>
    <n v="5500000"/>
    <n v="110000000"/>
    <x v="1"/>
    <x v="281"/>
    <n v="20"/>
    <s v="OK"/>
    <n v="5500000"/>
    <n v="110000000"/>
    <n v="0"/>
    <s v="No Revisi"/>
    <m/>
    <x v="1"/>
    <m/>
    <m/>
    <n v="0"/>
    <n v="0"/>
  </r>
  <r>
    <s v="WA.4345.EBC.996.301.A.524111.2"/>
    <m/>
    <s v="02 - Perjalanan Peserta Tugas Belajar"/>
    <n v="89"/>
    <s v="OK"/>
    <n v="1400000"/>
    <n v="124600000"/>
    <x v="1"/>
    <x v="282"/>
    <n v="89"/>
    <s v="OK"/>
    <n v="1400000"/>
    <n v="124600000"/>
    <n v="0"/>
    <s v="No Revisi"/>
    <m/>
    <x v="1"/>
    <m/>
    <m/>
    <n v="0"/>
    <n v="0"/>
  </r>
  <r>
    <s v="WA.4345.EBC.996.301.B"/>
    <s v="B"/>
    <s v="Lanjutan Tugas Belajar"/>
    <m/>
    <m/>
    <m/>
    <n v="5699412000"/>
    <x v="11"/>
    <x v="283"/>
    <m/>
    <m/>
    <m/>
    <n v="5699412000"/>
    <n v="0"/>
    <m/>
    <s v="Perencanaan dan Evaluasi"/>
    <x v="7"/>
    <m/>
    <m/>
    <n v="2987127258"/>
    <n v="0"/>
  </r>
  <r>
    <s v="WA.4345.EBC.996.301.B.521211"/>
    <s v="521211"/>
    <s v="Belanja Bahan"/>
    <m/>
    <m/>
    <m/>
    <n v="64620000"/>
    <x v="8"/>
    <x v="8"/>
    <m/>
    <m/>
    <m/>
    <n v="64620000"/>
    <n v="0"/>
    <s v="No Revisi"/>
    <m/>
    <x v="1"/>
    <s v="Pendidikan dan Pelatihan Aparatur KP"/>
    <s v="Perencanaan"/>
    <n v="9993450"/>
    <n v="0"/>
  </r>
  <r>
    <s v="WA.4345.EBC.996.301.B.521211.1"/>
    <m/>
    <s v="01 - Konsumsi/bahan makanan"/>
    <n v="100"/>
    <s v="OK"/>
    <n v="70000"/>
    <n v="7000000"/>
    <x v="1"/>
    <x v="9"/>
    <n v="100"/>
    <s v="OK"/>
    <n v="70000"/>
    <n v="7000000"/>
    <n v="0"/>
    <s v="No Revisi"/>
    <m/>
    <x v="1"/>
    <m/>
    <m/>
    <n v="2160000"/>
    <n v="0"/>
  </r>
  <r>
    <s v="WA.4345.EBC.996.301.B.521211.2"/>
    <m/>
    <s v="02 - Penggadaan"/>
    <n v="8"/>
    <s v="PKT"/>
    <n v="1500000"/>
    <n v="12000000"/>
    <x v="1"/>
    <x v="10"/>
    <n v="8"/>
    <s v="PKT"/>
    <n v="1500000"/>
    <n v="12000000"/>
    <n v="0"/>
    <s v="No Revisi"/>
    <m/>
    <x v="1"/>
    <m/>
    <m/>
    <n v="2932450"/>
    <n v="0"/>
  </r>
  <r>
    <s v="WA.4345.EBC.996.301.B.521211.3"/>
    <m/>
    <s v="03 - Bahan Komputer"/>
    <n v="8"/>
    <s v="PKT"/>
    <n v="1500000"/>
    <n v="12000000"/>
    <x v="1"/>
    <x v="11"/>
    <n v="8"/>
    <s v="PKT"/>
    <n v="1500000"/>
    <n v="12000000"/>
    <n v="0"/>
    <s v="No Revisi"/>
    <m/>
    <x v="1"/>
    <m/>
    <m/>
    <n v="2910000"/>
    <n v="0"/>
  </r>
  <r>
    <s v="WA.4345.EBC.996.301.B.521211.4"/>
    <m/>
    <s v="04 - ATK"/>
    <n v="8"/>
    <s v="PKT"/>
    <n v="1000000"/>
    <n v="8000000"/>
    <x v="1"/>
    <x v="12"/>
    <n v="8"/>
    <s v="PKT"/>
    <n v="1000000"/>
    <n v="8000000"/>
    <n v="0"/>
    <s v="No Revisi"/>
    <m/>
    <x v="1"/>
    <m/>
    <m/>
    <n v="1991000"/>
    <n v="0"/>
  </r>
  <r>
    <s v="WA.4345.EBC.996.301.B.521211.5"/>
    <m/>
    <s v="05 - Cetakan"/>
    <n v="30"/>
    <s v="Ekspl"/>
    <n v="350000"/>
    <n v="10500000"/>
    <x v="1"/>
    <x v="64"/>
    <n v="30"/>
    <s v="Ekspl"/>
    <n v="350000"/>
    <n v="10500000"/>
    <n v="0"/>
    <s v="No Revisi"/>
    <m/>
    <x v="1"/>
    <m/>
    <m/>
    <n v="0"/>
    <n v="0"/>
  </r>
  <r>
    <s v="WA.4345.EBC.996.301.B.521211.6"/>
    <m/>
    <s v="06 - Perlengkapan Peserta"/>
    <n v="54"/>
    <s v="Org"/>
    <n v="280000"/>
    <n v="15120000"/>
    <x v="1"/>
    <x v="228"/>
    <n v="54"/>
    <s v="Org"/>
    <n v="280000"/>
    <n v="15120000"/>
    <n v="0"/>
    <s v="No Revisi"/>
    <m/>
    <x v="1"/>
    <m/>
    <m/>
    <n v="0"/>
    <n v="0"/>
  </r>
  <r>
    <s v="WA.4345.EBC.996.301.B.521219"/>
    <s v="521219"/>
    <s v="Belanja Barang Non Operasional Lainnya"/>
    <m/>
    <m/>
    <m/>
    <n v="5257592000"/>
    <x v="13"/>
    <x v="24"/>
    <m/>
    <m/>
    <m/>
    <n v="5257592000"/>
    <n v="0"/>
    <s v="No Revisi"/>
    <m/>
    <x v="1"/>
    <s v="Pendidikan dan Pelatihan Aparatur KP"/>
    <s v="Perencanaan"/>
    <n v="2914710248"/>
    <n v="0"/>
  </r>
  <r>
    <s v="WA.4345.EBC.996.301.B.521219.1"/>
    <m/>
    <s v="01 - Dukungan Penyelenggaraan Tugas Belajar"/>
    <n v="101"/>
    <s v="OK"/>
    <n v="52047941"/>
    <n v="5256842000"/>
    <x v="1"/>
    <x v="278"/>
    <n v="101"/>
    <s v="OK"/>
    <n v="52047941"/>
    <n v="5256842000"/>
    <n v="0"/>
    <s v="No Revisi"/>
    <m/>
    <x v="1"/>
    <m/>
    <m/>
    <n v="2914710248"/>
    <n v="0"/>
  </r>
  <r>
    <s v="WA.4345.EBC.996.301.B.521219.2"/>
    <m/>
    <s v="02 - Langganan biaya video conference"/>
    <n v="3"/>
    <s v="PKT"/>
    <n v="250000"/>
    <n v="750000"/>
    <x v="1"/>
    <x v="279"/>
    <n v="3"/>
    <s v="PKT"/>
    <n v="250000"/>
    <n v="750000"/>
    <n v="0"/>
    <s v="No Revisi"/>
    <m/>
    <x v="1"/>
    <m/>
    <m/>
    <n v="0"/>
    <n v="0"/>
  </r>
  <r>
    <s v="WA.4345.EBC.996.301.B.522151"/>
    <s v="522151"/>
    <s v="Belanja Jasa Profesi"/>
    <m/>
    <m/>
    <m/>
    <n v="20000000"/>
    <x v="9"/>
    <x v="13"/>
    <m/>
    <m/>
    <m/>
    <n v="20000000"/>
    <n v="0"/>
    <s v="No Revisi"/>
    <m/>
    <x v="1"/>
    <s v="Pendidikan dan Pelatihan Aparatur KP"/>
    <s v="Perencanaan"/>
    <n v="0"/>
    <n v="0"/>
  </r>
  <r>
    <s v="WA.4345.EBC.996.301.B.522151.1"/>
    <m/>
    <s v="01 - Narasumber/Pembahas"/>
    <n v="20"/>
    <s v="OJ"/>
    <n v="1000000"/>
    <n v="20000000"/>
    <x v="1"/>
    <x v="14"/>
    <n v="20"/>
    <s v="OJ"/>
    <n v="1000000"/>
    <n v="20000000"/>
    <n v="0"/>
    <s v="No Revisi"/>
    <m/>
    <x v="1"/>
    <m/>
    <m/>
    <n v="0"/>
    <n v="0"/>
  </r>
  <r>
    <s v="WA.4345.EBC.996.301.B.524111"/>
    <s v="524111"/>
    <s v="Belanja Perjalanan Dinas Biasa"/>
    <m/>
    <m/>
    <m/>
    <n v="152000000"/>
    <x v="10"/>
    <x v="15"/>
    <m/>
    <m/>
    <m/>
    <n v="152000000"/>
    <n v="0"/>
    <s v="No Revisi"/>
    <m/>
    <x v="1"/>
    <s v="Pendidikan dan Pelatihan Aparatur KP"/>
    <s v="Perencanaan"/>
    <n v="62423560"/>
    <n v="0"/>
  </r>
  <r>
    <s v="WA.4345.EBC.996.301.B.524111.1"/>
    <m/>
    <s v="01 - Perjalanan Koordinasi dan pengadministrasian Tugas Belajar"/>
    <n v="20"/>
    <s v="OK"/>
    <n v="5500000"/>
    <n v="110000000"/>
    <x v="1"/>
    <x v="281"/>
    <n v="20"/>
    <s v="OK"/>
    <n v="5500000"/>
    <n v="110000000"/>
    <n v="0"/>
    <s v="No Revisi"/>
    <m/>
    <x v="1"/>
    <m/>
    <m/>
    <n v="62423560"/>
    <n v="0"/>
  </r>
  <r>
    <s v="WA.4345.EBC.996.301.B.524111.2"/>
    <m/>
    <s v="02 - Perjalanan Peserta Tugas Belajar"/>
    <n v="28"/>
    <s v="OK"/>
    <n v="1500000"/>
    <n v="42000000"/>
    <x v="1"/>
    <x v="282"/>
    <n v="28"/>
    <s v="OK"/>
    <n v="1500000"/>
    <n v="42000000"/>
    <n v="0"/>
    <s v="No Revisi"/>
    <m/>
    <x v="1"/>
    <m/>
    <m/>
    <n v="0"/>
    <n v="0"/>
  </r>
  <r>
    <s v="WA.4345.EBC.996.301.B.524119"/>
    <s v="524119"/>
    <s v="Belanja Perjalanan Dinas Paket Meeting Luar Kota"/>
    <m/>
    <m/>
    <m/>
    <n v="205200000"/>
    <x v="38"/>
    <x v="104"/>
    <m/>
    <m/>
    <m/>
    <n v="205200000"/>
    <n v="0"/>
    <s v="No Revisi"/>
    <m/>
    <x v="1"/>
    <s v="Pendidikan dan Pelatihan Aparatur KP"/>
    <s v="Perencanaan"/>
    <n v="0"/>
    <n v="0"/>
  </r>
  <r>
    <s v="WA.4345.EBC.996.301.B.524119.1"/>
    <m/>
    <s v="01 - Paket meeting fullboard (54 org x 2 hari)"/>
    <n v="108"/>
    <s v="OH"/>
    <n v="850000"/>
    <n v="91800000"/>
    <x v="1"/>
    <x v="284"/>
    <n v="108"/>
    <s v="OH"/>
    <n v="850000"/>
    <n v="91800000"/>
    <n v="0"/>
    <s v="No Revisi"/>
    <m/>
    <x v="1"/>
    <m/>
    <m/>
    <n v="0"/>
    <n v="0"/>
  </r>
  <r>
    <s v="WA.4345.EBC.996.301.B.524119.2"/>
    <m/>
    <s v="02 - Uang harian paket meeting"/>
    <n v="54"/>
    <s v="OK"/>
    <n v="450000"/>
    <n v="24300000"/>
    <x v="1"/>
    <x v="285"/>
    <n v="54"/>
    <s v="OK"/>
    <n v="450000"/>
    <n v="24300000"/>
    <n v="0"/>
    <s v="No Revisi"/>
    <m/>
    <x v="1"/>
    <m/>
    <m/>
    <n v="0"/>
    <n v="0"/>
  </r>
  <r>
    <s v="WA.4345.EBC.996.301.B.524119.3"/>
    <m/>
    <s v="03 - Perjalanan peserta"/>
    <n v="54"/>
    <s v="OK"/>
    <n v="1650000"/>
    <n v="89100000"/>
    <x v="1"/>
    <x v="286"/>
    <n v="54"/>
    <s v="OK"/>
    <n v="1650000"/>
    <n v="89100000"/>
    <n v="0"/>
    <s v="No Revisi"/>
    <m/>
    <x v="1"/>
    <m/>
    <m/>
    <n v="0"/>
    <n v="0"/>
  </r>
  <r>
    <s v="WA.4345.EBC.996.301.C"/>
    <s v="C"/>
    <s v="Tugas Belajar Luar Negeri"/>
    <m/>
    <m/>
    <m/>
    <n v="186041000"/>
    <x v="27"/>
    <x v="287"/>
    <m/>
    <m/>
    <m/>
    <n v="186041000"/>
    <n v="0"/>
    <m/>
    <s v="Perencanaan dan Evaluasi"/>
    <x v="7"/>
    <m/>
    <m/>
    <n v="7856950"/>
    <n v="0"/>
  </r>
  <r>
    <s v="WA.4345.EBC.996.301.C.521211"/>
    <s v="521211"/>
    <s v="Belanja Bahan"/>
    <m/>
    <m/>
    <m/>
    <n v="24000000"/>
    <x v="8"/>
    <x v="8"/>
    <m/>
    <m/>
    <m/>
    <n v="24000000"/>
    <n v="0"/>
    <s v="No Revisi"/>
    <m/>
    <x v="1"/>
    <s v="Pendidikan dan Pelatihan Aparatur KP"/>
    <s v="Perencanaan"/>
    <n v="7856950"/>
    <n v="0"/>
  </r>
  <r>
    <s v="WA.4345.EBC.996.301.C.521211.1"/>
    <m/>
    <s v="01 - Penggadaan"/>
    <n v="6"/>
    <s v="PKT"/>
    <n v="1500000"/>
    <n v="9000000"/>
    <x v="1"/>
    <x v="69"/>
    <n v="6"/>
    <s v="PKT"/>
    <n v="1500000"/>
    <n v="9000000"/>
    <n v="0"/>
    <s v="No Revisi"/>
    <m/>
    <x v="1"/>
    <m/>
    <m/>
    <n v="2952950"/>
    <n v="0"/>
  </r>
  <r>
    <s v="WA.4345.EBC.996.301.C.521211.2"/>
    <m/>
    <s v="02 - Bahan Komputer"/>
    <n v="6"/>
    <s v="PKT"/>
    <n v="1500000"/>
    <n v="9000000"/>
    <x v="1"/>
    <x v="21"/>
    <n v="6"/>
    <s v="PKT"/>
    <n v="1500000"/>
    <n v="9000000"/>
    <n v="0"/>
    <s v="No Revisi"/>
    <m/>
    <x v="1"/>
    <m/>
    <m/>
    <n v="2930000"/>
    <n v="0"/>
  </r>
  <r>
    <s v="WA.4345.EBC.996.301.C.521211.3"/>
    <m/>
    <s v="03 - ATK"/>
    <n v="6"/>
    <s v="PKT"/>
    <n v="1000000"/>
    <n v="6000000"/>
    <x v="1"/>
    <x v="22"/>
    <n v="6"/>
    <s v="PKT"/>
    <n v="1000000"/>
    <n v="6000000"/>
    <n v="0"/>
    <s v="No Revisi"/>
    <m/>
    <x v="1"/>
    <m/>
    <m/>
    <n v="1974000"/>
    <n v="0"/>
  </r>
  <r>
    <s v="WA.4345.EBC.996.301.C.521219"/>
    <s v="521219"/>
    <s v="Belanja Barang Non Operasional Lainnya"/>
    <m/>
    <m/>
    <m/>
    <n v="20000000"/>
    <x v="13"/>
    <x v="24"/>
    <m/>
    <m/>
    <m/>
    <n v="20000000"/>
    <n v="0"/>
    <s v="No Revisi"/>
    <m/>
    <x v="1"/>
    <s v="Pendidikan dan Pelatihan Aparatur KP"/>
    <s v="Perencanaan"/>
    <n v="0"/>
    <n v="0"/>
  </r>
  <r>
    <s v="WA.4345.EBC.996.301.C.521219.1"/>
    <m/>
    <s v="01 - Dukungan Penyelenggaraan Tugas Belajar Luar Negeri"/>
    <n v="2"/>
    <s v="OK"/>
    <n v="10000000"/>
    <n v="20000000"/>
    <x v="1"/>
    <x v="288"/>
    <n v="2"/>
    <s v="OK"/>
    <n v="10000000"/>
    <n v="20000000"/>
    <n v="0"/>
    <s v="No Revisi"/>
    <m/>
    <x v="1"/>
    <m/>
    <m/>
    <n v="0"/>
    <n v="0"/>
  </r>
  <r>
    <s v="WA.4345.EBC.996.301.C.524211"/>
    <s v="524211"/>
    <s v="Belanja Perjalanan Dinas Biasa - Luar Negeri"/>
    <m/>
    <m/>
    <m/>
    <n v="142041000"/>
    <x v="89"/>
    <x v="289"/>
    <m/>
    <m/>
    <m/>
    <n v="142041000"/>
    <n v="0"/>
    <s v="No Revisi"/>
    <m/>
    <x v="1"/>
    <s v="Pendidikan dan Pelatihan Aparatur KP"/>
    <s v="Perencanaan"/>
    <n v="0"/>
    <n v="0"/>
  </r>
  <r>
    <s v="WA.4345.EBC.996.301.C.524211.1"/>
    <m/>
    <s v="01 - Perjalanan peserta tugas belajar, Koordinasi dan Pendampingan tugas belajar"/>
    <n v="3"/>
    <s v="OK"/>
    <n v="47347000"/>
    <n v="142041000"/>
    <x v="1"/>
    <x v="290"/>
    <n v="3"/>
    <s v="OK"/>
    <n v="47347000"/>
    <n v="142041000"/>
    <n v="0"/>
    <s v="No Revisi"/>
    <m/>
    <x v="1"/>
    <m/>
    <m/>
    <n v="0"/>
    <n v="0"/>
  </r>
  <r>
    <s v="WA.4345.EBC.996.302"/>
    <s v="302"/>
    <s v="Aparatur KKP yang Diberikan Izin Belajar"/>
    <m/>
    <s v=""/>
    <m/>
    <n v="91170000"/>
    <x v="83"/>
    <x v="291"/>
    <m/>
    <s v=""/>
    <m/>
    <n v="91170000"/>
    <n v="0"/>
    <m/>
    <m/>
    <x v="1"/>
    <m/>
    <m/>
    <n v="7727450"/>
    <n v="0"/>
  </r>
  <r>
    <s v="WA.4345.EBC.996.302.A"/>
    <s v="A"/>
    <s v="Aparatur KKP yang Diberikan Izin Belajar"/>
    <m/>
    <m/>
    <m/>
    <n v="91170000"/>
    <x v="7"/>
    <x v="291"/>
    <m/>
    <m/>
    <m/>
    <n v="91170000"/>
    <n v="0"/>
    <m/>
    <s v="Perencanaan dan Evaluasi"/>
    <x v="7"/>
    <m/>
    <m/>
    <n v="7727450"/>
    <n v="0"/>
  </r>
  <r>
    <s v="WA.4345.EBC.996.302.A.521211"/>
    <s v="521211"/>
    <s v="Belanja Bahan"/>
    <m/>
    <m/>
    <m/>
    <n v="39000000"/>
    <x v="8"/>
    <x v="8"/>
    <m/>
    <m/>
    <m/>
    <n v="39000000"/>
    <n v="0"/>
    <s v="No Revisi"/>
    <m/>
    <x v="1"/>
    <s v="Pendidikan dan Pelatihan Aparatur KP"/>
    <s v="Perencanaan"/>
    <n v="7727450"/>
    <n v="0"/>
  </r>
  <r>
    <s v="WA.4345.EBC.996.302.A.521211.1"/>
    <m/>
    <s v="01 - Konsumsi/bahan makanan"/>
    <n v="100"/>
    <s v="OK"/>
    <n v="70000"/>
    <n v="7000000"/>
    <x v="1"/>
    <x v="9"/>
    <n v="100"/>
    <s v="OK"/>
    <n v="70000"/>
    <n v="7000000"/>
    <n v="0"/>
    <s v="No Revisi"/>
    <m/>
    <x v="1"/>
    <m/>
    <m/>
    <n v="0"/>
    <n v="0"/>
  </r>
  <r>
    <s v="WA.4345.EBC.996.302.A.521211.2"/>
    <m/>
    <s v="02 - Penggadaan"/>
    <n v="8"/>
    <s v="PKT"/>
    <n v="1500000"/>
    <n v="12000000"/>
    <x v="1"/>
    <x v="10"/>
    <n v="8"/>
    <s v="PKT"/>
    <n v="1500000"/>
    <n v="12000000"/>
    <n v="0"/>
    <s v="No Revisi"/>
    <m/>
    <x v="1"/>
    <m/>
    <m/>
    <n v="2983450"/>
    <n v="0"/>
  </r>
  <r>
    <s v="WA.4345.EBC.996.302.A.521211.3"/>
    <m/>
    <s v="03 - Bahan Komputer"/>
    <n v="8"/>
    <s v="PKT"/>
    <n v="1500000"/>
    <n v="12000000"/>
    <x v="1"/>
    <x v="11"/>
    <n v="8"/>
    <s v="PKT"/>
    <n v="1500000"/>
    <n v="12000000"/>
    <n v="0"/>
    <s v="No Revisi"/>
    <m/>
    <x v="1"/>
    <m/>
    <m/>
    <n v="2830000"/>
    <n v="0"/>
  </r>
  <r>
    <s v="WA.4345.EBC.996.302.A.521211.4"/>
    <m/>
    <s v="04 - ATK"/>
    <n v="8"/>
    <s v="PKT"/>
    <n v="1000000"/>
    <n v="8000000"/>
    <x v="1"/>
    <x v="12"/>
    <n v="8"/>
    <s v="PKT"/>
    <n v="1000000"/>
    <n v="8000000"/>
    <n v="0"/>
    <s v="No Revisi"/>
    <m/>
    <x v="1"/>
    <m/>
    <m/>
    <n v="1914000"/>
    <n v="0"/>
  </r>
  <r>
    <s v="WA.4345.EBC.996.302.A.524111"/>
    <s v="524111"/>
    <s v="Belanja Perjalanan Dinas Biasa"/>
    <m/>
    <m/>
    <m/>
    <n v="52170000"/>
    <x v="10"/>
    <x v="15"/>
    <m/>
    <m/>
    <m/>
    <n v="52170000"/>
    <n v="0"/>
    <s v="No Revisi"/>
    <m/>
    <x v="1"/>
    <s v="Pendidikan dan Pelatihan Aparatur KP"/>
    <s v="Perencanaan"/>
    <n v="0"/>
    <n v="0"/>
  </r>
  <r>
    <s v="WA.4345.EBC.996.302.A.524111.1"/>
    <m/>
    <s v="01 - Perjalanan Koordinasi dan pengadministrasian izin Belajar"/>
    <n v="10"/>
    <s v="OK"/>
    <n v="5217000"/>
    <n v="52170000"/>
    <x v="1"/>
    <x v="292"/>
    <n v="10"/>
    <s v="OK"/>
    <n v="5217000"/>
    <n v="52170000"/>
    <n v="0"/>
    <s v="No Revisi"/>
    <m/>
    <x v="1"/>
    <m/>
    <m/>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651A51-3242-4B02-AB0F-BA9F32E71E27}" name="PivotTable1" cacheId="5"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Kegiatan Subkoordinator">
  <location ref="A4:D71" firstHeaderRow="0" firstDataRow="1" firstDataCol="1" rowPageCount="1" colPageCount="1"/>
  <pivotFields count="21">
    <pivotField showAll="0"/>
    <pivotField showAll="0"/>
    <pivotField showAll="0"/>
    <pivotField showAll="0"/>
    <pivotField showAll="0"/>
    <pivotField showAll="0"/>
    <pivotField dataField="1" showAll="0"/>
    <pivotField axis="axisPage" multipleItemSelectionAllowed="1" showAll="0">
      <items count="91">
        <item x="0"/>
        <item x="36"/>
        <item x="42"/>
        <item x="43"/>
        <item x="40"/>
        <item x="37"/>
        <item x="44"/>
        <item x="47"/>
        <item x="51"/>
        <item x="65"/>
        <item x="2"/>
        <item x="17"/>
        <item x="6"/>
        <item x="12"/>
        <item x="14"/>
        <item x="16"/>
        <item x="3"/>
        <item x="4"/>
        <item x="5"/>
        <item x="18"/>
        <item x="19"/>
        <item x="20"/>
        <item x="23"/>
        <item x="24"/>
        <item x="26"/>
        <item x="50"/>
        <item x="77"/>
        <item x="78"/>
        <item x="80"/>
        <item x="81"/>
        <item x="82"/>
        <item x="84"/>
        <item x="21"/>
        <item x="83"/>
        <item x="79"/>
        <item x="25"/>
        <item x="85"/>
        <item x="86"/>
        <item x="87"/>
        <item x="53"/>
        <item x="54"/>
        <item x="55"/>
        <item x="56"/>
        <item x="57"/>
        <item x="58"/>
        <item x="59"/>
        <item x="60"/>
        <item x="61"/>
        <item x="62"/>
        <item x="63"/>
        <item x="64"/>
        <item x="67"/>
        <item x="71"/>
        <item x="76"/>
        <item x="68"/>
        <item x="8"/>
        <item x="13"/>
        <item x="69"/>
        <item x="28"/>
        <item x="9"/>
        <item x="88"/>
        <item x="73"/>
        <item x="74"/>
        <item x="10"/>
        <item x="15"/>
        <item x="38"/>
        <item x="89"/>
        <item x="22"/>
        <item x="7"/>
        <item x="11"/>
        <item x="27"/>
        <item x="29"/>
        <item x="52"/>
        <item x="30"/>
        <item x="31"/>
        <item x="32"/>
        <item x="66"/>
        <item x="70"/>
        <item x="72"/>
        <item x="75"/>
        <item x="33"/>
        <item x="34"/>
        <item x="35"/>
        <item x="39"/>
        <item x="41"/>
        <item x="45"/>
        <item x="46"/>
        <item x="48"/>
        <item x="1"/>
        <item x="49"/>
        <item t="default"/>
      </items>
    </pivotField>
    <pivotField axis="axisRow" showAll="0">
      <items count="294">
        <item x="0"/>
        <item x="170"/>
        <item x="74"/>
        <item x="132"/>
        <item x="154"/>
        <item x="134"/>
        <item x="138"/>
        <item x="146"/>
        <item x="142"/>
        <item x="144"/>
        <item x="140"/>
        <item x="136"/>
        <item x="150"/>
        <item x="148"/>
        <item x="32"/>
        <item x="278"/>
        <item x="288"/>
        <item x="113"/>
        <item x="158"/>
        <item x="9"/>
        <item x="72"/>
        <item x="76"/>
        <item x="238"/>
        <item x="56"/>
        <item x="168"/>
        <item x="14"/>
        <item x="25"/>
        <item x="26"/>
        <item x="197"/>
        <item x="61"/>
        <item x="230"/>
        <item x="105"/>
        <item x="125"/>
        <item x="115"/>
        <item x="284"/>
        <item x="280"/>
        <item x="120"/>
        <item x="195"/>
        <item x="185"/>
        <item x="69"/>
        <item x="180"/>
        <item x="89"/>
        <item x="252"/>
        <item x="254"/>
        <item x="37"/>
        <item x="212"/>
        <item x="51"/>
        <item x="114"/>
        <item x="16"/>
        <item x="96"/>
        <item x="267"/>
        <item x="43"/>
        <item x="18"/>
        <item x="71"/>
        <item x="100"/>
        <item x="58"/>
        <item x="84"/>
        <item x="292"/>
        <item x="281"/>
        <item x="243"/>
        <item x="239"/>
        <item x="245"/>
        <item x="33"/>
        <item x="269"/>
        <item x="77"/>
        <item x="83"/>
        <item x="263"/>
        <item x="90"/>
        <item x="29"/>
        <item x="93"/>
        <item x="265"/>
        <item x="40"/>
        <item x="222"/>
        <item x="87"/>
        <item x="103"/>
        <item x="248"/>
        <item x="65"/>
        <item x="218"/>
        <item x="224"/>
        <item x="234"/>
        <item x="290"/>
        <item x="229"/>
        <item x="226"/>
        <item x="98"/>
        <item x="220"/>
        <item x="232"/>
        <item x="260"/>
        <item x="109"/>
        <item x="199"/>
        <item x="82"/>
        <item x="181"/>
        <item x="35"/>
        <item x="152"/>
        <item x="122"/>
        <item x="75"/>
        <item x="21"/>
        <item x="200"/>
        <item x="256"/>
        <item x="242"/>
        <item x="57"/>
        <item x="159"/>
        <item x="279"/>
        <item x="186"/>
        <item x="10"/>
        <item x="102"/>
        <item x="262"/>
        <item x="91"/>
        <item x="62"/>
        <item x="78"/>
        <item x="282"/>
        <item x="95"/>
        <item x="182"/>
        <item x="106"/>
        <item x="116"/>
        <item x="285"/>
        <item x="22"/>
        <item x="11"/>
        <item x="171"/>
        <item x="187"/>
        <item x="257"/>
        <item x="286"/>
        <item x="160"/>
        <item x="201"/>
        <item x="107"/>
        <item x="12"/>
        <item x="258"/>
        <item x="23"/>
        <item x="28"/>
        <item x="70"/>
        <item x="80"/>
        <item x="172"/>
        <item x="188"/>
        <item x="202"/>
        <item x="161"/>
        <item x="259"/>
        <item x="110"/>
        <item x="162"/>
        <item x="64"/>
        <item x="241"/>
        <item x="173"/>
        <item x="189"/>
        <item x="86"/>
        <item x="217"/>
        <item x="203"/>
        <item x="42"/>
        <item x="60"/>
        <item x="276"/>
        <item x="118"/>
        <item x="277"/>
        <item x="174"/>
        <item x="163"/>
        <item x="204"/>
        <item x="228"/>
        <item x="190"/>
        <item x="175"/>
        <item x="191"/>
        <item x="205"/>
        <item x="176"/>
        <item x="192"/>
        <item x="206"/>
        <item x="164"/>
        <item x="165"/>
        <item x="177"/>
        <item x="193"/>
        <item x="207"/>
        <item x="208"/>
        <item x="166"/>
        <item x="274"/>
        <item x="8"/>
        <item x="24"/>
        <item x="167"/>
        <item x="169"/>
        <item x="131"/>
        <item x="198"/>
        <item x="119"/>
        <item x="112"/>
        <item x="13"/>
        <item x="157"/>
        <item x="50"/>
        <item x="153"/>
        <item x="133"/>
        <item x="194"/>
        <item x="184"/>
        <item x="179"/>
        <item x="15"/>
        <item x="289"/>
        <item x="34"/>
        <item x="124"/>
        <item x="104"/>
        <item x="81"/>
        <item x="137"/>
        <item x="145"/>
        <item x="141"/>
        <item x="143"/>
        <item x="139"/>
        <item x="135"/>
        <item x="149"/>
        <item x="151"/>
        <item x="147"/>
        <item x="7"/>
        <item x="251"/>
        <item x="253"/>
        <item x="255"/>
        <item x="261"/>
        <item x="264"/>
        <item x="266"/>
        <item x="45"/>
        <item x="126"/>
        <item x="127"/>
        <item x="41"/>
        <item x="129"/>
        <item x="270"/>
        <item x="130"/>
        <item x="55"/>
        <item x="68"/>
        <item x="73"/>
        <item x="79"/>
        <item x="85"/>
        <item x="88"/>
        <item x="101"/>
        <item x="108"/>
        <item x="156"/>
        <item x="178"/>
        <item x="247"/>
        <item x="52"/>
        <item x="53"/>
        <item x="249"/>
        <item x="213"/>
        <item x="272"/>
        <item x="235"/>
        <item x="273"/>
        <item x="214"/>
        <item x="128"/>
        <item x="209"/>
        <item x="210"/>
        <item x="66"/>
        <item x="240"/>
        <item x="237"/>
        <item x="244"/>
        <item x="5"/>
        <item x="4"/>
        <item x="30"/>
        <item x="38"/>
        <item x="6"/>
        <item x="20"/>
        <item x="19"/>
        <item x="155"/>
        <item x="54"/>
        <item x="250"/>
        <item x="236"/>
        <item x="246"/>
        <item x="215"/>
        <item x="67"/>
        <item x="183"/>
        <item x="196"/>
        <item x="268"/>
        <item x="271"/>
        <item x="3"/>
        <item x="31"/>
        <item x="27"/>
        <item x="92"/>
        <item x="39"/>
        <item x="221"/>
        <item x="36"/>
        <item x="17"/>
        <item x="63"/>
        <item x="233"/>
        <item x="211"/>
        <item x="216"/>
        <item x="59"/>
        <item x="44"/>
        <item x="2"/>
        <item x="99"/>
        <item x="1"/>
        <item x="227"/>
        <item x="223"/>
        <item x="225"/>
        <item x="46"/>
        <item x="49"/>
        <item x="48"/>
        <item x="47"/>
        <item x="97"/>
        <item x="219"/>
        <item x="231"/>
        <item x="275"/>
        <item x="283"/>
        <item x="287"/>
        <item x="121"/>
        <item x="123"/>
        <item x="291"/>
        <item x="94"/>
        <item x="111"/>
        <item x="117"/>
        <item t="default"/>
      </items>
    </pivotField>
    <pivotField showAll="0"/>
    <pivotField showAll="0"/>
    <pivotField showAll="0"/>
    <pivotField dataField="1" showAll="0"/>
    <pivotField dataField="1" showAll="0"/>
    <pivotField showAll="0"/>
    <pivotField showAll="0"/>
    <pivotField axis="axisRow" showAll="0">
      <items count="11">
        <item h="1" x="0"/>
        <item x="2"/>
        <item x="3"/>
        <item x="7"/>
        <item x="8"/>
        <item x="4"/>
        <item x="5"/>
        <item x="9"/>
        <item x="6"/>
        <item h="1" x="1"/>
        <item t="default"/>
      </items>
    </pivotField>
    <pivotField showAll="0"/>
    <pivotField showAll="0"/>
    <pivotField showAll="0"/>
    <pivotField showAll="0"/>
  </pivotFields>
  <rowFields count="2">
    <field x="16"/>
    <field x="8"/>
  </rowFields>
  <rowItems count="67">
    <i>
      <x v="1"/>
    </i>
    <i r="1">
      <x v="199"/>
    </i>
    <i r="1">
      <x v="255"/>
    </i>
    <i r="1">
      <x v="264"/>
    </i>
    <i r="1">
      <x v="288"/>
    </i>
    <i r="1">
      <x v="290"/>
    </i>
    <i r="1">
      <x v="292"/>
    </i>
    <i>
      <x v="2"/>
    </i>
    <i r="1">
      <x v="207"/>
    </i>
    <i r="1">
      <x v="244"/>
    </i>
    <i r="1">
      <x v="259"/>
    </i>
    <i r="1">
      <x v="281"/>
    </i>
    <i r="1">
      <x v="287"/>
    </i>
    <i>
      <x v="3"/>
    </i>
    <i r="1">
      <x v="213"/>
    </i>
    <i r="1">
      <x v="262"/>
    </i>
    <i r="1">
      <x v="265"/>
    </i>
    <i r="1">
      <x v="266"/>
    </i>
    <i r="1">
      <x v="268"/>
    </i>
    <i r="1">
      <x v="269"/>
    </i>
    <i r="1">
      <x v="274"/>
    </i>
    <i r="1">
      <x v="275"/>
    </i>
    <i r="1">
      <x v="276"/>
    </i>
    <i r="1">
      <x v="282"/>
    </i>
    <i r="1">
      <x v="283"/>
    </i>
    <i r="1">
      <x v="284"/>
    </i>
    <i r="1">
      <x v="285"/>
    </i>
    <i r="1">
      <x v="286"/>
    </i>
    <i r="1">
      <x v="289"/>
    </i>
    <i>
      <x v="4"/>
    </i>
    <i r="1">
      <x v="223"/>
    </i>
    <i r="1">
      <x v="236"/>
    </i>
    <i r="1">
      <x v="237"/>
    </i>
    <i r="1">
      <x v="238"/>
    </i>
    <i r="1">
      <x v="272"/>
    </i>
    <i>
      <x v="5"/>
    </i>
    <i r="1">
      <x v="258"/>
    </i>
    <i r="1">
      <x v="260"/>
    </i>
    <i r="1">
      <x v="263"/>
    </i>
    <i>
      <x v="6"/>
    </i>
    <i r="1">
      <x v="208"/>
    </i>
    <i r="1">
      <x v="209"/>
    </i>
    <i r="1">
      <x v="261"/>
    </i>
    <i>
      <x v="7"/>
    </i>
    <i r="1">
      <x v="200"/>
    </i>
    <i r="1">
      <x v="201"/>
    </i>
    <i r="1">
      <x v="202"/>
    </i>
    <i r="1">
      <x v="203"/>
    </i>
    <i r="1">
      <x v="204"/>
    </i>
    <i r="1">
      <x v="205"/>
    </i>
    <i r="1">
      <x v="211"/>
    </i>
    <i r="1">
      <x v="212"/>
    </i>
    <i>
      <x v="8"/>
    </i>
    <i r="1">
      <x v="214"/>
    </i>
    <i r="1">
      <x v="215"/>
    </i>
    <i r="1">
      <x v="216"/>
    </i>
    <i r="1">
      <x v="217"/>
    </i>
    <i r="1">
      <x v="218"/>
    </i>
    <i r="1">
      <x v="219"/>
    </i>
    <i r="1">
      <x v="220"/>
    </i>
    <i r="1">
      <x v="221"/>
    </i>
    <i r="1">
      <x v="222"/>
    </i>
    <i r="1">
      <x v="253"/>
    </i>
    <i r="1">
      <x v="254"/>
    </i>
    <i r="1">
      <x v="267"/>
    </i>
    <i r="1">
      <x v="278"/>
    </i>
    <i t="grand">
      <x/>
    </i>
  </rowItems>
  <colFields count="1">
    <field x="-2"/>
  </colFields>
  <colItems count="3">
    <i>
      <x/>
    </i>
    <i i="1">
      <x v="1"/>
    </i>
    <i i="2">
      <x v="2"/>
    </i>
  </colItems>
  <pageFields count="1">
    <pageField fld="7" hier="-1"/>
  </pageFields>
  <dataFields count="3">
    <dataField name="Semula " fld="6" baseField="16" baseItem="1" numFmtId="41"/>
    <dataField name="Menjadi " fld="12" baseField="16" baseItem="1" numFmtId="41"/>
    <dataField name="+/- " fld="13" baseField="16" baseItem="1" numFmtId="41"/>
  </dataFields>
  <formats count="87">
    <format dxfId="566">
      <pivotArea dataOnly="0" labelOnly="1" fieldPosition="0">
        <references count="1">
          <reference field="16" count="0"/>
        </references>
      </pivotArea>
    </format>
    <format dxfId="565">
      <pivotArea collapsedLevelsAreSubtotals="1" fieldPosition="0">
        <references count="1">
          <reference field="16" count="1">
            <x v="1"/>
          </reference>
        </references>
      </pivotArea>
    </format>
    <format dxfId="564">
      <pivotArea collapsedLevelsAreSubtotals="1" fieldPosition="0">
        <references count="1">
          <reference field="16" count="1">
            <x v="2"/>
          </reference>
        </references>
      </pivotArea>
    </format>
    <format dxfId="563">
      <pivotArea collapsedLevelsAreSubtotals="1" fieldPosition="0">
        <references count="1">
          <reference field="16" count="1">
            <x v="3"/>
          </reference>
        </references>
      </pivotArea>
    </format>
    <format dxfId="562">
      <pivotArea collapsedLevelsAreSubtotals="1" fieldPosition="0">
        <references count="1">
          <reference field="16" count="1">
            <x v="4"/>
          </reference>
        </references>
      </pivotArea>
    </format>
    <format dxfId="561">
      <pivotArea collapsedLevelsAreSubtotals="1" fieldPosition="0">
        <references count="1">
          <reference field="16" count="1">
            <x v="5"/>
          </reference>
        </references>
      </pivotArea>
    </format>
    <format dxfId="560">
      <pivotArea collapsedLevelsAreSubtotals="1" fieldPosition="0">
        <references count="1">
          <reference field="16" count="1">
            <x v="6"/>
          </reference>
        </references>
      </pivotArea>
    </format>
    <format dxfId="559">
      <pivotArea collapsedLevelsAreSubtotals="1" fieldPosition="0">
        <references count="1">
          <reference field="16" count="1">
            <x v="7"/>
          </reference>
        </references>
      </pivotArea>
    </format>
    <format dxfId="558">
      <pivotArea collapsedLevelsAreSubtotals="1" fieldPosition="0">
        <references count="1">
          <reference field="16" count="1">
            <x v="8"/>
          </reference>
        </references>
      </pivotArea>
    </format>
    <format dxfId="557">
      <pivotArea field="16" type="button" dataOnly="0" labelOnly="1" outline="0" axis="axisRow" fieldPosition="0"/>
    </format>
    <format dxfId="556">
      <pivotArea dataOnly="0" labelOnly="1" outline="0" fieldPosition="0">
        <references count="1">
          <reference field="4294967294" count="3">
            <x v="0"/>
            <x v="1"/>
            <x v="2"/>
          </reference>
        </references>
      </pivotArea>
    </format>
    <format dxfId="555">
      <pivotArea collapsedLevelsAreSubtotals="1" fieldPosition="0">
        <references count="1">
          <reference field="16" count="1">
            <x v="1"/>
          </reference>
        </references>
      </pivotArea>
    </format>
    <format dxfId="554">
      <pivotArea collapsedLevelsAreSubtotals="1" fieldPosition="0">
        <references count="2">
          <reference field="8" count="1">
            <x v="199"/>
          </reference>
          <reference field="16" count="1" selected="0">
            <x v="1"/>
          </reference>
        </references>
      </pivotArea>
    </format>
    <format dxfId="553">
      <pivotArea field="16" type="button" dataOnly="0" labelOnly="1" outline="0" axis="axisRow" fieldPosition="0"/>
    </format>
    <format dxfId="552">
      <pivotArea dataOnly="0" labelOnly="1" fieldPosition="0">
        <references count="1">
          <reference field="16" count="1">
            <x v="1"/>
          </reference>
        </references>
      </pivotArea>
    </format>
    <format dxfId="551">
      <pivotArea dataOnly="0" labelOnly="1" fieldPosition="0">
        <references count="2">
          <reference field="8" count="1">
            <x v="199"/>
          </reference>
          <reference field="16" count="1" selected="0">
            <x v="1"/>
          </reference>
        </references>
      </pivotArea>
    </format>
    <format dxfId="550">
      <pivotArea dataOnly="0" labelOnly="1" outline="0" fieldPosition="0">
        <references count="1">
          <reference field="4294967294" count="3">
            <x v="0"/>
            <x v="1"/>
            <x v="2"/>
          </reference>
        </references>
      </pivotArea>
    </format>
    <format dxfId="549">
      <pivotArea collapsedLevelsAreSubtotals="1" fieldPosition="0">
        <references count="2">
          <reference field="8" count="2">
            <x v="255"/>
            <x v="264"/>
          </reference>
          <reference field="16" count="1" selected="0">
            <x v="1"/>
          </reference>
        </references>
      </pivotArea>
    </format>
    <format dxfId="548">
      <pivotArea dataOnly="0" labelOnly="1" fieldPosition="0">
        <references count="2">
          <reference field="8" count="2">
            <x v="255"/>
            <x v="264"/>
          </reference>
          <reference field="16" count="1" selected="0">
            <x v="1"/>
          </reference>
        </references>
      </pivotArea>
    </format>
    <format dxfId="547">
      <pivotArea collapsedLevelsAreSubtotals="1" fieldPosition="0">
        <references count="2">
          <reference field="8" count="1">
            <x v="290"/>
          </reference>
          <reference field="16" count="1" selected="0">
            <x v="1"/>
          </reference>
        </references>
      </pivotArea>
    </format>
    <format dxfId="546">
      <pivotArea collapsedLevelsAreSubtotals="1" fieldPosition="0">
        <references count="1">
          <reference field="16" count="1">
            <x v="2"/>
          </reference>
        </references>
      </pivotArea>
    </format>
    <format dxfId="545">
      <pivotArea dataOnly="0" labelOnly="1" fieldPosition="0">
        <references count="1">
          <reference field="16" count="1">
            <x v="2"/>
          </reference>
        </references>
      </pivotArea>
    </format>
    <format dxfId="544">
      <pivotArea dataOnly="0" labelOnly="1" fieldPosition="0">
        <references count="2">
          <reference field="8" count="1">
            <x v="290"/>
          </reference>
          <reference field="16" count="1" selected="0">
            <x v="1"/>
          </reference>
        </references>
      </pivotArea>
    </format>
    <format dxfId="543">
      <pivotArea collapsedLevelsAreSubtotals="1" fieldPosition="0">
        <references count="2">
          <reference field="8" count="3">
            <x v="244"/>
            <x v="259"/>
            <x v="281"/>
          </reference>
          <reference field="16" count="1" selected="0">
            <x v="2"/>
          </reference>
        </references>
      </pivotArea>
    </format>
    <format dxfId="542">
      <pivotArea dataOnly="0" labelOnly="1" fieldPosition="0">
        <references count="2">
          <reference field="8" count="3">
            <x v="244"/>
            <x v="259"/>
            <x v="281"/>
          </reference>
          <reference field="16" count="1" selected="0">
            <x v="2"/>
          </reference>
        </references>
      </pivotArea>
    </format>
    <format dxfId="541">
      <pivotArea collapsedLevelsAreSubtotals="1" fieldPosition="0">
        <references count="1">
          <reference field="16" count="1">
            <x v="3"/>
          </reference>
        </references>
      </pivotArea>
    </format>
    <format dxfId="540">
      <pivotArea collapsedLevelsAreSubtotals="1" fieldPosition="0">
        <references count="2">
          <reference field="8" count="3">
            <x v="213"/>
            <x v="262"/>
            <x v="265"/>
          </reference>
          <reference field="16" count="1" selected="0">
            <x v="3"/>
          </reference>
        </references>
      </pivotArea>
    </format>
    <format dxfId="539">
      <pivotArea dataOnly="0" labelOnly="1" fieldPosition="0">
        <references count="1">
          <reference field="16" count="1">
            <x v="3"/>
          </reference>
        </references>
      </pivotArea>
    </format>
    <format dxfId="538">
      <pivotArea dataOnly="0" labelOnly="1" fieldPosition="0">
        <references count="2">
          <reference field="8" count="3">
            <x v="213"/>
            <x v="262"/>
            <x v="265"/>
          </reference>
          <reference field="16" count="1" selected="0">
            <x v="3"/>
          </reference>
        </references>
      </pivotArea>
    </format>
    <format dxfId="537">
      <pivotArea collapsedLevelsAreSubtotals="1" fieldPosition="0">
        <references count="2">
          <reference field="8" count="1">
            <x v="268"/>
          </reference>
          <reference field="16" count="1" selected="0">
            <x v="3"/>
          </reference>
        </references>
      </pivotArea>
    </format>
    <format dxfId="536">
      <pivotArea dataOnly="0" labelOnly="1" fieldPosition="0">
        <references count="2">
          <reference field="8" count="1">
            <x v="268"/>
          </reference>
          <reference field="16" count="1" selected="0">
            <x v="3"/>
          </reference>
        </references>
      </pivotArea>
    </format>
    <format dxfId="535">
      <pivotArea collapsedLevelsAreSubtotals="1" fieldPosition="0">
        <references count="2">
          <reference field="8" count="4">
            <x v="274"/>
            <x v="275"/>
            <x v="276"/>
            <x v="282"/>
          </reference>
          <reference field="16" count="1" selected="0">
            <x v="3"/>
          </reference>
        </references>
      </pivotArea>
    </format>
    <format dxfId="534">
      <pivotArea dataOnly="0" labelOnly="1" fieldPosition="0">
        <references count="2">
          <reference field="8" count="4">
            <x v="274"/>
            <x v="275"/>
            <x v="276"/>
            <x v="282"/>
          </reference>
          <reference field="16" count="1" selected="0">
            <x v="3"/>
          </reference>
        </references>
      </pivotArea>
    </format>
    <format dxfId="533">
      <pivotArea collapsedLevelsAreSubtotals="1" fieldPosition="0">
        <references count="2">
          <reference field="8" count="4">
            <x v="284"/>
            <x v="285"/>
            <x v="286"/>
            <x v="289"/>
          </reference>
          <reference field="16" count="1" selected="0">
            <x v="3"/>
          </reference>
        </references>
      </pivotArea>
    </format>
    <format dxfId="532">
      <pivotArea collapsedLevelsAreSubtotals="1" fieldPosition="0">
        <references count="1">
          <reference field="16" count="1">
            <x v="4"/>
          </reference>
        </references>
      </pivotArea>
    </format>
    <format dxfId="531">
      <pivotArea collapsedLevelsAreSubtotals="1" fieldPosition="0">
        <references count="2">
          <reference field="8" count="5">
            <x v="223"/>
            <x v="236"/>
            <x v="237"/>
            <x v="238"/>
            <x v="272"/>
          </reference>
          <reference field="16" count="1" selected="0">
            <x v="4"/>
          </reference>
        </references>
      </pivotArea>
    </format>
    <format dxfId="530">
      <pivotArea collapsedLevelsAreSubtotals="1" fieldPosition="0">
        <references count="1">
          <reference field="16" count="1">
            <x v="5"/>
          </reference>
        </references>
      </pivotArea>
    </format>
    <format dxfId="529">
      <pivotArea collapsedLevelsAreSubtotals="1" fieldPosition="0">
        <references count="2">
          <reference field="8" count="3">
            <x v="258"/>
            <x v="260"/>
            <x v="263"/>
          </reference>
          <reference field="16" count="1" selected="0">
            <x v="5"/>
          </reference>
        </references>
      </pivotArea>
    </format>
    <format dxfId="528">
      <pivotArea collapsedLevelsAreSubtotals="1" fieldPosition="0">
        <references count="1">
          <reference field="16" count="1">
            <x v="6"/>
          </reference>
        </references>
      </pivotArea>
    </format>
    <format dxfId="527">
      <pivotArea dataOnly="0" labelOnly="1" fieldPosition="0">
        <references count="1">
          <reference field="16" count="3">
            <x v="4"/>
            <x v="5"/>
            <x v="6"/>
          </reference>
        </references>
      </pivotArea>
    </format>
    <format dxfId="526">
      <pivotArea dataOnly="0" labelOnly="1" fieldPosition="0">
        <references count="2">
          <reference field="8" count="4">
            <x v="284"/>
            <x v="285"/>
            <x v="286"/>
            <x v="289"/>
          </reference>
          <reference field="16" count="1" selected="0">
            <x v="3"/>
          </reference>
        </references>
      </pivotArea>
    </format>
    <format dxfId="525">
      <pivotArea dataOnly="0" labelOnly="1" fieldPosition="0">
        <references count="2">
          <reference field="8" count="5">
            <x v="223"/>
            <x v="236"/>
            <x v="237"/>
            <x v="238"/>
            <x v="272"/>
          </reference>
          <reference field="16" count="1" selected="0">
            <x v="4"/>
          </reference>
        </references>
      </pivotArea>
    </format>
    <format dxfId="524">
      <pivotArea dataOnly="0" labelOnly="1" fieldPosition="0">
        <references count="2">
          <reference field="8" count="3">
            <x v="258"/>
            <x v="260"/>
            <x v="263"/>
          </reference>
          <reference field="16" count="1" selected="0">
            <x v="5"/>
          </reference>
        </references>
      </pivotArea>
    </format>
    <format dxfId="523">
      <pivotArea collapsedLevelsAreSubtotals="1" fieldPosition="0">
        <references count="2">
          <reference field="8" count="2">
            <x v="209"/>
            <x v="261"/>
          </reference>
          <reference field="16" count="1" selected="0">
            <x v="6"/>
          </reference>
        </references>
      </pivotArea>
    </format>
    <format dxfId="522">
      <pivotArea collapsedLevelsAreSubtotals="1" fieldPosition="0">
        <references count="1">
          <reference field="16" count="1">
            <x v="7"/>
          </reference>
        </references>
      </pivotArea>
    </format>
    <format dxfId="521">
      <pivotArea collapsedLevelsAreSubtotals="1" fieldPosition="0">
        <references count="2">
          <reference field="8" count="8">
            <x v="200"/>
            <x v="201"/>
            <x v="202"/>
            <x v="203"/>
            <x v="204"/>
            <x v="205"/>
            <x v="211"/>
            <x v="212"/>
          </reference>
          <reference field="16" count="1" selected="0">
            <x v="7"/>
          </reference>
        </references>
      </pivotArea>
    </format>
    <format dxfId="520">
      <pivotArea collapsedLevelsAreSubtotals="1" fieldPosition="0">
        <references count="1">
          <reference field="16" count="1">
            <x v="8"/>
          </reference>
        </references>
      </pivotArea>
    </format>
    <format dxfId="519">
      <pivotArea dataOnly="0" labelOnly="1" fieldPosition="0">
        <references count="1">
          <reference field="16" count="2">
            <x v="7"/>
            <x v="8"/>
          </reference>
        </references>
      </pivotArea>
    </format>
    <format dxfId="518">
      <pivotArea dataOnly="0" labelOnly="1" fieldPosition="0">
        <references count="2">
          <reference field="8" count="2">
            <x v="209"/>
            <x v="261"/>
          </reference>
          <reference field="16" count="1" selected="0">
            <x v="6"/>
          </reference>
        </references>
      </pivotArea>
    </format>
    <format dxfId="517">
      <pivotArea dataOnly="0" labelOnly="1" fieldPosition="0">
        <references count="2">
          <reference field="8" count="8">
            <x v="200"/>
            <x v="201"/>
            <x v="202"/>
            <x v="203"/>
            <x v="204"/>
            <x v="205"/>
            <x v="211"/>
            <x v="212"/>
          </reference>
          <reference field="16" count="1" selected="0">
            <x v="7"/>
          </reference>
        </references>
      </pivotArea>
    </format>
    <format dxfId="516">
      <pivotArea collapsedLevelsAreSubtotals="1" fieldPosition="0">
        <references count="2">
          <reference field="8" count="12">
            <x v="214"/>
            <x v="215"/>
            <x v="216"/>
            <x v="217"/>
            <x v="218"/>
            <x v="219"/>
            <x v="221"/>
            <x v="222"/>
            <x v="253"/>
            <x v="254"/>
            <x v="267"/>
            <x v="278"/>
          </reference>
          <reference field="16" count="1" selected="0">
            <x v="8"/>
          </reference>
        </references>
      </pivotArea>
    </format>
    <format dxfId="515">
      <pivotArea grandRow="1" outline="0" collapsedLevelsAreSubtotals="1" fieldPosition="0"/>
    </format>
    <format dxfId="514">
      <pivotArea dataOnly="0" labelOnly="1" grandRow="1" outline="0" fieldPosition="0"/>
    </format>
    <format dxfId="513">
      <pivotArea dataOnly="0" labelOnly="1" fieldPosition="0">
        <references count="2">
          <reference field="8" count="12">
            <x v="214"/>
            <x v="215"/>
            <x v="216"/>
            <x v="217"/>
            <x v="218"/>
            <x v="219"/>
            <x v="221"/>
            <x v="222"/>
            <x v="253"/>
            <x v="254"/>
            <x v="267"/>
            <x v="278"/>
          </reference>
          <reference field="16" count="1" selected="0">
            <x v="8"/>
          </reference>
        </references>
      </pivotArea>
    </format>
    <format dxfId="512">
      <pivotArea dataOnly="0" labelOnly="1" grandRow="1" outline="0" fieldPosition="0"/>
    </format>
    <format dxfId="511">
      <pivotArea type="all" dataOnly="0" outline="0" fieldPosition="0"/>
    </format>
    <format dxfId="510">
      <pivotArea outline="0" collapsedLevelsAreSubtotals="1" fieldPosition="0"/>
    </format>
    <format dxfId="509">
      <pivotArea field="16" type="button" dataOnly="0" labelOnly="1" outline="0" axis="axisRow" fieldPosition="0"/>
    </format>
    <format dxfId="508">
      <pivotArea dataOnly="0" labelOnly="1" fieldPosition="0">
        <references count="1">
          <reference field="16" count="0"/>
        </references>
      </pivotArea>
    </format>
    <format dxfId="507">
      <pivotArea dataOnly="0" labelOnly="1" grandRow="1" outline="0" fieldPosition="0"/>
    </format>
    <format dxfId="506">
      <pivotArea dataOnly="0" labelOnly="1" fieldPosition="0">
        <references count="2">
          <reference field="8" count="6">
            <x v="199"/>
            <x v="255"/>
            <x v="264"/>
            <x v="288"/>
            <x v="290"/>
            <x v="292"/>
          </reference>
          <reference field="16" count="1" selected="0">
            <x v="1"/>
          </reference>
        </references>
      </pivotArea>
    </format>
    <format dxfId="505">
      <pivotArea dataOnly="0" labelOnly="1" fieldPosition="0">
        <references count="2">
          <reference field="8" count="5">
            <x v="207"/>
            <x v="244"/>
            <x v="259"/>
            <x v="281"/>
            <x v="287"/>
          </reference>
          <reference field="16" count="1" selected="0">
            <x v="2"/>
          </reference>
        </references>
      </pivotArea>
    </format>
    <format dxfId="504">
      <pivotArea dataOnly="0" labelOnly="1" fieldPosition="0">
        <references count="2">
          <reference field="8" count="15">
            <x v="213"/>
            <x v="262"/>
            <x v="265"/>
            <x v="266"/>
            <x v="268"/>
            <x v="269"/>
            <x v="274"/>
            <x v="275"/>
            <x v="276"/>
            <x v="282"/>
            <x v="283"/>
            <x v="284"/>
            <x v="285"/>
            <x v="286"/>
            <x v="289"/>
          </reference>
          <reference field="16" count="1" selected="0">
            <x v="3"/>
          </reference>
        </references>
      </pivotArea>
    </format>
    <format dxfId="503">
      <pivotArea dataOnly="0" labelOnly="1" fieldPosition="0">
        <references count="2">
          <reference field="8" count="5">
            <x v="223"/>
            <x v="236"/>
            <x v="237"/>
            <x v="238"/>
            <x v="272"/>
          </reference>
          <reference field="16" count="1" selected="0">
            <x v="4"/>
          </reference>
        </references>
      </pivotArea>
    </format>
    <format dxfId="502">
      <pivotArea dataOnly="0" labelOnly="1" fieldPosition="0">
        <references count="2">
          <reference field="8" count="3">
            <x v="258"/>
            <x v="260"/>
            <x v="263"/>
          </reference>
          <reference field="16" count="1" selected="0">
            <x v="5"/>
          </reference>
        </references>
      </pivotArea>
    </format>
    <format dxfId="501">
      <pivotArea dataOnly="0" labelOnly="1" fieldPosition="0">
        <references count="2">
          <reference field="8" count="3">
            <x v="208"/>
            <x v="209"/>
            <x v="261"/>
          </reference>
          <reference field="16" count="1" selected="0">
            <x v="6"/>
          </reference>
        </references>
      </pivotArea>
    </format>
    <format dxfId="500">
      <pivotArea dataOnly="0" labelOnly="1" fieldPosition="0">
        <references count="2">
          <reference field="8" count="8">
            <x v="200"/>
            <x v="201"/>
            <x v="202"/>
            <x v="203"/>
            <x v="204"/>
            <x v="205"/>
            <x v="211"/>
            <x v="212"/>
          </reference>
          <reference field="16" count="1" selected="0">
            <x v="7"/>
          </reference>
        </references>
      </pivotArea>
    </format>
    <format dxfId="499">
      <pivotArea dataOnly="0" labelOnly="1" fieldPosition="0">
        <references count="2">
          <reference field="8" count="13">
            <x v="214"/>
            <x v="215"/>
            <x v="216"/>
            <x v="217"/>
            <x v="218"/>
            <x v="219"/>
            <x v="220"/>
            <x v="221"/>
            <x v="222"/>
            <x v="253"/>
            <x v="254"/>
            <x v="267"/>
            <x v="278"/>
          </reference>
          <reference field="16" count="1" selected="0">
            <x v="8"/>
          </reference>
        </references>
      </pivotArea>
    </format>
    <format dxfId="498">
      <pivotArea dataOnly="0" labelOnly="1" outline="0" fieldPosition="0">
        <references count="1">
          <reference field="4294967294" count="3">
            <x v="0"/>
            <x v="1"/>
            <x v="2"/>
          </reference>
        </references>
      </pivotArea>
    </format>
    <format dxfId="497">
      <pivotArea collapsedLevelsAreSubtotals="1" fieldPosition="0">
        <references count="2">
          <reference field="8" count="1">
            <x v="292"/>
          </reference>
          <reference field="16" count="1" selected="0">
            <x v="1"/>
          </reference>
        </references>
      </pivotArea>
    </format>
    <format dxfId="496">
      <pivotArea dataOnly="0" labelOnly="1" fieldPosition="0">
        <references count="2">
          <reference field="8" count="1">
            <x v="292"/>
          </reference>
          <reference field="16" count="1" selected="0">
            <x v="1"/>
          </reference>
        </references>
      </pivotArea>
    </format>
    <format dxfId="495">
      <pivotArea collapsedLevelsAreSubtotals="1" fieldPosition="0">
        <references count="2">
          <reference field="8" count="1">
            <x v="220"/>
          </reference>
          <reference field="16" count="1" selected="0">
            <x v="8"/>
          </reference>
        </references>
      </pivotArea>
    </format>
    <format dxfId="494">
      <pivotArea dataOnly="0" labelOnly="1" fieldPosition="0">
        <references count="2">
          <reference field="8" count="1">
            <x v="220"/>
          </reference>
          <reference field="16" count="1" selected="0">
            <x v="8"/>
          </reference>
        </references>
      </pivotArea>
    </format>
    <format dxfId="493">
      <pivotArea collapsedLevelsAreSubtotals="1" fieldPosition="0">
        <references count="2">
          <reference field="8" count="1">
            <x v="292"/>
          </reference>
          <reference field="16" count="1" selected="0">
            <x v="1"/>
          </reference>
        </references>
      </pivotArea>
    </format>
    <format dxfId="492">
      <pivotArea dataOnly="0" labelOnly="1" fieldPosition="0">
        <references count="2">
          <reference field="8" count="1">
            <x v="292"/>
          </reference>
          <reference field="16" count="1" selected="0">
            <x v="1"/>
          </reference>
        </references>
      </pivotArea>
    </format>
    <format dxfId="491">
      <pivotArea collapsedLevelsAreSubtotals="1" fieldPosition="0">
        <references count="2">
          <reference field="8" count="1">
            <x v="220"/>
          </reference>
          <reference field="16" count="1" selected="0">
            <x v="8"/>
          </reference>
        </references>
      </pivotArea>
    </format>
    <format dxfId="490">
      <pivotArea dataOnly="0" labelOnly="1" fieldPosition="0">
        <references count="2">
          <reference field="8" count="1">
            <x v="220"/>
          </reference>
          <reference field="16" count="1" selected="0">
            <x v="8"/>
          </reference>
        </references>
      </pivotArea>
    </format>
    <format dxfId="489">
      <pivotArea collapsedLevelsAreSubtotals="1" fieldPosition="0">
        <references count="2">
          <reference field="8" count="1">
            <x v="292"/>
          </reference>
          <reference field="16" count="1" selected="0">
            <x v="1"/>
          </reference>
        </references>
      </pivotArea>
    </format>
    <format dxfId="488">
      <pivotArea dataOnly="0" labelOnly="1" fieldPosition="0">
        <references count="2">
          <reference field="8" count="1">
            <x v="292"/>
          </reference>
          <reference field="16" count="1" selected="0">
            <x v="1"/>
          </reference>
        </references>
      </pivotArea>
    </format>
    <format dxfId="487">
      <pivotArea collapsedLevelsAreSubtotals="1" fieldPosition="0">
        <references count="2">
          <reference field="8" count="1">
            <x v="220"/>
          </reference>
          <reference field="16" count="1" selected="0">
            <x v="8"/>
          </reference>
        </references>
      </pivotArea>
    </format>
    <format dxfId="486">
      <pivotArea dataOnly="0" labelOnly="1" fieldPosition="0">
        <references count="2">
          <reference field="8" count="1">
            <x v="220"/>
          </reference>
          <reference field="16" count="1" selected="0">
            <x v="8"/>
          </reference>
        </references>
      </pivotArea>
    </format>
    <format dxfId="485">
      <pivotArea collapsedLevelsAreSubtotals="1" fieldPosition="0">
        <references count="2">
          <reference field="8" count="1">
            <x v="287"/>
          </reference>
          <reference field="16" count="1" selected="0">
            <x v="2"/>
          </reference>
        </references>
      </pivotArea>
    </format>
    <format dxfId="484">
      <pivotArea dataOnly="0" labelOnly="1" fieldPosition="0">
        <references count="2">
          <reference field="8" count="1">
            <x v="287"/>
          </reference>
          <reference field="16" count="1" selected="0">
            <x v="2"/>
          </reference>
        </references>
      </pivotArea>
    </format>
    <format dxfId="483">
      <pivotArea collapsedLevelsAreSubtotals="1" fieldPosition="0">
        <references count="2">
          <reference field="8" count="1">
            <x v="287"/>
          </reference>
          <reference field="16" count="1" selected="0">
            <x v="2"/>
          </reference>
        </references>
      </pivotArea>
    </format>
    <format dxfId="482">
      <pivotArea dataOnly="0" labelOnly="1" fieldPosition="0">
        <references count="2">
          <reference field="8" count="1">
            <x v="287"/>
          </reference>
          <reference field="16" count="1" selected="0">
            <x v="2"/>
          </reference>
        </references>
      </pivotArea>
    </format>
    <format dxfId="481">
      <pivotArea collapsedLevelsAreSubtotals="1" fieldPosition="0">
        <references count="2">
          <reference field="8" count="1">
            <x v="287"/>
          </reference>
          <reference field="16" count="1" selected="0">
            <x v="2"/>
          </reference>
        </references>
      </pivotArea>
    </format>
    <format dxfId="480">
      <pivotArea dataOnly="0" labelOnly="1" fieldPosition="0">
        <references count="2">
          <reference field="8" count="1">
            <x v="287"/>
          </reference>
          <reference field="1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1EA2BC-D803-4B15-A026-E28298576D1C}" name="PivotTable1" cacheId="4"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Kegiatan Subkoordinator">
  <location ref="A4:D71" firstHeaderRow="0" firstDataRow="1" firstDataCol="1" rowPageCount="1" colPageCount="1"/>
  <pivotFields count="21">
    <pivotField showAll="0"/>
    <pivotField showAll="0"/>
    <pivotField showAll="0"/>
    <pivotField showAll="0"/>
    <pivotField showAll="0"/>
    <pivotField showAll="0"/>
    <pivotField dataField="1" showAll="0"/>
    <pivotField axis="axisPage" multipleItemSelectionAllowed="1" showAll="0">
      <items count="90">
        <item x="0"/>
        <item x="36"/>
        <item x="41"/>
        <item x="42"/>
        <item x="37"/>
        <item x="38"/>
        <item x="43"/>
        <item x="46"/>
        <item x="50"/>
        <item x="64"/>
        <item x="2"/>
        <item x="17"/>
        <item x="6"/>
        <item x="12"/>
        <item x="14"/>
        <item x="16"/>
        <item x="3"/>
        <item x="4"/>
        <item x="5"/>
        <item x="18"/>
        <item x="19"/>
        <item x="20"/>
        <item x="23"/>
        <item x="24"/>
        <item x="26"/>
        <item x="49"/>
        <item x="76"/>
        <item x="77"/>
        <item x="79"/>
        <item x="80"/>
        <item x="81"/>
        <item x="83"/>
        <item x="21"/>
        <item x="82"/>
        <item x="78"/>
        <item x="25"/>
        <item x="84"/>
        <item x="85"/>
        <item x="86"/>
        <item x="52"/>
        <item x="53"/>
        <item x="54"/>
        <item x="55"/>
        <item x="56"/>
        <item x="57"/>
        <item x="58"/>
        <item x="59"/>
        <item x="60"/>
        <item x="61"/>
        <item x="62"/>
        <item x="63"/>
        <item x="66"/>
        <item x="70"/>
        <item x="75"/>
        <item x="67"/>
        <item x="8"/>
        <item x="13"/>
        <item x="68"/>
        <item x="28"/>
        <item x="9"/>
        <item x="87"/>
        <item x="72"/>
        <item x="73"/>
        <item x="10"/>
        <item x="15"/>
        <item x="39"/>
        <item x="88"/>
        <item x="22"/>
        <item x="7"/>
        <item x="11"/>
        <item x="27"/>
        <item x="29"/>
        <item x="51"/>
        <item x="30"/>
        <item x="31"/>
        <item x="32"/>
        <item x="65"/>
        <item x="69"/>
        <item x="71"/>
        <item x="74"/>
        <item x="33"/>
        <item x="34"/>
        <item x="35"/>
        <item x="40"/>
        <item x="44"/>
        <item x="45"/>
        <item x="47"/>
        <item x="48"/>
        <item x="1"/>
        <item t="default"/>
      </items>
    </pivotField>
    <pivotField axis="axisRow" showAll="0">
      <items count="297">
        <item x="0"/>
        <item x="173"/>
        <item x="75"/>
        <item x="135"/>
        <item x="157"/>
        <item x="137"/>
        <item x="141"/>
        <item x="149"/>
        <item x="145"/>
        <item x="147"/>
        <item x="143"/>
        <item x="139"/>
        <item x="153"/>
        <item x="151"/>
        <item x="33"/>
        <item x="281"/>
        <item x="291"/>
        <item x="108"/>
        <item x="161"/>
        <item x="9"/>
        <item x="73"/>
        <item x="77"/>
        <item x="241"/>
        <item x="57"/>
        <item x="171"/>
        <item x="14"/>
        <item x="25"/>
        <item x="26"/>
        <item x="200"/>
        <item x="62"/>
        <item x="233"/>
        <item x="128"/>
        <item x="124"/>
        <item x="111"/>
        <item x="287"/>
        <item x="283"/>
        <item x="118"/>
        <item x="198"/>
        <item x="188"/>
        <item x="70"/>
        <item x="183"/>
        <item x="90"/>
        <item x="255"/>
        <item x="257"/>
        <item x="38"/>
        <item x="215"/>
        <item x="52"/>
        <item x="109"/>
        <item x="16"/>
        <item x="97"/>
        <item x="270"/>
        <item x="44"/>
        <item x="18"/>
        <item x="72"/>
        <item x="101"/>
        <item x="59"/>
        <item x="85"/>
        <item x="295"/>
        <item x="284"/>
        <item x="246"/>
        <item x="242"/>
        <item x="248"/>
        <item x="34"/>
        <item x="272"/>
        <item x="78"/>
        <item x="84"/>
        <item x="266"/>
        <item x="91"/>
        <item x="29"/>
        <item x="94"/>
        <item x="268"/>
        <item x="41"/>
        <item x="225"/>
        <item x="88"/>
        <item x="119"/>
        <item x="251"/>
        <item x="66"/>
        <item x="221"/>
        <item x="227"/>
        <item x="237"/>
        <item x="293"/>
        <item x="232"/>
        <item x="229"/>
        <item x="99"/>
        <item x="223"/>
        <item x="235"/>
        <item x="263"/>
        <item x="103"/>
        <item x="202"/>
        <item x="105"/>
        <item x="83"/>
        <item x="184"/>
        <item x="36"/>
        <item x="155"/>
        <item x="121"/>
        <item x="76"/>
        <item x="21"/>
        <item x="203"/>
        <item x="259"/>
        <item x="245"/>
        <item x="58"/>
        <item x="162"/>
        <item x="282"/>
        <item x="189"/>
        <item x="10"/>
        <item x="115"/>
        <item x="265"/>
        <item x="92"/>
        <item x="63"/>
        <item x="79"/>
        <item x="285"/>
        <item x="96"/>
        <item x="106"/>
        <item x="185"/>
        <item x="129"/>
        <item x="112"/>
        <item x="288"/>
        <item x="22"/>
        <item x="11"/>
        <item x="174"/>
        <item x="190"/>
        <item x="260"/>
        <item x="289"/>
        <item x="163"/>
        <item x="204"/>
        <item x="130"/>
        <item x="113"/>
        <item x="12"/>
        <item x="261"/>
        <item x="23"/>
        <item x="28"/>
        <item x="71"/>
        <item x="81"/>
        <item x="175"/>
        <item x="191"/>
        <item x="205"/>
        <item x="164"/>
        <item x="262"/>
        <item x="104"/>
        <item x="165"/>
        <item x="65"/>
        <item x="244"/>
        <item x="176"/>
        <item x="192"/>
        <item x="87"/>
        <item x="220"/>
        <item x="206"/>
        <item x="43"/>
        <item x="61"/>
        <item x="279"/>
        <item x="116"/>
        <item x="280"/>
        <item x="177"/>
        <item x="166"/>
        <item x="207"/>
        <item x="231"/>
        <item x="193"/>
        <item x="178"/>
        <item x="194"/>
        <item x="208"/>
        <item x="179"/>
        <item x="195"/>
        <item x="209"/>
        <item x="167"/>
        <item x="168"/>
        <item x="180"/>
        <item x="196"/>
        <item x="210"/>
        <item x="211"/>
        <item x="169"/>
        <item x="277"/>
        <item x="8"/>
        <item x="24"/>
        <item x="170"/>
        <item x="172"/>
        <item x="134"/>
        <item x="201"/>
        <item x="117"/>
        <item x="107"/>
        <item x="13"/>
        <item x="160"/>
        <item x="51"/>
        <item x="156"/>
        <item x="136"/>
        <item x="197"/>
        <item x="187"/>
        <item x="182"/>
        <item x="15"/>
        <item x="292"/>
        <item x="35"/>
        <item x="123"/>
        <item x="110"/>
        <item x="82"/>
        <item x="140"/>
        <item x="148"/>
        <item x="144"/>
        <item x="146"/>
        <item x="142"/>
        <item x="138"/>
        <item x="152"/>
        <item x="154"/>
        <item x="150"/>
        <item x="7"/>
        <item x="254"/>
        <item x="256"/>
        <item x="258"/>
        <item x="264"/>
        <item x="267"/>
        <item x="269"/>
        <item x="46"/>
        <item x="125"/>
        <item x="126"/>
        <item x="42"/>
        <item x="132"/>
        <item x="273"/>
        <item x="133"/>
        <item x="102"/>
        <item x="114"/>
        <item x="56"/>
        <item x="69"/>
        <item x="74"/>
        <item x="80"/>
        <item x="86"/>
        <item x="89"/>
        <item x="127"/>
        <item x="159"/>
        <item x="181"/>
        <item x="250"/>
        <item x="53"/>
        <item x="54"/>
        <item x="252"/>
        <item x="216"/>
        <item x="275"/>
        <item x="238"/>
        <item x="276"/>
        <item x="217"/>
        <item x="131"/>
        <item x="212"/>
        <item x="213"/>
        <item x="67"/>
        <item x="243"/>
        <item x="240"/>
        <item x="247"/>
        <item x="5"/>
        <item x="4"/>
        <item x="30"/>
        <item x="39"/>
        <item x="6"/>
        <item x="20"/>
        <item x="19"/>
        <item x="158"/>
        <item x="55"/>
        <item x="253"/>
        <item x="239"/>
        <item x="249"/>
        <item x="218"/>
        <item x="68"/>
        <item x="186"/>
        <item x="199"/>
        <item x="271"/>
        <item x="274"/>
        <item x="3"/>
        <item x="31"/>
        <item x="27"/>
        <item x="93"/>
        <item x="40"/>
        <item x="224"/>
        <item x="37"/>
        <item x="17"/>
        <item x="64"/>
        <item x="236"/>
        <item x="214"/>
        <item x="219"/>
        <item x="60"/>
        <item x="45"/>
        <item x="2"/>
        <item x="100"/>
        <item x="1"/>
        <item x="230"/>
        <item x="226"/>
        <item x="228"/>
        <item x="47"/>
        <item x="50"/>
        <item x="49"/>
        <item x="48"/>
        <item x="98"/>
        <item x="222"/>
        <item x="234"/>
        <item x="278"/>
        <item x="286"/>
        <item x="290"/>
        <item x="120"/>
        <item x="122"/>
        <item x="32"/>
        <item x="294"/>
        <item x="95"/>
        <item t="default"/>
      </items>
    </pivotField>
    <pivotField showAll="0"/>
    <pivotField showAll="0"/>
    <pivotField showAll="0"/>
    <pivotField dataField="1" showAll="0"/>
    <pivotField dataField="1" showAll="0"/>
    <pivotField showAll="0"/>
    <pivotField showAll="0"/>
    <pivotField axis="axisRow" showAll="0">
      <items count="11">
        <item h="1" x="0"/>
        <item x="2"/>
        <item x="3"/>
        <item x="7"/>
        <item x="8"/>
        <item x="4"/>
        <item x="5"/>
        <item x="9"/>
        <item x="6"/>
        <item h="1" x="1"/>
        <item t="default"/>
      </items>
    </pivotField>
    <pivotField showAll="0"/>
    <pivotField showAll="0"/>
    <pivotField showAll="0"/>
    <pivotField showAll="0"/>
  </pivotFields>
  <rowFields count="2">
    <field x="16"/>
    <field x="8"/>
  </rowFields>
  <rowItems count="67">
    <i>
      <x v="1"/>
    </i>
    <i r="1">
      <x v="202"/>
    </i>
    <i r="1">
      <x v="217"/>
    </i>
    <i r="1">
      <x v="259"/>
    </i>
    <i r="1">
      <x v="268"/>
    </i>
    <i r="1">
      <x v="292"/>
    </i>
    <i r="1">
      <x v="295"/>
    </i>
    <i>
      <x v="2"/>
    </i>
    <i r="1">
      <x v="210"/>
    </i>
    <i r="1">
      <x v="248"/>
    </i>
    <i r="1">
      <x v="263"/>
    </i>
    <i r="1">
      <x v="285"/>
    </i>
    <i r="1">
      <x v="291"/>
    </i>
    <i>
      <x v="3"/>
    </i>
    <i r="1">
      <x v="218"/>
    </i>
    <i r="1">
      <x v="266"/>
    </i>
    <i r="1">
      <x v="269"/>
    </i>
    <i r="1">
      <x v="270"/>
    </i>
    <i r="1">
      <x v="272"/>
    </i>
    <i r="1">
      <x v="273"/>
    </i>
    <i r="1">
      <x v="278"/>
    </i>
    <i r="1">
      <x v="279"/>
    </i>
    <i r="1">
      <x v="280"/>
    </i>
    <i r="1">
      <x v="286"/>
    </i>
    <i r="1">
      <x v="287"/>
    </i>
    <i r="1">
      <x v="288"/>
    </i>
    <i r="1">
      <x v="289"/>
    </i>
    <i r="1">
      <x v="290"/>
    </i>
    <i r="1">
      <x v="294"/>
    </i>
    <i>
      <x v="4"/>
    </i>
    <i r="1">
      <x v="227"/>
    </i>
    <i r="1">
      <x v="240"/>
    </i>
    <i r="1">
      <x v="241"/>
    </i>
    <i r="1">
      <x v="242"/>
    </i>
    <i r="1">
      <x v="276"/>
    </i>
    <i>
      <x v="5"/>
    </i>
    <i r="1">
      <x v="262"/>
    </i>
    <i r="1">
      <x v="264"/>
    </i>
    <i r="1">
      <x v="267"/>
    </i>
    <i>
      <x v="6"/>
    </i>
    <i r="1">
      <x v="211"/>
    </i>
    <i r="1">
      <x v="212"/>
    </i>
    <i r="1">
      <x v="265"/>
    </i>
    <i>
      <x v="7"/>
    </i>
    <i r="1">
      <x v="203"/>
    </i>
    <i r="1">
      <x v="204"/>
    </i>
    <i r="1">
      <x v="205"/>
    </i>
    <i r="1">
      <x v="206"/>
    </i>
    <i r="1">
      <x v="207"/>
    </i>
    <i r="1">
      <x v="208"/>
    </i>
    <i r="1">
      <x v="214"/>
    </i>
    <i r="1">
      <x v="215"/>
    </i>
    <i>
      <x v="8"/>
    </i>
    <i r="1">
      <x v="216"/>
    </i>
    <i r="1">
      <x v="219"/>
    </i>
    <i r="1">
      <x v="220"/>
    </i>
    <i r="1">
      <x v="221"/>
    </i>
    <i r="1">
      <x v="222"/>
    </i>
    <i r="1">
      <x v="223"/>
    </i>
    <i r="1">
      <x v="224"/>
    </i>
    <i r="1">
      <x v="225"/>
    </i>
    <i r="1">
      <x v="226"/>
    </i>
    <i r="1">
      <x v="257"/>
    </i>
    <i r="1">
      <x v="258"/>
    </i>
    <i r="1">
      <x v="271"/>
    </i>
    <i r="1">
      <x v="282"/>
    </i>
    <i t="grand">
      <x/>
    </i>
  </rowItems>
  <colFields count="1">
    <field x="-2"/>
  </colFields>
  <colItems count="3">
    <i>
      <x/>
    </i>
    <i i="1">
      <x v="1"/>
    </i>
    <i i="2">
      <x v="2"/>
    </i>
  </colItems>
  <pageFields count="1">
    <pageField fld="7" hier="-1"/>
  </pageFields>
  <dataFields count="3">
    <dataField name="Semula " fld="6" baseField="16" baseItem="1" numFmtId="41"/>
    <dataField name="Menjadi " fld="12" baseField="16" baseItem="1" numFmtId="41"/>
    <dataField name="+/- " fld="13" baseField="16" baseItem="1" numFmtId="41"/>
  </dataFields>
  <formats count="55">
    <format dxfId="460">
      <pivotArea dataOnly="0" labelOnly="1" fieldPosition="0">
        <references count="1">
          <reference field="16" count="0"/>
        </references>
      </pivotArea>
    </format>
    <format dxfId="459">
      <pivotArea collapsedLevelsAreSubtotals="1" fieldPosition="0">
        <references count="1">
          <reference field="16" count="1">
            <x v="1"/>
          </reference>
        </references>
      </pivotArea>
    </format>
    <format dxfId="458">
      <pivotArea collapsedLevelsAreSubtotals="1" fieldPosition="0">
        <references count="1">
          <reference field="16" count="1">
            <x v="2"/>
          </reference>
        </references>
      </pivotArea>
    </format>
    <format dxfId="457">
      <pivotArea collapsedLevelsAreSubtotals="1" fieldPosition="0">
        <references count="1">
          <reference field="16" count="1">
            <x v="3"/>
          </reference>
        </references>
      </pivotArea>
    </format>
    <format dxfId="456">
      <pivotArea collapsedLevelsAreSubtotals="1" fieldPosition="0">
        <references count="1">
          <reference field="16" count="1">
            <x v="4"/>
          </reference>
        </references>
      </pivotArea>
    </format>
    <format dxfId="455">
      <pivotArea collapsedLevelsAreSubtotals="1" fieldPosition="0">
        <references count="1">
          <reference field="16" count="1">
            <x v="5"/>
          </reference>
        </references>
      </pivotArea>
    </format>
    <format dxfId="454">
      <pivotArea collapsedLevelsAreSubtotals="1" fieldPosition="0">
        <references count="1">
          <reference field="16" count="1">
            <x v="6"/>
          </reference>
        </references>
      </pivotArea>
    </format>
    <format dxfId="453">
      <pivotArea collapsedLevelsAreSubtotals="1" fieldPosition="0">
        <references count="1">
          <reference field="16" count="1">
            <x v="7"/>
          </reference>
        </references>
      </pivotArea>
    </format>
    <format dxfId="452">
      <pivotArea collapsedLevelsAreSubtotals="1" fieldPosition="0">
        <references count="1">
          <reference field="16" count="1">
            <x v="8"/>
          </reference>
        </references>
      </pivotArea>
    </format>
    <format dxfId="451">
      <pivotArea field="16" type="button" dataOnly="0" labelOnly="1" outline="0" axis="axisRow" fieldPosition="0"/>
    </format>
    <format dxfId="450">
      <pivotArea dataOnly="0" labelOnly="1" outline="0" fieldPosition="0">
        <references count="1">
          <reference field="4294967294" count="3">
            <x v="0"/>
            <x v="1"/>
            <x v="2"/>
          </reference>
        </references>
      </pivotArea>
    </format>
    <format dxfId="449">
      <pivotArea collapsedLevelsAreSubtotals="1" fieldPosition="0">
        <references count="1">
          <reference field="16" count="1">
            <x v="1"/>
          </reference>
        </references>
      </pivotArea>
    </format>
    <format dxfId="448">
      <pivotArea collapsedLevelsAreSubtotals="1" fieldPosition="0">
        <references count="2">
          <reference field="8" count="1">
            <x v="202"/>
          </reference>
          <reference field="16" count="1" selected="0">
            <x v="1"/>
          </reference>
        </references>
      </pivotArea>
    </format>
    <format dxfId="447">
      <pivotArea field="16" type="button" dataOnly="0" labelOnly="1" outline="0" axis="axisRow" fieldPosition="0"/>
    </format>
    <format dxfId="446">
      <pivotArea dataOnly="0" labelOnly="1" fieldPosition="0">
        <references count="1">
          <reference field="16" count="1">
            <x v="1"/>
          </reference>
        </references>
      </pivotArea>
    </format>
    <format dxfId="445">
      <pivotArea dataOnly="0" labelOnly="1" fieldPosition="0">
        <references count="2">
          <reference field="8" count="1">
            <x v="202"/>
          </reference>
          <reference field="16" count="1" selected="0">
            <x v="1"/>
          </reference>
        </references>
      </pivotArea>
    </format>
    <format dxfId="444">
      <pivotArea dataOnly="0" labelOnly="1" outline="0" fieldPosition="0">
        <references count="1">
          <reference field="4294967294" count="3">
            <x v="0"/>
            <x v="1"/>
            <x v="2"/>
          </reference>
        </references>
      </pivotArea>
    </format>
    <format dxfId="443">
      <pivotArea collapsedLevelsAreSubtotals="1" fieldPosition="0">
        <references count="2">
          <reference field="8" count="2">
            <x v="259"/>
            <x v="268"/>
          </reference>
          <reference field="16" count="1" selected="0">
            <x v="1"/>
          </reference>
        </references>
      </pivotArea>
    </format>
    <format dxfId="442">
      <pivotArea dataOnly="0" labelOnly="1" fieldPosition="0">
        <references count="2">
          <reference field="8" count="2">
            <x v="259"/>
            <x v="268"/>
          </reference>
          <reference field="16" count="1" selected="0">
            <x v="1"/>
          </reference>
        </references>
      </pivotArea>
    </format>
    <format dxfId="441">
      <pivotArea collapsedLevelsAreSubtotals="1" fieldPosition="0">
        <references count="2">
          <reference field="8" count="1">
            <x v="295"/>
          </reference>
          <reference field="16" count="1" selected="0">
            <x v="1"/>
          </reference>
        </references>
      </pivotArea>
    </format>
    <format dxfId="440">
      <pivotArea collapsedLevelsAreSubtotals="1" fieldPosition="0">
        <references count="1">
          <reference field="16" count="1">
            <x v="2"/>
          </reference>
        </references>
      </pivotArea>
    </format>
    <format dxfId="439">
      <pivotArea dataOnly="0" labelOnly="1" fieldPosition="0">
        <references count="1">
          <reference field="16" count="1">
            <x v="2"/>
          </reference>
        </references>
      </pivotArea>
    </format>
    <format dxfId="438">
      <pivotArea dataOnly="0" labelOnly="1" fieldPosition="0">
        <references count="2">
          <reference field="8" count="1">
            <x v="295"/>
          </reference>
          <reference field="16" count="1" selected="0">
            <x v="1"/>
          </reference>
        </references>
      </pivotArea>
    </format>
    <format dxfId="437">
      <pivotArea collapsedLevelsAreSubtotals="1" fieldPosition="0">
        <references count="2">
          <reference field="8" count="3">
            <x v="248"/>
            <x v="263"/>
            <x v="285"/>
          </reference>
          <reference field="16" count="1" selected="0">
            <x v="2"/>
          </reference>
        </references>
      </pivotArea>
    </format>
    <format dxfId="436">
      <pivotArea dataOnly="0" labelOnly="1" fieldPosition="0">
        <references count="2">
          <reference field="8" count="3">
            <x v="248"/>
            <x v="263"/>
            <x v="285"/>
          </reference>
          <reference field="16" count="1" selected="0">
            <x v="2"/>
          </reference>
        </references>
      </pivotArea>
    </format>
    <format dxfId="435">
      <pivotArea collapsedLevelsAreSubtotals="1" fieldPosition="0">
        <references count="1">
          <reference field="16" count="1">
            <x v="3"/>
          </reference>
        </references>
      </pivotArea>
    </format>
    <format dxfId="434">
      <pivotArea collapsedLevelsAreSubtotals="1" fieldPosition="0">
        <references count="2">
          <reference field="8" count="3">
            <x v="218"/>
            <x v="266"/>
            <x v="269"/>
          </reference>
          <reference field="16" count="1" selected="0">
            <x v="3"/>
          </reference>
        </references>
      </pivotArea>
    </format>
    <format dxfId="433">
      <pivotArea dataOnly="0" labelOnly="1" fieldPosition="0">
        <references count="1">
          <reference field="16" count="1">
            <x v="3"/>
          </reference>
        </references>
      </pivotArea>
    </format>
    <format dxfId="432">
      <pivotArea dataOnly="0" labelOnly="1" fieldPosition="0">
        <references count="2">
          <reference field="8" count="3">
            <x v="218"/>
            <x v="266"/>
            <x v="269"/>
          </reference>
          <reference field="16" count="1" selected="0">
            <x v="3"/>
          </reference>
        </references>
      </pivotArea>
    </format>
    <format dxfId="431">
      <pivotArea collapsedLevelsAreSubtotals="1" fieldPosition="0">
        <references count="2">
          <reference field="8" count="1">
            <x v="272"/>
          </reference>
          <reference field="16" count="1" selected="0">
            <x v="3"/>
          </reference>
        </references>
      </pivotArea>
    </format>
    <format dxfId="430">
      <pivotArea dataOnly="0" labelOnly="1" fieldPosition="0">
        <references count="2">
          <reference field="8" count="1">
            <x v="272"/>
          </reference>
          <reference field="16" count="1" selected="0">
            <x v="3"/>
          </reference>
        </references>
      </pivotArea>
    </format>
    <format dxfId="429">
      <pivotArea collapsedLevelsAreSubtotals="1" fieldPosition="0">
        <references count="2">
          <reference field="8" count="4">
            <x v="278"/>
            <x v="279"/>
            <x v="280"/>
            <x v="286"/>
          </reference>
          <reference field="16" count="1" selected="0">
            <x v="3"/>
          </reference>
        </references>
      </pivotArea>
    </format>
    <format dxfId="428">
      <pivotArea dataOnly="0" labelOnly="1" fieldPosition="0">
        <references count="2">
          <reference field="8" count="4">
            <x v="278"/>
            <x v="279"/>
            <x v="280"/>
            <x v="286"/>
          </reference>
          <reference field="16" count="1" selected="0">
            <x v="3"/>
          </reference>
        </references>
      </pivotArea>
    </format>
    <format dxfId="427">
      <pivotArea collapsedLevelsAreSubtotals="1" fieldPosition="0">
        <references count="2">
          <reference field="8" count="4">
            <x v="288"/>
            <x v="289"/>
            <x v="290"/>
            <x v="294"/>
          </reference>
          <reference field="16" count="1" selected="0">
            <x v="3"/>
          </reference>
        </references>
      </pivotArea>
    </format>
    <format dxfId="426">
      <pivotArea collapsedLevelsAreSubtotals="1" fieldPosition="0">
        <references count="1">
          <reference field="16" count="1">
            <x v="4"/>
          </reference>
        </references>
      </pivotArea>
    </format>
    <format dxfId="425">
      <pivotArea collapsedLevelsAreSubtotals="1" fieldPosition="0">
        <references count="2">
          <reference field="8" count="5">
            <x v="227"/>
            <x v="240"/>
            <x v="241"/>
            <x v="242"/>
            <x v="276"/>
          </reference>
          <reference field="16" count="1" selected="0">
            <x v="4"/>
          </reference>
        </references>
      </pivotArea>
    </format>
    <format dxfId="424">
      <pivotArea collapsedLevelsAreSubtotals="1" fieldPosition="0">
        <references count="1">
          <reference field="16" count="1">
            <x v="5"/>
          </reference>
        </references>
      </pivotArea>
    </format>
    <format dxfId="423">
      <pivotArea collapsedLevelsAreSubtotals="1" fieldPosition="0">
        <references count="2">
          <reference field="8" count="3">
            <x v="262"/>
            <x v="264"/>
            <x v="267"/>
          </reference>
          <reference field="16" count="1" selected="0">
            <x v="5"/>
          </reference>
        </references>
      </pivotArea>
    </format>
    <format dxfId="422">
      <pivotArea collapsedLevelsAreSubtotals="1" fieldPosition="0">
        <references count="1">
          <reference field="16" count="1">
            <x v="6"/>
          </reference>
        </references>
      </pivotArea>
    </format>
    <format dxfId="421">
      <pivotArea dataOnly="0" labelOnly="1" fieldPosition="0">
        <references count="1">
          <reference field="16" count="3">
            <x v="4"/>
            <x v="5"/>
            <x v="6"/>
          </reference>
        </references>
      </pivotArea>
    </format>
    <format dxfId="420">
      <pivotArea dataOnly="0" labelOnly="1" fieldPosition="0">
        <references count="2">
          <reference field="8" count="4">
            <x v="288"/>
            <x v="289"/>
            <x v="290"/>
            <x v="294"/>
          </reference>
          <reference field="16" count="1" selected="0">
            <x v="3"/>
          </reference>
        </references>
      </pivotArea>
    </format>
    <format dxfId="419">
      <pivotArea dataOnly="0" labelOnly="1" fieldPosition="0">
        <references count="2">
          <reference field="8" count="5">
            <x v="227"/>
            <x v="240"/>
            <x v="241"/>
            <x v="242"/>
            <x v="276"/>
          </reference>
          <reference field="16" count="1" selected="0">
            <x v="4"/>
          </reference>
        </references>
      </pivotArea>
    </format>
    <format dxfId="418">
      <pivotArea dataOnly="0" labelOnly="1" fieldPosition="0">
        <references count="2">
          <reference field="8" count="3">
            <x v="262"/>
            <x v="264"/>
            <x v="267"/>
          </reference>
          <reference field="16" count="1" selected="0">
            <x v="5"/>
          </reference>
        </references>
      </pivotArea>
    </format>
    <format dxfId="417">
      <pivotArea collapsedLevelsAreSubtotals="1" fieldPosition="0">
        <references count="2">
          <reference field="8" count="2">
            <x v="212"/>
            <x v="265"/>
          </reference>
          <reference field="16" count="1" selected="0">
            <x v="6"/>
          </reference>
        </references>
      </pivotArea>
    </format>
    <format dxfId="416">
      <pivotArea collapsedLevelsAreSubtotals="1" fieldPosition="0">
        <references count="1">
          <reference field="16" count="1">
            <x v="7"/>
          </reference>
        </references>
      </pivotArea>
    </format>
    <format dxfId="415">
      <pivotArea collapsedLevelsAreSubtotals="1" fieldPosition="0">
        <references count="2">
          <reference field="8" count="8">
            <x v="203"/>
            <x v="204"/>
            <x v="205"/>
            <x v="206"/>
            <x v="207"/>
            <x v="208"/>
            <x v="214"/>
            <x v="215"/>
          </reference>
          <reference field="16" count="1" selected="0">
            <x v="7"/>
          </reference>
        </references>
      </pivotArea>
    </format>
    <format dxfId="414">
      <pivotArea collapsedLevelsAreSubtotals="1" fieldPosition="0">
        <references count="1">
          <reference field="16" count="1">
            <x v="8"/>
          </reference>
        </references>
      </pivotArea>
    </format>
    <format dxfId="413">
      <pivotArea dataOnly="0" labelOnly="1" fieldPosition="0">
        <references count="1">
          <reference field="16" count="2">
            <x v="7"/>
            <x v="8"/>
          </reference>
        </references>
      </pivotArea>
    </format>
    <format dxfId="412">
      <pivotArea dataOnly="0" labelOnly="1" fieldPosition="0">
        <references count="2">
          <reference field="8" count="2">
            <x v="212"/>
            <x v="265"/>
          </reference>
          <reference field="16" count="1" selected="0">
            <x v="6"/>
          </reference>
        </references>
      </pivotArea>
    </format>
    <format dxfId="411">
      <pivotArea dataOnly="0" labelOnly="1" fieldPosition="0">
        <references count="2">
          <reference field="8" count="8">
            <x v="203"/>
            <x v="204"/>
            <x v="205"/>
            <x v="206"/>
            <x v="207"/>
            <x v="208"/>
            <x v="214"/>
            <x v="215"/>
          </reference>
          <reference field="16" count="1" selected="0">
            <x v="7"/>
          </reference>
        </references>
      </pivotArea>
    </format>
    <format dxfId="410">
      <pivotArea collapsedLevelsAreSubtotals="1" fieldPosition="0">
        <references count="2">
          <reference field="8" count="12">
            <x v="219"/>
            <x v="220"/>
            <x v="221"/>
            <x v="222"/>
            <x v="223"/>
            <x v="224"/>
            <x v="225"/>
            <x v="226"/>
            <x v="257"/>
            <x v="258"/>
            <x v="271"/>
            <x v="282"/>
          </reference>
          <reference field="16" count="1" selected="0">
            <x v="8"/>
          </reference>
        </references>
      </pivotArea>
    </format>
    <format dxfId="409">
      <pivotArea grandRow="1" outline="0" collapsedLevelsAreSubtotals="1" fieldPosition="0"/>
    </format>
    <format dxfId="408">
      <pivotArea dataOnly="0" labelOnly="1" grandRow="1" outline="0" fieldPosition="0"/>
    </format>
    <format dxfId="407">
      <pivotArea dataOnly="0" labelOnly="1" fieldPosition="0">
        <references count="2">
          <reference field="8" count="12">
            <x v="219"/>
            <x v="220"/>
            <x v="221"/>
            <x v="222"/>
            <x v="223"/>
            <x v="224"/>
            <x v="225"/>
            <x v="226"/>
            <x v="257"/>
            <x v="258"/>
            <x v="271"/>
            <x v="282"/>
          </reference>
          <reference field="16" count="1" selected="0">
            <x v="8"/>
          </reference>
        </references>
      </pivotArea>
    </format>
    <format dxfId="40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AB7268-BE05-45BB-8AEA-3A603F50760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Kegiatan Subkoordinator" fieldListSortAscending="1">
  <location ref="A3:D68" firstHeaderRow="0" firstDataRow="1" firstDataCol="1"/>
  <pivotFields count="23">
    <pivotField showAll="0"/>
    <pivotField showAll="0"/>
    <pivotField showAll="0"/>
    <pivotField showAll="0"/>
    <pivotField showAll="0"/>
    <pivotField showAll="0"/>
    <pivotField dataField="1" showAll="0"/>
    <pivotField showAll="0"/>
    <pivotField axis="axisRow" showAll="0">
      <items count="294">
        <item x="165"/>
        <item x="69"/>
        <item x="127"/>
        <item x="149"/>
        <item x="129"/>
        <item x="133"/>
        <item x="141"/>
        <item x="137"/>
        <item x="139"/>
        <item x="135"/>
        <item x="131"/>
        <item x="145"/>
        <item x="143"/>
        <item x="274"/>
        <item x="284"/>
        <item x="153"/>
        <item x="7"/>
        <item x="67"/>
        <item x="71"/>
        <item x="234"/>
        <item x="54"/>
        <item x="163"/>
        <item x="12"/>
        <item x="24"/>
        <item x="192"/>
        <item x="226"/>
        <item x="280"/>
        <item x="276"/>
        <item x="190"/>
        <item x="180"/>
        <item x="64"/>
        <item x="175"/>
        <item x="83"/>
        <item x="248"/>
        <item x="250"/>
        <item x="35"/>
        <item x="207"/>
        <item x="49"/>
        <item x="14"/>
        <item x="89"/>
        <item x="263"/>
        <item x="41"/>
        <item x="17"/>
        <item x="66"/>
        <item x="93"/>
        <item x="56"/>
        <item x="79"/>
        <item x="288"/>
        <item x="277"/>
        <item x="239"/>
        <item x="235"/>
        <item x="241"/>
        <item x="31"/>
        <item x="265"/>
        <item x="72"/>
        <item x="78"/>
        <item x="259"/>
        <item x="84"/>
        <item x="27"/>
        <item x="86"/>
        <item x="261"/>
        <item x="38"/>
        <item x="217"/>
        <item x="81"/>
        <item x="244"/>
        <item x="213"/>
        <item x="219"/>
        <item x="225"/>
        <item x="286"/>
        <item x="221"/>
        <item x="91"/>
        <item x="215"/>
        <item x="256"/>
        <item x="194"/>
        <item x="77"/>
        <item x="176"/>
        <item x="33"/>
        <item x="147"/>
        <item x="70"/>
        <item x="20"/>
        <item x="195"/>
        <item x="252"/>
        <item x="238"/>
        <item x="55"/>
        <item x="154"/>
        <item x="275"/>
        <item x="181"/>
        <item x="8"/>
        <item x="258"/>
        <item x="278"/>
        <item x="177"/>
        <item x="227"/>
        <item x="281"/>
        <item x="21"/>
        <item x="9"/>
        <item x="166"/>
        <item x="182"/>
        <item x="253"/>
        <item x="228"/>
        <item x="282"/>
        <item x="155"/>
        <item x="196"/>
        <item x="10"/>
        <item x="254"/>
        <item x="22"/>
        <item x="26"/>
        <item x="65"/>
        <item x="75"/>
        <item x="167"/>
        <item x="183"/>
        <item x="197"/>
        <item x="156"/>
        <item x="255"/>
        <item x="157"/>
        <item x="223"/>
        <item x="237"/>
        <item x="168"/>
        <item x="184"/>
        <item x="212"/>
        <item x="198"/>
        <item x="40"/>
        <item x="272"/>
        <item x="273"/>
        <item x="169"/>
        <item x="158"/>
        <item x="199"/>
        <item x="224"/>
        <item x="185"/>
        <item x="170"/>
        <item x="186"/>
        <item x="200"/>
        <item x="171"/>
        <item x="187"/>
        <item x="201"/>
        <item x="159"/>
        <item x="160"/>
        <item x="172"/>
        <item x="188"/>
        <item x="202"/>
        <item x="203"/>
        <item x="161"/>
        <item x="270"/>
        <item x="287"/>
        <item x="6"/>
        <item x="23"/>
        <item x="162"/>
        <item x="164"/>
        <item x="126"/>
        <item x="193"/>
        <item x="99"/>
        <item x="11"/>
        <item x="152"/>
        <item x="48"/>
        <item x="148"/>
        <item x="128"/>
        <item x="189"/>
        <item x="179"/>
        <item x="174"/>
        <item x="13"/>
        <item x="285"/>
        <item x="32"/>
        <item x="15"/>
        <item x="102"/>
        <item x="76"/>
        <item x="132"/>
        <item x="140"/>
        <item x="136"/>
        <item x="138"/>
        <item x="134"/>
        <item x="130"/>
        <item x="144"/>
        <item x="146"/>
        <item x="142"/>
        <item x="5"/>
        <item x="87"/>
        <item x="262"/>
        <item m="1" x="290"/>
        <item m="1" x="289"/>
        <item x="43"/>
        <item x="39"/>
        <item x="124"/>
        <item x="125"/>
        <item x="94"/>
        <item x="53"/>
        <item x="173"/>
        <item x="279"/>
        <item x="243"/>
        <item x="50"/>
        <item x="51"/>
        <item x="245"/>
        <item x="208"/>
        <item x="268"/>
        <item x="231"/>
        <item x="269"/>
        <item x="209"/>
        <item x="123"/>
        <item x="204"/>
        <item x="205"/>
        <item x="61"/>
        <item x="236"/>
        <item x="233"/>
        <item x="240"/>
        <item x="3"/>
        <item x="2"/>
        <item x="28"/>
        <item x="36"/>
        <item x="4"/>
        <item x="19"/>
        <item x="18"/>
        <item x="150"/>
        <item x="151"/>
        <item x="52"/>
        <item x="246"/>
        <item x="232"/>
        <item x="242"/>
        <item x="210"/>
        <item x="62"/>
        <item x="191"/>
        <item m="1" x="291"/>
        <item x="68"/>
        <item x="264"/>
        <item x="178"/>
        <item x="260"/>
        <item x="267"/>
        <item x="1"/>
        <item x="82"/>
        <item x="63"/>
        <item x="74"/>
        <item x="257"/>
        <item x="29"/>
        <item x="25"/>
        <item x="85"/>
        <item x="37"/>
        <item x="216"/>
        <item x="80"/>
        <item x="247"/>
        <item x="34"/>
        <item x="16"/>
        <item x="266"/>
        <item x="249"/>
        <item x="206"/>
        <item x="211"/>
        <item x="42"/>
        <item x="0"/>
        <item x="92"/>
        <item x="222"/>
        <item x="218"/>
        <item x="220"/>
        <item x="44"/>
        <item x="47"/>
        <item x="46"/>
        <item x="45"/>
        <item x="90"/>
        <item x="214"/>
        <item x="271"/>
        <item x="283"/>
        <item x="251"/>
        <item x="112"/>
        <item x="114"/>
        <item x="30"/>
        <item x="106"/>
        <item x="109"/>
        <item x="229"/>
        <item x="230"/>
        <item x="57"/>
        <item x="58"/>
        <item m="1" x="292"/>
        <item x="60"/>
        <item x="59"/>
        <item x="97"/>
        <item x="119"/>
        <item x="107"/>
        <item x="111"/>
        <item x="120"/>
        <item x="121"/>
        <item x="122"/>
        <item x="88"/>
        <item x="95"/>
        <item x="96"/>
        <item x="98"/>
        <item x="100"/>
        <item x="101"/>
        <item x="103"/>
        <item x="104"/>
        <item x="105"/>
        <item x="108"/>
        <item x="110"/>
        <item x="113"/>
        <item x="115"/>
        <item x="117"/>
        <item x="116"/>
        <item x="118"/>
        <item x="73"/>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8"/>
        <item x="5"/>
        <item h="1" x="0"/>
        <item t="default"/>
      </items>
    </pivotField>
    <pivotField showAll="0"/>
    <pivotField showAll="0"/>
    <pivotField showAll="0"/>
    <pivotField showAll="0"/>
    <pivotField showAll="0"/>
    <pivotField dataField="1" dragToRow="0" dragToCol="0" dragToPage="0" showAll="0" defaultSubtotal="0"/>
  </pivotFields>
  <rowFields count="2">
    <field x="16"/>
    <field x="8"/>
  </rowFields>
  <rowItems count="65">
    <i>
      <x/>
    </i>
    <i r="1">
      <x v="173"/>
    </i>
    <i r="1">
      <x v="174"/>
    </i>
    <i r="1">
      <x v="220"/>
    </i>
    <i r="1">
      <x v="237"/>
    </i>
    <i r="1">
      <x v="258"/>
    </i>
    <i r="1">
      <x v="260"/>
    </i>
    <i>
      <x v="1"/>
    </i>
    <i r="1">
      <x v="207"/>
    </i>
    <i r="1">
      <x v="230"/>
    </i>
    <i r="1">
      <x v="252"/>
    </i>
    <i r="1">
      <x v="257"/>
    </i>
    <i r="1">
      <x v="290"/>
    </i>
    <i>
      <x v="2"/>
    </i>
    <i r="1">
      <x v="142"/>
    </i>
    <i r="1">
      <x v="183"/>
    </i>
    <i r="1">
      <x v="185"/>
    </i>
    <i r="1">
      <x v="233"/>
    </i>
    <i r="1">
      <x v="241"/>
    </i>
    <i r="1">
      <x v="245"/>
    </i>
    <i r="1">
      <x v="246"/>
    </i>
    <i r="1">
      <x v="247"/>
    </i>
    <i r="1">
      <x v="253"/>
    </i>
    <i r="1">
      <x v="254"/>
    </i>
    <i r="1">
      <x v="255"/>
    </i>
    <i r="1">
      <x v="262"/>
    </i>
    <i r="1">
      <x v="264"/>
    </i>
    <i>
      <x v="3"/>
    </i>
    <i r="1">
      <x v="186"/>
    </i>
    <i r="1">
      <x v="199"/>
    </i>
    <i r="1">
      <x v="200"/>
    </i>
    <i r="1">
      <x v="201"/>
    </i>
    <i r="1">
      <x v="244"/>
    </i>
    <i>
      <x v="4"/>
    </i>
    <i r="1">
      <x v="229"/>
    </i>
    <i r="1">
      <x v="231"/>
    </i>
    <i r="1">
      <x v="236"/>
    </i>
    <i>
      <x v="5"/>
    </i>
    <i r="1">
      <x v="179"/>
    </i>
    <i r="1">
      <x v="232"/>
    </i>
    <i r="1">
      <x v="291"/>
    </i>
    <i>
      <x v="6"/>
    </i>
    <i r="1">
      <x v="175"/>
    </i>
    <i r="1">
      <x v="181"/>
    </i>
    <i r="1">
      <x v="222"/>
    </i>
    <i r="1">
      <x v="228"/>
    </i>
    <i r="1">
      <x v="235"/>
    </i>
    <i r="1">
      <x v="238"/>
    </i>
    <i r="1">
      <x v="239"/>
    </i>
    <i r="1">
      <x v="256"/>
    </i>
    <i>
      <x v="7"/>
    </i>
    <i r="1">
      <x v="182"/>
    </i>
    <i r="1">
      <x v="184"/>
    </i>
    <i r="1">
      <x v="210"/>
    </i>
    <i r="1">
      <x v="217"/>
    </i>
    <i r="1">
      <x v="219"/>
    </i>
    <i r="1">
      <x v="221"/>
    </i>
    <i r="1">
      <x v="225"/>
    </i>
    <i r="1">
      <x v="226"/>
    </i>
    <i r="1">
      <x v="227"/>
    </i>
    <i r="1">
      <x v="234"/>
    </i>
    <i r="1">
      <x v="240"/>
    </i>
    <i r="1">
      <x v="249"/>
    </i>
    <i r="1">
      <x v="270"/>
    </i>
    <i t="grand">
      <x/>
    </i>
  </rowItems>
  <colFields count="1">
    <field x="-2"/>
  </colFields>
  <colItems count="3">
    <i>
      <x/>
    </i>
    <i i="1">
      <x v="1"/>
    </i>
    <i i="2">
      <x v="2"/>
    </i>
  </colItems>
  <dataFields count="3">
    <dataField name="Semula " fld="6" baseField="16" baseItem="0" numFmtId="41"/>
    <dataField name="Menjadi " fld="12" baseField="16" baseItem="0" numFmtId="41"/>
    <dataField name="Selisih " fld="22" baseField="16" baseItem="0" numFmtId="41"/>
  </dataFields>
  <formats count="83">
    <format dxfId="384">
      <pivotArea collapsedLevelsAreSubtotals="1" fieldPosition="0">
        <references count="2">
          <reference field="8" count="1">
            <x v="176"/>
          </reference>
          <reference field="16" count="1" selected="0">
            <x v="5"/>
          </reference>
        </references>
      </pivotArea>
    </format>
    <format dxfId="383">
      <pivotArea dataOnly="0" labelOnly="1" fieldPosition="0">
        <references count="2">
          <reference field="8" count="1">
            <x v="176"/>
          </reference>
          <reference field="16" count="1" selected="0">
            <x v="5"/>
          </reference>
        </references>
      </pivotArea>
    </format>
    <format dxfId="382">
      <pivotArea collapsedLevelsAreSubtotals="1" fieldPosition="0">
        <references count="2">
          <reference field="8" count="1">
            <x v="238"/>
          </reference>
          <reference field="16" count="1" selected="0">
            <x v="6"/>
          </reference>
        </references>
      </pivotArea>
    </format>
    <format dxfId="381">
      <pivotArea dataOnly="0" labelOnly="1" fieldPosition="0">
        <references count="2">
          <reference field="8" count="1">
            <x v="238"/>
          </reference>
          <reference field="16" count="1" selected="0">
            <x v="6"/>
          </reference>
        </references>
      </pivotArea>
    </format>
    <format dxfId="380">
      <pivotArea collapsedLevelsAreSubtotals="1" fieldPosition="0">
        <references count="2">
          <reference field="8" count="1">
            <x v="218"/>
          </reference>
          <reference field="16" count="1" selected="0">
            <x v="0"/>
          </reference>
        </references>
      </pivotArea>
    </format>
    <format dxfId="379">
      <pivotArea dataOnly="0" labelOnly="1" fieldPosition="0">
        <references count="2">
          <reference field="8" count="1">
            <x v="218"/>
          </reference>
          <reference field="16" count="1" selected="0">
            <x v="0"/>
          </reference>
        </references>
      </pivotArea>
    </format>
    <format dxfId="378">
      <pivotArea collapsedLevelsAreSubtotals="1" fieldPosition="0">
        <references count="2">
          <reference field="8" count="1">
            <x v="258"/>
          </reference>
          <reference field="16" count="1" selected="0">
            <x v="0"/>
          </reference>
        </references>
      </pivotArea>
    </format>
    <format dxfId="377">
      <pivotArea dataOnly="0" labelOnly="1" fieldPosition="0">
        <references count="2">
          <reference field="8" count="1">
            <x v="258"/>
          </reference>
          <reference field="16" count="1" selected="0">
            <x v="0"/>
          </reference>
        </references>
      </pivotArea>
    </format>
    <format dxfId="376">
      <pivotArea collapsedLevelsAreSubtotals="1" fieldPosition="0">
        <references count="2">
          <reference field="8" count="1">
            <x v="177"/>
          </reference>
          <reference field="16" count="1" selected="0">
            <x v="1"/>
          </reference>
        </references>
      </pivotArea>
    </format>
    <format dxfId="375">
      <pivotArea dataOnly="0" labelOnly="1" fieldPosition="0">
        <references count="2">
          <reference field="8" count="1">
            <x v="177"/>
          </reference>
          <reference field="16" count="1" selected="0">
            <x v="1"/>
          </reference>
        </references>
      </pivotArea>
    </format>
    <format dxfId="374">
      <pivotArea collapsedLevelsAreSubtotals="1" fieldPosition="0">
        <references count="2">
          <reference field="8" count="1">
            <x v="257"/>
          </reference>
          <reference field="16" count="1" selected="0">
            <x v="1"/>
          </reference>
        </references>
      </pivotArea>
    </format>
    <format dxfId="373">
      <pivotArea dataOnly="0" labelOnly="1" fieldPosition="0">
        <references count="2">
          <reference field="8" count="1">
            <x v="257"/>
          </reference>
          <reference field="16" count="1" selected="0">
            <x v="1"/>
          </reference>
        </references>
      </pivotArea>
    </format>
    <format dxfId="372">
      <pivotArea collapsedLevelsAreSubtotals="1" fieldPosition="0">
        <references count="2">
          <reference field="8" count="1">
            <x v="182"/>
          </reference>
          <reference field="16" count="1" selected="0">
            <x v="7"/>
          </reference>
        </references>
      </pivotArea>
    </format>
    <format dxfId="371">
      <pivotArea dataOnly="0" labelOnly="1" fieldPosition="0">
        <references count="2">
          <reference field="8" count="1">
            <x v="182"/>
          </reference>
          <reference field="16" count="1" selected="0">
            <x v="7"/>
          </reference>
        </references>
      </pivotArea>
    </format>
    <format dxfId="370">
      <pivotArea dataOnly="0" labelOnly="1" fieldPosition="0">
        <references count="1">
          <reference field="16" count="0"/>
        </references>
      </pivotArea>
    </format>
    <format dxfId="369">
      <pivotArea dataOnly="0" labelOnly="1" fieldPosition="0">
        <references count="1">
          <reference field="16" count="0"/>
        </references>
      </pivotArea>
    </format>
    <format dxfId="368">
      <pivotArea collapsedLevelsAreSubtotals="1" fieldPosition="0">
        <references count="1">
          <reference field="16" count="1">
            <x v="3"/>
          </reference>
        </references>
      </pivotArea>
    </format>
    <format dxfId="367">
      <pivotArea collapsedLevelsAreSubtotals="1" fieldPosition="0">
        <references count="1">
          <reference field="16" count="1">
            <x v="4"/>
          </reference>
        </references>
      </pivotArea>
    </format>
    <format dxfId="366">
      <pivotArea collapsedLevelsAreSubtotals="1" fieldPosition="0">
        <references count="1">
          <reference field="16" count="1">
            <x v="5"/>
          </reference>
        </references>
      </pivotArea>
    </format>
    <format dxfId="365">
      <pivotArea collapsedLevelsAreSubtotals="1" fieldPosition="0">
        <references count="1">
          <reference field="16" count="1">
            <x v="6"/>
          </reference>
        </references>
      </pivotArea>
    </format>
    <format dxfId="364">
      <pivotArea collapsedLevelsAreSubtotals="1" fieldPosition="0">
        <references count="1">
          <reference field="16" count="1">
            <x v="0"/>
          </reference>
        </references>
      </pivotArea>
    </format>
    <format dxfId="363">
      <pivotArea collapsedLevelsAreSubtotals="1" fieldPosition="0">
        <references count="1">
          <reference field="16" count="1">
            <x v="2"/>
          </reference>
        </references>
      </pivotArea>
    </format>
    <format dxfId="362">
      <pivotArea collapsedLevelsAreSubtotals="1" fieldPosition="0">
        <references count="1">
          <reference field="16" count="1">
            <x v="1"/>
          </reference>
        </references>
      </pivotArea>
    </format>
    <format dxfId="361">
      <pivotArea collapsedLevelsAreSubtotals="1" fieldPosition="0">
        <references count="1">
          <reference field="16" count="1">
            <x v="7"/>
          </reference>
        </references>
      </pivotArea>
    </format>
    <format dxfId="360">
      <pivotArea collapsedLevelsAreSubtotals="1" fieldPosition="0">
        <references count="1">
          <reference field="16" count="1">
            <x v="3"/>
          </reference>
        </references>
      </pivotArea>
    </format>
    <format dxfId="359">
      <pivotArea collapsedLevelsAreSubtotals="1" fieldPosition="0">
        <references count="1">
          <reference field="16" count="1">
            <x v="4"/>
          </reference>
        </references>
      </pivotArea>
    </format>
    <format dxfId="358">
      <pivotArea collapsedLevelsAreSubtotals="1" fieldPosition="0">
        <references count="1">
          <reference field="16" count="1">
            <x v="5"/>
          </reference>
        </references>
      </pivotArea>
    </format>
    <format dxfId="357">
      <pivotArea collapsedLevelsAreSubtotals="1" fieldPosition="0">
        <references count="1">
          <reference field="16" count="1">
            <x v="6"/>
          </reference>
        </references>
      </pivotArea>
    </format>
    <format dxfId="356">
      <pivotArea collapsedLevelsAreSubtotals="1" fieldPosition="0">
        <references count="1">
          <reference field="16" count="1">
            <x v="0"/>
          </reference>
        </references>
      </pivotArea>
    </format>
    <format dxfId="355">
      <pivotArea collapsedLevelsAreSubtotals="1" fieldPosition="0">
        <references count="1">
          <reference field="16" count="1">
            <x v="2"/>
          </reference>
        </references>
      </pivotArea>
    </format>
    <format dxfId="354">
      <pivotArea collapsedLevelsAreSubtotals="1" fieldPosition="0">
        <references count="1">
          <reference field="16" count="1">
            <x v="1"/>
          </reference>
        </references>
      </pivotArea>
    </format>
    <format dxfId="353">
      <pivotArea collapsedLevelsAreSubtotals="1" fieldPosition="0">
        <references count="1">
          <reference field="16" count="1">
            <x v="7"/>
          </reference>
        </references>
      </pivotArea>
    </format>
    <format dxfId="352">
      <pivotArea dataOnly="0" labelOnly="1" fieldPosition="0">
        <references count="1">
          <reference field="16" count="0"/>
        </references>
      </pivotArea>
    </format>
    <format dxfId="351">
      <pivotArea dataOnly="0" labelOnly="1" fieldPosition="0">
        <references count="1">
          <reference field="16" count="0"/>
        </references>
      </pivotArea>
    </format>
    <format dxfId="350">
      <pivotArea collapsedLevelsAreSubtotals="1" fieldPosition="0">
        <references count="1">
          <reference field="16" count="1">
            <x v="3"/>
          </reference>
        </references>
      </pivotArea>
    </format>
    <format dxfId="349">
      <pivotArea collapsedLevelsAreSubtotals="1" fieldPosition="0">
        <references count="1">
          <reference field="16" count="1">
            <x v="4"/>
          </reference>
        </references>
      </pivotArea>
    </format>
    <format dxfId="348">
      <pivotArea collapsedLevelsAreSubtotals="1" fieldPosition="0">
        <references count="1">
          <reference field="16" count="1">
            <x v="5"/>
          </reference>
        </references>
      </pivotArea>
    </format>
    <format dxfId="347">
      <pivotArea collapsedLevelsAreSubtotals="1" fieldPosition="0">
        <references count="1">
          <reference field="16" count="1">
            <x v="6"/>
          </reference>
        </references>
      </pivotArea>
    </format>
    <format dxfId="346">
      <pivotArea collapsedLevelsAreSubtotals="1" fieldPosition="0">
        <references count="1">
          <reference field="16" count="1">
            <x v="0"/>
          </reference>
        </references>
      </pivotArea>
    </format>
    <format dxfId="345">
      <pivotArea collapsedLevelsAreSubtotals="1" fieldPosition="0">
        <references count="1">
          <reference field="16" count="1">
            <x v="2"/>
          </reference>
        </references>
      </pivotArea>
    </format>
    <format dxfId="344">
      <pivotArea collapsedLevelsAreSubtotals="1" fieldPosition="0">
        <references count="1">
          <reference field="16" count="1">
            <x v="1"/>
          </reference>
        </references>
      </pivotArea>
    </format>
    <format dxfId="343">
      <pivotArea collapsedLevelsAreSubtotals="1" fieldPosition="0">
        <references count="1">
          <reference field="16" count="1">
            <x v="7"/>
          </reference>
        </references>
      </pivotArea>
    </format>
    <format dxfId="342">
      <pivotArea collapsedLevelsAreSubtotals="1" fieldPosition="0">
        <references count="1">
          <reference field="16" count="1">
            <x v="3"/>
          </reference>
        </references>
      </pivotArea>
    </format>
    <format dxfId="341">
      <pivotArea collapsedLevelsAreSubtotals="1" fieldPosition="0">
        <references count="1">
          <reference field="16" count="1">
            <x v="4"/>
          </reference>
        </references>
      </pivotArea>
    </format>
    <format dxfId="340">
      <pivotArea collapsedLevelsAreSubtotals="1" fieldPosition="0">
        <references count="1">
          <reference field="16" count="1">
            <x v="5"/>
          </reference>
        </references>
      </pivotArea>
    </format>
    <format dxfId="339">
      <pivotArea collapsedLevelsAreSubtotals="1" fieldPosition="0">
        <references count="1">
          <reference field="16" count="1">
            <x v="6"/>
          </reference>
        </references>
      </pivotArea>
    </format>
    <format dxfId="338">
      <pivotArea collapsedLevelsAreSubtotals="1" fieldPosition="0">
        <references count="1">
          <reference field="16" count="1">
            <x v="0"/>
          </reference>
        </references>
      </pivotArea>
    </format>
    <format dxfId="337">
      <pivotArea collapsedLevelsAreSubtotals="1" fieldPosition="0">
        <references count="1">
          <reference field="16" count="1">
            <x v="2"/>
          </reference>
        </references>
      </pivotArea>
    </format>
    <format dxfId="336">
      <pivotArea collapsedLevelsAreSubtotals="1" fieldPosition="0">
        <references count="1">
          <reference field="16" count="1">
            <x v="1"/>
          </reference>
        </references>
      </pivotArea>
    </format>
    <format dxfId="335">
      <pivotArea collapsedLevelsAreSubtotals="1" fieldPosition="0">
        <references count="1">
          <reference field="16" count="1">
            <x v="7"/>
          </reference>
        </references>
      </pivotArea>
    </format>
    <format dxfId="334">
      <pivotArea type="all" dataOnly="0" outline="0" fieldPosition="0"/>
    </format>
    <format dxfId="333">
      <pivotArea outline="0" collapsedLevelsAreSubtotals="1" fieldPosition="0"/>
    </format>
    <format dxfId="332">
      <pivotArea field="16" type="button" dataOnly="0" labelOnly="1" outline="0" axis="axisRow" fieldPosition="0"/>
    </format>
    <format dxfId="331">
      <pivotArea dataOnly="0" labelOnly="1" fieldPosition="0">
        <references count="1">
          <reference field="16" count="0"/>
        </references>
      </pivotArea>
    </format>
    <format dxfId="330">
      <pivotArea dataOnly="0" labelOnly="1" grandRow="1" outline="0" fieldPosition="0"/>
    </format>
    <format dxfId="329">
      <pivotArea dataOnly="0" labelOnly="1" fieldPosition="0">
        <references count="2">
          <reference field="8" count="5">
            <x v="186"/>
            <x v="199"/>
            <x v="200"/>
            <x v="201"/>
            <x v="244"/>
          </reference>
          <reference field="16" count="1" selected="0">
            <x v="3"/>
          </reference>
        </references>
      </pivotArea>
    </format>
    <format dxfId="328">
      <pivotArea dataOnly="0" labelOnly="1" fieldPosition="0">
        <references count="2">
          <reference field="8" count="3">
            <x v="229"/>
            <x v="231"/>
            <x v="236"/>
          </reference>
          <reference field="16" count="1" selected="0">
            <x v="4"/>
          </reference>
        </references>
      </pivotArea>
    </format>
    <format dxfId="327">
      <pivotArea dataOnly="0" labelOnly="1" fieldPosition="0">
        <references count="2">
          <reference field="8" count="3">
            <x v="176"/>
            <x v="179"/>
            <x v="232"/>
          </reference>
          <reference field="16" count="1" selected="0">
            <x v="5"/>
          </reference>
        </references>
      </pivotArea>
    </format>
    <format dxfId="326">
      <pivotArea dataOnly="0" labelOnly="1" fieldPosition="0">
        <references count="2">
          <reference field="8" count="8">
            <x v="175"/>
            <x v="181"/>
            <x v="222"/>
            <x v="228"/>
            <x v="235"/>
            <x v="238"/>
            <x v="239"/>
            <x v="256"/>
          </reference>
          <reference field="16" count="1" selected="0">
            <x v="6"/>
          </reference>
        </references>
      </pivotArea>
    </format>
    <format dxfId="325">
      <pivotArea dataOnly="0" labelOnly="1" fieldPosition="0">
        <references count="2">
          <reference field="8" count="6">
            <x v="173"/>
            <x v="174"/>
            <x v="218"/>
            <x v="220"/>
            <x v="237"/>
            <x v="258"/>
          </reference>
          <reference field="16" count="1" selected="0">
            <x v="0"/>
          </reference>
        </references>
      </pivotArea>
    </format>
    <format dxfId="324">
      <pivotArea dataOnly="0" labelOnly="1" fieldPosition="0">
        <references count="2">
          <reference field="8" count="11">
            <x v="142"/>
            <x v="183"/>
            <x v="185"/>
            <x v="233"/>
            <x v="241"/>
            <x v="245"/>
            <x v="246"/>
            <x v="247"/>
            <x v="253"/>
            <x v="254"/>
            <x v="255"/>
          </reference>
          <reference field="16" count="1" selected="0">
            <x v="2"/>
          </reference>
        </references>
      </pivotArea>
    </format>
    <format dxfId="323">
      <pivotArea dataOnly="0" labelOnly="1" fieldPosition="0">
        <references count="2">
          <reference field="8" count="5">
            <x v="177"/>
            <x v="207"/>
            <x v="230"/>
            <x v="252"/>
            <x v="257"/>
          </reference>
          <reference field="16" count="1" selected="0">
            <x v="1"/>
          </reference>
        </references>
      </pivotArea>
    </format>
    <format dxfId="322">
      <pivotArea dataOnly="0" labelOnly="1" fieldPosition="0">
        <references count="2">
          <reference field="8" count="12">
            <x v="182"/>
            <x v="184"/>
            <x v="210"/>
            <x v="217"/>
            <x v="219"/>
            <x v="221"/>
            <x v="225"/>
            <x v="226"/>
            <x v="227"/>
            <x v="234"/>
            <x v="240"/>
            <x v="249"/>
          </reference>
          <reference field="16" count="1" selected="0">
            <x v="7"/>
          </reference>
        </references>
      </pivotArea>
    </format>
    <format dxfId="321">
      <pivotArea dataOnly="0" labelOnly="1" outline="0" fieldPosition="0">
        <references count="1">
          <reference field="4294967294" count="3">
            <x v="0"/>
            <x v="1"/>
            <x v="2"/>
          </reference>
        </references>
      </pivotArea>
    </format>
    <format dxfId="320">
      <pivotArea field="16" type="button" dataOnly="0" labelOnly="1" outline="0" axis="axisRow" fieldPosition="0"/>
    </format>
    <format dxfId="319">
      <pivotArea dataOnly="0" labelOnly="1" outline="0" fieldPosition="0">
        <references count="1">
          <reference field="4294967294" count="3">
            <x v="0"/>
            <x v="1"/>
            <x v="2"/>
          </reference>
        </references>
      </pivotArea>
    </format>
    <format dxfId="318">
      <pivotArea dataOnly="0" labelOnly="1" grandRow="1" outline="0" fieldPosition="0"/>
    </format>
    <format dxfId="317">
      <pivotArea collapsedLevelsAreSubtotals="1" fieldPosition="0">
        <references count="2">
          <reference field="8" count="1">
            <x v="176"/>
          </reference>
          <reference field="16" count="1" selected="0">
            <x v="5"/>
          </reference>
        </references>
      </pivotArea>
    </format>
    <format dxfId="316">
      <pivotArea dataOnly="0" labelOnly="1" fieldPosition="0">
        <references count="2">
          <reference field="8" count="1">
            <x v="176"/>
          </reference>
          <reference field="16" count="1" selected="0">
            <x v="5"/>
          </reference>
        </references>
      </pivotArea>
    </format>
    <format dxfId="315">
      <pivotArea collapsedLevelsAreSubtotals="1" fieldPosition="0">
        <references count="2">
          <reference field="8" count="1">
            <x v="238"/>
          </reference>
          <reference field="16" count="1" selected="0">
            <x v="6"/>
          </reference>
        </references>
      </pivotArea>
    </format>
    <format dxfId="314">
      <pivotArea dataOnly="0" labelOnly="1" fieldPosition="0">
        <references count="2">
          <reference field="8" count="1">
            <x v="238"/>
          </reference>
          <reference field="16" count="1" selected="0">
            <x v="6"/>
          </reference>
        </references>
      </pivotArea>
    </format>
    <format dxfId="313">
      <pivotArea collapsedLevelsAreSubtotals="1" fieldPosition="0">
        <references count="2">
          <reference field="8" count="2">
            <x v="258"/>
            <x v="260"/>
          </reference>
          <reference field="16" count="1" selected="0">
            <x v="0"/>
          </reference>
        </references>
      </pivotArea>
    </format>
    <format dxfId="312">
      <pivotArea dataOnly="0" labelOnly="1" fieldPosition="0">
        <references count="2">
          <reference field="8" count="2">
            <x v="258"/>
            <x v="260"/>
          </reference>
          <reference field="16" count="1" selected="0">
            <x v="0"/>
          </reference>
        </references>
      </pivotArea>
    </format>
    <format dxfId="311">
      <pivotArea collapsedLevelsAreSubtotals="1" fieldPosition="0">
        <references count="2">
          <reference field="8" count="2">
            <x v="262"/>
            <x v="264"/>
          </reference>
          <reference field="16" count="1" selected="0">
            <x v="2"/>
          </reference>
        </references>
      </pivotArea>
    </format>
    <format dxfId="310">
      <pivotArea dataOnly="0" labelOnly="1" fieldPosition="0">
        <references count="2">
          <reference field="8" count="2">
            <x v="262"/>
            <x v="264"/>
          </reference>
          <reference field="16" count="1" selected="0">
            <x v="2"/>
          </reference>
        </references>
      </pivotArea>
    </format>
    <format dxfId="309">
      <pivotArea collapsedLevelsAreSubtotals="1" fieldPosition="0">
        <references count="2">
          <reference field="8" count="1">
            <x v="177"/>
          </reference>
          <reference field="16" count="1" selected="0">
            <x v="1"/>
          </reference>
        </references>
      </pivotArea>
    </format>
    <format dxfId="308">
      <pivotArea dataOnly="0" labelOnly="1" fieldPosition="0">
        <references count="2">
          <reference field="8" count="1">
            <x v="177"/>
          </reference>
          <reference field="16" count="1" selected="0">
            <x v="1"/>
          </reference>
        </references>
      </pivotArea>
    </format>
    <format dxfId="307">
      <pivotArea collapsedLevelsAreSubtotals="1" fieldPosition="0">
        <references count="2">
          <reference field="8" count="1">
            <x v="257"/>
          </reference>
          <reference field="16" count="1" selected="0">
            <x v="1"/>
          </reference>
        </references>
      </pivotArea>
    </format>
    <format dxfId="306">
      <pivotArea dataOnly="0" labelOnly="1" fieldPosition="0">
        <references count="2">
          <reference field="8" count="1">
            <x v="257"/>
          </reference>
          <reference field="16" count="1" selected="0">
            <x v="1"/>
          </reference>
        </references>
      </pivotArea>
    </format>
    <format dxfId="305">
      <pivotArea collapsedLevelsAreSubtotals="1" fieldPosition="0">
        <references count="2">
          <reference field="8" count="1">
            <x v="182"/>
          </reference>
          <reference field="16" count="1" selected="0">
            <x v="7"/>
          </reference>
        </references>
      </pivotArea>
    </format>
    <format dxfId="304">
      <pivotArea dataOnly="0" labelOnly="1" fieldPosition="0">
        <references count="2">
          <reference field="8" count="1">
            <x v="182"/>
          </reference>
          <reference field="16" count="1" selected="0">
            <x v="7"/>
          </reference>
        </references>
      </pivotArea>
    </format>
    <format dxfId="303">
      <pivotArea collapsedLevelsAreSubtotals="1" fieldPosition="0">
        <references count="2">
          <reference field="8" count="1">
            <x v="270"/>
          </reference>
          <reference field="16" count="1" selected="0">
            <x v="7"/>
          </reference>
        </references>
      </pivotArea>
    </format>
    <format dxfId="302">
      <pivotArea dataOnly="0" labelOnly="1" fieldPosition="0">
        <references count="2">
          <reference field="8" count="1">
            <x v="270"/>
          </reference>
          <reference field="16" count="1" selected="0">
            <x v="7"/>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2E1A1E-A051-4417-A1F8-6B4E2937226D}" name="PivotTable1"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kap Usulan Revisi Anggaran_x000a_(Matrik Semula Menjadi)" fieldListSortAscending="1">
  <location ref="A3:D70" firstHeaderRow="0" firstDataRow="1" firstDataCol="1"/>
  <pivotFields count="21">
    <pivotField showAll="0"/>
    <pivotField showAll="0"/>
    <pivotField showAll="0"/>
    <pivotField showAll="0"/>
    <pivotField showAll="0"/>
    <pivotField showAll="0"/>
    <pivotField dataField="1" showAll="0"/>
    <pivotField showAll="0"/>
    <pivotField axis="axisRow" showAll="0">
      <items count="306">
        <item x="174"/>
        <item x="76"/>
        <item x="136"/>
        <item x="158"/>
        <item x="138"/>
        <item x="142"/>
        <item x="150"/>
        <item x="146"/>
        <item x="148"/>
        <item x="144"/>
        <item x="140"/>
        <item x="154"/>
        <item x="152"/>
        <item x="35"/>
        <item x="286"/>
        <item x="296"/>
        <item x="100"/>
        <item x="111"/>
        <item x="162"/>
        <item x="7"/>
        <item x="74"/>
        <item x="78"/>
        <item x="246"/>
        <item x="59"/>
        <item x="172"/>
        <item x="12"/>
        <item x="101"/>
        <item x="27"/>
        <item x="130"/>
        <item x="28"/>
        <item x="201"/>
        <item m="1" x="303"/>
        <item x="16"/>
        <item x="240"/>
        <item x="114"/>
        <item x="234"/>
        <item x="292"/>
        <item x="288"/>
        <item x="121"/>
        <item x="199"/>
        <item x="189"/>
        <item x="81"/>
        <item x="71"/>
        <item x="184"/>
        <item x="91"/>
        <item x="260"/>
        <item x="262"/>
        <item x="40"/>
        <item x="216"/>
        <item x="54"/>
        <item x="112"/>
        <item x="14"/>
        <item x="98"/>
        <item x="275"/>
        <item x="46"/>
        <item x="20"/>
        <item x="73"/>
        <item x="104"/>
        <item x="61"/>
        <item x="86"/>
        <item x="300"/>
        <item x="289"/>
        <item x="251"/>
        <item x="247"/>
        <item x="253"/>
        <item x="36"/>
        <item x="277"/>
        <item x="79"/>
        <item x="85"/>
        <item x="271"/>
        <item x="92"/>
        <item x="31"/>
        <item x="95"/>
        <item x="273"/>
        <item x="43"/>
        <item x="226"/>
        <item x="89"/>
        <item x="122"/>
        <item x="256"/>
        <item x="67"/>
        <item x="222"/>
        <item x="228"/>
        <item x="242"/>
        <item x="233"/>
        <item x="298"/>
        <item x="230"/>
        <item x="102"/>
        <item x="224"/>
        <item x="238"/>
        <item x="268"/>
        <item x="106"/>
        <item x="203"/>
        <item x="108"/>
        <item x="84"/>
        <item x="185"/>
        <item x="38"/>
        <item x="156"/>
        <item x="124"/>
        <item x="77"/>
        <item x="23"/>
        <item x="204"/>
        <item x="264"/>
        <item x="250"/>
        <item x="60"/>
        <item x="163"/>
        <item x="287"/>
        <item x="190"/>
        <item x="8"/>
        <item x="118"/>
        <item x="270"/>
        <item x="93"/>
        <item x="17"/>
        <item x="290"/>
        <item x="97"/>
        <item x="109"/>
        <item x="186"/>
        <item x="115"/>
        <item x="235"/>
        <item x="293"/>
        <item x="24"/>
        <item x="9"/>
        <item x="175"/>
        <item x="191"/>
        <item x="265"/>
        <item x="236"/>
        <item x="294"/>
        <item x="164"/>
        <item x="205"/>
        <item x="116"/>
        <item x="10"/>
        <item x="266"/>
        <item x="25"/>
        <item x="30"/>
        <item x="72"/>
        <item x="82"/>
        <item x="176"/>
        <item x="192"/>
        <item x="206"/>
        <item x="165"/>
        <item x="267"/>
        <item x="107"/>
        <item x="166"/>
        <item x="66"/>
        <item x="249"/>
        <item x="177"/>
        <item x="193"/>
        <item x="88"/>
        <item x="221"/>
        <item x="19"/>
        <item x="207"/>
        <item x="45"/>
        <item x="63"/>
        <item x="284"/>
        <item x="119"/>
        <item x="285"/>
        <item x="178"/>
        <item x="167"/>
        <item x="208"/>
        <item x="232"/>
        <item x="194"/>
        <item x="179"/>
        <item x="195"/>
        <item x="209"/>
        <item x="180"/>
        <item x="196"/>
        <item x="210"/>
        <item x="168"/>
        <item x="169"/>
        <item x="181"/>
        <item x="197"/>
        <item x="211"/>
        <item x="212"/>
        <item x="170"/>
        <item x="282"/>
        <item x="299"/>
        <item x="6"/>
        <item x="26"/>
        <item x="171"/>
        <item x="173"/>
        <item x="135"/>
        <item x="202"/>
        <item x="120"/>
        <item x="110"/>
        <item x="11"/>
        <item x="161"/>
        <item x="53"/>
        <item x="157"/>
        <item x="137"/>
        <item x="198"/>
        <item x="188"/>
        <item x="183"/>
        <item x="13"/>
        <item x="297"/>
        <item x="37"/>
        <item x="15"/>
        <item x="113"/>
        <item x="83"/>
        <item x="141"/>
        <item x="149"/>
        <item x="145"/>
        <item x="147"/>
        <item x="143"/>
        <item x="139"/>
        <item x="153"/>
        <item x="155"/>
        <item x="151"/>
        <item x="5"/>
        <item x="96"/>
        <item x="274"/>
        <item m="1" x="301"/>
        <item x="129"/>
        <item x="48"/>
        <item x="44"/>
        <item x="133"/>
        <item x="134"/>
        <item x="105"/>
        <item x="117"/>
        <item x="58"/>
        <item x="182"/>
        <item x="291"/>
        <item x="255"/>
        <item x="55"/>
        <item x="56"/>
        <item x="257"/>
        <item x="217"/>
        <item x="280"/>
        <item x="243"/>
        <item x="281"/>
        <item x="218"/>
        <item x="132"/>
        <item x="213"/>
        <item x="214"/>
        <item x="68"/>
        <item x="248"/>
        <item x="245"/>
        <item x="252"/>
        <item x="3"/>
        <item x="2"/>
        <item x="32"/>
        <item x="41"/>
        <item x="4"/>
        <item x="22"/>
        <item x="21"/>
        <item x="159"/>
        <item x="160"/>
        <item x="57"/>
        <item x="258"/>
        <item x="244"/>
        <item x="254"/>
        <item x="219"/>
        <item x="69"/>
        <item x="200"/>
        <item x="75"/>
        <item x="276"/>
        <item x="187"/>
        <item x="272"/>
        <item x="279"/>
        <item x="1"/>
        <item x="90"/>
        <item x="70"/>
        <item x="80"/>
        <item x="269"/>
        <item x="33"/>
        <item x="29"/>
        <item x="94"/>
        <item x="42"/>
        <item x="225"/>
        <item x="87"/>
        <item x="259"/>
        <item x="39"/>
        <item x="18"/>
        <item x="65"/>
        <item x="241"/>
        <item x="278"/>
        <item x="261"/>
        <item x="215"/>
        <item x="220"/>
        <item x="62"/>
        <item x="239"/>
        <item x="47"/>
        <item x="0"/>
        <item x="103"/>
        <item x="231"/>
        <item x="227"/>
        <item x="229"/>
        <item x="49"/>
        <item x="52"/>
        <item x="51"/>
        <item x="50"/>
        <item x="99"/>
        <item x="223"/>
        <item x="237"/>
        <item x="283"/>
        <item x="295"/>
        <item x="263"/>
        <item x="123"/>
        <item x="34"/>
        <item x="125"/>
        <item m="1" x="304"/>
        <item m="1" x="302"/>
        <item x="128"/>
        <item x="64"/>
        <item x="131"/>
        <item x="126"/>
        <item x="127"/>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5"/>
        <item x="8"/>
        <item h="1" x="0"/>
        <item t="default"/>
      </items>
    </pivotField>
    <pivotField showAll="0"/>
    <pivotField showAll="0"/>
    <pivotField showAll="0"/>
    <pivotField dataField="1" dragToRow="0" dragToCol="0" dragToPage="0" showAll="0" defaultSubtotal="0"/>
  </pivotFields>
  <rowFields count="2">
    <field x="16"/>
    <field x="8"/>
  </rowFields>
  <rowItems count="67">
    <i>
      <x/>
    </i>
    <i r="1">
      <x v="206"/>
    </i>
    <i r="1">
      <x v="207"/>
    </i>
    <i r="1">
      <x v="216"/>
    </i>
    <i r="1">
      <x v="253"/>
    </i>
    <i r="1">
      <x v="270"/>
    </i>
    <i>
      <x v="1"/>
    </i>
    <i r="1">
      <x v="210"/>
    </i>
    <i r="1">
      <x v="241"/>
    </i>
    <i r="1">
      <x v="263"/>
    </i>
    <i r="1">
      <x v="289"/>
    </i>
    <i r="1">
      <x v="295"/>
    </i>
    <i>
      <x v="2"/>
    </i>
    <i r="1">
      <x v="174"/>
    </i>
    <i r="1">
      <x v="217"/>
    </i>
    <i r="1">
      <x v="219"/>
    </i>
    <i r="1">
      <x v="266"/>
    </i>
    <i r="1">
      <x v="271"/>
    </i>
    <i r="1">
      <x v="272"/>
    </i>
    <i r="1">
      <x v="276"/>
    </i>
    <i r="1">
      <x v="277"/>
    </i>
    <i r="1">
      <x v="278"/>
    </i>
    <i r="1">
      <x v="282"/>
    </i>
    <i r="1">
      <x v="283"/>
    </i>
    <i r="1">
      <x v="284"/>
    </i>
    <i r="1">
      <x v="290"/>
    </i>
    <i r="1">
      <x v="291"/>
    </i>
    <i r="1">
      <x v="292"/>
    </i>
    <i r="1">
      <x v="293"/>
    </i>
    <i>
      <x v="3"/>
    </i>
    <i r="1">
      <x v="220"/>
    </i>
    <i r="1">
      <x v="233"/>
    </i>
    <i r="1">
      <x v="234"/>
    </i>
    <i r="1">
      <x v="235"/>
    </i>
    <i r="1">
      <x v="281"/>
    </i>
    <i>
      <x v="4"/>
    </i>
    <i r="1">
      <x v="262"/>
    </i>
    <i r="1">
      <x v="264"/>
    </i>
    <i r="1">
      <x v="269"/>
    </i>
    <i>
      <x v="5"/>
    </i>
    <i r="1">
      <x v="212"/>
    </i>
    <i r="1">
      <x v="265"/>
    </i>
    <i r="1">
      <x v="302"/>
    </i>
    <i>
      <x v="6"/>
    </i>
    <i r="1">
      <x v="215"/>
    </i>
    <i r="1">
      <x v="218"/>
    </i>
    <i r="1">
      <x v="244"/>
    </i>
    <i r="1">
      <x v="251"/>
    </i>
    <i r="1">
      <x v="252"/>
    </i>
    <i r="1">
      <x v="254"/>
    </i>
    <i r="1">
      <x v="258"/>
    </i>
    <i r="1">
      <x v="259"/>
    </i>
    <i r="1">
      <x v="260"/>
    </i>
    <i r="1">
      <x v="267"/>
    </i>
    <i r="1">
      <x v="275"/>
    </i>
    <i r="1">
      <x v="286"/>
    </i>
    <i r="1">
      <x v="297"/>
    </i>
    <i>
      <x v="7"/>
    </i>
    <i r="1">
      <x v="208"/>
    </i>
    <i r="1">
      <x v="214"/>
    </i>
    <i r="1">
      <x v="255"/>
    </i>
    <i r="1">
      <x v="261"/>
    </i>
    <i r="1">
      <x v="268"/>
    </i>
    <i r="1">
      <x v="273"/>
    </i>
    <i r="1">
      <x v="274"/>
    </i>
    <i r="1">
      <x v="294"/>
    </i>
    <i t="grand">
      <x/>
    </i>
  </rowItems>
  <colFields count="1">
    <field x="-2"/>
  </colFields>
  <colItems count="3">
    <i>
      <x/>
    </i>
    <i i="1">
      <x v="1"/>
    </i>
    <i i="2">
      <x v="2"/>
    </i>
  </colItems>
  <dataFields count="3">
    <dataField name="Semula" fld="6" baseField="16" baseItem="0" numFmtId="41"/>
    <dataField name="Menjadi" fld="12" baseField="16" baseItem="0" numFmtId="41"/>
    <dataField name="Selisih " fld="20" baseField="0" baseItem="0" numFmtId="41"/>
  </dataFields>
  <formats count="39">
    <format dxfId="278">
      <pivotArea type="all" dataOnly="0" outline="0" fieldPosition="0"/>
    </format>
    <format dxfId="277">
      <pivotArea outline="0" collapsedLevelsAreSubtotals="1" fieldPosition="0"/>
    </format>
    <format dxfId="276">
      <pivotArea field="16" type="button" dataOnly="0" labelOnly="1" outline="0" axis="axisRow" fieldPosition="0"/>
    </format>
    <format dxfId="275">
      <pivotArea dataOnly="0" labelOnly="1" fieldPosition="0">
        <references count="1">
          <reference field="16" count="0"/>
        </references>
      </pivotArea>
    </format>
    <format dxfId="274">
      <pivotArea dataOnly="0" labelOnly="1" grandRow="1" outline="0" fieldPosition="0"/>
    </format>
    <format dxfId="273">
      <pivotArea dataOnly="0" labelOnly="1" fieldPosition="0">
        <references count="2">
          <reference field="8" count="5">
            <x v="220"/>
            <x v="233"/>
            <x v="234"/>
            <x v="235"/>
            <x v="281"/>
          </reference>
          <reference field="16" count="1" selected="0">
            <x v="3"/>
          </reference>
        </references>
      </pivotArea>
    </format>
    <format dxfId="272">
      <pivotArea dataOnly="0" labelOnly="1" fieldPosition="0">
        <references count="2">
          <reference field="8" count="3">
            <x v="262"/>
            <x v="264"/>
            <x v="269"/>
          </reference>
          <reference field="16" count="1" selected="0">
            <x v="4"/>
          </reference>
        </references>
      </pivotArea>
    </format>
    <format dxfId="271">
      <pivotArea dataOnly="0" labelOnly="1" fieldPosition="0">
        <references count="2">
          <reference field="8" count="3">
            <x v="209"/>
            <x v="212"/>
            <x v="265"/>
          </reference>
          <reference field="16" count="1" selected="0">
            <x v="5"/>
          </reference>
        </references>
      </pivotArea>
    </format>
    <format dxfId="270">
      <pivotArea dataOnly="0" labelOnly="1" fieldPosition="0">
        <references count="2">
          <reference field="8" count="8">
            <x v="208"/>
            <x v="214"/>
            <x v="255"/>
            <x v="261"/>
            <x v="268"/>
            <x v="273"/>
            <x v="274"/>
            <x v="294"/>
          </reference>
          <reference field="16" count="1" selected="0">
            <x v="7"/>
          </reference>
        </references>
      </pivotArea>
    </format>
    <format dxfId="269">
      <pivotArea dataOnly="0" labelOnly="1" fieldPosition="0">
        <references count="2">
          <reference field="8" count="5">
            <x v="206"/>
            <x v="207"/>
            <x v="216"/>
            <x v="253"/>
            <x v="270"/>
          </reference>
          <reference field="16" count="1" selected="0">
            <x v="0"/>
          </reference>
        </references>
      </pivotArea>
    </format>
    <format dxfId="268">
      <pivotArea dataOnly="0" labelOnly="1" fieldPosition="0">
        <references count="2">
          <reference field="8" count="16">
            <x v="174"/>
            <x v="217"/>
            <x v="219"/>
            <x v="266"/>
            <x v="271"/>
            <x v="272"/>
            <x v="276"/>
            <x v="277"/>
            <x v="278"/>
            <x v="282"/>
            <x v="283"/>
            <x v="284"/>
            <x v="290"/>
            <x v="291"/>
            <x v="292"/>
            <x v="293"/>
          </reference>
          <reference field="16" count="1" selected="0">
            <x v="2"/>
          </reference>
        </references>
      </pivotArea>
    </format>
    <format dxfId="267">
      <pivotArea dataOnly="0" labelOnly="1" fieldPosition="0">
        <references count="2">
          <reference field="8" count="5">
            <x v="210"/>
            <x v="241"/>
            <x v="263"/>
            <x v="289"/>
            <x v="295"/>
          </reference>
          <reference field="16" count="1" selected="0">
            <x v="1"/>
          </reference>
        </references>
      </pivotArea>
    </format>
    <format dxfId="266">
      <pivotArea dataOnly="0" labelOnly="1" fieldPosition="0">
        <references count="2">
          <reference field="8" count="12">
            <x v="215"/>
            <x v="218"/>
            <x v="244"/>
            <x v="251"/>
            <x v="252"/>
            <x v="254"/>
            <x v="258"/>
            <x v="259"/>
            <x v="260"/>
            <x v="267"/>
            <x v="275"/>
            <x v="286"/>
          </reference>
          <reference field="16" count="1" selected="0">
            <x v="6"/>
          </reference>
        </references>
      </pivotArea>
    </format>
    <format dxfId="265">
      <pivotArea dataOnly="0" labelOnly="1" outline="0" fieldPosition="0">
        <references count="1">
          <reference field="4294967294" count="2">
            <x v="0"/>
            <x v="1"/>
          </reference>
        </references>
      </pivotArea>
    </format>
    <format dxfId="264">
      <pivotArea dataOnly="0" labelOnly="1" fieldPosition="0">
        <references count="1">
          <reference field="16" count="0"/>
        </references>
      </pivotArea>
    </format>
    <format dxfId="263">
      <pivotArea collapsedLevelsAreSubtotals="1" fieldPosition="0">
        <references count="1">
          <reference field="16" count="1">
            <x v="0"/>
          </reference>
        </references>
      </pivotArea>
    </format>
    <format dxfId="262">
      <pivotArea collapsedLevelsAreSubtotals="1" fieldPosition="0">
        <references count="1">
          <reference field="16" count="1">
            <x v="1"/>
          </reference>
        </references>
      </pivotArea>
    </format>
    <format dxfId="261">
      <pivotArea collapsedLevelsAreSubtotals="1" fieldPosition="0">
        <references count="1">
          <reference field="16" count="1">
            <x v="2"/>
          </reference>
        </references>
      </pivotArea>
    </format>
    <format dxfId="260">
      <pivotArea collapsedLevelsAreSubtotals="1" fieldPosition="0">
        <references count="1">
          <reference field="16" count="1">
            <x v="3"/>
          </reference>
        </references>
      </pivotArea>
    </format>
    <format dxfId="259">
      <pivotArea collapsedLevelsAreSubtotals="1" fieldPosition="0">
        <references count="1">
          <reference field="16" count="1">
            <x v="4"/>
          </reference>
        </references>
      </pivotArea>
    </format>
    <format dxfId="258">
      <pivotArea collapsedLevelsAreSubtotals="1" fieldPosition="0">
        <references count="1">
          <reference field="16" count="1">
            <x v="5"/>
          </reference>
        </references>
      </pivotArea>
    </format>
    <format dxfId="257">
      <pivotArea collapsedLevelsAreSubtotals="1" fieldPosition="0">
        <references count="1">
          <reference field="16" count="1">
            <x v="6"/>
          </reference>
        </references>
      </pivotArea>
    </format>
    <format dxfId="256">
      <pivotArea collapsedLevelsAreSubtotals="1" fieldPosition="0">
        <references count="1">
          <reference field="16" count="1">
            <x v="7"/>
          </reference>
        </references>
      </pivotArea>
    </format>
    <format dxfId="255">
      <pivotArea field="16" type="button" dataOnly="0" labelOnly="1" outline="0" axis="axisRow" fieldPosition="0"/>
    </format>
    <format dxfId="254">
      <pivotArea field="16" type="button" dataOnly="0" labelOnly="1" outline="0" axis="axisRow" fieldPosition="0"/>
    </format>
    <format dxfId="253">
      <pivotArea dataOnly="0" labelOnly="1" outline="0" fieldPosition="0">
        <references count="1">
          <reference field="4294967294" count="2">
            <x v="0"/>
            <x v="1"/>
          </reference>
        </references>
      </pivotArea>
    </format>
    <format dxfId="252">
      <pivotArea field="16" type="button" dataOnly="0" labelOnly="1" outline="0" axis="axisRow" fieldPosition="0"/>
    </format>
    <format dxfId="251">
      <pivotArea dataOnly="0" labelOnly="1" outline="0" fieldPosition="0">
        <references count="1">
          <reference field="4294967294" count="2">
            <x v="0"/>
            <x v="1"/>
          </reference>
        </references>
      </pivotArea>
    </format>
    <format dxfId="250">
      <pivotArea collapsedLevelsAreSubtotals="1" fieldPosition="0">
        <references count="2">
          <reference field="8" count="1">
            <x v="216"/>
          </reference>
          <reference field="16" count="1" selected="0">
            <x v="0"/>
          </reference>
        </references>
      </pivotArea>
    </format>
    <format dxfId="249">
      <pivotArea collapsedLevelsAreSubtotals="1" fieldPosition="0">
        <references count="2">
          <reference field="8" count="1">
            <x v="295"/>
          </reference>
          <reference field="16" count="1" selected="0">
            <x v="1"/>
          </reference>
        </references>
      </pivotArea>
    </format>
    <format dxfId="248">
      <pivotArea collapsedLevelsAreSubtotals="1" fieldPosition="0">
        <references count="2">
          <reference field="8" count="2">
            <x v="271"/>
            <x v="272"/>
          </reference>
          <reference field="16" count="1" selected="0">
            <x v="2"/>
          </reference>
        </references>
      </pivotArea>
    </format>
    <format dxfId="247">
      <pivotArea collapsedLevelsAreSubtotals="1" fieldPosition="0">
        <references count="2">
          <reference field="8" count="2">
            <x v="277"/>
            <x v="278"/>
          </reference>
          <reference field="16" count="1" selected="0">
            <x v="2"/>
          </reference>
        </references>
      </pivotArea>
    </format>
    <format dxfId="246">
      <pivotArea collapsedLevelsAreSubtotals="1" fieldPosition="0">
        <references count="2">
          <reference field="8" count="1">
            <x v="291"/>
          </reference>
          <reference field="16" count="1" selected="0">
            <x v="2"/>
          </reference>
        </references>
      </pivotArea>
    </format>
    <format dxfId="245">
      <pivotArea collapsedLevelsAreSubtotals="1" fieldPosition="0">
        <references count="2">
          <reference field="8" count="1">
            <x v="215"/>
          </reference>
          <reference field="16" count="1" selected="0">
            <x v="6"/>
          </reference>
        </references>
      </pivotArea>
    </format>
    <format dxfId="244">
      <pivotArea collapsedLevelsAreSubtotals="1" fieldPosition="0">
        <references count="2">
          <reference field="8" count="1">
            <x v="273"/>
          </reference>
          <reference field="16" count="1" selected="0">
            <x v="7"/>
          </reference>
        </references>
      </pivotArea>
    </format>
    <format dxfId="243">
      <pivotArea collapsedLevelsAreSubtotals="1" fieldPosition="0">
        <references count="2">
          <reference field="8" count="1">
            <x v="297"/>
          </reference>
          <reference field="16" count="1" selected="0">
            <x v="6"/>
          </reference>
        </references>
      </pivotArea>
    </format>
    <format dxfId="242">
      <pivotArea dataOnly="0" labelOnly="1" outline="0" fieldPosition="0">
        <references count="1">
          <reference field="4294967294" count="1">
            <x v="2"/>
          </reference>
        </references>
      </pivotArea>
    </format>
    <format dxfId="241">
      <pivotArea collapsedLevelsAreSubtotals="1" fieldPosition="0">
        <references count="2">
          <reference field="8" count="1">
            <x v="302"/>
          </reference>
          <reference field="16" count="1" selected="0">
            <x v="5"/>
          </reference>
        </references>
      </pivotArea>
    </format>
    <format dxfId="240">
      <pivotArea dataOnly="0" labelOnly="1" outline="0" fieldPosition="0">
        <references count="1">
          <reference field="4294967294" count="1">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2F5869-61E0-4B09-9CF3-1B76346E7FE7}" name="PivotTable1" cacheId="1"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kap Usulan Revisi Anggaran_x000a_(Matrik Semula Menjadi)" fieldListSortAscending="1">
  <location ref="A3:D70" firstHeaderRow="0" firstDataRow="1" firstDataCol="1"/>
  <pivotFields count="21">
    <pivotField showAll="0"/>
    <pivotField showAll="0"/>
    <pivotField showAll="0"/>
    <pivotField showAll="0"/>
    <pivotField showAll="0"/>
    <pivotField showAll="0"/>
    <pivotField dataField="1" showAll="0"/>
    <pivotField showAll="0"/>
    <pivotField axis="axisRow" showAll="0">
      <items count="304">
        <item x="174"/>
        <item x="76"/>
        <item x="136"/>
        <item x="158"/>
        <item x="138"/>
        <item x="142"/>
        <item x="150"/>
        <item x="146"/>
        <item x="148"/>
        <item x="144"/>
        <item x="140"/>
        <item x="154"/>
        <item x="152"/>
        <item x="35"/>
        <item x="286"/>
        <item x="296"/>
        <item x="100"/>
        <item x="111"/>
        <item x="162"/>
        <item x="7"/>
        <item x="74"/>
        <item x="78"/>
        <item x="246"/>
        <item x="59"/>
        <item x="172"/>
        <item x="12"/>
        <item x="101"/>
        <item x="27"/>
        <item x="130"/>
        <item x="28"/>
        <item x="201"/>
        <item x="64"/>
        <item x="16"/>
        <item x="240"/>
        <item x="114"/>
        <item x="234"/>
        <item x="292"/>
        <item x="288"/>
        <item x="121"/>
        <item x="199"/>
        <item x="189"/>
        <item m="1" x="301"/>
        <item x="81"/>
        <item x="71"/>
        <item x="184"/>
        <item x="91"/>
        <item x="260"/>
        <item x="262"/>
        <item x="40"/>
        <item x="216"/>
        <item x="54"/>
        <item x="112"/>
        <item x="14"/>
        <item x="98"/>
        <item x="275"/>
        <item x="46"/>
        <item x="20"/>
        <item x="73"/>
        <item x="104"/>
        <item x="61"/>
        <item x="86"/>
        <item x="300"/>
        <item x="289"/>
        <item x="251"/>
        <item x="247"/>
        <item x="253"/>
        <item x="36"/>
        <item x="277"/>
        <item x="79"/>
        <item x="85"/>
        <item x="271"/>
        <item x="92"/>
        <item x="31"/>
        <item x="95"/>
        <item x="273"/>
        <item x="43"/>
        <item x="226"/>
        <item x="89"/>
        <item x="122"/>
        <item x="256"/>
        <item x="67"/>
        <item x="222"/>
        <item x="228"/>
        <item x="242"/>
        <item x="233"/>
        <item x="298"/>
        <item x="230"/>
        <item x="102"/>
        <item x="224"/>
        <item x="238"/>
        <item x="268"/>
        <item x="106"/>
        <item x="203"/>
        <item x="108"/>
        <item x="84"/>
        <item x="185"/>
        <item x="38"/>
        <item x="156"/>
        <item x="124"/>
        <item x="77"/>
        <item x="23"/>
        <item x="204"/>
        <item x="264"/>
        <item x="250"/>
        <item x="60"/>
        <item x="163"/>
        <item x="287"/>
        <item x="190"/>
        <item x="8"/>
        <item x="118"/>
        <item x="270"/>
        <item x="93"/>
        <item x="17"/>
        <item x="290"/>
        <item x="97"/>
        <item x="109"/>
        <item x="186"/>
        <item x="115"/>
        <item x="235"/>
        <item x="293"/>
        <item x="24"/>
        <item x="9"/>
        <item x="175"/>
        <item x="191"/>
        <item x="265"/>
        <item x="236"/>
        <item x="294"/>
        <item x="164"/>
        <item x="205"/>
        <item x="116"/>
        <item x="10"/>
        <item x="266"/>
        <item x="25"/>
        <item x="30"/>
        <item x="72"/>
        <item x="82"/>
        <item x="176"/>
        <item x="192"/>
        <item x="206"/>
        <item x="165"/>
        <item x="267"/>
        <item x="107"/>
        <item x="166"/>
        <item x="66"/>
        <item x="249"/>
        <item x="177"/>
        <item x="193"/>
        <item x="88"/>
        <item x="221"/>
        <item x="19"/>
        <item x="207"/>
        <item x="45"/>
        <item x="63"/>
        <item x="284"/>
        <item x="119"/>
        <item x="285"/>
        <item x="178"/>
        <item x="167"/>
        <item x="208"/>
        <item x="232"/>
        <item x="194"/>
        <item x="179"/>
        <item x="195"/>
        <item x="209"/>
        <item x="180"/>
        <item x="196"/>
        <item x="210"/>
        <item x="168"/>
        <item x="169"/>
        <item x="181"/>
        <item x="197"/>
        <item x="211"/>
        <item x="212"/>
        <item x="170"/>
        <item x="282"/>
        <item x="299"/>
        <item x="6"/>
        <item x="26"/>
        <item x="171"/>
        <item x="173"/>
        <item x="135"/>
        <item x="202"/>
        <item x="120"/>
        <item x="110"/>
        <item x="11"/>
        <item x="161"/>
        <item x="53"/>
        <item x="157"/>
        <item x="137"/>
        <item x="198"/>
        <item x="188"/>
        <item x="183"/>
        <item x="13"/>
        <item x="297"/>
        <item x="37"/>
        <item x="15"/>
        <item x="113"/>
        <item x="83"/>
        <item x="141"/>
        <item x="149"/>
        <item x="145"/>
        <item x="147"/>
        <item x="143"/>
        <item x="139"/>
        <item x="153"/>
        <item x="155"/>
        <item x="151"/>
        <item x="5"/>
        <item x="96"/>
        <item x="274"/>
        <item x="131"/>
        <item x="129"/>
        <item x="48"/>
        <item m="1" x="302"/>
        <item x="44"/>
        <item x="133"/>
        <item x="134"/>
        <item x="105"/>
        <item x="117"/>
        <item x="58"/>
        <item x="182"/>
        <item x="291"/>
        <item x="255"/>
        <item x="55"/>
        <item x="56"/>
        <item x="257"/>
        <item x="217"/>
        <item x="280"/>
        <item x="243"/>
        <item x="281"/>
        <item x="218"/>
        <item x="132"/>
        <item x="213"/>
        <item x="214"/>
        <item x="68"/>
        <item x="248"/>
        <item x="245"/>
        <item x="252"/>
        <item x="3"/>
        <item x="2"/>
        <item x="32"/>
        <item x="41"/>
        <item x="4"/>
        <item x="22"/>
        <item x="21"/>
        <item x="159"/>
        <item x="160"/>
        <item x="57"/>
        <item x="258"/>
        <item x="244"/>
        <item x="254"/>
        <item x="219"/>
        <item x="69"/>
        <item x="200"/>
        <item x="75"/>
        <item x="276"/>
        <item x="187"/>
        <item x="272"/>
        <item x="279"/>
        <item x="1"/>
        <item x="90"/>
        <item x="70"/>
        <item x="80"/>
        <item x="269"/>
        <item x="33"/>
        <item x="29"/>
        <item x="94"/>
        <item x="42"/>
        <item x="225"/>
        <item x="87"/>
        <item x="259"/>
        <item x="39"/>
        <item x="18"/>
        <item x="65"/>
        <item x="241"/>
        <item x="278"/>
        <item x="261"/>
        <item x="215"/>
        <item x="220"/>
        <item x="62"/>
        <item x="239"/>
        <item x="47"/>
        <item x="0"/>
        <item x="103"/>
        <item x="231"/>
        <item x="227"/>
        <item x="229"/>
        <item x="49"/>
        <item x="52"/>
        <item x="51"/>
        <item x="50"/>
        <item x="99"/>
        <item x="223"/>
        <item x="237"/>
        <item x="283"/>
        <item x="295"/>
        <item x="263"/>
        <item x="123"/>
        <item x="34"/>
        <item x="125"/>
        <item x="126"/>
        <item x="127"/>
        <item x="128"/>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5"/>
        <item x="8"/>
        <item h="1" x="0"/>
        <item t="default"/>
      </items>
    </pivotField>
    <pivotField showAll="0"/>
    <pivotField showAll="0"/>
    <pivotField showAll="0"/>
    <pivotField dataField="1" dragToRow="0" dragToCol="0" dragToPage="0" showAll="0" defaultSubtotal="0"/>
  </pivotFields>
  <rowFields count="2">
    <field x="16"/>
    <field x="8"/>
  </rowFields>
  <rowItems count="67">
    <i>
      <x/>
    </i>
    <i r="1">
      <x v="207"/>
    </i>
    <i r="1">
      <x v="208"/>
    </i>
    <i r="1">
      <x v="218"/>
    </i>
    <i r="1">
      <x v="255"/>
    </i>
    <i r="1">
      <x v="272"/>
    </i>
    <i>
      <x v="1"/>
    </i>
    <i r="1">
      <x v="211"/>
    </i>
    <i r="1">
      <x v="243"/>
    </i>
    <i r="1">
      <x v="265"/>
    </i>
    <i r="1">
      <x v="291"/>
    </i>
    <i r="1">
      <x v="297"/>
    </i>
    <i>
      <x v="2"/>
    </i>
    <i r="1">
      <x v="175"/>
    </i>
    <i r="1">
      <x v="219"/>
    </i>
    <i r="1">
      <x v="221"/>
    </i>
    <i r="1">
      <x v="268"/>
    </i>
    <i r="1">
      <x v="273"/>
    </i>
    <i r="1">
      <x v="274"/>
    </i>
    <i r="1">
      <x v="278"/>
    </i>
    <i r="1">
      <x v="279"/>
    </i>
    <i r="1">
      <x v="280"/>
    </i>
    <i r="1">
      <x v="284"/>
    </i>
    <i r="1">
      <x v="285"/>
    </i>
    <i r="1">
      <x v="286"/>
    </i>
    <i r="1">
      <x v="292"/>
    </i>
    <i r="1">
      <x v="293"/>
    </i>
    <i r="1">
      <x v="294"/>
    </i>
    <i r="1">
      <x v="295"/>
    </i>
    <i>
      <x v="3"/>
    </i>
    <i r="1">
      <x v="222"/>
    </i>
    <i r="1">
      <x v="235"/>
    </i>
    <i r="1">
      <x v="236"/>
    </i>
    <i r="1">
      <x v="237"/>
    </i>
    <i r="1">
      <x v="283"/>
    </i>
    <i>
      <x v="4"/>
    </i>
    <i r="1">
      <x v="264"/>
    </i>
    <i r="1">
      <x v="266"/>
    </i>
    <i r="1">
      <x v="271"/>
    </i>
    <i>
      <x v="5"/>
    </i>
    <i r="1">
      <x v="210"/>
    </i>
    <i r="1">
      <x v="214"/>
    </i>
    <i r="1">
      <x v="267"/>
    </i>
    <i>
      <x v="6"/>
    </i>
    <i r="1">
      <x v="217"/>
    </i>
    <i r="1">
      <x v="220"/>
    </i>
    <i r="1">
      <x v="246"/>
    </i>
    <i r="1">
      <x v="253"/>
    </i>
    <i r="1">
      <x v="254"/>
    </i>
    <i r="1">
      <x v="256"/>
    </i>
    <i r="1">
      <x v="260"/>
    </i>
    <i r="1">
      <x v="261"/>
    </i>
    <i r="1">
      <x v="262"/>
    </i>
    <i r="1">
      <x v="269"/>
    </i>
    <i r="1">
      <x v="277"/>
    </i>
    <i r="1">
      <x v="288"/>
    </i>
    <i r="1">
      <x v="299"/>
    </i>
    <i>
      <x v="7"/>
    </i>
    <i r="1">
      <x v="209"/>
    </i>
    <i r="1">
      <x v="216"/>
    </i>
    <i r="1">
      <x v="257"/>
    </i>
    <i r="1">
      <x v="263"/>
    </i>
    <i r="1">
      <x v="270"/>
    </i>
    <i r="1">
      <x v="275"/>
    </i>
    <i r="1">
      <x v="276"/>
    </i>
    <i r="1">
      <x v="296"/>
    </i>
    <i t="grand">
      <x/>
    </i>
  </rowItems>
  <colFields count="1">
    <field x="-2"/>
  </colFields>
  <colItems count="3">
    <i>
      <x/>
    </i>
    <i i="1">
      <x v="1"/>
    </i>
    <i i="2">
      <x v="2"/>
    </i>
  </colItems>
  <dataFields count="3">
    <dataField name="Semula" fld="6" baseField="16" baseItem="0" numFmtId="41"/>
    <dataField name="Menjadi" fld="12" baseField="16" baseItem="0" numFmtId="41"/>
    <dataField name=" Selisih " fld="20" baseField="16" baseItem="0" numFmtId="41"/>
  </dataFields>
  <formats count="38">
    <format dxfId="220">
      <pivotArea type="all" dataOnly="0" outline="0" fieldPosition="0"/>
    </format>
    <format dxfId="219">
      <pivotArea outline="0" collapsedLevelsAreSubtotals="1" fieldPosition="0"/>
    </format>
    <format dxfId="218">
      <pivotArea field="16" type="button" dataOnly="0" labelOnly="1" outline="0" axis="axisRow" fieldPosition="0"/>
    </format>
    <format dxfId="217">
      <pivotArea dataOnly="0" labelOnly="1" fieldPosition="0">
        <references count="1">
          <reference field="16" count="0"/>
        </references>
      </pivotArea>
    </format>
    <format dxfId="216">
      <pivotArea dataOnly="0" labelOnly="1" grandRow="1" outline="0" fieldPosition="0"/>
    </format>
    <format dxfId="215">
      <pivotArea dataOnly="0" labelOnly="1" fieldPosition="0">
        <references count="2">
          <reference field="8" count="5">
            <x v="222"/>
            <x v="235"/>
            <x v="236"/>
            <x v="237"/>
            <x v="283"/>
          </reference>
          <reference field="16" count="1" selected="0">
            <x v="3"/>
          </reference>
        </references>
      </pivotArea>
    </format>
    <format dxfId="214">
      <pivotArea dataOnly="0" labelOnly="1" fieldPosition="0">
        <references count="2">
          <reference field="8" count="3">
            <x v="264"/>
            <x v="266"/>
            <x v="271"/>
          </reference>
          <reference field="16" count="1" selected="0">
            <x v="4"/>
          </reference>
        </references>
      </pivotArea>
    </format>
    <format dxfId="213">
      <pivotArea dataOnly="0" labelOnly="1" fieldPosition="0">
        <references count="2">
          <reference field="8" count="3">
            <x v="210"/>
            <x v="214"/>
            <x v="267"/>
          </reference>
          <reference field="16" count="1" selected="0">
            <x v="5"/>
          </reference>
        </references>
      </pivotArea>
    </format>
    <format dxfId="212">
      <pivotArea dataOnly="0" labelOnly="1" fieldPosition="0">
        <references count="2">
          <reference field="8" count="8">
            <x v="209"/>
            <x v="216"/>
            <x v="257"/>
            <x v="263"/>
            <x v="270"/>
            <x v="275"/>
            <x v="276"/>
            <x v="296"/>
          </reference>
          <reference field="16" count="1" selected="0">
            <x v="7"/>
          </reference>
        </references>
      </pivotArea>
    </format>
    <format dxfId="211">
      <pivotArea dataOnly="0" labelOnly="1" fieldPosition="0">
        <references count="2">
          <reference field="8" count="6">
            <x v="207"/>
            <x v="208"/>
            <x v="213"/>
            <x v="218"/>
            <x v="255"/>
            <x v="272"/>
          </reference>
          <reference field="16" count="1" selected="0">
            <x v="0"/>
          </reference>
        </references>
      </pivotArea>
    </format>
    <format dxfId="210">
      <pivotArea dataOnly="0" labelOnly="1" fieldPosition="0">
        <references count="2">
          <reference field="8" count="16">
            <x v="175"/>
            <x v="219"/>
            <x v="221"/>
            <x v="268"/>
            <x v="273"/>
            <x v="274"/>
            <x v="278"/>
            <x v="279"/>
            <x v="280"/>
            <x v="284"/>
            <x v="285"/>
            <x v="286"/>
            <x v="292"/>
            <x v="293"/>
            <x v="294"/>
            <x v="295"/>
          </reference>
          <reference field="16" count="1" selected="0">
            <x v="2"/>
          </reference>
        </references>
      </pivotArea>
    </format>
    <format dxfId="209">
      <pivotArea dataOnly="0" labelOnly="1" fieldPosition="0">
        <references count="2">
          <reference field="8" count="5">
            <x v="211"/>
            <x v="243"/>
            <x v="265"/>
            <x v="291"/>
            <x v="297"/>
          </reference>
          <reference field="16" count="1" selected="0">
            <x v="1"/>
          </reference>
        </references>
      </pivotArea>
    </format>
    <format dxfId="208">
      <pivotArea dataOnly="0" labelOnly="1" fieldPosition="0">
        <references count="2">
          <reference field="8" count="12">
            <x v="217"/>
            <x v="220"/>
            <x v="246"/>
            <x v="253"/>
            <x v="254"/>
            <x v="256"/>
            <x v="260"/>
            <x v="261"/>
            <x v="262"/>
            <x v="269"/>
            <x v="277"/>
            <x v="288"/>
          </reference>
          <reference field="16" count="1" selected="0">
            <x v="6"/>
          </reference>
        </references>
      </pivotArea>
    </format>
    <format dxfId="207">
      <pivotArea dataOnly="0" labelOnly="1" outline="0" fieldPosition="0">
        <references count="1">
          <reference field="4294967294" count="3">
            <x v="0"/>
            <x v="1"/>
            <x v="2"/>
          </reference>
        </references>
      </pivotArea>
    </format>
    <format dxfId="206">
      <pivotArea dataOnly="0" labelOnly="1" fieldPosition="0">
        <references count="1">
          <reference field="16" count="0"/>
        </references>
      </pivotArea>
    </format>
    <format dxfId="205">
      <pivotArea collapsedLevelsAreSubtotals="1" fieldPosition="0">
        <references count="1">
          <reference field="16" count="1">
            <x v="0"/>
          </reference>
        </references>
      </pivotArea>
    </format>
    <format dxfId="204">
      <pivotArea collapsedLevelsAreSubtotals="1" fieldPosition="0">
        <references count="1">
          <reference field="16" count="1">
            <x v="1"/>
          </reference>
        </references>
      </pivotArea>
    </format>
    <format dxfId="203">
      <pivotArea collapsedLevelsAreSubtotals="1" fieldPosition="0">
        <references count="1">
          <reference field="16" count="1">
            <x v="2"/>
          </reference>
        </references>
      </pivotArea>
    </format>
    <format dxfId="202">
      <pivotArea collapsedLevelsAreSubtotals="1" fieldPosition="0">
        <references count="1">
          <reference field="16" count="1">
            <x v="3"/>
          </reference>
        </references>
      </pivotArea>
    </format>
    <format dxfId="201">
      <pivotArea collapsedLevelsAreSubtotals="1" fieldPosition="0">
        <references count="1">
          <reference field="16" count="1">
            <x v="4"/>
          </reference>
        </references>
      </pivotArea>
    </format>
    <format dxfId="200">
      <pivotArea collapsedLevelsAreSubtotals="1" fieldPosition="0">
        <references count="1">
          <reference field="16" count="1">
            <x v="5"/>
          </reference>
        </references>
      </pivotArea>
    </format>
    <format dxfId="199">
      <pivotArea collapsedLevelsAreSubtotals="1" fieldPosition="0">
        <references count="1">
          <reference field="16" count="1">
            <x v="6"/>
          </reference>
        </references>
      </pivotArea>
    </format>
    <format dxfId="198">
      <pivotArea collapsedLevelsAreSubtotals="1" fieldPosition="0">
        <references count="1">
          <reference field="16" count="1">
            <x v="7"/>
          </reference>
        </references>
      </pivotArea>
    </format>
    <format dxfId="197">
      <pivotArea field="16" type="button" dataOnly="0" labelOnly="1" outline="0" axis="axisRow" fieldPosition="0"/>
    </format>
    <format dxfId="196">
      <pivotArea field="16" type="button" dataOnly="0" labelOnly="1" outline="0" axis="axisRow" fieldPosition="0"/>
    </format>
    <format dxfId="195">
      <pivotArea dataOnly="0" labelOnly="1" outline="0" fieldPosition="0">
        <references count="1">
          <reference field="4294967294" count="3">
            <x v="0"/>
            <x v="1"/>
            <x v="2"/>
          </reference>
        </references>
      </pivotArea>
    </format>
    <format dxfId="194">
      <pivotArea field="16" type="button" dataOnly="0" labelOnly="1" outline="0" axis="axisRow" fieldPosition="0"/>
    </format>
    <format dxfId="193">
      <pivotArea dataOnly="0" labelOnly="1" outline="0" fieldPosition="0">
        <references count="1">
          <reference field="4294967294" count="3">
            <x v="0"/>
            <x v="1"/>
            <x v="2"/>
          </reference>
        </references>
      </pivotArea>
    </format>
    <format dxfId="192">
      <pivotArea collapsedLevelsAreSubtotals="1" fieldPosition="0">
        <references count="2">
          <reference field="8" count="1">
            <x v="218"/>
          </reference>
          <reference field="16" count="1" selected="0">
            <x v="0"/>
          </reference>
        </references>
      </pivotArea>
    </format>
    <format dxfId="191">
      <pivotArea collapsedLevelsAreSubtotals="1" fieldPosition="0">
        <references count="2">
          <reference field="8" count="1">
            <x v="297"/>
          </reference>
          <reference field="16" count="1" selected="0">
            <x v="1"/>
          </reference>
        </references>
      </pivotArea>
    </format>
    <format dxfId="190">
      <pivotArea collapsedLevelsAreSubtotals="1" fieldPosition="0">
        <references count="2">
          <reference field="8" count="2">
            <x v="273"/>
            <x v="274"/>
          </reference>
          <reference field="16" count="1" selected="0">
            <x v="2"/>
          </reference>
        </references>
      </pivotArea>
    </format>
    <format dxfId="189">
      <pivotArea collapsedLevelsAreSubtotals="1" fieldPosition="0">
        <references count="2">
          <reference field="8" count="2">
            <x v="279"/>
            <x v="280"/>
          </reference>
          <reference field="16" count="1" selected="0">
            <x v="2"/>
          </reference>
        </references>
      </pivotArea>
    </format>
    <format dxfId="188">
      <pivotArea collapsedLevelsAreSubtotals="1" fieldPosition="0">
        <references count="2">
          <reference field="8" count="1">
            <x v="293"/>
          </reference>
          <reference field="16" count="1" selected="0">
            <x v="2"/>
          </reference>
        </references>
      </pivotArea>
    </format>
    <format dxfId="187">
      <pivotArea collapsedLevelsAreSubtotals="1" fieldPosition="0">
        <references count="2">
          <reference field="8" count="1">
            <x v="217"/>
          </reference>
          <reference field="16" count="1" selected="0">
            <x v="6"/>
          </reference>
        </references>
      </pivotArea>
    </format>
    <format dxfId="186">
      <pivotArea collapsedLevelsAreSubtotals="1" fieldPosition="0">
        <references count="2">
          <reference field="8" count="1">
            <x v="275"/>
          </reference>
          <reference field="16" count="1" selected="0">
            <x v="7"/>
          </reference>
        </references>
      </pivotArea>
    </format>
    <format dxfId="185">
      <pivotArea collapsedLevelsAreSubtotals="1" fieldPosition="0">
        <references count="2">
          <reference field="8" count="1">
            <x v="299"/>
          </reference>
          <reference field="16" count="1" selected="0">
            <x v="6"/>
          </reference>
        </references>
      </pivotArea>
    </format>
    <format dxfId="184">
      <pivotArea collapsedLevelsAreSubtotals="1" fieldPosition="0">
        <references count="2">
          <reference field="8" count="1">
            <x v="279"/>
          </reference>
          <reference field="16" count="1" selected="0">
            <x v="2"/>
          </reference>
        </references>
      </pivotArea>
    </format>
    <format dxfId="183">
      <pivotArea dataOnly="0" labelOnly="1" fieldPosition="0">
        <references count="2">
          <reference field="8" count="1">
            <x v="279"/>
          </reference>
          <reference field="16"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807B12-F03A-4B42-9E89-EC81B8A318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Kegiatan Subkoordinator" fieldListSortAscending="1">
  <location ref="A3:D65" firstHeaderRow="0" firstDataRow="1" firstDataCol="1"/>
  <pivotFields count="21">
    <pivotField showAll="0"/>
    <pivotField showAll="0"/>
    <pivotField showAll="0"/>
    <pivotField showAll="0"/>
    <pivotField showAll="0"/>
    <pivotField showAll="0"/>
    <pivotField dataField="1" showAll="0"/>
    <pivotField showAll="0"/>
    <pivotField axis="axisRow" showAll="0">
      <items count="261">
        <item x="138"/>
        <item x="65"/>
        <item x="100"/>
        <item x="122"/>
        <item x="102"/>
        <item x="106"/>
        <item x="114"/>
        <item x="110"/>
        <item x="112"/>
        <item x="108"/>
        <item x="104"/>
        <item x="118"/>
        <item x="116"/>
        <item x="245"/>
        <item x="255"/>
        <item x="126"/>
        <item x="7"/>
        <item x="63"/>
        <item x="67"/>
        <item x="205"/>
        <item x="54"/>
        <item x="136"/>
        <item x="12"/>
        <item x="24"/>
        <item x="165"/>
        <item x="199"/>
        <item x="251"/>
        <item x="247"/>
        <item x="163"/>
        <item x="153"/>
        <item x="60"/>
        <item x="148"/>
        <item x="78"/>
        <item x="219"/>
        <item x="221"/>
        <item x="35"/>
        <item x="180"/>
        <item x="49"/>
        <item x="14"/>
        <item x="83"/>
        <item x="234"/>
        <item x="41"/>
        <item x="17"/>
        <item x="62"/>
        <item x="87"/>
        <item x="56"/>
        <item x="74"/>
        <item x="259"/>
        <item x="248"/>
        <item x="210"/>
        <item x="206"/>
        <item x="212"/>
        <item x="31"/>
        <item x="236"/>
        <item x="68"/>
        <item x="73"/>
        <item x="230"/>
        <item x="79"/>
        <item x="27"/>
        <item x="81"/>
        <item x="232"/>
        <item x="38"/>
        <item x="190"/>
        <item x="76"/>
        <item x="215"/>
        <item x="186"/>
        <item x="192"/>
        <item x="198"/>
        <item x="257"/>
        <item x="194"/>
        <item x="85"/>
        <item x="188"/>
        <item x="227"/>
        <item x="167"/>
        <item x="72"/>
        <item x="149"/>
        <item x="33"/>
        <item x="120"/>
        <item x="66"/>
        <item x="20"/>
        <item x="168"/>
        <item x="223"/>
        <item x="209"/>
        <item x="55"/>
        <item x="127"/>
        <item x="246"/>
        <item x="154"/>
        <item x="8"/>
        <item x="229"/>
        <item x="249"/>
        <item x="150"/>
        <item x="200"/>
        <item x="252"/>
        <item x="21"/>
        <item x="9"/>
        <item x="139"/>
        <item x="155"/>
        <item x="224"/>
        <item x="201"/>
        <item x="253"/>
        <item x="128"/>
        <item x="169"/>
        <item x="10"/>
        <item x="225"/>
        <item x="22"/>
        <item x="26"/>
        <item x="61"/>
        <item x="70"/>
        <item x="140"/>
        <item x="156"/>
        <item x="170"/>
        <item x="129"/>
        <item x="226"/>
        <item x="130"/>
        <item x="196"/>
        <item x="208"/>
        <item x="141"/>
        <item x="157"/>
        <item x="185"/>
        <item x="171"/>
        <item x="40"/>
        <item x="243"/>
        <item x="244"/>
        <item x="142"/>
        <item x="131"/>
        <item x="172"/>
        <item x="197"/>
        <item x="158"/>
        <item x="143"/>
        <item x="159"/>
        <item x="173"/>
        <item x="144"/>
        <item x="160"/>
        <item x="174"/>
        <item x="132"/>
        <item x="133"/>
        <item x="145"/>
        <item x="161"/>
        <item x="175"/>
        <item x="176"/>
        <item x="134"/>
        <item x="241"/>
        <item x="258"/>
        <item x="6"/>
        <item x="23"/>
        <item x="135"/>
        <item x="137"/>
        <item x="99"/>
        <item x="166"/>
        <item x="89"/>
        <item x="11"/>
        <item x="125"/>
        <item x="48"/>
        <item x="121"/>
        <item x="101"/>
        <item x="162"/>
        <item x="152"/>
        <item x="147"/>
        <item x="13"/>
        <item x="256"/>
        <item x="32"/>
        <item x="15"/>
        <item x="90"/>
        <item x="71"/>
        <item x="105"/>
        <item x="113"/>
        <item x="109"/>
        <item x="111"/>
        <item x="107"/>
        <item x="103"/>
        <item x="117"/>
        <item x="119"/>
        <item x="115"/>
        <item x="5"/>
        <item x="82"/>
        <item x="233"/>
        <item x="95"/>
        <item x="94"/>
        <item x="43"/>
        <item x="39"/>
        <item x="97"/>
        <item x="98"/>
        <item x="88"/>
        <item x="53"/>
        <item x="146"/>
        <item x="250"/>
        <item x="214"/>
        <item x="50"/>
        <item x="51"/>
        <item x="216"/>
        <item x="181"/>
        <item x="239"/>
        <item x="202"/>
        <item x="240"/>
        <item x="182"/>
        <item x="96"/>
        <item x="177"/>
        <item x="178"/>
        <item x="57"/>
        <item x="207"/>
        <item x="204"/>
        <item x="211"/>
        <item x="3"/>
        <item x="2"/>
        <item x="28"/>
        <item x="36"/>
        <item x="4"/>
        <item x="19"/>
        <item x="18"/>
        <item x="123"/>
        <item x="124"/>
        <item x="52"/>
        <item x="217"/>
        <item x="203"/>
        <item x="213"/>
        <item x="183"/>
        <item x="58"/>
        <item x="164"/>
        <item x="91"/>
        <item x="64"/>
        <item x="235"/>
        <item x="151"/>
        <item x="231"/>
        <item x="238"/>
        <item x="1"/>
        <item x="77"/>
        <item x="59"/>
        <item x="69"/>
        <item x="228"/>
        <item x="29"/>
        <item x="25"/>
        <item x="80"/>
        <item x="37"/>
        <item x="189"/>
        <item x="75"/>
        <item x="218"/>
        <item x="34"/>
        <item x="16"/>
        <item x="237"/>
        <item x="220"/>
        <item x="179"/>
        <item x="184"/>
        <item x="42"/>
        <item x="0"/>
        <item x="86"/>
        <item x="195"/>
        <item x="191"/>
        <item x="193"/>
        <item x="44"/>
        <item x="47"/>
        <item x="46"/>
        <item x="45"/>
        <item x="84"/>
        <item x="187"/>
        <item x="242"/>
        <item x="254"/>
        <item x="222"/>
        <item x="92"/>
        <item x="93"/>
        <item x="30"/>
        <item t="default"/>
      </items>
    </pivotField>
    <pivotField showAll="0"/>
    <pivotField showAll="0"/>
    <pivotField showAll="0"/>
    <pivotField dataField="1" showAll="0"/>
    <pivotField showAll="0"/>
    <pivotField showAll="0"/>
    <pivotField showAll="0"/>
    <pivotField axis="axisRow" showAll="0">
      <items count="10">
        <item x="7"/>
        <item x="3"/>
        <item x="4"/>
        <item x="8"/>
        <item x="1"/>
        <item x="6"/>
        <item x="2"/>
        <item x="5"/>
        <item h="1" x="0"/>
        <item t="default"/>
      </items>
    </pivotField>
    <pivotField showAll="0"/>
    <pivotField showAll="0"/>
    <pivotField showAll="0"/>
    <pivotField dataField="1" dragToRow="0" dragToCol="0" dragToPage="0" showAll="0" defaultSubtotal="0"/>
  </pivotFields>
  <rowFields count="2">
    <field x="16"/>
    <field x="8"/>
  </rowFields>
  <rowItems count="62">
    <i>
      <x/>
    </i>
    <i r="1">
      <x v="186"/>
    </i>
    <i r="1">
      <x v="199"/>
    </i>
    <i r="1">
      <x v="200"/>
    </i>
    <i r="1">
      <x v="201"/>
    </i>
    <i r="1">
      <x v="244"/>
    </i>
    <i>
      <x v="1"/>
    </i>
    <i r="1">
      <x v="229"/>
    </i>
    <i r="1">
      <x v="231"/>
    </i>
    <i r="1">
      <x v="236"/>
    </i>
    <i>
      <x v="2"/>
    </i>
    <i r="1">
      <x v="176"/>
    </i>
    <i r="1">
      <x v="179"/>
    </i>
    <i r="1">
      <x v="232"/>
    </i>
    <i>
      <x v="3"/>
    </i>
    <i r="1">
      <x v="175"/>
    </i>
    <i r="1">
      <x v="181"/>
    </i>
    <i r="1">
      <x v="222"/>
    </i>
    <i r="1">
      <x v="228"/>
    </i>
    <i r="1">
      <x v="235"/>
    </i>
    <i r="1">
      <x v="238"/>
    </i>
    <i r="1">
      <x v="239"/>
    </i>
    <i r="1">
      <x v="256"/>
    </i>
    <i>
      <x v="4"/>
    </i>
    <i r="1">
      <x v="173"/>
    </i>
    <i r="1">
      <x v="174"/>
    </i>
    <i r="1">
      <x v="218"/>
    </i>
    <i r="1">
      <x v="220"/>
    </i>
    <i r="1">
      <x v="237"/>
    </i>
    <i r="1">
      <x v="258"/>
    </i>
    <i>
      <x v="5"/>
    </i>
    <i r="1">
      <x v="142"/>
    </i>
    <i r="1">
      <x v="183"/>
    </i>
    <i r="1">
      <x v="185"/>
    </i>
    <i r="1">
      <x v="233"/>
    </i>
    <i r="1">
      <x v="241"/>
    </i>
    <i r="1">
      <x v="245"/>
    </i>
    <i r="1">
      <x v="246"/>
    </i>
    <i r="1">
      <x v="247"/>
    </i>
    <i r="1">
      <x v="253"/>
    </i>
    <i r="1">
      <x v="254"/>
    </i>
    <i r="1">
      <x v="255"/>
    </i>
    <i>
      <x v="6"/>
    </i>
    <i r="1">
      <x v="177"/>
    </i>
    <i r="1">
      <x v="207"/>
    </i>
    <i r="1">
      <x v="230"/>
    </i>
    <i r="1">
      <x v="252"/>
    </i>
    <i r="1">
      <x v="257"/>
    </i>
    <i>
      <x v="7"/>
    </i>
    <i r="1">
      <x v="182"/>
    </i>
    <i r="1">
      <x v="184"/>
    </i>
    <i r="1">
      <x v="210"/>
    </i>
    <i r="1">
      <x v="217"/>
    </i>
    <i r="1">
      <x v="219"/>
    </i>
    <i r="1">
      <x v="221"/>
    </i>
    <i r="1">
      <x v="225"/>
    </i>
    <i r="1">
      <x v="226"/>
    </i>
    <i r="1">
      <x v="227"/>
    </i>
    <i r="1">
      <x v="234"/>
    </i>
    <i r="1">
      <x v="240"/>
    </i>
    <i r="1">
      <x v="249"/>
    </i>
    <i t="grand">
      <x/>
    </i>
  </rowItems>
  <colFields count="1">
    <field x="-2"/>
  </colFields>
  <colItems count="3">
    <i>
      <x/>
    </i>
    <i i="1">
      <x v="1"/>
    </i>
    <i i="2">
      <x v="2"/>
    </i>
  </colItems>
  <dataFields count="3">
    <dataField name="Semula " fld="6" baseField="16" baseItem="0" numFmtId="41"/>
    <dataField name="Menjadi " fld="12" baseField="16" baseItem="0" numFmtId="41"/>
    <dataField name="Selisih " fld="20" baseField="16" baseItem="0" numFmtId="41"/>
  </dataFields>
  <formats count="67">
    <format dxfId="163">
      <pivotArea collapsedLevelsAreSubtotals="1" fieldPosition="0">
        <references count="2">
          <reference field="8" count="1">
            <x v="176"/>
          </reference>
          <reference field="16" count="1" selected="0">
            <x v="2"/>
          </reference>
        </references>
      </pivotArea>
    </format>
    <format dxfId="162">
      <pivotArea dataOnly="0" labelOnly="1" fieldPosition="0">
        <references count="2">
          <reference field="8" count="1">
            <x v="176"/>
          </reference>
          <reference field="16" count="1" selected="0">
            <x v="2"/>
          </reference>
        </references>
      </pivotArea>
    </format>
    <format dxfId="161">
      <pivotArea collapsedLevelsAreSubtotals="1" fieldPosition="0">
        <references count="2">
          <reference field="8" count="1">
            <x v="238"/>
          </reference>
          <reference field="16" count="1" selected="0">
            <x v="3"/>
          </reference>
        </references>
      </pivotArea>
    </format>
    <format dxfId="160">
      <pivotArea dataOnly="0" labelOnly="1" fieldPosition="0">
        <references count="2">
          <reference field="8" count="1">
            <x v="238"/>
          </reference>
          <reference field="16" count="1" selected="0">
            <x v="3"/>
          </reference>
        </references>
      </pivotArea>
    </format>
    <format dxfId="159">
      <pivotArea collapsedLevelsAreSubtotals="1" fieldPosition="0">
        <references count="2">
          <reference field="8" count="1">
            <x v="218"/>
          </reference>
          <reference field="16" count="1" selected="0">
            <x v="4"/>
          </reference>
        </references>
      </pivotArea>
    </format>
    <format dxfId="158">
      <pivotArea dataOnly="0" labelOnly="1" fieldPosition="0">
        <references count="2">
          <reference field="8" count="1">
            <x v="218"/>
          </reference>
          <reference field="16" count="1" selected="0">
            <x v="4"/>
          </reference>
        </references>
      </pivotArea>
    </format>
    <format dxfId="157">
      <pivotArea collapsedLevelsAreSubtotals="1" fieldPosition="0">
        <references count="2">
          <reference field="8" count="1">
            <x v="258"/>
          </reference>
          <reference field="16" count="1" selected="0">
            <x v="4"/>
          </reference>
        </references>
      </pivotArea>
    </format>
    <format dxfId="156">
      <pivotArea dataOnly="0" labelOnly="1" fieldPosition="0">
        <references count="2">
          <reference field="8" count="1">
            <x v="258"/>
          </reference>
          <reference field="16" count="1" selected="0">
            <x v="4"/>
          </reference>
        </references>
      </pivotArea>
    </format>
    <format dxfId="155">
      <pivotArea collapsedLevelsAreSubtotals="1" fieldPosition="0">
        <references count="2">
          <reference field="8" count="1">
            <x v="177"/>
          </reference>
          <reference field="16" count="1" selected="0">
            <x v="6"/>
          </reference>
        </references>
      </pivotArea>
    </format>
    <format dxfId="154">
      <pivotArea dataOnly="0" labelOnly="1" fieldPosition="0">
        <references count="2">
          <reference field="8" count="1">
            <x v="177"/>
          </reference>
          <reference field="16" count="1" selected="0">
            <x v="6"/>
          </reference>
        </references>
      </pivotArea>
    </format>
    <format dxfId="153">
      <pivotArea collapsedLevelsAreSubtotals="1" fieldPosition="0">
        <references count="2">
          <reference field="8" count="1">
            <x v="257"/>
          </reference>
          <reference field="16" count="1" selected="0">
            <x v="6"/>
          </reference>
        </references>
      </pivotArea>
    </format>
    <format dxfId="152">
      <pivotArea dataOnly="0" labelOnly="1" fieldPosition="0">
        <references count="2">
          <reference field="8" count="1">
            <x v="257"/>
          </reference>
          <reference field="16" count="1" selected="0">
            <x v="6"/>
          </reference>
        </references>
      </pivotArea>
    </format>
    <format dxfId="151">
      <pivotArea collapsedLevelsAreSubtotals="1" fieldPosition="0">
        <references count="2">
          <reference field="8" count="1">
            <x v="182"/>
          </reference>
          <reference field="16" count="1" selected="0">
            <x v="7"/>
          </reference>
        </references>
      </pivotArea>
    </format>
    <format dxfId="150">
      <pivotArea dataOnly="0" labelOnly="1" fieldPosition="0">
        <references count="2">
          <reference field="8" count="1">
            <x v="182"/>
          </reference>
          <reference field="16" count="1" selected="0">
            <x v="7"/>
          </reference>
        </references>
      </pivotArea>
    </format>
    <format dxfId="149">
      <pivotArea dataOnly="0" labelOnly="1" fieldPosition="0">
        <references count="1">
          <reference field="16" count="0"/>
        </references>
      </pivotArea>
    </format>
    <format dxfId="148">
      <pivotArea dataOnly="0" labelOnly="1" fieldPosition="0">
        <references count="1">
          <reference field="16" count="0"/>
        </references>
      </pivotArea>
    </format>
    <format dxfId="147">
      <pivotArea collapsedLevelsAreSubtotals="1" fieldPosition="0">
        <references count="1">
          <reference field="16" count="1">
            <x v="0"/>
          </reference>
        </references>
      </pivotArea>
    </format>
    <format dxfId="146">
      <pivotArea collapsedLevelsAreSubtotals="1" fieldPosition="0">
        <references count="1">
          <reference field="16" count="1">
            <x v="1"/>
          </reference>
        </references>
      </pivotArea>
    </format>
    <format dxfId="145">
      <pivotArea collapsedLevelsAreSubtotals="1" fieldPosition="0">
        <references count="1">
          <reference field="16" count="1">
            <x v="2"/>
          </reference>
        </references>
      </pivotArea>
    </format>
    <format dxfId="144">
      <pivotArea collapsedLevelsAreSubtotals="1" fieldPosition="0">
        <references count="1">
          <reference field="16" count="1">
            <x v="3"/>
          </reference>
        </references>
      </pivotArea>
    </format>
    <format dxfId="143">
      <pivotArea collapsedLevelsAreSubtotals="1" fieldPosition="0">
        <references count="1">
          <reference field="16" count="1">
            <x v="4"/>
          </reference>
        </references>
      </pivotArea>
    </format>
    <format dxfId="142">
      <pivotArea collapsedLevelsAreSubtotals="1" fieldPosition="0">
        <references count="1">
          <reference field="16" count="1">
            <x v="5"/>
          </reference>
        </references>
      </pivotArea>
    </format>
    <format dxfId="141">
      <pivotArea collapsedLevelsAreSubtotals="1" fieldPosition="0">
        <references count="1">
          <reference field="16" count="1">
            <x v="6"/>
          </reference>
        </references>
      </pivotArea>
    </format>
    <format dxfId="140">
      <pivotArea collapsedLevelsAreSubtotals="1" fieldPosition="0">
        <references count="1">
          <reference field="16" count="1">
            <x v="7"/>
          </reference>
        </references>
      </pivotArea>
    </format>
    <format dxfId="139">
      <pivotArea collapsedLevelsAreSubtotals="1" fieldPosition="0">
        <references count="1">
          <reference field="16" count="1">
            <x v="0"/>
          </reference>
        </references>
      </pivotArea>
    </format>
    <format dxfId="138">
      <pivotArea collapsedLevelsAreSubtotals="1" fieldPosition="0">
        <references count="1">
          <reference field="16" count="1">
            <x v="1"/>
          </reference>
        </references>
      </pivotArea>
    </format>
    <format dxfId="137">
      <pivotArea collapsedLevelsAreSubtotals="1" fieldPosition="0">
        <references count="1">
          <reference field="16" count="1">
            <x v="2"/>
          </reference>
        </references>
      </pivotArea>
    </format>
    <format dxfId="136">
      <pivotArea collapsedLevelsAreSubtotals="1" fieldPosition="0">
        <references count="1">
          <reference field="16" count="1">
            <x v="3"/>
          </reference>
        </references>
      </pivotArea>
    </format>
    <format dxfId="135">
      <pivotArea collapsedLevelsAreSubtotals="1" fieldPosition="0">
        <references count="1">
          <reference field="16" count="1">
            <x v="4"/>
          </reference>
        </references>
      </pivotArea>
    </format>
    <format dxfId="134">
      <pivotArea collapsedLevelsAreSubtotals="1" fieldPosition="0">
        <references count="1">
          <reference field="16" count="1">
            <x v="5"/>
          </reference>
        </references>
      </pivotArea>
    </format>
    <format dxfId="133">
      <pivotArea collapsedLevelsAreSubtotals="1" fieldPosition="0">
        <references count="1">
          <reference field="16" count="1">
            <x v="6"/>
          </reference>
        </references>
      </pivotArea>
    </format>
    <format dxfId="132">
      <pivotArea collapsedLevelsAreSubtotals="1" fieldPosition="0">
        <references count="1">
          <reference field="16" count="1">
            <x v="7"/>
          </reference>
        </references>
      </pivotArea>
    </format>
    <format dxfId="131">
      <pivotArea dataOnly="0" labelOnly="1" fieldPosition="0">
        <references count="1">
          <reference field="16" count="0"/>
        </references>
      </pivotArea>
    </format>
    <format dxfId="130">
      <pivotArea dataOnly="0" labelOnly="1" fieldPosition="0">
        <references count="1">
          <reference field="16" count="0"/>
        </references>
      </pivotArea>
    </format>
    <format dxfId="129">
      <pivotArea collapsedLevelsAreSubtotals="1" fieldPosition="0">
        <references count="1">
          <reference field="16" count="1">
            <x v="0"/>
          </reference>
        </references>
      </pivotArea>
    </format>
    <format dxfId="128">
      <pivotArea collapsedLevelsAreSubtotals="1" fieldPosition="0">
        <references count="1">
          <reference field="16" count="1">
            <x v="1"/>
          </reference>
        </references>
      </pivotArea>
    </format>
    <format dxfId="127">
      <pivotArea collapsedLevelsAreSubtotals="1" fieldPosition="0">
        <references count="1">
          <reference field="16" count="1">
            <x v="2"/>
          </reference>
        </references>
      </pivotArea>
    </format>
    <format dxfId="126">
      <pivotArea collapsedLevelsAreSubtotals="1" fieldPosition="0">
        <references count="1">
          <reference field="16" count="1">
            <x v="3"/>
          </reference>
        </references>
      </pivotArea>
    </format>
    <format dxfId="125">
      <pivotArea collapsedLevelsAreSubtotals="1" fieldPosition="0">
        <references count="1">
          <reference field="16" count="1">
            <x v="4"/>
          </reference>
        </references>
      </pivotArea>
    </format>
    <format dxfId="124">
      <pivotArea collapsedLevelsAreSubtotals="1" fieldPosition="0">
        <references count="1">
          <reference field="16" count="1">
            <x v="5"/>
          </reference>
        </references>
      </pivotArea>
    </format>
    <format dxfId="123">
      <pivotArea collapsedLevelsAreSubtotals="1" fieldPosition="0">
        <references count="1">
          <reference field="16" count="1">
            <x v="6"/>
          </reference>
        </references>
      </pivotArea>
    </format>
    <format dxfId="122">
      <pivotArea collapsedLevelsAreSubtotals="1" fieldPosition="0">
        <references count="1">
          <reference field="16" count="1">
            <x v="7"/>
          </reference>
        </references>
      </pivotArea>
    </format>
    <format dxfId="121">
      <pivotArea collapsedLevelsAreSubtotals="1" fieldPosition="0">
        <references count="1">
          <reference field="16" count="1">
            <x v="0"/>
          </reference>
        </references>
      </pivotArea>
    </format>
    <format dxfId="120">
      <pivotArea collapsedLevelsAreSubtotals="1" fieldPosition="0">
        <references count="1">
          <reference field="16" count="1">
            <x v="1"/>
          </reference>
        </references>
      </pivotArea>
    </format>
    <format dxfId="119">
      <pivotArea collapsedLevelsAreSubtotals="1" fieldPosition="0">
        <references count="1">
          <reference field="16" count="1">
            <x v="2"/>
          </reference>
        </references>
      </pivotArea>
    </format>
    <format dxfId="118">
      <pivotArea collapsedLevelsAreSubtotals="1" fieldPosition="0">
        <references count="1">
          <reference field="16" count="1">
            <x v="3"/>
          </reference>
        </references>
      </pivotArea>
    </format>
    <format dxfId="117">
      <pivotArea collapsedLevelsAreSubtotals="1" fieldPosition="0">
        <references count="1">
          <reference field="16" count="1">
            <x v="4"/>
          </reference>
        </references>
      </pivotArea>
    </format>
    <format dxfId="116">
      <pivotArea collapsedLevelsAreSubtotals="1" fieldPosition="0">
        <references count="1">
          <reference field="16" count="1">
            <x v="5"/>
          </reference>
        </references>
      </pivotArea>
    </format>
    <format dxfId="115">
      <pivotArea collapsedLevelsAreSubtotals="1" fieldPosition="0">
        <references count="1">
          <reference field="16" count="1">
            <x v="6"/>
          </reference>
        </references>
      </pivotArea>
    </format>
    <format dxfId="114">
      <pivotArea collapsedLevelsAreSubtotals="1" fieldPosition="0">
        <references count="1">
          <reference field="16" count="1">
            <x v="7"/>
          </reference>
        </references>
      </pivotArea>
    </format>
    <format dxfId="113">
      <pivotArea type="all" dataOnly="0" outline="0" fieldPosition="0"/>
    </format>
    <format dxfId="112">
      <pivotArea outline="0" collapsedLevelsAreSubtotals="1" fieldPosition="0"/>
    </format>
    <format dxfId="111">
      <pivotArea field="16" type="button" dataOnly="0" labelOnly="1" outline="0" axis="axisRow" fieldPosition="0"/>
    </format>
    <format dxfId="110">
      <pivotArea dataOnly="0" labelOnly="1" fieldPosition="0">
        <references count="1">
          <reference field="16" count="0"/>
        </references>
      </pivotArea>
    </format>
    <format dxfId="109">
      <pivotArea dataOnly="0" labelOnly="1" grandRow="1" outline="0" fieldPosition="0"/>
    </format>
    <format dxfId="108">
      <pivotArea dataOnly="0" labelOnly="1" fieldPosition="0">
        <references count="2">
          <reference field="8" count="5">
            <x v="186"/>
            <x v="199"/>
            <x v="200"/>
            <x v="201"/>
            <x v="244"/>
          </reference>
          <reference field="16" count="1" selected="0">
            <x v="0"/>
          </reference>
        </references>
      </pivotArea>
    </format>
    <format dxfId="107">
      <pivotArea dataOnly="0" labelOnly="1" fieldPosition="0">
        <references count="2">
          <reference field="8" count="3">
            <x v="229"/>
            <x v="231"/>
            <x v="236"/>
          </reference>
          <reference field="16" count="1" selected="0">
            <x v="1"/>
          </reference>
        </references>
      </pivotArea>
    </format>
    <format dxfId="106">
      <pivotArea dataOnly="0" labelOnly="1" fieldPosition="0">
        <references count="2">
          <reference field="8" count="3">
            <x v="176"/>
            <x v="179"/>
            <x v="232"/>
          </reference>
          <reference field="16" count="1" selected="0">
            <x v="2"/>
          </reference>
        </references>
      </pivotArea>
    </format>
    <format dxfId="105">
      <pivotArea dataOnly="0" labelOnly="1" fieldPosition="0">
        <references count="2">
          <reference field="8" count="8">
            <x v="175"/>
            <x v="181"/>
            <x v="222"/>
            <x v="228"/>
            <x v="235"/>
            <x v="238"/>
            <x v="239"/>
            <x v="256"/>
          </reference>
          <reference field="16" count="1" selected="0">
            <x v="3"/>
          </reference>
        </references>
      </pivotArea>
    </format>
    <format dxfId="104">
      <pivotArea dataOnly="0" labelOnly="1" fieldPosition="0">
        <references count="2">
          <reference field="8" count="6">
            <x v="173"/>
            <x v="174"/>
            <x v="218"/>
            <x v="220"/>
            <x v="237"/>
            <x v="258"/>
          </reference>
          <reference field="16" count="1" selected="0">
            <x v="4"/>
          </reference>
        </references>
      </pivotArea>
    </format>
    <format dxfId="103">
      <pivotArea dataOnly="0" labelOnly="1" fieldPosition="0">
        <references count="2">
          <reference field="8" count="11">
            <x v="142"/>
            <x v="183"/>
            <x v="185"/>
            <x v="233"/>
            <x v="241"/>
            <x v="245"/>
            <x v="246"/>
            <x v="247"/>
            <x v="253"/>
            <x v="254"/>
            <x v="255"/>
          </reference>
          <reference field="16" count="1" selected="0">
            <x v="5"/>
          </reference>
        </references>
      </pivotArea>
    </format>
    <format dxfId="102">
      <pivotArea dataOnly="0" labelOnly="1" fieldPosition="0">
        <references count="2">
          <reference field="8" count="5">
            <x v="177"/>
            <x v="207"/>
            <x v="230"/>
            <x v="252"/>
            <x v="257"/>
          </reference>
          <reference field="16" count="1" selected="0">
            <x v="6"/>
          </reference>
        </references>
      </pivotArea>
    </format>
    <format dxfId="101">
      <pivotArea dataOnly="0" labelOnly="1" fieldPosition="0">
        <references count="2">
          <reference field="8" count="12">
            <x v="182"/>
            <x v="184"/>
            <x v="210"/>
            <x v="217"/>
            <x v="219"/>
            <x v="221"/>
            <x v="225"/>
            <x v="226"/>
            <x v="227"/>
            <x v="234"/>
            <x v="240"/>
            <x v="249"/>
          </reference>
          <reference field="16" count="1" selected="0">
            <x v="7"/>
          </reference>
        </references>
      </pivotArea>
    </format>
    <format dxfId="100">
      <pivotArea dataOnly="0" labelOnly="1" outline="0" fieldPosition="0">
        <references count="1">
          <reference field="4294967294" count="3">
            <x v="0"/>
            <x v="1"/>
            <x v="2"/>
          </reference>
        </references>
      </pivotArea>
    </format>
    <format dxfId="99">
      <pivotArea field="16" type="button" dataOnly="0" labelOnly="1" outline="0" axis="axisRow" fieldPosition="0"/>
    </format>
    <format dxfId="98">
      <pivotArea dataOnly="0" labelOnly="1" outline="0" fieldPosition="0">
        <references count="1">
          <reference field="4294967294" count="3">
            <x v="0"/>
            <x v="1"/>
            <x v="2"/>
          </reference>
        </references>
      </pivotArea>
    </format>
    <format dxfId="97">
      <pivotArea dataOnly="0" labelOnly="1" grandRow="1" outline="0" fieldPosition="0"/>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14ADAE45-1CA6-4173-B6DB-7BD0242EF4BA}" sourceName="SUBKOORDINATOR">
  <pivotTables>
    <pivotTable tabId="18" name="PivotTable1"/>
  </pivotTables>
  <data>
    <tabular pivotCacheId="1835164292">
      <items count="9">
        <i x="7" s="1"/>
        <i x="3" s="1"/>
        <i x="4" s="1"/>
        <i x="8" s="1"/>
        <i x="1" s="1"/>
        <i x="6" s="1"/>
        <i x="2" s="1"/>
        <i x="5"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1" xr10:uid="{992F49DD-E2E2-4334-A8E5-3A48B3955D0F}" sourceName="SUBKOORDINATOR">
  <pivotTables>
    <pivotTable tabId="19" name="PivotTable1"/>
  </pivotTables>
  <data>
    <tabular pivotCacheId="798274918">
      <items count="9">
        <i x="7" s="1"/>
        <i x="3" s="1"/>
        <i x="4" s="1"/>
        <i x="8" s="1"/>
        <i x="1" s="1"/>
        <i x="6" s="1"/>
        <i x="2" s="1"/>
        <i x="5"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2" xr10:uid="{3D6F5158-202A-461D-9EF8-58BCF05ACCCF}" sourceName="SUBKOORDINATOR">
  <pivotTables>
    <pivotTable tabId="23" name="PivotTable1"/>
  </pivotTables>
  <data>
    <tabular pivotCacheId="576994689">
      <items count="9">
        <i x="7" s="1"/>
        <i x="3" s="1"/>
        <i x="4" s="1"/>
        <i x="8" s="1"/>
        <i x="1" s="1"/>
        <i x="6" s="1"/>
        <i x="2" s="1"/>
        <i x="5"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11" xr10:uid="{FBAD4B77-E2D8-4C48-8A26-6801D8A279CE}" sourceName="SUBKOORDINATOR">
  <pivotTables>
    <pivotTable tabId="25" name="PivotTable1"/>
  </pivotTables>
  <data>
    <tabular pivotCacheId="1538671509">
      <items count="9">
        <i x="7" s="1"/>
        <i x="3" s="1"/>
        <i x="4" s="1"/>
        <i x="8" s="1"/>
        <i x="1" s="1"/>
        <i x="6" s="1"/>
        <i x="2" s="1"/>
        <i x="5"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3" xr10:uid="{B6FC5073-A1F7-41AA-8E80-5EE74E807785}" cache="Slicer_SUBKOORDINATOR11" caption="SUBKOORDINATOR" startItem="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2" xr10:uid="{3B7BD446-43E1-41B9-A7D7-4E5697AA7189}" cache="Slicer_SUBKOORDINATOR2" caption="SUBKOORDINATOR" startItem="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874628E0-D625-4758-AF44-2DAF96CA430D}" cache="Slicer_SUBKOORDINATOR" caption="SUBKOORDINATOR" startItem="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1" xr10:uid="{99789534-23D9-4A5A-9285-5FD027DA0CED}" cache="Slicer_SUBKOORDINATOR1" caption="SUBKOORDINATOR" startItem="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8CCDFC-7006-41BA-884E-B1FADC87F8B0}" name="cek_realisasi" displayName="cek_realisasi" ref="A9:K589" totalsRowShown="0" headerRowDxfId="280">
  <autoFilter ref="A9:K589" xr:uid="{298CCDFC-7006-41BA-884E-B1FADC87F8B0}"/>
  <tableColumns count="11">
    <tableColumn id="1" xr3:uid="{D8B46BC6-7F16-4524-8AB0-AE3F60831A71}" name="Akun" dataDxfId="279" dataCellStyle="Normal 2 2"/>
    <tableColumn id="2" xr3:uid="{B207747A-43BB-49F9-9BD1-18BCFA8AC82E}" name="Kode" dataDxfId="75" dataCellStyle="Normal 2 2"/>
    <tableColumn id="3" xr3:uid="{C8F59648-5E9A-4B8B-8C8F-8F3B365BAA9A}" name="Uraian" dataDxfId="74" dataCellStyle="Normal 2 2"/>
    <tableColumn id="4" xr3:uid="{018D3554-9864-40F3-AC61-420B37710FF3}" name="Vol" dataDxfId="73" dataCellStyle="Normal 2 2"/>
    <tableColumn id="5" xr3:uid="{E42D7842-5CC8-41D1-922B-8BDFAED96F61}" name="Satuan" dataDxfId="72" dataCellStyle="Normal 2 2"/>
    <tableColumn id="6" xr3:uid="{79C49EBF-8200-4016-9715-F41AB4532845}" name="H. Satuan" dataDxfId="71" dataCellStyle="Normal 2 2"/>
    <tableColumn id="7" xr3:uid="{9BD08EAD-8488-443E-9BC8-F98A6994B115}" name="Jumlah" dataDxfId="70" dataCellStyle="Normal 2 2"/>
    <tableColumn id="8" xr3:uid="{A75A6846-19D4-46B3-B8ED-FAF90E59DC6C}" name="Cek Pagu" dataDxfId="69" dataCellStyle="Normal 2 2"/>
    <tableColumn id="9" xr3:uid="{06975DBC-2F32-4CCF-9D6E-1D2D0E69100B}" name="SP2D" dataDxfId="68" dataCellStyle="Normal 2 2"/>
    <tableColumn id="11" xr3:uid="{577ED588-9951-438B-B40E-ACCFBD4770E6}" name="Fisik" dataDxfId="67" dataCellStyle="Normal 2 2"/>
    <tableColumn id="10" xr3:uid="{52648DBC-3BDC-4189-8DC6-91183A586920}" name="Akrual" dataDxfId="66" dataCellStyle="Normal 2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FC27EAA-D2BE-415D-B6A6-F1DB44328482}" name="rev_kanwil1" displayName="rev_kanwil1" ref="A6:U660" totalsRowShown="0">
  <autoFilter ref="A6:U660" xr:uid="{19E1C737-1421-431E-8E7D-65BA82BB380C}"/>
  <tableColumns count="21">
    <tableColumn id="1" xr3:uid="{4C05CCF1-E935-4F7B-9002-F7374E86F7E8}" name="Column1" dataDxfId="479" dataCellStyle="Normal 2 2"/>
    <tableColumn id="2" xr3:uid="{2F5A02AD-37A2-4D57-B444-F30B44D3C1DA}" name="KODE" dataDxfId="478" dataCellStyle="Normal 2 2"/>
    <tableColumn id="3" xr3:uid="{4BEC4B6B-3099-4A56-8070-410A4F666A05}" name="URAIAN" dataDxfId="477" dataCellStyle="Normal 2 2"/>
    <tableColumn id="4" xr3:uid="{679D73B6-6D36-4840-9182-644A78CF9BB5}" name="VOL" dataDxfId="476" dataCellStyle="Normal 2 2"/>
    <tableColumn id="5" xr3:uid="{2DF207BC-B160-40DC-B904-CED31D6370E3}" name="SATUAN" dataDxfId="475" dataCellStyle="Normal 2 2"/>
    <tableColumn id="6" xr3:uid="{073E0D67-75BE-4377-8066-DBDFF85DF687}" name="H. SATUAN" dataDxfId="474" dataCellStyle="Normal 2 2"/>
    <tableColumn id="7" xr3:uid="{F24728E2-2A74-48CA-8848-D13D7531C7DB}" name="JUMLAH" dataDxfId="473" dataCellStyle="Normal 2 2">
      <calculatedColumnFormula>ROUNDDOWN(D7*F7,-3)</calculatedColumnFormula>
    </tableColumn>
    <tableColumn id="8" xr3:uid="{F8EE4FDC-7686-447E-87A3-DB01E3E287A1}" name="KODE " dataDxfId="472" dataCellStyle="Normal 2 2"/>
    <tableColumn id="9" xr3:uid="{9354AEC1-45D6-419F-A738-2E96CF7B3D36}" name="URAIAN " dataDxfId="471" dataCellStyle="Normal 2 2"/>
    <tableColumn id="10" xr3:uid="{0A06645F-D028-4009-A063-3AF5A27525CE}" name="VOL " dataDxfId="470" dataCellStyle="Normal 2 2"/>
    <tableColumn id="11" xr3:uid="{999F1444-1089-4339-9CC2-8D624C7C766F}" name="SATUAN " dataDxfId="469" dataCellStyle="Normal 2 2"/>
    <tableColumn id="12" xr3:uid="{D282F536-1141-4AA4-8C52-B6D0E6377D18}" name="H. SATUAN " dataDxfId="468" dataCellStyle="Normal 2 2"/>
    <tableColumn id="13" xr3:uid="{C474577D-F1DD-4512-9ABF-DB7DC8B3F8DA}" name="JUMLAH " dataDxfId="467" dataCellStyle="Normal 2 2">
      <calculatedColumnFormula>ROUNDDOWN(J7*L7,-3)</calculatedColumnFormula>
    </tableColumn>
    <tableColumn id="14" xr3:uid="{0254001E-2109-4D22-8084-A5C266F2B600}" name="+/-" dataDxfId="466" dataCellStyle="Comma [0]">
      <calculatedColumnFormula>G7-M7</calculatedColumnFormula>
    </tableColumn>
    <tableColumn id="15" xr3:uid="{0D7C6091-1C6D-495D-9A60-5486F3BD2939}" name="Status Revisi" dataDxfId="465" dataCellStyle="Normal 2 2">
      <calculatedColumnFormula>IF(AND(ISBLANK(H7),N7&lt;&gt;0),"Rev","")</calculatedColumnFormula>
    </tableColumn>
    <tableColumn id="16" xr3:uid="{7FB9C26A-D048-4D49-86B8-EEF18D3DEB2C}" name="KOORDINATOR" dataDxfId="464" dataCellStyle="Normal 2 2"/>
    <tableColumn id="17" xr3:uid="{A0D1CC8E-7E14-44D5-BE3C-6AD8CC9F3208}" name="SUBKOORDINATOR" dataDxfId="463" dataCellStyle="Normal 2 2"/>
    <tableColumn id="18" xr3:uid="{9DBD7A3B-7A3F-4038-8B62-09903A7CAEE2}" name="Kegiatan Khusus" dataDxfId="76" dataCellStyle="Normal 2 2"/>
    <tableColumn id="19" xr3:uid="{7FB2E426-3D09-43F2-B18E-FC4E3C3C245F}" name="SubKoord_Akun" dataDxfId="462" dataCellStyle="Normal 2 2"/>
    <tableColumn id="23" xr3:uid="{0CFDF24F-C379-41BE-836C-98E18949AE69}" name="Akrual" dataDxfId="77" dataCellStyle="Normal 2 2">
      <calculatedColumnFormula array="1">_xlfn._xlws.FILTER(cek_realisasi[SP2D],cek_realisasi[Akun]=rev_kanwil1[[#This Row],[Column1]],0)</calculatedColumnFormula>
    </tableColumn>
    <tableColumn id="24" xr3:uid="{49184170-863B-4D01-AF6E-7D943AECCCC1}" name="Pagu Minus" dataDxfId="461" dataCellStyle="Comma [0]">
      <calculatedColumnFormula>IF(rev_kanwil1[[#This Row],[Akrual]]&gt;rev_kanwil1[[#This Row],[JUMLAH ]],rev_kanwil1[[#This Row],[Akrual]]-rev_kanwil1[[#This Row],[JUMLAH ]],0)</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302B333-CCD9-4697-BBC4-99160A645614}" name="perbaikan_revisi" displayName="perbaikan_revisi" ref="A6:U687" totalsRowShown="0">
  <autoFilter ref="A6:U687" xr:uid="{19E1C737-1421-431E-8E7D-65BA82BB380C}">
    <filterColumn colId="14">
      <filters blank="1">
        <filter val="7"/>
        <filter val="Rev detil"/>
      </filters>
    </filterColumn>
  </autoFilter>
  <tableColumns count="21">
    <tableColumn id="1" xr3:uid="{A9760FB0-03CD-4FE3-B475-AFB9F67E9C39}" name="Column1" dataDxfId="405" dataCellStyle="Normal 2 2"/>
    <tableColumn id="2" xr3:uid="{C5B662F2-D6AB-4575-A029-9840512F0F46}" name="KODE" dataDxfId="404" dataCellStyle="Normal 2 2"/>
    <tableColumn id="3" xr3:uid="{58CB7815-2776-4509-B1C0-EAE2C9075363}" name="URAIAN" dataDxfId="403" dataCellStyle="Normal 2 2"/>
    <tableColumn id="4" xr3:uid="{A103E0EC-5AAF-4CF6-B299-1BE2C9FE4E27}" name="VOL" dataDxfId="402" dataCellStyle="Normal 2 2"/>
    <tableColumn id="5" xr3:uid="{04F6FB74-492B-44CE-BE21-F183CF38552F}" name="SATUAN" dataDxfId="401" dataCellStyle="Normal 2 2"/>
    <tableColumn id="6" xr3:uid="{8FD6E355-F130-45DF-9A43-3A976F3B5FA1}" name="H. SATUAN" dataDxfId="400" dataCellStyle="Normal 2 2"/>
    <tableColumn id="7" xr3:uid="{03CC7FEE-077A-4167-871B-0B47FF1910B7}" name="JUMLAH" dataDxfId="399" dataCellStyle="Normal 2 2">
      <calculatedColumnFormula>ROUNDDOWN(D7*F7,-3)</calculatedColumnFormula>
    </tableColumn>
    <tableColumn id="8" xr3:uid="{FFE2BDD3-6C9A-4057-B8F7-5C21B88FE889}" name="KODE " dataDxfId="398" dataCellStyle="Normal 2 2"/>
    <tableColumn id="9" xr3:uid="{18A8295F-FE79-4435-A7D5-407F7897CA4E}" name="URAIAN " dataDxfId="397" dataCellStyle="Normal 2 2"/>
    <tableColumn id="10" xr3:uid="{166CDC1A-884A-47A2-8D6E-AE3973927E3D}" name="VOL " dataDxfId="396" dataCellStyle="Normal 2 2"/>
    <tableColumn id="11" xr3:uid="{D624DFB0-BEB9-457D-96C6-E8C57C553F86}" name="SATUAN " dataDxfId="395" dataCellStyle="Normal 2 2"/>
    <tableColumn id="12" xr3:uid="{A7E6D6CD-1129-4235-BD21-936FF0B2B179}" name="H. SATUAN " dataDxfId="394" dataCellStyle="Normal 2 2"/>
    <tableColumn id="13" xr3:uid="{FF7794DE-3A0D-438F-B34C-B954A73D8175}" name="JUMLAH " dataDxfId="393" dataCellStyle="Normal 2 2">
      <calculatedColumnFormula>ROUNDDOWN(J7*L7,-3)</calculatedColumnFormula>
    </tableColumn>
    <tableColumn id="14" xr3:uid="{9EB7D60C-A536-4366-9C7E-1D9A04CE6359}" name="+/-" dataDxfId="392" dataCellStyle="Comma [0]">
      <calculatedColumnFormula>G7-M7</calculatedColumnFormula>
    </tableColumn>
    <tableColumn id="15" xr3:uid="{CBED4361-878E-48E6-95DB-8AA1CA762B9E}" name="Status Revisi" dataDxfId="391" dataCellStyle="Normal 2 2">
      <calculatedColumnFormula>IF(AND(ISBLANK(H7),N7&lt;&gt;0),"Rev","")</calculatedColumnFormula>
    </tableColumn>
    <tableColumn id="16" xr3:uid="{84254A46-B2F6-4389-9381-1F9BE99726BF}" name="KOORDINATOR" dataDxfId="390" dataCellStyle="Normal 2 2"/>
    <tableColumn id="17" xr3:uid="{DCCD4BC5-715A-4D4D-9401-79CFA64B9C5B}" name="SUBKOORDINATOR" dataDxfId="389" dataCellStyle="Normal 2 2"/>
    <tableColumn id="18" xr3:uid="{F0EF72D0-1A81-462D-ABCB-62FEE5045F82}" name="Kegiatan Khusus" dataDxfId="388" dataCellStyle="Normal 2 2"/>
    <tableColumn id="19" xr3:uid="{B5F6CD41-F549-46F1-951B-50E59073C354}" name="SubKoord_Akun" dataDxfId="387" dataCellStyle="Normal 2 2"/>
    <tableColumn id="23" xr3:uid="{ECE847DA-67F9-4A62-A7E4-F9F931E74AA9}" name="Akrual" dataDxfId="386" dataCellStyle="Normal 2 2">
      <calculatedColumnFormula array="1">_xlfn._xlws.FILTER(cek_realisasi[SP2D],cek_realisasi[Akun]=perbaikan_revisi[[#This Row],[Column1]],0)</calculatedColumnFormula>
    </tableColumn>
    <tableColumn id="24" xr3:uid="{BD42257B-1841-4B5E-B8CF-E63FF33072D8}" name="Pagu Minus" dataDxfId="385" dataCellStyle="Comma [0]">
      <calculatedColumnFormula>IF(perbaikan_revisi[[#This Row],[Akrual]]&gt;perbaikan_revisi[[#This Row],[JUMLAH ]],perbaikan_revisi[[#This Row],[Akrual]]-perbaikan_revisi[[#This Row],[JUMLAH ]],0)</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78DE8D8-2D8B-4AEF-83B3-C2D858EABB30}" name="Pasca_rakernis" displayName="Pasca_rakernis" ref="A6:U669" totalsRowShown="0">
  <autoFilter ref="A6:U669" xr:uid="{19E1C737-1421-431E-8E7D-65BA82BB380C}">
    <filterColumn colId="14">
      <customFilters>
        <customFilter operator="notEqual" val=" "/>
      </customFilters>
    </filterColumn>
  </autoFilter>
  <tableColumns count="21">
    <tableColumn id="1" xr3:uid="{5026264E-E05A-4CE1-84C2-ECCCCBADE4D5}" name="Column1" dataDxfId="301" dataCellStyle="Normal 2 2"/>
    <tableColumn id="2" xr3:uid="{DF08F0A9-8917-4EA9-9796-97F3266749DD}" name="KODE" dataDxfId="300" dataCellStyle="Normal 2 2"/>
    <tableColumn id="3" xr3:uid="{8DFBB957-5F19-4847-9D86-CED867415D7D}" name="URAIAN" dataDxfId="299" dataCellStyle="Normal 2 2"/>
    <tableColumn id="4" xr3:uid="{8989C43D-4AD3-4A36-BA47-CB7BAED13709}" name="VOL" dataDxfId="298" dataCellStyle="Normal 2 2"/>
    <tableColumn id="5" xr3:uid="{D39B472D-8425-403A-AFFF-1BA3C90757E3}" name="SATUAN" dataDxfId="297" dataCellStyle="Normal 2 2"/>
    <tableColumn id="6" xr3:uid="{A3B4F714-5234-4AA6-B168-D54D6B314604}" name="H. SATUAN" dataDxfId="296" dataCellStyle="Normal 2 2"/>
    <tableColumn id="7" xr3:uid="{1356EE05-7980-40E0-BFF8-366C80B48CCD}" name="JUMLAH" dataDxfId="295" dataCellStyle="Normal 2 2">
      <calculatedColumnFormula>ROUNDDOWN(D7*F7,-3)</calculatedColumnFormula>
    </tableColumn>
    <tableColumn id="8" xr3:uid="{CF3ED3F5-52F3-492E-8964-E414E04FA5A2}" name="KODE " dataDxfId="294" dataCellStyle="Normal 2 2"/>
    <tableColumn id="9" xr3:uid="{B278352F-27E9-4807-989A-D24EEE5E7895}" name="URAIAN " dataDxfId="293" dataCellStyle="Normal 2 2"/>
    <tableColumn id="10" xr3:uid="{3DA0C02E-508E-4114-A181-78B9A5627782}" name="VOL " dataDxfId="292" dataCellStyle="Normal 2 2"/>
    <tableColumn id="11" xr3:uid="{E0C9419F-6A66-439E-89F6-4B6477F83EFF}" name="SATUAN " dataDxfId="291" dataCellStyle="Normal 2 2"/>
    <tableColumn id="12" xr3:uid="{B3BFF7D9-AF1F-46E0-97AE-18FF4344BCD7}" name="H. SATUAN " dataDxfId="290" dataCellStyle="Normal 2 2"/>
    <tableColumn id="13" xr3:uid="{777510F4-BDE8-422B-8AA0-69CEE77DEA3B}" name="JUMLAH " dataDxfId="289" dataCellStyle="Normal 2 2">
      <calculatedColumnFormula>ROUNDDOWN(J7*L7,-3)</calculatedColumnFormula>
    </tableColumn>
    <tableColumn id="14" xr3:uid="{DAE52ABC-8A56-4EC5-A998-997C18359BE4}" name="+/-" dataDxfId="288" dataCellStyle="Comma [0]">
      <calculatedColumnFormula>G7-M7</calculatedColumnFormula>
    </tableColumn>
    <tableColumn id="15" xr3:uid="{196E0B8D-61CF-4389-BBC8-AB4166E95781}" name="Status Revisi" dataDxfId="287" dataCellStyle="Normal 2 2">
      <calculatedColumnFormula>IF(AND(ISBLANK(H7),N7&lt;&gt;0),"Rev","")</calculatedColumnFormula>
    </tableColumn>
    <tableColumn id="16" xr3:uid="{D8962DD5-3E50-4232-8FA1-EDD90CB5C1AC}" name="KOORDINATOR" dataDxfId="286" dataCellStyle="Normal 2 2"/>
    <tableColumn id="17" xr3:uid="{D02B6481-C661-4AB2-85BF-F98E4A9413EE}" name="SUBKOORDINATOR" dataDxfId="285" dataCellStyle="Normal 2 2"/>
    <tableColumn id="18" xr3:uid="{5DC90DB7-1F4E-4CF7-A619-D6F2513E98C9}" name="Kegiatan Khusus" dataDxfId="284" dataCellStyle="Normal 2 2"/>
    <tableColumn id="19" xr3:uid="{EE60F6D2-43E7-4E87-A1A3-7DA3478032DC}" name="SubKoord_Akun" dataDxfId="283" dataCellStyle="Normal 2 2"/>
    <tableColumn id="23" xr3:uid="{7487DA5C-DABA-4009-98D1-D590C2BF74BE}" name="Akrual" dataDxfId="282" dataCellStyle="Normal 2 2">
      <calculatedColumnFormula array="1">_xlfn._xlws.FILTER(cek_realisasi[SP2D],cek_realisasi[Akun]=Pasca_rakernis[[#This Row],[Column1]],0)</calculatedColumnFormula>
    </tableColumn>
    <tableColumn id="24" xr3:uid="{0B21C060-F475-418C-B50D-DED7D9883B5A}" name="Pagu Minus" dataDxfId="281" dataCellStyle="Comma [0]">
      <calculatedColumnFormula>IF(Pasca_rakernis[[#This Row],[Akrual]]&gt;Pasca_rakernis[[#This Row],[JUMLAH ]],Pasca_rakernis[[#This Row],[Akrual]]-Pasca_rakernis[[#This Row],[JUMLAH ]],0)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7EC57D-E9DF-4B54-8578-562F8A169918}" name="Reviu" displayName="Reviu" ref="A6:S722" totalsRowShown="0">
  <autoFilter ref="A6:S722" xr:uid="{3044157A-F6ED-44DC-BABC-8C1D84364B01}"/>
  <tableColumns count="19">
    <tableColumn id="1" xr3:uid="{5AD3507C-E4C2-465D-B8B7-7C0200A12DE4}" name="Column1" dataDxfId="239" dataCellStyle="Normal 2 2"/>
    <tableColumn id="2" xr3:uid="{D0FB6ECB-5133-4161-9758-4786C6C2B9C5}" name="KODE" dataDxfId="238" dataCellStyle="Normal 2 2"/>
    <tableColumn id="3" xr3:uid="{7C06B4E3-F019-4356-BFB5-F9EC073ADA05}" name="URAIAN" dataDxfId="237" dataCellStyle="Normal 2 2"/>
    <tableColumn id="4" xr3:uid="{F8336AC5-B601-4DFB-9691-15938EEF7CAF}" name="VOL" dataDxfId="236" dataCellStyle="Normal 2 2"/>
    <tableColumn id="5" xr3:uid="{B5D820F9-7275-4129-80E8-EF0E249222C7}" name="SATUAN" dataDxfId="235" dataCellStyle="Normal 2 2"/>
    <tableColumn id="6" xr3:uid="{88407F5E-933E-40C6-AA23-899486A89235}" name="H. SATUAN" dataDxfId="234" dataCellStyle="Normal 2 2"/>
    <tableColumn id="7" xr3:uid="{E70ABD8C-791E-46A4-8C21-4DDEAFDD32C8}" name="JUMLAH" dataDxfId="233" dataCellStyle="Normal 2 2"/>
    <tableColumn id="8" xr3:uid="{745A6DF1-5D3F-40AB-A660-79B12CA232D9}" name="KODE " dataDxfId="232" dataCellStyle="Normal 2 2"/>
    <tableColumn id="9" xr3:uid="{B8CAD034-C9E0-418E-A2B7-DC7EA2CE0DFD}" name="URAIAN " dataDxfId="231" dataCellStyle="Normal 2 2"/>
    <tableColumn id="10" xr3:uid="{45B68437-0FCA-498F-97C3-F27AFFAE1232}" name="VOL " dataDxfId="230" dataCellStyle="Normal 2 2"/>
    <tableColumn id="11" xr3:uid="{58B35F77-6D3D-49D6-9C86-2FB882E7D34A}" name="SATUAN " dataDxfId="229" dataCellStyle="Normal 2 2"/>
    <tableColumn id="12" xr3:uid="{C7A88B07-8F3C-4D85-854E-48CA284032F8}" name="H. SATUAN " dataDxfId="228" dataCellStyle="Normal 2 2"/>
    <tableColumn id="13" xr3:uid="{10816EB7-35E8-43A9-9226-5BD357D3A099}" name="JUMLAH " dataDxfId="227" dataCellStyle="Normal 2 2"/>
    <tableColumn id="14" xr3:uid="{21AF8D99-B888-438F-8C62-447CA3A675F4}" name="+/-" dataDxfId="226" dataCellStyle="Comma [0]"/>
    <tableColumn id="15" xr3:uid="{D91BBCE6-DB33-48BA-9A0C-42B3A4474BCA}" name="Status Revisi" dataDxfId="225" dataCellStyle="Normal 2 2"/>
    <tableColumn id="16" xr3:uid="{64F8F01B-EB85-4591-A173-6846F4519144}" name="KOORDINATOR" dataDxfId="224" dataCellStyle="Normal 2 2"/>
    <tableColumn id="17" xr3:uid="{CD3D1141-715A-4831-A443-8F907AF59D3E}" name="SUBKOORDINATOR" dataDxfId="223" dataCellStyle="Normal 2 2"/>
    <tableColumn id="18" xr3:uid="{5018AC07-4365-4560-B435-94350A3C2CBD}" name="Kegiatan Khusus" dataDxfId="222" dataCellStyle="Normal 2 2"/>
    <tableColumn id="19" xr3:uid="{43AC8B04-EAFE-49D0-A5B9-D93B56233081}" name="SubKoord_Akun" dataDxfId="221" dataCellStyle="Normal 2 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44157A-F6ED-44DC-BABC-8C1D84364B01}" name="Matrik" displayName="Matrik" ref="A6:S720" totalsRowShown="0">
  <autoFilter ref="A6:S720" xr:uid="{3044157A-F6ED-44DC-BABC-8C1D84364B01}"/>
  <tableColumns count="19">
    <tableColumn id="1" xr3:uid="{6ED853D9-DE78-43A7-B121-3696CEA12311}" name="Column1" dataDxfId="182" dataCellStyle="Normal 2 2"/>
    <tableColumn id="2" xr3:uid="{5EF4A908-01BD-45CE-836B-9C3E3B9C6C2B}" name="KODE" dataDxfId="181" dataCellStyle="Normal 2 2"/>
    <tableColumn id="3" xr3:uid="{1670242F-269B-4ED7-A8A4-A2A2BB70D237}" name="URAIAN" dataDxfId="180" dataCellStyle="Normal 2 2"/>
    <tableColumn id="4" xr3:uid="{52B5F313-5EA2-4353-9709-3339596465EE}" name="VOL" dataDxfId="179" dataCellStyle="Normal 2 2"/>
    <tableColumn id="5" xr3:uid="{1C7795F0-9D82-4138-8919-081D4ED64093}" name="SATUAN" dataDxfId="178" dataCellStyle="Normal 2 2"/>
    <tableColumn id="6" xr3:uid="{1E064C83-BA13-4478-BC48-87D59EE16D7C}" name="H. SATUAN" dataDxfId="177" dataCellStyle="Normal 2 2"/>
    <tableColumn id="7" xr3:uid="{0DD87F2B-E9C5-4202-AA59-BF3C0E3A5CCE}" name="JUMLAH" dataDxfId="176" dataCellStyle="Normal 2 2"/>
    <tableColumn id="8" xr3:uid="{F877E517-E650-4B15-B878-A73344B9B87E}" name="KODE " dataDxfId="175" dataCellStyle="Normal 2 2"/>
    <tableColumn id="9" xr3:uid="{F22F4855-EF0C-4E58-9F07-C29F9FAB38FD}" name="URAIAN " dataDxfId="174" dataCellStyle="Normal 2 2"/>
    <tableColumn id="10" xr3:uid="{0BEC9328-75B7-47C1-B753-6AEB8B1520F5}" name="VOL " dataDxfId="173" dataCellStyle="Normal 2 2"/>
    <tableColumn id="11" xr3:uid="{884017F4-CD22-4EAC-A9F0-63B909E708CB}" name="SATUAN " dataDxfId="172" dataCellStyle="Normal 2 2"/>
    <tableColumn id="12" xr3:uid="{9F1FD012-3F57-4D07-B31D-13F7C0A30EA8}" name="H. SATUAN " dataDxfId="171" dataCellStyle="Normal 2 2"/>
    <tableColumn id="13" xr3:uid="{8B93FB9B-7E99-4037-BB72-079EB1D28C6A}" name="JUMLAH " dataDxfId="170" dataCellStyle="Normal 2 2"/>
    <tableColumn id="14" xr3:uid="{81CA7053-73DF-4D83-BB13-A31E6E82BE8C}" name="+/-" dataDxfId="169" dataCellStyle="Comma [0]"/>
    <tableColumn id="15" xr3:uid="{6A369F06-AE12-42D6-B6A5-7B1F54E2E016}" name="Status Revisi" dataDxfId="168" dataCellStyle="Normal 2 2"/>
    <tableColumn id="16" xr3:uid="{6E1CE280-A031-4D58-ACC7-A8A8044FBE70}" name="KOORDINATOR" dataDxfId="167" dataCellStyle="Normal 2 2"/>
    <tableColumn id="17" xr3:uid="{A713C466-7D3B-47E7-BCD7-30C14FE35CFF}" name="SUBKOORDINATOR" dataDxfId="166" dataCellStyle="Normal 2 2"/>
    <tableColumn id="18" xr3:uid="{3DA86555-43CE-4D7E-9646-C453350633D6}" name="Kegiatan Khusus" dataDxfId="165" dataCellStyle="Normal 2 2"/>
    <tableColumn id="19" xr3:uid="{B54713B5-EA72-46E7-A521-98FC45DD8685}" name="SubKoord_Akun" dataDxfId="164" dataCellStyle="Normal 2 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1C737-1421-431E-8E7D-65BA82BB380C}" name="Matrik_Lama" displayName="Matrik_Lama" ref="A6:S622" totalsRowShown="0">
  <autoFilter ref="A6:S622" xr:uid="{19E1C737-1421-431E-8E7D-65BA82BB380C}">
    <filterColumn colId="14">
      <customFilters>
        <customFilter operator="notEqual" val=" "/>
      </customFilters>
    </filterColumn>
  </autoFilter>
  <tableColumns count="19">
    <tableColumn id="1" xr3:uid="{A7C7EF89-7993-43BB-867E-C00E61EB22E7}" name="Column1" dataDxfId="96" dataCellStyle="Normal 2 2"/>
    <tableColumn id="2" xr3:uid="{3ADEE86D-D84B-468C-ABC0-6B2183457E0C}" name="KODE" dataDxfId="95" dataCellStyle="Normal 2 2"/>
    <tableColumn id="3" xr3:uid="{9088D8B7-6435-47E6-8622-6389A5429E5A}" name="URAIAN" dataDxfId="94" dataCellStyle="Normal 2 2"/>
    <tableColumn id="4" xr3:uid="{E9FF502E-1DE3-4628-A90A-6FD7B22B9DAC}" name="VOL" dataDxfId="93" dataCellStyle="Normal 2 2"/>
    <tableColumn id="5" xr3:uid="{56EA5AB1-00D9-469E-8A16-086C3A9998E3}" name="SATUAN" dataDxfId="92" dataCellStyle="Normal 2 2"/>
    <tableColumn id="6" xr3:uid="{D4E02608-FF78-498C-95B8-13DC18183A36}" name="H. SATUAN" dataDxfId="91" dataCellStyle="Normal 2 2"/>
    <tableColumn id="7" xr3:uid="{10DC0D96-C48E-4EA1-A6D7-4DF8026034D0}" name="JUMLAH" dataDxfId="90" dataCellStyle="Normal 2 2">
      <calculatedColumnFormula>ROUNDDOWN(D7*F7,-3)</calculatedColumnFormula>
    </tableColumn>
    <tableColumn id="8" xr3:uid="{5491C297-D459-4A6A-BAF5-B26C37345C1D}" name="KODE " dataDxfId="89" dataCellStyle="Normal 2 2"/>
    <tableColumn id="9" xr3:uid="{94AFBB7A-A231-4E87-A546-71B8134E00CC}" name="URAIAN " dataDxfId="88" dataCellStyle="Normal 2 2"/>
    <tableColumn id="10" xr3:uid="{A48537EC-D7BF-435E-A256-78A5996D517E}" name="VOL " dataDxfId="87" dataCellStyle="Normal 2 2"/>
    <tableColumn id="11" xr3:uid="{4C359FA5-BBB2-4C61-BCBD-85E1ABB54BB9}" name="SATUAN " dataDxfId="86" dataCellStyle="Normal 2 2"/>
    <tableColumn id="12" xr3:uid="{588780A9-8953-4100-8E8A-6AF06F9013D6}" name="H. SATUAN " dataDxfId="85" dataCellStyle="Normal 2 2"/>
    <tableColumn id="13" xr3:uid="{71C99E92-4AC4-4A43-B961-A18F197C460F}" name="JUMLAH " dataDxfId="84" dataCellStyle="Normal 2 2">
      <calculatedColumnFormula>ROUNDDOWN(J7*L7,-3)</calculatedColumnFormula>
    </tableColumn>
    <tableColumn id="14" xr3:uid="{7C13606B-ABDE-4EC2-886E-A9B6279F8258}" name="+/-" dataDxfId="83" dataCellStyle="Comma [0]">
      <calculatedColumnFormula>G7-M7</calculatedColumnFormula>
    </tableColumn>
    <tableColumn id="15" xr3:uid="{A9AFFDDE-D50B-4763-8ABF-01CF04D4AEF6}" name="Status Revisi" dataDxfId="82" dataCellStyle="Normal 2 2">
      <calculatedColumnFormula>IF(AND(ISBLANK(H7),N7&lt;&gt;0),"Rev","")</calculatedColumnFormula>
    </tableColumn>
    <tableColumn id="16" xr3:uid="{9627F62A-4CB3-4231-A269-302708A7C6ED}" name="KOORDINATOR" dataDxfId="81" dataCellStyle="Normal 2 2"/>
    <tableColumn id="17" xr3:uid="{600E6CDB-6EB2-4AFA-A97C-5F136DA4094F}" name="SUBKOORDINATOR" dataDxfId="80" dataCellStyle="Normal 2 2"/>
    <tableColumn id="18" xr3:uid="{C818F37F-E92D-435B-B152-750F176F4986}" name="Kegiatan Khusus" dataDxfId="79" dataCellStyle="Normal 2 2"/>
    <tableColumn id="19" xr3:uid="{8B7E7B3B-36B4-4505-AA87-74BE75A5E7EA}" name="SubKoord_Akun" dataDxfId="78" dataCellStyle="Normal 2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6" dT="2023-01-17T04:55:41.30" personId="{AE2ADCB6-10A2-4F42-A437-15C54D5DEABE}" id="{7524C06F-310D-4810-A1B2-05351222FA7F}">
    <text>Output :
Buku Kurikulum
Kajian Kurikulum prodi spesifik
Penyusunan skema prestasi taruna
Penyusunan buku pembelajaran digital</text>
  </threadedComment>
  <threadedComment ref="C26" dT="2023-01-17T04:57:03.64" personId="{AE2ADCB6-10A2-4F42-A437-15C54D5DEABE}" id="{EB0EA277-AF4C-43BB-91AC-B3DCC35BE6F4}">
    <text xml:space="preserve">Output :
Pedoman pembelajaran diluar kampus
Pedoman PKL
Reviu pedoman kewirausahaan
</text>
  </threadedComment>
  <threadedComment ref="C56" dT="2023-01-17T07:15:50.91" personId="{AE2ADCB6-10A2-4F42-A437-15C54D5DEABE}" id="{5E3C3A3E-4E7F-4D30-84B0-87810E261D43}">
    <text>Output :
1. Dokumen PSDKU</text>
  </threadedComment>
  <threadedComment ref="C56" dT="2023-01-17T07:18:10.30" personId="{AE2ADCB6-10A2-4F42-A437-15C54D5DEABE}" id="{F984DB5D-9568-4E21-BF22-6B1D92DC5210}" parentId="{5E3C3A3E-4E7F-4D30-84B0-87810E261D43}">
    <text>Output :
1. Dokumen PSDKU
2. Dokumen persiapan penggabungan Politeknik KP
3. Fasilitasi TL PP PTKL</text>
  </threadedComment>
  <threadedComment ref="C70" dT="2023-01-17T07:18:59.42" personId="{AE2ADCB6-10A2-4F42-A437-15C54D5DEABE}" id="{AB5F5745-9745-4D82-AC59-73EC1DB00712}">
    <text>Output :
1 Pedoman Mutu Pendidikan KP</text>
  </threadedComment>
  <threadedComment ref="C111" dT="2023-01-17T07:39:16.20" personId="{AE2ADCB6-10A2-4F42-A437-15C54D5DEABE}" id="{1E1DA00B-E4A3-4157-8028-C01001CED91C}">
    <text>Dikurangi 100 juta</text>
  </threadedComment>
  <threadedComment ref="C122" dT="2023-01-17T07:39:16.20" personId="{AE2ADCB6-10A2-4F42-A437-15C54D5DEABE}" id="{198C33D4-A09E-4ECF-A47B-C16DFEEF8EA0}">
    <text>Dikurangi 100 juta</text>
  </threadedComment>
  <threadedComment ref="G143" dT="2023-01-18T09:51:38.83" personId="{AE2ADCB6-10A2-4F42-A437-15C54D5DEABE}" id="{65DE0C9C-3CCE-4F25-9615-88409E7C7343}">
    <text>Pagu Menjadi 472 Juta</text>
  </threadedComment>
  <threadedComment ref="H143" dT="2023-01-18T09:51:38.83" personId="{AE2ADCB6-10A2-4F42-A437-15C54D5DEABE}" id="{1F2DBAAA-A84F-487A-8450-9CB345DA4C01}">
    <text>Pagu Menjadi 472 Juta</text>
  </threadedComment>
  <threadedComment ref="I143" dT="2023-01-18T09:51:38.83" personId="{AE2ADCB6-10A2-4F42-A437-15C54D5DEABE}" id="{7577F860-7189-4487-A5F1-72C113EFAB5E}">
    <text>Pagu Menjadi 472 Juta</text>
  </threadedComment>
  <threadedComment ref="J143" dT="2023-01-18T09:51:38.83" personId="{AE2ADCB6-10A2-4F42-A437-15C54D5DEABE}" id="{1B0F387E-8DA2-41AB-BFFA-2A2A4F8C49F5}">
    <text>Pagu Menjadi 472 Juta</text>
  </threadedComment>
  <threadedComment ref="K143" dT="2023-01-18T09:51:38.83" personId="{AE2ADCB6-10A2-4F42-A437-15C54D5DEABE}" id="{FE64419D-31A0-4819-B28A-30D48C15DDDE}">
    <text>Pagu Menjadi 472 Juta</text>
  </threadedComment>
  <threadedComment ref="G152" dT="2023-01-18T08:34:06.16" personId="{AE2ADCB6-10A2-4F42-A437-15C54D5DEABE}" id="{363BF690-6FDA-45D6-B173-4DFC6C6A4D13}">
    <text>Pagu Menjadi 58 juta</text>
  </threadedComment>
  <threadedComment ref="H152" dT="2023-01-18T08:34:06.16" personId="{AE2ADCB6-10A2-4F42-A437-15C54D5DEABE}" id="{3088D9EE-3771-45AA-89BB-54E93EC62A48}">
    <text>Pagu Menjadi 58 juta</text>
  </threadedComment>
  <threadedComment ref="I152" dT="2023-01-18T08:34:06.16" personId="{AE2ADCB6-10A2-4F42-A437-15C54D5DEABE}" id="{1DE0BD76-21D4-49FB-A81C-79CD80DD1DD7}">
    <text>Pagu Menjadi 58 juta</text>
  </threadedComment>
  <threadedComment ref="J152" dT="2023-01-18T08:34:06.16" personId="{AE2ADCB6-10A2-4F42-A437-15C54D5DEABE}" id="{D9B62AAD-0C85-4827-A54E-8C4E468EE0BA}">
    <text>Pagu Menjadi 58 juta</text>
  </threadedComment>
  <threadedComment ref="K152" dT="2023-01-18T08:34:06.16" personId="{AE2ADCB6-10A2-4F42-A437-15C54D5DEABE}" id="{AED38678-FCD1-45FD-88FE-9A725A817DB3}">
    <text>Pagu Menjadi 58 juta</text>
  </threadedComment>
  <threadedComment ref="C219" dT="2023-01-17T04:07:31.19" personId="{AE2ADCB6-10A2-4F42-A437-15C54D5DEABE}" id="{23C64DA9-FF83-47B1-A247-EA86EAD18D37}">
    <text>Mengakomodir kajian serapan tenaga kerja</text>
  </threadedComment>
  <threadedComment ref="C229" dT="2023-01-17T04:48:04.35" personId="{AE2ADCB6-10A2-4F42-A437-15C54D5DEABE}" id="{A20A4BB1-1268-4264-A4C4-48DA5091369E}">
    <text>Workshop Kurikulum Prodi Teknis dan Spesifik</text>
  </threadedComment>
  <threadedComment ref="G271" dT="2023-01-13T09:16:57.89" personId="{AE2ADCB6-10A2-4F42-A437-15C54D5DEABE}" id="{EB340405-7818-4365-9A49-E6747A1BD9E6}">
    <text>Realisasi TA. 2022 : Rp56.114.700</text>
  </threadedComment>
  <threadedComment ref="H271" dT="2023-01-13T09:16:57.89" personId="{AE2ADCB6-10A2-4F42-A437-15C54D5DEABE}" id="{85B3B764-6AB5-461D-A5A9-31D3009E0093}">
    <text>Realisasi TA. 2022 : Rp56.114.700</text>
  </threadedComment>
  <threadedComment ref="I271" dT="2023-01-13T09:16:57.89" personId="{AE2ADCB6-10A2-4F42-A437-15C54D5DEABE}" id="{5046B0BB-2886-46FC-9FDD-98BD95DB5CCB}">
    <text>Realisasi TA. 2022 : Rp56.114.700</text>
  </threadedComment>
  <threadedComment ref="J271" dT="2023-01-13T09:16:57.89" personId="{AE2ADCB6-10A2-4F42-A437-15C54D5DEABE}" id="{1C23EB73-4D56-4E58-AF1F-EBDD5DD6A423}">
    <text>Realisasi TA. 2022 : Rp56.114.700</text>
  </threadedComment>
  <threadedComment ref="K271" dT="2023-01-13T09:16:57.89" personId="{AE2ADCB6-10A2-4F42-A437-15C54D5DEABE}" id="{5239629D-C555-43ED-B514-1AEBCD0732BB}">
    <text>Realisasi TA. 2022 : Rp56.114.700</text>
  </threadedComment>
  <threadedComment ref="C278" dT="2022-12-25T08:43:40.33" personId="{AE2ADCB6-10A2-4F42-A437-15C54D5DEABE}" id="{6AD63871-B45A-4A19-955C-0577D077F4A3}">
    <text>Tidak sesuai dengan urutan di Laporan Cetak POK</text>
  </threadedComment>
  <threadedComment ref="C323" dT="2022-12-26T01:31:02.60" personId="{AE2ADCB6-10A2-4F42-A437-15C54D5DEABE}" id="{DAE41AB3-4F58-48C4-A49B-9E06EAE27ABD}">
    <text>Tidak sesuai urutan laporan cetak POK dari SAKTI</text>
  </threadedComment>
  <threadedComment ref="C333" dT="2023-01-17T07:39:46.01" personId="{AE2ADCB6-10A2-4F42-A437-15C54D5DEABE}" id="{551A7860-7058-4FBF-B663-2AC93D961270}">
    <text>Dikurangi 100 juta</text>
  </threadedComment>
  <threadedComment ref="C333" dT="2023-01-17T08:00:09.52" personId="{AE2ADCB6-10A2-4F42-A437-15C54D5DEABE}" id="{67C8E603-2591-4538-936D-300919545D0C}" parentId="{551A7860-7058-4FBF-B663-2AC93D961270}">
    <text>Disisakan 100 juta</text>
  </threadedComment>
  <threadedComment ref="C428" dT="2023-01-17T08:06:43.88" personId="{AE2ADCB6-10A2-4F42-A437-15C54D5DEABE}" id="{1A695EC6-DB87-4185-AD7C-92ADA0ADCF80}">
    <text>Menjadi pagu 200 juta</text>
  </threadedComment>
  <threadedComment ref="C510" dT="2023-01-17T07:14:30.47" personId="{AE2ADCB6-10A2-4F42-A437-15C54D5DEABE}" id="{1B0DED07-A515-47E3-8979-69AC65565101}">
    <text xml:space="preserve">Output :
1. Dokumen PSDKU
2. 
</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1-17T04:55:41.30" personId="{AE2ADCB6-10A2-4F42-A437-15C54D5DEABE}" id="{A2BB30FE-18B8-4165-AC16-62E73F202AEC}">
    <text>Output :
Buku Kurikulum
Kajian Kurikulum prodi spesifik
Penyusunan skema prestasi taruna
Penyusunan buku pembelajaran digital</text>
  </threadedComment>
  <threadedComment ref="I14" dT="2023-01-17T04:55:41.30" personId="{AE2ADCB6-10A2-4F42-A437-15C54D5DEABE}" id="{9EAD729C-F4CA-4C8A-BF82-C97BEF554106}">
    <text>Output :
Buku Kurikulum
Kajian Kurikulum prodi spesifik
Penyusunan skema prestasi taruna
Penyusunan buku pembelajaran digital</text>
  </threadedComment>
  <threadedComment ref="C24" dT="2023-01-17T04:57:03.64" personId="{AE2ADCB6-10A2-4F42-A437-15C54D5DEABE}" id="{E96014CB-4E05-4BAF-A395-3F99C350D1A8}">
    <text xml:space="preserve">Output :
Pedoman pembelajaran diluar kampus
Pedoman PKL
Reviu pedoman kewirausahaan
</text>
  </threadedComment>
  <threadedComment ref="I24" dT="2023-01-17T04:57:03.64" personId="{AE2ADCB6-10A2-4F42-A437-15C54D5DEABE}" id="{E228C9F4-CE84-4BDC-8B93-F15B27BFC9FE}">
    <text xml:space="preserve">Output :
Pedoman pembelajaran diluar kampus
Pedoman PKL
Reviu pedoman kewirausahaan
</text>
  </threadedComment>
  <threadedComment ref="C42" dT="2023-01-17T04:08:49.58" personId="{AE2ADCB6-10A2-4F42-A437-15C54D5DEABE}" id="{117824C0-FAA0-4A71-8B32-F48F296466BE}">
    <text>Pedoman Penerimaan Peserta Didik dan Pedoman Pakaian seragam</text>
  </threadedComment>
  <threadedComment ref="I42" dT="2023-01-17T04:08:49.58" personId="{AE2ADCB6-10A2-4F42-A437-15C54D5DEABE}" id="{3F132DE2-5CB8-4397-AC64-D768CE7E6EAC}">
    <text>Pedoman Penerimaan Peserta Didik dan Pedoman Pakaian seragam</text>
  </threadedComment>
  <threadedComment ref="C44" dT="2023-01-17T04:06:48.98" personId="{AE2ADCB6-10A2-4F42-A437-15C54D5DEABE}" id="{B59686BF-4E15-4CF1-BBD5-01E498899D17}">
    <text>Mengakomodir kajian kebutuhan tenaga kerja</text>
  </threadedComment>
  <threadedComment ref="I44" dT="2023-01-17T04:06:48.98" personId="{AE2ADCB6-10A2-4F42-A437-15C54D5DEABE}" id="{26BFD124-59FB-4759-8BC8-5F108FF21FC8}">
    <text>Mengakomodir kajian kebutuhan tenaga kerja</text>
  </threadedComment>
  <threadedComment ref="C58" dT="2023-01-17T07:15:50.91" personId="{AE2ADCB6-10A2-4F42-A437-15C54D5DEABE}" id="{7BB30578-C3B2-4E2A-B453-5B222020A3C3}">
    <text>Output :
1. Dokumen PSDKU</text>
  </threadedComment>
  <threadedComment ref="C58" dT="2023-01-17T07:18:10.30" personId="{AE2ADCB6-10A2-4F42-A437-15C54D5DEABE}" id="{D9E5367C-2407-4A44-B544-D4D9BF55B23A}" parentId="{7BB30578-C3B2-4E2A-B453-5B222020A3C3}">
    <text>Output :
1. Dokumen PSDKU
2. Dokumen persiapan penggabungan Politeknik KP
3. Fasilitasi TL PP PTKL</text>
  </threadedComment>
  <threadedComment ref="I58" dT="2023-01-17T07:15:50.91" personId="{AE2ADCB6-10A2-4F42-A437-15C54D5DEABE}" id="{839C8221-EA16-4090-AE02-F44F506F1ADA}">
    <text>Output :
1. Dokumen PSDKU</text>
  </threadedComment>
  <threadedComment ref="I58" dT="2023-01-17T07:18:10.30" personId="{AE2ADCB6-10A2-4F42-A437-15C54D5DEABE}" id="{5B3E2AD2-5AA3-44BE-A1AC-60D77F509E49}" parentId="{839C8221-EA16-4090-AE02-F44F506F1ADA}">
    <text>Output :
1. Dokumen PSDKU
2. Dokumen persiapan penggabungan Politeknik KP
3. Fasilitasi TL PP PTKL</text>
  </threadedComment>
  <threadedComment ref="C72" dT="2023-01-17T07:18:59.42" personId="{AE2ADCB6-10A2-4F42-A437-15C54D5DEABE}" id="{8959E9CF-FB6D-4F5C-BA33-6F01473ED5E7}">
    <text>Output :
1 Pedoman Mutu Pendidikan KP</text>
  </threadedComment>
  <threadedComment ref="I72" dT="2023-01-17T07:18:59.42" personId="{AE2ADCB6-10A2-4F42-A437-15C54D5DEABE}" id="{7A926709-9624-4A1B-BF69-F41214208501}">
    <text>Output :
1 Pedoman Mutu Pendidikan KP</text>
  </threadedComment>
  <threadedComment ref="C115" dT="2023-01-17T07:39:16.20" personId="{AE2ADCB6-10A2-4F42-A437-15C54D5DEABE}" id="{9695883A-5773-4F91-B88F-5A1C24F93ABC}">
    <text>Dikurangi 100 juta</text>
  </threadedComment>
  <threadedComment ref="I115" dT="2023-01-17T07:39:16.20" personId="{AE2ADCB6-10A2-4F42-A437-15C54D5DEABE}" id="{C973A930-C647-4C1A-A0DC-8F5050F195EA}">
    <text>Dikurangi 100 juta</text>
  </threadedComment>
  <threadedComment ref="C126" dT="2023-01-17T07:39:16.20" personId="{AE2ADCB6-10A2-4F42-A437-15C54D5DEABE}" id="{7B12F355-6B21-465A-9989-31FDAE0DD41B}">
    <text>Dikurangi 100 juta</text>
  </threadedComment>
  <threadedComment ref="I126" dT="2023-01-17T07:39:16.20" personId="{AE2ADCB6-10A2-4F42-A437-15C54D5DEABE}" id="{AD714E42-14C0-4518-9686-2ADFBB972917}">
    <text>Dikurangi 100 juta</text>
  </threadedComment>
  <threadedComment ref="G147" dT="2023-01-18T09:51:38.83" personId="{AE2ADCB6-10A2-4F42-A437-15C54D5DEABE}" id="{B57607E1-AD51-444F-BA53-EE951B0DF2E5}">
    <text>Pagu Menjadi 472 Juta</text>
  </threadedComment>
  <threadedComment ref="M147" dT="2023-01-18T09:51:38.83" personId="{AE2ADCB6-10A2-4F42-A437-15C54D5DEABE}" id="{B08A454F-BF8E-4CFA-93DF-8F31AAD3CA80}">
    <text>Pagu Menjadi 472 Juta</text>
  </threadedComment>
  <threadedComment ref="T147" dT="2023-01-18T09:51:38.83" personId="{AE2ADCB6-10A2-4F42-A437-15C54D5DEABE}" id="{2F974C17-6CDB-4AC8-9FD5-7D05344C299E}">
    <text>Pagu Menjadi 472 Juta</text>
  </threadedComment>
  <threadedComment ref="U147" dT="2023-01-18T09:51:38.83" personId="{AE2ADCB6-10A2-4F42-A437-15C54D5DEABE}" id="{447372E5-88BE-4B2F-A36F-7F7580C0BCD1}">
    <text>Pagu Menjadi 472 Juta</text>
  </threadedComment>
  <threadedComment ref="G156" dT="2023-01-18T08:34:06.16" personId="{AE2ADCB6-10A2-4F42-A437-15C54D5DEABE}" id="{44B8CA8F-1B0D-4B6F-BE40-7DC5FF1C3534}">
    <text>Pagu Menjadi 58 juta</text>
  </threadedComment>
  <threadedComment ref="M156" dT="2023-01-18T08:34:06.16" personId="{AE2ADCB6-10A2-4F42-A437-15C54D5DEABE}" id="{FE3E716F-DC49-4DA7-80C2-E58D5282E367}">
    <text>Pagu Menjadi 58 juta</text>
  </threadedComment>
  <threadedComment ref="T156" dT="2023-01-18T08:34:06.16" personId="{AE2ADCB6-10A2-4F42-A437-15C54D5DEABE}" id="{EC917BFE-D32E-45DE-8EA2-178E65AF5EE3}">
    <text>Pagu Menjadi 58 juta</text>
  </threadedComment>
  <threadedComment ref="U156" dT="2023-01-18T08:34:06.16" personId="{AE2ADCB6-10A2-4F42-A437-15C54D5DEABE}" id="{BBD60DFD-9EC7-4BA7-A36A-F370D046FC61}">
    <text>Pagu Menjadi 58 juta</text>
  </threadedComment>
  <threadedComment ref="C223" dT="2023-01-17T04:07:31.19" personId="{AE2ADCB6-10A2-4F42-A437-15C54D5DEABE}" id="{19BBCA4F-48BB-4CF7-8D0F-B1A32ABCF380}">
    <text>Mengakomodir kajian serapan tenaga kerja</text>
  </threadedComment>
  <threadedComment ref="I223" dT="2023-01-17T04:07:31.19" personId="{AE2ADCB6-10A2-4F42-A437-15C54D5DEABE}" id="{243781C5-6296-48DB-91E5-B488A594E047}">
    <text>Mengakomodir kajian serapan tenaga kerja</text>
  </threadedComment>
  <threadedComment ref="C233" dT="2023-01-17T04:48:04.35" personId="{AE2ADCB6-10A2-4F42-A437-15C54D5DEABE}" id="{52C00C49-2DC8-48B9-9E8E-61073E9C08D7}">
    <text>Workshop Kurikulum Prodi Teknis dan Spesifik</text>
  </threadedComment>
  <threadedComment ref="I233" dT="2023-01-17T04:48:04.35" personId="{AE2ADCB6-10A2-4F42-A437-15C54D5DEABE}" id="{0338A3BD-8DD9-4EE8-A83D-E9AF4A6672AC}">
    <text>Workshop Kurikulum Prodi Teknis dan Spesifik</text>
  </threadedComment>
  <threadedComment ref="C260" dT="2023-01-17T04:36:37.99" personId="{AE2ADCB6-10A2-4F42-A437-15C54D5DEABE}" id="{22C7BDC7-0AE9-4A12-B350-38524C195637}">
    <text>LMS terstandart</text>
  </threadedComment>
  <threadedComment ref="I260" dT="2023-01-17T04:36:37.99" personId="{AE2ADCB6-10A2-4F42-A437-15C54D5DEABE}" id="{2FAD2D23-FBC2-4BCB-968F-D1F05F0B82B5}">
    <text>LMS terstandart</text>
  </threadedComment>
  <threadedComment ref="C279" dT="2023-01-17T04:48:04.35" personId="{AE2ADCB6-10A2-4F42-A437-15C54D5DEABE}" id="{3CC89476-4576-4005-89A8-8BE3E7C8B1AB}">
    <text>Workshop Kurikulum Prodi Teknis dan Spesifik</text>
  </threadedComment>
  <threadedComment ref="I279" dT="2023-01-17T04:48:04.35" personId="{AE2ADCB6-10A2-4F42-A437-15C54D5DEABE}" id="{A4B1CD9A-64BA-4C9B-A32E-896F96F30BD4}">
    <text>Workshop Kurikulum Prodi Teknis dan Spesifik</text>
  </threadedComment>
  <threadedComment ref="C284" dT="2023-01-17T04:08:49.58" personId="{AE2ADCB6-10A2-4F42-A437-15C54D5DEABE}" id="{3AE31A1E-A5B3-4763-A222-970DB5A653A4}">
    <text>Pedoman Penerimaan Peserta Didik dan Pedoman Pakaian seragam</text>
  </threadedComment>
  <threadedComment ref="I284" dT="2023-01-17T04:08:49.58" personId="{AE2ADCB6-10A2-4F42-A437-15C54D5DEABE}" id="{E48977C7-7981-465F-8631-57EC420D574C}">
    <text>Pedoman Penerimaan Peserta Didik dan Pedoman Pakaian seragam</text>
  </threadedComment>
  <threadedComment ref="C286" dT="2023-01-17T04:06:48.98" personId="{AE2ADCB6-10A2-4F42-A437-15C54D5DEABE}" id="{AF7D8E5D-97A3-4FFD-B11E-F9BE9552BBF3}">
    <text>Mengakomodir kajian kebutuhan tenaga kerja</text>
  </threadedComment>
  <threadedComment ref="I286" dT="2023-01-17T04:06:48.98" personId="{AE2ADCB6-10A2-4F42-A437-15C54D5DEABE}" id="{471D5E0B-EF02-466F-8DBE-70E6A7042329}">
    <text>Mengakomodir kajian kebutuhan tenaga kerja</text>
  </threadedComment>
  <threadedComment ref="G321" dT="2023-01-13T09:16:57.89" personId="{AE2ADCB6-10A2-4F42-A437-15C54D5DEABE}" id="{9712065F-D159-4740-8332-441D634E5B51}">
    <text>Realisasi TA. 2022 : Rp56.114.700</text>
  </threadedComment>
  <threadedComment ref="M321" dT="2023-01-13T09:16:57.89" personId="{AE2ADCB6-10A2-4F42-A437-15C54D5DEABE}" id="{0C88CBD8-F933-4DCF-A990-D38C61478C64}">
    <text>Realisasi TA. 2022 : Rp56.114.700</text>
  </threadedComment>
  <threadedComment ref="C328" dT="2022-12-25T08:43:40.33" personId="{AE2ADCB6-10A2-4F42-A437-15C54D5DEABE}" id="{5C8165F6-B0A3-4BF1-886C-754B6D4F9B88}">
    <text>Tidak sesuai dengan urutan di Laporan Cetak POK</text>
  </threadedComment>
  <threadedComment ref="I328" dT="2022-12-25T08:43:40.33" personId="{AE2ADCB6-10A2-4F42-A437-15C54D5DEABE}" id="{DA64A2EC-BCA1-4A21-9563-EABB0DCE841D}">
    <text>Tidak sesuai dengan urutan di Laporan Cetak POK</text>
  </threadedComment>
  <threadedComment ref="C373" dT="2022-12-26T01:31:02.60" personId="{AE2ADCB6-10A2-4F42-A437-15C54D5DEABE}" id="{0E367DAF-EB7E-4BAD-82BC-05A857262714}">
    <text>Tidak sesuai urutan laporan cetak POK dari SAKTI</text>
  </threadedComment>
  <threadedComment ref="I373" dT="2022-12-26T01:31:02.60" personId="{AE2ADCB6-10A2-4F42-A437-15C54D5DEABE}" id="{D1DA8A96-844F-4387-9010-316AA2B355D3}">
    <text>Tidak sesuai urutan laporan cetak POK dari SAKTI</text>
  </threadedComment>
  <threadedComment ref="C383" dT="2023-01-17T07:39:46.01" personId="{AE2ADCB6-10A2-4F42-A437-15C54D5DEABE}" id="{DD8D74A6-EC86-4516-97E3-B30161E8C5D0}">
    <text>Dikurangi 100 juta</text>
  </threadedComment>
  <threadedComment ref="C383" dT="2023-01-17T08:00:09.52" personId="{AE2ADCB6-10A2-4F42-A437-15C54D5DEABE}" id="{0FC72204-1BD4-431D-961B-BFEBD3488761}" parentId="{DD8D74A6-EC86-4516-97E3-B30161E8C5D0}">
    <text>Disisakan 100 juta</text>
  </threadedComment>
  <threadedComment ref="I383" dT="2023-01-17T07:39:46.01" personId="{AE2ADCB6-10A2-4F42-A437-15C54D5DEABE}" id="{A59729E4-4E37-42BD-BD63-300ABEFC2581}">
    <text>Dikurangi 100 juta</text>
  </threadedComment>
  <threadedComment ref="I383" dT="2023-01-17T08:00:09.52" personId="{AE2ADCB6-10A2-4F42-A437-15C54D5DEABE}" id="{44F1E58A-D1E7-407E-8597-F19E930E049F}" parentId="{A59729E4-4E37-42BD-BD63-300ABEFC2581}">
    <text>Disisakan 100 juta</text>
  </threadedComment>
  <threadedComment ref="C497" dT="2023-01-17T08:06:43.88" personId="{AE2ADCB6-10A2-4F42-A437-15C54D5DEABE}" id="{95B5E849-A7DC-44C1-9444-8BCA47355ED6}">
    <text>Menjadi pagu 200 juta</text>
  </threadedComment>
  <threadedComment ref="I497" dT="2023-01-17T08:06:43.88" personId="{AE2ADCB6-10A2-4F42-A437-15C54D5DEABE}" id="{76DD0DBA-F50C-426B-AF0B-D2F28C85D2EC}">
    <text>Menjadi pagu 200 juta</text>
  </threadedComment>
  <threadedComment ref="C581" dT="2023-01-17T07:14:30.47" personId="{AE2ADCB6-10A2-4F42-A437-15C54D5DEABE}" id="{B1F6C10D-DD3C-4E2C-A81B-824E908698BB}">
    <text xml:space="preserve">Output :
1. Dokumen PSDKU
2. 
</text>
  </threadedComment>
  <threadedComment ref="I581" dT="2023-01-17T07:14:30.47" personId="{AE2ADCB6-10A2-4F42-A437-15C54D5DEABE}" id="{619A01F7-B4EF-47ED-AF82-FA510C7D0BA5}">
    <text xml:space="preserve">Output :
1. Dokumen PSDKU
2. 
</text>
  </threadedComment>
</ThreadedComments>
</file>

<file path=xl/threadedComments/threadedComment3.xml><?xml version="1.0" encoding="utf-8"?>
<ThreadedComments xmlns="http://schemas.microsoft.com/office/spreadsheetml/2018/threadedcomments" xmlns:x="http://schemas.openxmlformats.org/spreadsheetml/2006/main">
  <threadedComment ref="I14" dT="2023-01-17T04:55:41.30" personId="{AE2ADCB6-10A2-4F42-A437-15C54D5DEABE}" id="{62239A01-FFB3-436E-9FDD-44FCD3BC3C8E}">
    <text>Output :
Buku Kurikulum
Kajian Kurikulum prodi spesifik
Penyusunan skema prestasi taruna
Penyusunan buku pembelajaran digital</text>
  </threadedComment>
  <threadedComment ref="I24" dT="2023-01-17T04:57:03.64" personId="{AE2ADCB6-10A2-4F42-A437-15C54D5DEABE}" id="{D3A86052-1067-4C8D-8011-B8B727D22145}">
    <text xml:space="preserve">Output :
Pedoman pembelajaran diluar kampus
Pedoman PKL
Reviu pedoman kewirausahaan
</text>
  </threadedComment>
  <threadedComment ref="I42" dT="2023-01-17T04:08:49.58" personId="{AE2ADCB6-10A2-4F42-A437-15C54D5DEABE}" id="{4A1D6B98-A5D6-4D79-8A58-C8A303066DC1}">
    <text>Pedoman Penerimaan Peserta Didik dan Pedoman Pakaian seragam</text>
  </threadedComment>
  <threadedComment ref="I44" dT="2023-01-17T04:06:48.98" personId="{AE2ADCB6-10A2-4F42-A437-15C54D5DEABE}" id="{CFB437AB-6CB2-420B-95C9-13984748B9B7}">
    <text>Mengakomodir kajian kebutuhan tenaga kerja</text>
  </threadedComment>
  <threadedComment ref="I58" dT="2023-01-17T07:15:50.91" personId="{AE2ADCB6-10A2-4F42-A437-15C54D5DEABE}" id="{C53EC51B-881B-448F-8FF2-204B20EFFDD4}">
    <text>Output :
1. Dokumen PSDKU</text>
  </threadedComment>
  <threadedComment ref="I58" dT="2023-01-17T07:18:10.30" personId="{AE2ADCB6-10A2-4F42-A437-15C54D5DEABE}" id="{9476D027-F2F9-4253-9F8A-AD78CE15B4CA}" parentId="{C53EC51B-881B-448F-8FF2-204B20EFFDD4}">
    <text>Output :
1. Dokumen PSDKU
2. Dokumen persiapan penggabungan Politeknik KP
3. Fasilitasi TL PP PTKL</text>
  </threadedComment>
  <threadedComment ref="I73" dT="2023-01-17T07:18:59.42" personId="{AE2ADCB6-10A2-4F42-A437-15C54D5DEABE}" id="{9C65DC1A-78F9-4DDA-8AB5-3C5432C2ED9D}">
    <text>Output :
1 Pedoman Mutu Pendidikan KP</text>
  </threadedComment>
  <threadedComment ref="I116" dT="2023-01-17T07:39:16.20" personId="{AE2ADCB6-10A2-4F42-A437-15C54D5DEABE}" id="{CB1AAE21-07EA-4601-8157-FEBAB1D203C2}">
    <text>Dikurangi 100 juta</text>
  </threadedComment>
  <threadedComment ref="I129" dT="2023-01-17T07:39:16.20" personId="{AE2ADCB6-10A2-4F42-A437-15C54D5DEABE}" id="{424C7D10-7BA8-45C8-8EE3-78841DE1B6A8}">
    <text>Dikurangi 100 juta</text>
  </threadedComment>
  <threadedComment ref="I144" dT="2023-01-17T07:39:16.20" personId="{AE2ADCB6-10A2-4F42-A437-15C54D5DEABE}" id="{56D8DC8B-6329-43F0-B9D2-C4247F6F0C21}">
    <text>Dikurangi 100 juta</text>
  </threadedComment>
  <threadedComment ref="M170" dT="2023-01-18T09:51:38.83" personId="{AE2ADCB6-10A2-4F42-A437-15C54D5DEABE}" id="{3D863EF7-4499-4779-9167-D0BD385DF4E7}">
    <text>Pagu Menjadi 472 Juta</text>
  </threadedComment>
  <threadedComment ref="M179" dT="2023-01-18T08:34:06.16" personId="{AE2ADCB6-10A2-4F42-A437-15C54D5DEABE}" id="{26FF5B4B-32EA-4DC1-9D1C-73E42A52A831}">
    <text>Pagu Menjadi 58 juta</text>
  </threadedComment>
  <threadedComment ref="I246" dT="2023-01-17T04:07:31.19" personId="{AE2ADCB6-10A2-4F42-A437-15C54D5DEABE}" id="{C0786AAC-6E4E-45F7-9C68-B6FD3C60656C}">
    <text>Mengakomodir kajian serapan tenaga kerja</text>
  </threadedComment>
  <threadedComment ref="I273" dT="2023-01-17T04:36:37.99" personId="{AE2ADCB6-10A2-4F42-A437-15C54D5DEABE}" id="{E8FD466A-BDB2-4E9B-A76A-47CF7960F1CB}">
    <text>LMS terstandart</text>
  </threadedComment>
  <threadedComment ref="I292" dT="2023-01-17T04:48:04.35" personId="{AE2ADCB6-10A2-4F42-A437-15C54D5DEABE}" id="{C23414F9-BDAF-4F73-ABD8-B3D41AC8AF37}">
    <text>Workshop Kurikulum Prodi Teknis dan Spesifik</text>
  </threadedComment>
  <threadedComment ref="I297" dT="2023-01-17T04:08:49.58" personId="{AE2ADCB6-10A2-4F42-A437-15C54D5DEABE}" id="{B7BA3178-7D03-4883-A8B1-7F1888D2F40C}">
    <text>Pedoman Penerimaan Peserta Didik dan Pedoman Pakaian seragam</text>
  </threadedComment>
  <threadedComment ref="I299" dT="2023-01-17T04:06:48.98" personId="{AE2ADCB6-10A2-4F42-A437-15C54D5DEABE}" id="{8EBCD545-431F-405E-91A1-8593B51BE1D8}">
    <text>Mengakomodir kajian kebutuhan tenaga kerja</text>
  </threadedComment>
  <threadedComment ref="I304" dT="2023-01-17T04:48:04.35" personId="{AE2ADCB6-10A2-4F42-A437-15C54D5DEABE}" id="{F607D795-C05F-417C-BF69-3FF0F5266C31}">
    <text>Workshop Kurikulum Prodi Teknis dan Spesifik</text>
  </threadedComment>
  <threadedComment ref="M346" dT="2023-01-13T09:16:57.89" personId="{AE2ADCB6-10A2-4F42-A437-15C54D5DEABE}" id="{8597262A-7FA6-4680-9278-E17D365B948F}">
    <text>Realisasi TA. 2022 : Rp56.114.700</text>
  </threadedComment>
  <threadedComment ref="C354" dT="2022-12-25T08:43:40.33" personId="{AE2ADCB6-10A2-4F42-A437-15C54D5DEABE}" id="{90F04A45-DB38-469F-9D84-451A72B2D65E}">
    <text>Tidak sesuai dengan urutan di Laporan Cetak POK</text>
  </threadedComment>
  <threadedComment ref="I354" dT="2022-12-25T08:43:40.33" personId="{AE2ADCB6-10A2-4F42-A437-15C54D5DEABE}" id="{1EA3755D-0350-432E-8C0F-E5833FBD752D}">
    <text>Tidak sesuai dengan urutan di Laporan Cetak POK</text>
  </threadedComment>
  <threadedComment ref="C399" dT="2022-12-26T01:31:02.60" personId="{AE2ADCB6-10A2-4F42-A437-15C54D5DEABE}" id="{B7534DE4-997C-4E28-9F59-0DC3E26C0F89}">
    <text>Tidak sesuai urutan laporan cetak POK dari SAKTI</text>
  </threadedComment>
  <threadedComment ref="I399" dT="2022-12-26T01:31:02.60" personId="{AE2ADCB6-10A2-4F42-A437-15C54D5DEABE}" id="{0B2E6D62-1578-48FD-9763-E7AF591D2046}">
    <text>Tidak sesuai urutan laporan cetak POK dari SAKTI</text>
  </threadedComment>
  <threadedComment ref="I409" dT="2023-01-17T07:39:46.01" personId="{AE2ADCB6-10A2-4F42-A437-15C54D5DEABE}" id="{D928FAE3-8063-44D0-854C-93DFECEB45C5}">
    <text>Dikurangi 100 juta</text>
  </threadedComment>
  <threadedComment ref="I409" dT="2023-01-17T08:00:09.52" personId="{AE2ADCB6-10A2-4F42-A437-15C54D5DEABE}" id="{C5CE1915-6E22-4CB3-ABA4-DC234613B982}" parentId="{D928FAE3-8063-44D0-854C-93DFECEB45C5}">
    <text>Disisakan 100 juta</text>
  </threadedComment>
  <threadedComment ref="I524" dT="2023-01-17T08:06:43.88" personId="{AE2ADCB6-10A2-4F42-A437-15C54D5DEABE}" id="{2B3E712C-B9F7-4AB4-BC88-30ECCB85D7E3}">
    <text>Menjadi pagu 200 juta</text>
  </threadedComment>
  <threadedComment ref="I608" dT="2023-01-17T07:14:30.47" personId="{AE2ADCB6-10A2-4F42-A437-15C54D5DEABE}" id="{DFFD1CCB-78F7-4AB4-9D2B-A410586A00F0}">
    <text xml:space="preserve">Output :
1. Dokumen PSDKU
2. 
</text>
  </threadedComment>
</ThreadedComments>
</file>

<file path=xl/threadedComments/threadedComment4.xml><?xml version="1.0" encoding="utf-8"?>
<ThreadedComments xmlns="http://schemas.microsoft.com/office/spreadsheetml/2018/threadedcomments" xmlns:x="http://schemas.openxmlformats.org/spreadsheetml/2006/main">
  <threadedComment ref="I14" dT="2023-01-17T04:55:41.30" personId="{AE2ADCB6-10A2-4F42-A437-15C54D5DEABE}" id="{3D34D457-7290-42FF-AAEB-50BC9F208D6D}">
    <text>Output :
Buku Kurikulum
Kajian Kurikulum prodi spesifik
Penyusunan skema prestasi taruna
Penyusunan buku pembelajaran digital</text>
  </threadedComment>
  <threadedComment ref="I24" dT="2023-01-17T04:48:04.35" personId="{AE2ADCB6-10A2-4F42-A437-15C54D5DEABE}" id="{29E81055-D47D-49EF-8604-8CBD637FFF0F}">
    <text>Workshop Kurikulum Prodi Teknis dan Spesifik</text>
  </threadedComment>
  <threadedComment ref="I27" dT="2023-01-17T04:57:03.64" personId="{AE2ADCB6-10A2-4F42-A437-15C54D5DEABE}" id="{4C85481E-D1E3-4D39-9972-1BDDA0B910C8}">
    <text xml:space="preserve">Output :
Pedoman pembelajaran diluar kampus
Pedoman PKL
Reviu pedoman kewirausahaan
</text>
  </threadedComment>
  <threadedComment ref="I45" dT="2023-01-17T04:08:49.58" personId="{AE2ADCB6-10A2-4F42-A437-15C54D5DEABE}" id="{53584E38-6A6E-4CE5-B90D-A4E3C35CB7EE}">
    <text>Pedoman Penerimaan Peserta Didik dan Pedoman Pakaian seragam</text>
  </threadedComment>
  <threadedComment ref="I47" dT="2023-01-17T04:06:48.98" personId="{AE2ADCB6-10A2-4F42-A437-15C54D5DEABE}" id="{47740ADF-086D-4455-958D-24E4C22050F7}">
    <text>Mengakomodir kajian kebutuhan tenaga kerja</text>
  </threadedComment>
  <threadedComment ref="I61" dT="2023-01-17T07:15:50.91" personId="{AE2ADCB6-10A2-4F42-A437-15C54D5DEABE}" id="{4FDB10FB-D154-4481-97F6-698402C0E4BF}">
    <text>Output :
1. Dokumen PSDKU</text>
  </threadedComment>
  <threadedComment ref="I61" dT="2023-01-17T07:18:10.30" personId="{AE2ADCB6-10A2-4F42-A437-15C54D5DEABE}" id="{1D46AFD6-9173-419A-8578-D8153799E107}" parentId="{4FDB10FB-D154-4481-97F6-698402C0E4BF}">
    <text>Output :
1. Dokumen PSDKU
2. Dokumen persiapan penggabungan Politeknik KP
3. Fasilitasi TL PP PTKL</text>
  </threadedComment>
  <threadedComment ref="I76" dT="2023-01-17T07:18:59.42" personId="{AE2ADCB6-10A2-4F42-A437-15C54D5DEABE}" id="{29317419-C4B6-426F-B8E8-EB5C9A5582F5}">
    <text>Output :
1 Pedoman Mutu Pendidikan KP</text>
  </threadedComment>
  <threadedComment ref="I119" dT="2023-01-17T07:39:16.20" personId="{AE2ADCB6-10A2-4F42-A437-15C54D5DEABE}" id="{17072652-128B-4C81-A25C-E5149EC595E1}">
    <text>Dikurangi 100 juta</text>
  </threadedComment>
  <threadedComment ref="I132" dT="2023-01-17T07:39:16.20" personId="{AE2ADCB6-10A2-4F42-A437-15C54D5DEABE}" id="{972504F2-5924-4D2D-88AB-0E10599BCBCE}">
    <text>Dikurangi 100 juta</text>
  </threadedComment>
  <threadedComment ref="M159" dT="2023-01-18T09:51:38.83" personId="{AE2ADCB6-10A2-4F42-A437-15C54D5DEABE}" id="{2BC11348-787D-4196-9BCE-4BADC6AC3FB1}">
    <text>Pagu Menjadi 472 Juta</text>
  </threadedComment>
  <threadedComment ref="M168" dT="2023-01-18T08:34:06.16" personId="{AE2ADCB6-10A2-4F42-A437-15C54D5DEABE}" id="{558EE70A-C72F-418A-BD08-9A4FC3703973}">
    <text>Pagu Menjadi 58 juta</text>
  </threadedComment>
  <threadedComment ref="I235" dT="2023-01-17T04:07:31.19" personId="{AE2ADCB6-10A2-4F42-A437-15C54D5DEABE}" id="{F4C61218-C73D-4D41-8B4C-0DE3984DAA98}">
    <text>Mengakomodir kajian serapan tenaga kerja</text>
  </threadedComment>
  <threadedComment ref="I262" dT="2023-01-17T04:36:37.99" personId="{AE2ADCB6-10A2-4F42-A437-15C54D5DEABE}" id="{5A80AAF6-51A0-4E24-9FF4-C0A4EBF87FCF}">
    <text>LMS terstandart</text>
  </threadedComment>
  <threadedComment ref="I281" dT="2023-01-17T04:48:04.35" personId="{AE2ADCB6-10A2-4F42-A437-15C54D5DEABE}" id="{0E43780B-72AA-423D-8EB9-E5C417523F4B}">
    <text>Workshop Kurikulum Prodi Teknis dan Spesifik</text>
  </threadedComment>
  <threadedComment ref="I286" dT="2023-01-17T04:08:49.58" personId="{AE2ADCB6-10A2-4F42-A437-15C54D5DEABE}" id="{ADF93975-67DD-48E0-9BE7-CAEE321B4AC3}">
    <text>Pedoman Penerimaan Peserta Didik dan Pedoman Pakaian seragam</text>
  </threadedComment>
  <threadedComment ref="I288" dT="2023-01-17T04:06:48.98" personId="{AE2ADCB6-10A2-4F42-A437-15C54D5DEABE}" id="{5EE21510-67F8-41C4-AA5C-65AF61BFFAA5}">
    <text>Mengakomodir kajian kebutuhan tenaga kerja</text>
  </threadedComment>
  <threadedComment ref="I293" dT="2023-01-17T04:48:04.35" personId="{AE2ADCB6-10A2-4F42-A437-15C54D5DEABE}" id="{745AA60F-8624-457A-B36B-700E20EC695E}">
    <text>Workshop Kurikulum Prodi Teknis dan Spesifik</text>
  </threadedComment>
  <threadedComment ref="M335" dT="2023-01-13T09:16:57.89" personId="{AE2ADCB6-10A2-4F42-A437-15C54D5DEABE}" id="{ACD5A9C4-9919-4E24-B056-E5CA4A1721C4}">
    <text>Realisasi TA. 2022 : Rp56.114.700</text>
  </threadedComment>
  <threadedComment ref="C343" dT="2022-12-25T08:43:40.33" personId="{AE2ADCB6-10A2-4F42-A437-15C54D5DEABE}" id="{239F6B0C-B3A3-4D30-952E-4D1F2A896E28}">
    <text>Tidak sesuai dengan urutan di Laporan Cetak POK</text>
  </threadedComment>
  <threadedComment ref="I343" dT="2022-12-25T08:43:40.33" personId="{AE2ADCB6-10A2-4F42-A437-15C54D5DEABE}" id="{0AD79381-4CBE-45EC-991E-5C07E9B190D5}">
    <text>Tidak sesuai dengan urutan di Laporan Cetak POK</text>
  </threadedComment>
  <threadedComment ref="C388" dT="2022-12-26T01:31:02.60" personId="{AE2ADCB6-10A2-4F42-A437-15C54D5DEABE}" id="{FE2D40CE-13D9-4BE4-9CF0-E3914CF5ADDC}">
    <text>Tidak sesuai urutan laporan cetak POK dari SAKTI</text>
  </threadedComment>
  <threadedComment ref="I388" dT="2022-12-26T01:31:02.60" personId="{AE2ADCB6-10A2-4F42-A437-15C54D5DEABE}" id="{393D816C-1D29-433A-859B-FD27336AD1ED}">
    <text>Tidak sesuai urutan laporan cetak POK dari SAKTI</text>
  </threadedComment>
  <threadedComment ref="I398" dT="2023-01-17T07:39:46.01" personId="{AE2ADCB6-10A2-4F42-A437-15C54D5DEABE}" id="{CD0DC10E-0C33-4E35-B4A6-2F5CA7962D1D}">
    <text>Dikurangi 100 juta</text>
  </threadedComment>
  <threadedComment ref="I398" dT="2023-01-17T08:00:09.52" personId="{AE2ADCB6-10A2-4F42-A437-15C54D5DEABE}" id="{6345CB37-95A1-4B62-B98C-6A490E5FB0CD}" parentId="{CD0DC10E-0C33-4E35-B4A6-2F5CA7962D1D}">
    <text>Disisakan 100 juta</text>
  </threadedComment>
  <threadedComment ref="I506" dT="2023-01-17T08:06:43.88" personId="{AE2ADCB6-10A2-4F42-A437-15C54D5DEABE}" id="{5CACC243-C824-4813-A957-A549A5926EB1}">
    <text>Menjadi pagu 200 juta</text>
  </threadedComment>
  <threadedComment ref="I590" dT="2023-01-17T07:14:30.47" personId="{AE2ADCB6-10A2-4F42-A437-15C54D5DEABE}" id="{A5FE185C-C3BD-49E7-BF59-BFDD732544FE}">
    <text xml:space="preserve">Output :
1. Dokumen PSDKU
2. 
</text>
  </threadedComment>
</ThreadedComments>
</file>

<file path=xl/threadedComments/threadedComment5.xml><?xml version="1.0" encoding="utf-8"?>
<ThreadedComments xmlns="http://schemas.microsoft.com/office/spreadsheetml/2018/threadedcomments" xmlns:x="http://schemas.openxmlformats.org/spreadsheetml/2006/main">
  <threadedComment ref="I14" dT="2023-01-17T04:55:41.30" personId="{AE2ADCB6-10A2-4F42-A437-15C54D5DEABE}" id="{B399D36C-2020-4C70-AC7A-A476DDAB775F}">
    <text>Output :
Buku Kurikulum
Kajian Kurikulum prodi spesifik
Penyusunan skema prestasi taruna
Penyusunan buku pembelajaran digital</text>
  </threadedComment>
  <threadedComment ref="I24" dT="2023-01-17T04:48:04.35" personId="{AE2ADCB6-10A2-4F42-A437-15C54D5DEABE}" id="{65F93D50-051F-46CC-A3C9-823C62733884}">
    <text>Workshop Kurikulum Prodi Teknis dan Spesifik</text>
  </threadedComment>
  <threadedComment ref="I27" dT="2023-01-17T04:57:03.64" personId="{AE2ADCB6-10A2-4F42-A437-15C54D5DEABE}" id="{7AA1DBE9-74A5-42EA-9F84-A30CCDAE8A02}">
    <text xml:space="preserve">Output :
Pedoman pembelajaran diluar kampus
Pedoman PKL
Reviu pedoman kewirausahaan
</text>
  </threadedComment>
  <threadedComment ref="I46" dT="2023-01-17T04:08:49.58" personId="{AE2ADCB6-10A2-4F42-A437-15C54D5DEABE}" id="{F619CC8F-6C4A-4BDF-A121-CC6F6A198528}">
    <text>Pedoman Penerimaan Peserta Didik dan Pedoman Pakaian seragam</text>
  </threadedComment>
  <threadedComment ref="I48" dT="2023-01-17T04:06:48.98" personId="{AE2ADCB6-10A2-4F42-A437-15C54D5DEABE}" id="{9D951CCC-0A8C-4FAF-8813-A94AA9604012}">
    <text>Mengakomodir kajian kebutuhan tenaga kerja</text>
  </threadedComment>
  <threadedComment ref="I62" dT="2023-01-17T07:15:50.91" personId="{AE2ADCB6-10A2-4F42-A437-15C54D5DEABE}" id="{FF0D00B1-AE89-4774-BFC7-541AD8709647}">
    <text>Output :
1. Dokumen PSDKU</text>
  </threadedComment>
  <threadedComment ref="I62" dT="2023-01-17T07:18:10.30" personId="{AE2ADCB6-10A2-4F42-A437-15C54D5DEABE}" id="{E3406CE4-C6E8-4531-8999-549FC1276729}" parentId="{FF0D00B1-AE89-4774-BFC7-541AD8709647}">
    <text>Output :
1. Dokumen PSDKU
2. Dokumen persiapan penggabungan Politeknik KP
3. Fasilitasi TL PP PTKL</text>
  </threadedComment>
  <threadedComment ref="I77" dT="2023-01-17T07:18:59.42" personId="{AE2ADCB6-10A2-4F42-A437-15C54D5DEABE}" id="{95EBAC7C-416B-42F5-A0E4-8E96C2A224EB}">
    <text>Output :
1 Pedoman Mutu Pendidikan KP</text>
  </threadedComment>
  <threadedComment ref="I120" dT="2023-01-17T07:39:16.20" personId="{AE2ADCB6-10A2-4F42-A437-15C54D5DEABE}" id="{4F8C26C1-C1D5-447F-A334-F28CEE617DFA}">
    <text>Dikurangi 100 juta</text>
  </threadedComment>
  <threadedComment ref="I133" dT="2023-01-17T07:39:16.20" personId="{AE2ADCB6-10A2-4F42-A437-15C54D5DEABE}" id="{4517A2D2-71D7-41D5-8E6A-FA966FCF2EF0}">
    <text>Dikurangi 100 juta</text>
  </threadedComment>
  <threadedComment ref="I148" dT="2023-01-17T07:39:16.20" personId="{AE2ADCB6-10A2-4F42-A437-15C54D5DEABE}" id="{E3AF4CAD-117E-49BC-8594-7C6CDFD2265B}">
    <text>Dikurangi 100 juta</text>
  </threadedComment>
  <threadedComment ref="M174" dT="2023-01-18T09:51:38.83" personId="{AE2ADCB6-10A2-4F42-A437-15C54D5DEABE}" id="{D429C70B-3F76-4350-ABB6-6B9001897C37}">
    <text>Pagu Menjadi 472 Juta</text>
  </threadedComment>
  <threadedComment ref="M183" dT="2023-01-18T08:34:06.16" personId="{AE2ADCB6-10A2-4F42-A437-15C54D5DEABE}" id="{A6E8762B-BE42-4280-A553-1160B1C21B67}">
    <text>Pagu Menjadi 58 juta</text>
  </threadedComment>
  <threadedComment ref="I250" dT="2023-03-27T03:37:28.04" personId="{AE2ADCB6-10A2-4F42-A437-15C54D5DEABE}" id="{ED3E4F29-A63E-4914-B22E-555078BF00B9}">
    <text>Data dukung ??</text>
  </threadedComment>
  <threadedComment ref="I254" dT="2023-01-17T04:07:31.19" personId="{AE2ADCB6-10A2-4F42-A437-15C54D5DEABE}" id="{516F35C9-A8FA-4101-8709-692AF370FA79}">
    <text>Mengakomodir kajian serapan tenaga kerja</text>
  </threadedComment>
  <threadedComment ref="I302" dT="2023-01-17T04:48:04.35" personId="{AE2ADCB6-10A2-4F42-A437-15C54D5DEABE}" id="{8A2931AB-7706-4C8B-A07F-C8C3E248D6C1}">
    <text>Workshop Kurikulum Prodi Teknis dan Spesifik</text>
  </threadedComment>
  <threadedComment ref="I315" dT="2023-01-17T04:08:49.58" personId="{AE2ADCB6-10A2-4F42-A437-15C54D5DEABE}" id="{B5A770A3-CFF2-44FF-A968-155050A86F67}">
    <text>Pedoman Penerimaan Peserta Didik dan Pedoman Pakaian seragam</text>
  </threadedComment>
  <threadedComment ref="I317" dT="2023-01-17T04:06:48.98" personId="{AE2ADCB6-10A2-4F42-A437-15C54D5DEABE}" id="{B34E14FA-4608-413A-87C1-D10E63E04561}">
    <text>Mengakomodir kajian kebutuhan tenaga kerja</text>
  </threadedComment>
  <threadedComment ref="M354" dT="2023-01-13T09:16:57.89" personId="{AE2ADCB6-10A2-4F42-A437-15C54D5DEABE}" id="{A73A636E-215B-4D3D-A501-2BDF82EE2125}">
    <text>Realisasi TA. 2022 : Rp56.114.700</text>
  </threadedComment>
  <threadedComment ref="C362" dT="2022-12-25T08:43:40.33" personId="{AE2ADCB6-10A2-4F42-A437-15C54D5DEABE}" id="{38B194B1-5A6B-41FC-A210-90C5E2D79C1B}">
    <text>Tidak sesuai dengan urutan di Laporan Cetak POK</text>
  </threadedComment>
  <threadedComment ref="I362" dT="2022-12-25T08:43:40.33" personId="{AE2ADCB6-10A2-4F42-A437-15C54D5DEABE}" id="{9CF6A44A-FF37-46D2-ABFB-914CB06982C3}">
    <text>Tidak sesuai dengan urutan di Laporan Cetak POK</text>
  </threadedComment>
  <threadedComment ref="C407" dT="2022-12-26T01:31:02.60" personId="{AE2ADCB6-10A2-4F42-A437-15C54D5DEABE}" id="{5B107FC9-9492-4022-829A-B9FFCACCA970}">
    <text>Tidak sesuai urutan laporan cetak POK dari SAKTI</text>
  </threadedComment>
  <threadedComment ref="I407" dT="2022-12-26T01:31:02.60" personId="{AE2ADCB6-10A2-4F42-A437-15C54D5DEABE}" id="{B252A55A-D4B4-4F55-93FD-512B528EE407}">
    <text>Tidak sesuai urutan laporan cetak POK dari SAKTI</text>
  </threadedComment>
  <threadedComment ref="I417" dT="2023-01-17T07:39:46.01" personId="{AE2ADCB6-10A2-4F42-A437-15C54D5DEABE}" id="{46595F1C-D8A9-4445-9955-9FED8E5BE3B5}">
    <text>Dikurangi 100 juta</text>
  </threadedComment>
  <threadedComment ref="I417" dT="2023-01-17T08:00:09.52" personId="{AE2ADCB6-10A2-4F42-A437-15C54D5DEABE}" id="{04DB60EA-F922-4ACA-9662-A4D727D13F19}" parentId="{46595F1C-D8A9-4445-9955-9FED8E5BE3B5}">
    <text>Disisakan 100 juta</text>
  </threadedComment>
  <threadedComment ref="I557" dT="2023-01-17T08:06:43.88" personId="{AE2ADCB6-10A2-4F42-A437-15C54D5DEABE}" id="{8D52065F-DE37-4F48-8535-30410DD054D2}">
    <text>Menjadi pagu 200 juta</text>
  </threadedComment>
  <threadedComment ref="I641" dT="2023-01-17T07:14:30.47" personId="{AE2ADCB6-10A2-4F42-A437-15C54D5DEABE}" id="{F91B87DA-6AAD-4F00-AE91-C94890EA5E3A}">
    <text xml:space="preserve">Output :
1. Dokumen PSDKU
2. 
</text>
  </threadedComment>
</ThreadedComments>
</file>

<file path=xl/threadedComments/threadedComment6.xml><?xml version="1.0" encoding="utf-8"?>
<ThreadedComments xmlns="http://schemas.microsoft.com/office/spreadsheetml/2018/threadedcomments" xmlns:x="http://schemas.openxmlformats.org/spreadsheetml/2006/main">
  <threadedComment ref="I14" dT="2023-01-17T04:55:41.30" personId="{AE2ADCB6-10A2-4F42-A437-15C54D5DEABE}" id="{8EB2FFF1-7C29-4391-88C7-27BE655AEC65}">
    <text>Output :
Buku Kurikulum
Kajian Kurikulum prodi spesifik
Penyusunan skema prestasi taruna
Penyusunan buku pembelajaran digital</text>
  </threadedComment>
  <threadedComment ref="I24" dT="2023-01-17T04:48:04.35" personId="{AE2ADCB6-10A2-4F42-A437-15C54D5DEABE}" id="{CA41ACEF-20FD-4A6A-8A15-70C36502D945}">
    <text>Workshop Kurikulum Prodi Teknis dan Spesifik</text>
  </threadedComment>
  <threadedComment ref="I27" dT="2023-01-17T04:57:03.64" personId="{AE2ADCB6-10A2-4F42-A437-15C54D5DEABE}" id="{B7713A8C-AAC5-4724-9B4B-D7AF0E81A489}">
    <text xml:space="preserve">Output :
Pedoman pembelajaran diluar kampus
Pedoman PKL
Reviu pedoman kewirausahaan
</text>
  </threadedComment>
  <threadedComment ref="I46" dT="2023-01-17T04:08:49.58" personId="{AE2ADCB6-10A2-4F42-A437-15C54D5DEABE}" id="{786D7570-B7FC-4155-BCEA-FDCC191C28A3}">
    <text>Pedoman Penerimaan Peserta Didik dan Pedoman Pakaian seragam</text>
  </threadedComment>
  <threadedComment ref="I48" dT="2023-01-17T04:06:48.98" personId="{AE2ADCB6-10A2-4F42-A437-15C54D5DEABE}" id="{BB46335F-1B6D-437A-9F45-ABA172E1E748}">
    <text>Mengakomodir kajian kebutuhan tenaga kerja</text>
  </threadedComment>
  <threadedComment ref="I62" dT="2023-01-17T07:15:50.91" personId="{AE2ADCB6-10A2-4F42-A437-15C54D5DEABE}" id="{5CE03BF0-AA22-46A6-A2C7-21CDA2D513AB}">
    <text>Output :
1. Dokumen PSDKU</text>
  </threadedComment>
  <threadedComment ref="I62" dT="2023-01-17T07:18:10.30" personId="{AE2ADCB6-10A2-4F42-A437-15C54D5DEABE}" id="{41B9FE1A-9A21-4530-AE2E-9B540B1F96A4}" parentId="{5CE03BF0-AA22-46A6-A2C7-21CDA2D513AB}">
    <text>Output :
1. Dokumen PSDKU
2. Dokumen persiapan penggabungan Politeknik KP
3. Fasilitasi TL PP PTKL</text>
  </threadedComment>
  <threadedComment ref="I77" dT="2023-01-17T07:18:59.42" personId="{AE2ADCB6-10A2-4F42-A437-15C54D5DEABE}" id="{B1A24911-9752-4CC1-A072-D037AB22FDB1}">
    <text>Output :
1 Pedoman Mutu Pendidikan KP</text>
  </threadedComment>
  <threadedComment ref="I120" dT="2023-01-17T07:39:16.20" personId="{AE2ADCB6-10A2-4F42-A437-15C54D5DEABE}" id="{ABC59D66-477F-451E-A721-56CAA8AFC085}">
    <text>Dikurangi 100 juta</text>
  </threadedComment>
  <threadedComment ref="I133" dT="2023-01-17T07:39:16.20" personId="{AE2ADCB6-10A2-4F42-A437-15C54D5DEABE}" id="{A37D5713-B8A5-4167-83B1-92BB8F80E091}">
    <text>Dikurangi 100 juta</text>
  </threadedComment>
  <threadedComment ref="I148" dT="2023-01-17T07:39:16.20" personId="{AE2ADCB6-10A2-4F42-A437-15C54D5DEABE}" id="{3C603132-55E1-4B38-A826-E99285F3441C}">
    <text>Dikurangi 100 juta</text>
  </threadedComment>
  <threadedComment ref="M174" dT="2023-01-18T09:51:38.83" personId="{AE2ADCB6-10A2-4F42-A437-15C54D5DEABE}" id="{EC950C7B-2ECA-4FE1-963A-02C87485BF11}">
    <text>Pagu Menjadi 472 Juta</text>
  </threadedComment>
  <threadedComment ref="M183" dT="2023-01-18T08:34:06.16" personId="{AE2ADCB6-10A2-4F42-A437-15C54D5DEABE}" id="{543AA371-4127-4BF5-99CF-090ACE4CF639}">
    <text>Pagu Menjadi 58 juta</text>
  </threadedComment>
  <threadedComment ref="I254" dT="2023-01-17T04:07:31.19" personId="{AE2ADCB6-10A2-4F42-A437-15C54D5DEABE}" id="{7C745AEE-23AF-482B-8D75-4B479CB83910}">
    <text>Mengakomodir kajian serapan tenaga kerja</text>
  </threadedComment>
  <threadedComment ref="I281" dT="2023-01-17T04:36:37.99" personId="{AE2ADCB6-10A2-4F42-A437-15C54D5DEABE}" id="{FB7FEA20-9954-47B0-AABE-616B73DE3FB5}">
    <text>LMS terstandart</text>
  </threadedComment>
  <threadedComment ref="I302" dT="2023-01-17T04:48:04.35" personId="{AE2ADCB6-10A2-4F42-A437-15C54D5DEABE}" id="{90045032-7143-4B0B-BB2D-3459E1A219A0}">
    <text>Workshop Kurikulum Prodi Teknis dan Spesifik</text>
  </threadedComment>
  <threadedComment ref="I315" dT="2023-01-17T04:08:49.58" personId="{AE2ADCB6-10A2-4F42-A437-15C54D5DEABE}" id="{BC9A006E-9B10-473A-9F8E-FB7550A805FD}">
    <text>Pedoman Penerimaan Peserta Didik dan Pedoman Pakaian seragam</text>
  </threadedComment>
  <threadedComment ref="I317" dT="2023-01-17T04:06:48.98" personId="{AE2ADCB6-10A2-4F42-A437-15C54D5DEABE}" id="{680A403F-7D62-4928-85FC-D3E9C932D1E2}">
    <text>Mengakomodir kajian kebutuhan tenaga kerja</text>
  </threadedComment>
  <threadedComment ref="M352" dT="2023-01-13T09:16:57.89" personId="{AE2ADCB6-10A2-4F42-A437-15C54D5DEABE}" id="{17D1B2D2-824D-4818-AC7D-2F10AD7CC7BE}">
    <text>Realisasi TA. 2022 : Rp56.114.700</text>
  </threadedComment>
  <threadedComment ref="C360" dT="2022-12-25T08:43:40.33" personId="{AE2ADCB6-10A2-4F42-A437-15C54D5DEABE}" id="{EFFC1082-2E34-41FA-A1A4-37EE5AF358FA}">
    <text>Tidak sesuai dengan urutan di Laporan Cetak POK</text>
  </threadedComment>
  <threadedComment ref="I360" dT="2022-12-25T08:43:40.33" personId="{AE2ADCB6-10A2-4F42-A437-15C54D5DEABE}" id="{189D07E9-39F6-4990-9A05-6E2EECF7487E}">
    <text>Tidak sesuai dengan urutan di Laporan Cetak POK</text>
  </threadedComment>
  <threadedComment ref="C405" dT="2022-12-26T01:31:02.60" personId="{AE2ADCB6-10A2-4F42-A437-15C54D5DEABE}" id="{CB6974BD-8545-4B9C-92D9-D55492902DA3}">
    <text>Tidak sesuai urutan laporan cetak POK dari SAKTI</text>
  </threadedComment>
  <threadedComment ref="I405" dT="2022-12-26T01:31:02.60" personId="{AE2ADCB6-10A2-4F42-A437-15C54D5DEABE}" id="{BE5C5E78-87E9-4BB1-8970-8CBD7B400A5E}">
    <text>Tidak sesuai urutan laporan cetak POK dari SAKTI</text>
  </threadedComment>
  <threadedComment ref="I415" dT="2023-01-17T07:39:46.01" personId="{AE2ADCB6-10A2-4F42-A437-15C54D5DEABE}" id="{814411A0-76B0-49E7-AFBE-5D8B1821668D}">
    <text>Dikurangi 100 juta</text>
  </threadedComment>
  <threadedComment ref="I415" dT="2023-01-17T08:00:09.52" personId="{AE2ADCB6-10A2-4F42-A437-15C54D5DEABE}" id="{C9B59B83-3902-4E58-8BB3-33F1BD629128}" parentId="{814411A0-76B0-49E7-AFBE-5D8B1821668D}">
    <text>Disisakan 100 juta</text>
  </threadedComment>
  <threadedComment ref="I555" dT="2023-01-17T08:06:43.88" personId="{AE2ADCB6-10A2-4F42-A437-15C54D5DEABE}" id="{6AE153BE-1F4F-4DE2-A44A-A49C687B459E}">
    <text>Menjadi pagu 200 juta</text>
  </threadedComment>
  <threadedComment ref="I639" dT="2023-01-17T07:14:30.47" personId="{AE2ADCB6-10A2-4F42-A437-15C54D5DEABE}" id="{CACCEBA4-7D40-4216-BEE9-70C5448DEEEC}">
    <text xml:space="preserve">Output :
1. Dokumen PSDKU
2. 
</text>
  </threadedComment>
</ThreadedComments>
</file>

<file path=xl/threadedComments/threadedComment7.xml><?xml version="1.0" encoding="utf-8"?>
<ThreadedComments xmlns="http://schemas.microsoft.com/office/spreadsheetml/2018/threadedcomments" xmlns:x="http://schemas.openxmlformats.org/spreadsheetml/2006/main">
  <threadedComment ref="I14" dT="2023-01-17T04:55:41.30" personId="{AE2ADCB6-10A2-4F42-A437-15C54D5DEABE}" id="{5ABC27C8-E857-44A0-ACB8-D78B4E580F8D}">
    <text>Output :
Buku Kurikulum
Kajian Kurikulum prodi spesifik
Penyusunan skema prestasi taruna
Penyusunan buku pembelajaran digital</text>
  </threadedComment>
  <threadedComment ref="I24" dT="2023-01-17T04:48:04.35" personId="{AE2ADCB6-10A2-4F42-A437-15C54D5DEABE}" id="{E01B10F0-D6F3-4452-A56D-CDE069179A4C}">
    <text>Workshop Kurikulum Prodi Teknis dan Spesifik</text>
  </threadedComment>
  <threadedComment ref="I27" dT="2023-01-17T04:57:03.64" personId="{AE2ADCB6-10A2-4F42-A437-15C54D5DEABE}" id="{D0FD8439-139F-41C5-8C22-B82539B1C9B7}">
    <text xml:space="preserve">Output :
Pedoman pembelajaran diluar kampus
Pedoman PKL
Reviu pedoman kewirausahaan
</text>
  </threadedComment>
  <threadedComment ref="I45" dT="2023-01-17T04:08:49.58" personId="{AE2ADCB6-10A2-4F42-A437-15C54D5DEABE}" id="{A5BED036-D945-44A8-B743-15A535ADBA3F}">
    <text>Pedoman Penerimaan Peserta Didik dan Pedoman Pakaian seragam</text>
  </threadedComment>
  <threadedComment ref="I47" dT="2023-01-17T04:06:48.98" personId="{AE2ADCB6-10A2-4F42-A437-15C54D5DEABE}" id="{45E1557E-6075-4592-A8FB-AF22FFDBE7B0}">
    <text>Mengakomodir kajian kebutuhan tenaga kerja</text>
  </threadedComment>
  <threadedComment ref="I61" dT="2023-01-17T07:15:50.91" personId="{AE2ADCB6-10A2-4F42-A437-15C54D5DEABE}" id="{3055358E-BEEE-42AE-9E58-8252D75300BD}">
    <text>Output :
1. Dokumen PSDKU</text>
  </threadedComment>
  <threadedComment ref="I61" dT="2023-01-17T07:18:10.30" personId="{AE2ADCB6-10A2-4F42-A437-15C54D5DEABE}" id="{55A0992B-BCFB-496E-810C-884E775A4BD6}" parentId="{3055358E-BEEE-42AE-9E58-8252D75300BD}">
    <text>Output :
1. Dokumen PSDKU
2. Dokumen persiapan penggabungan Politeknik KP
3. Fasilitasi TL PP PTKL</text>
  </threadedComment>
  <threadedComment ref="I76" dT="2023-01-17T07:18:59.42" personId="{AE2ADCB6-10A2-4F42-A437-15C54D5DEABE}" id="{CDA69A97-A92B-4E44-ABA0-B0660E354356}">
    <text>Output :
1 Pedoman Mutu Pendidikan KP</text>
  </threadedComment>
  <threadedComment ref="I119" dT="2023-01-17T07:39:16.20" personId="{AE2ADCB6-10A2-4F42-A437-15C54D5DEABE}" id="{28248AFF-0C58-46D5-8969-E516700834CF}">
    <text>Dikurangi 100 juta</text>
  </threadedComment>
  <threadedComment ref="M144" dT="2023-01-18T09:51:38.83" personId="{AE2ADCB6-10A2-4F42-A437-15C54D5DEABE}" id="{C459AFCD-3DC9-4EE2-A1C9-20C0F614FD88}">
    <text>Pagu Menjadi 472 Juta</text>
  </threadedComment>
  <threadedComment ref="M153" dT="2023-01-18T08:34:06.16" personId="{AE2ADCB6-10A2-4F42-A437-15C54D5DEABE}" id="{87FB9E4E-DD19-457C-AD02-CF893F43724D}">
    <text>Pagu Menjadi 58 juta</text>
  </threadedComment>
  <threadedComment ref="I220" dT="2023-01-17T04:07:31.19" personId="{AE2ADCB6-10A2-4F42-A437-15C54D5DEABE}" id="{C6DBA6A2-BA83-4A53-81E1-0431EF197875}">
    <text>Mengakomodir kajian serapan tenaga kerja</text>
  </threadedComment>
  <threadedComment ref="I244" dT="2023-01-17T04:36:37.99" personId="{AE2ADCB6-10A2-4F42-A437-15C54D5DEABE}" id="{BE4CEA14-7051-4A17-9D79-88665FB0EE39}">
    <text>LMS terstandart</text>
  </threadedComment>
  <threadedComment ref="I258" dT="2023-01-17T04:48:04.35" personId="{AE2ADCB6-10A2-4F42-A437-15C54D5DEABE}" id="{900D93CA-B22F-4B31-834C-600C23FE1D0C}">
    <text>Workshop Kurikulum Prodi Teknis dan Spesifik</text>
  </threadedComment>
  <threadedComment ref="I263" dT="2023-01-17T04:08:49.58" personId="{AE2ADCB6-10A2-4F42-A437-15C54D5DEABE}" id="{0E899624-B3BB-4281-9F49-323274A5BCEF}">
    <text>Pedoman Penerimaan Peserta Didik dan Pedoman Pakaian seragam</text>
  </threadedComment>
  <threadedComment ref="I265" dT="2023-01-17T04:06:48.98" personId="{AE2ADCB6-10A2-4F42-A437-15C54D5DEABE}" id="{B0E41028-9DE3-48CB-9B1A-16280EBE87E3}">
    <text>Mengakomodir kajian kebutuhan tenaga kerja</text>
  </threadedComment>
  <threadedComment ref="M300" dT="2023-01-13T09:16:57.89" personId="{AE2ADCB6-10A2-4F42-A437-15C54D5DEABE}" id="{56069160-C091-401A-8482-A2CE16F54AE0}">
    <text>Realisasi TA. 2022 : Rp56.114.700</text>
  </threadedComment>
  <threadedComment ref="C308" dT="2022-12-25T08:43:40.33" personId="{AE2ADCB6-10A2-4F42-A437-15C54D5DEABE}" id="{C405D841-BFEB-49D4-8CE3-A2CA2D5830B0}">
    <text>Tidak sesuai dengan urutan di Laporan Cetak POK</text>
  </threadedComment>
  <threadedComment ref="I308" dT="2022-12-25T08:43:40.33" personId="{AE2ADCB6-10A2-4F42-A437-15C54D5DEABE}" id="{7F912369-5A71-4EB4-9D4C-E4ADBBF61267}">
    <text>Tidak sesuai dengan urutan di Laporan Cetak POK</text>
  </threadedComment>
  <threadedComment ref="C353" dT="2022-12-26T01:31:02.60" personId="{AE2ADCB6-10A2-4F42-A437-15C54D5DEABE}" id="{0B88A4B6-047A-4794-AA12-15DD239858C8}">
    <text>Tidak sesuai urutan laporan cetak POK dari SAKTI</text>
  </threadedComment>
  <threadedComment ref="I353" dT="2022-12-26T01:31:02.60" personId="{AE2ADCB6-10A2-4F42-A437-15C54D5DEABE}" id="{A86B11F6-5EFB-4814-967F-8DEA5521F9B9}">
    <text>Tidak sesuai urutan laporan cetak POK dari SAKTI</text>
  </threadedComment>
  <threadedComment ref="I363" dT="2023-01-17T07:39:46.01" personId="{AE2ADCB6-10A2-4F42-A437-15C54D5DEABE}" id="{0105A74E-3D72-4081-B44B-AABF69C60738}">
    <text>Dikurangi 100 juta</text>
  </threadedComment>
  <threadedComment ref="I363" dT="2023-01-17T08:00:09.52" personId="{AE2ADCB6-10A2-4F42-A437-15C54D5DEABE}" id="{7A9275D3-C428-4F3C-A154-FF8BB05D4A18}" parentId="{0105A74E-3D72-4081-B44B-AABF69C60738}">
    <text>Disisakan 100 juta</text>
  </threadedComment>
  <threadedComment ref="I459" dT="2023-01-17T08:06:43.88" personId="{AE2ADCB6-10A2-4F42-A437-15C54D5DEABE}" id="{1528C44B-479A-4204-8E5A-0AE25564DB9B}">
    <text>Menjadi pagu 200 juta</text>
  </threadedComment>
  <threadedComment ref="I543" dT="2023-01-17T07:14:30.47" personId="{AE2ADCB6-10A2-4F42-A437-15C54D5DEABE}" id="{BDDFAD34-A66C-4D23-80F1-F435B3284443}">
    <text xml:space="preserve">Output :
1. Dokumen PSDKU
2.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pivotTable" Target="../pivotTables/pivotTable3.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ivotTable" Target="../pivotTables/pivotTable4.xml"/><Relationship Id="rId4" Type="http://schemas.microsoft.com/office/2007/relationships/slicer" Target="../slicers/slicer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5.bin"/><Relationship Id="rId1" Type="http://schemas.openxmlformats.org/officeDocument/2006/relationships/pivotTable" Target="../pivotTables/pivotTable5.xml"/><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4.xml"/><Relationship Id="rId1" Type="http://schemas.openxmlformats.org/officeDocument/2006/relationships/printerSettings" Target="../printerSettings/printerSettings16.bin"/><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8.bin"/><Relationship Id="rId1" Type="http://schemas.openxmlformats.org/officeDocument/2006/relationships/pivotTable" Target="../pivotTables/pivotTable6.xml"/><Relationship Id="rId4" Type="http://schemas.microsoft.com/office/2007/relationships/slicer" Target="../slicers/slicer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19.bin"/><Relationship Id="rId6" Type="http://schemas.microsoft.com/office/2017/10/relationships/threadedComment" Target="../threadedComments/threadedComment7.xml"/><Relationship Id="rId5" Type="http://schemas.openxmlformats.org/officeDocument/2006/relationships/comments" Target="../comments7.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B93B6-5914-4B17-9A88-AFB8A9B5354B}">
  <sheetPr>
    <pageSetUpPr fitToPage="1"/>
  </sheetPr>
  <dimension ref="A1:N599"/>
  <sheetViews>
    <sheetView showGridLines="0" tabSelected="1" view="pageBreakPreview" zoomScaleNormal="100" zoomScaleSheetLayoutView="100" workbookViewId="0">
      <selection activeCell="A11" sqref="A11:A589"/>
    </sheetView>
  </sheetViews>
  <sheetFormatPr defaultRowHeight="14.4" x14ac:dyDescent="0.3"/>
  <cols>
    <col min="1" max="1" width="32.88671875" bestFit="1" customWidth="1"/>
    <col min="2" max="2" width="17" customWidth="1"/>
    <col min="3" max="3" width="53.88671875" customWidth="1"/>
    <col min="4" max="4" width="6.5546875" customWidth="1"/>
    <col min="5" max="5" width="14.33203125" customWidth="1"/>
    <col min="6" max="6" width="13.44140625" customWidth="1"/>
    <col min="7" max="7" width="16.33203125" bestFit="1" customWidth="1"/>
    <col min="8" max="8" width="16" bestFit="1" customWidth="1"/>
    <col min="9" max="9" width="15.109375" bestFit="1" customWidth="1"/>
    <col min="10" max="10" width="14.109375" customWidth="1"/>
    <col min="11" max="11" width="14.109375" bestFit="1" customWidth="1"/>
    <col min="13" max="13" width="15.109375" bestFit="1" customWidth="1"/>
    <col min="14" max="14" width="12.5546875" customWidth="1"/>
  </cols>
  <sheetData>
    <row r="1" spans="1:14" s="2" customFormat="1" ht="15.6" x14ac:dyDescent="0.25">
      <c r="A1" s="1"/>
      <c r="B1" s="519" t="s">
        <v>1309</v>
      </c>
      <c r="C1" s="519"/>
      <c r="D1" s="519"/>
      <c r="E1" s="519"/>
      <c r="F1" s="519"/>
      <c r="G1" s="519"/>
    </row>
    <row r="2" spans="1:14" s="2" customFormat="1" ht="15.6" x14ac:dyDescent="0.25">
      <c r="A2" s="1"/>
      <c r="B2" s="519" t="s">
        <v>1317</v>
      </c>
      <c r="C2" s="519"/>
      <c r="D2" s="519"/>
      <c r="E2" s="519"/>
      <c r="F2" s="519"/>
      <c r="G2" s="519"/>
    </row>
    <row r="3" spans="1:14" s="2" customFormat="1" ht="15.6" x14ac:dyDescent="0.25">
      <c r="A3" s="1"/>
      <c r="B3" s="520"/>
      <c r="C3" s="520"/>
      <c r="D3" s="520"/>
      <c r="E3" s="520"/>
      <c r="F3" s="520"/>
      <c r="G3" s="521"/>
    </row>
    <row r="4" spans="1:14" s="2" customFormat="1" ht="15" x14ac:dyDescent="0.25">
      <c r="A4" s="1"/>
      <c r="B4" s="522" t="s">
        <v>1310</v>
      </c>
      <c r="C4" s="522" t="s">
        <v>1311</v>
      </c>
      <c r="D4" s="523"/>
      <c r="E4" s="523"/>
      <c r="F4" s="522"/>
      <c r="G4" s="524"/>
    </row>
    <row r="5" spans="1:14" s="2" customFormat="1" ht="15" x14ac:dyDescent="0.25">
      <c r="A5" s="1"/>
      <c r="B5" s="522" t="s">
        <v>1312</v>
      </c>
      <c r="C5" s="522" t="s">
        <v>1313</v>
      </c>
      <c r="D5" s="523"/>
      <c r="E5" s="523"/>
      <c r="F5" s="522"/>
      <c r="G5" s="524"/>
    </row>
    <row r="6" spans="1:14" s="2" customFormat="1" ht="15" x14ac:dyDescent="0.25">
      <c r="A6" s="1"/>
      <c r="B6" s="522" t="s">
        <v>1314</v>
      </c>
      <c r="C6" s="522" t="s">
        <v>1315</v>
      </c>
      <c r="D6" s="523"/>
      <c r="E6" s="523"/>
      <c r="F6" s="522"/>
      <c r="G6" s="524"/>
    </row>
    <row r="7" spans="1:14" s="2" customFormat="1" ht="15.6" x14ac:dyDescent="0.25">
      <c r="A7" s="1"/>
      <c r="B7" s="522" t="s">
        <v>1316</v>
      </c>
      <c r="C7" s="525" t="str">
        <f>": Rp. "&amp;TEXT($G$10,"#.##")</f>
        <v>: Rp. 23.288.180.000</v>
      </c>
      <c r="D7" s="523"/>
      <c r="E7" s="523"/>
      <c r="F7" s="522"/>
      <c r="G7" s="526"/>
    </row>
    <row r="9" spans="1:14" s="447" customFormat="1" ht="15.6" x14ac:dyDescent="0.3">
      <c r="A9" s="447" t="s">
        <v>1274</v>
      </c>
      <c r="B9" s="527" t="s">
        <v>1052</v>
      </c>
      <c r="C9" s="527" t="s">
        <v>1275</v>
      </c>
      <c r="D9" s="527" t="s">
        <v>972</v>
      </c>
      <c r="E9" s="527" t="s">
        <v>1276</v>
      </c>
      <c r="F9" s="527" t="s">
        <v>1277</v>
      </c>
      <c r="G9" s="527" t="s">
        <v>522</v>
      </c>
      <c r="H9" s="503" t="s">
        <v>1278</v>
      </c>
      <c r="I9" s="503" t="s">
        <v>1300</v>
      </c>
      <c r="J9" s="503" t="s">
        <v>1301</v>
      </c>
      <c r="K9" s="504" t="s">
        <v>1284</v>
      </c>
    </row>
    <row r="10" spans="1:14" s="447" customFormat="1" ht="15.6" x14ac:dyDescent="0.3">
      <c r="A10" s="3"/>
      <c r="B10" s="505"/>
      <c r="C10" s="506" t="s">
        <v>6</v>
      </c>
      <c r="D10" s="507"/>
      <c r="E10" s="507"/>
      <c r="F10" s="508"/>
      <c r="G10" s="509">
        <f>SUM(G11,G100)</f>
        <v>23288180000</v>
      </c>
      <c r="H10" s="509">
        <f t="shared" ref="H10:K10" si="0">SUM(H11,H100)</f>
        <v>23288180000</v>
      </c>
      <c r="I10" s="509">
        <f t="shared" si="0"/>
        <v>7216590348</v>
      </c>
      <c r="J10" s="509">
        <f>cek_realisasi[[#This Row],[Akrual]]-cek_realisasi[[#This Row],[SP2D]]</f>
        <v>477487547</v>
      </c>
      <c r="K10" s="509">
        <f t="shared" si="0"/>
        <v>7694077895</v>
      </c>
    </row>
    <row r="11" spans="1:14" x14ac:dyDescent="0.3">
      <c r="A11" s="1" t="s">
        <v>7</v>
      </c>
      <c r="B11" s="27" t="s">
        <v>7</v>
      </c>
      <c r="C11" s="28" t="s">
        <v>8</v>
      </c>
      <c r="D11" s="27"/>
      <c r="E11" s="27"/>
      <c r="F11" s="29"/>
      <c r="G11" s="29">
        <v>1000000000</v>
      </c>
      <c r="H11" s="29">
        <v>1000000000</v>
      </c>
      <c r="I11" s="29">
        <v>397653087</v>
      </c>
      <c r="J11" s="29">
        <f>cek_realisasi[[#This Row],[Akrual]]-cek_realisasi[[#This Row],[SP2D]]</f>
        <v>0</v>
      </c>
      <c r="K11" s="29">
        <v>397653087</v>
      </c>
      <c r="M11" s="491"/>
      <c r="N11" s="492"/>
    </row>
    <row r="12" spans="1:14" x14ac:dyDescent="0.3">
      <c r="A12" s="1" t="s">
        <v>9</v>
      </c>
      <c r="B12" s="30" t="s">
        <v>550</v>
      </c>
      <c r="C12" s="31" t="s">
        <v>10</v>
      </c>
      <c r="D12" s="30"/>
      <c r="E12" s="30"/>
      <c r="F12" s="32"/>
      <c r="G12" s="32">
        <v>1000000000</v>
      </c>
      <c r="H12" s="32">
        <v>1000000000</v>
      </c>
      <c r="I12" s="32">
        <v>397653087</v>
      </c>
      <c r="J12" s="32">
        <f>cek_realisasi[[#This Row],[Akrual]]-cek_realisasi[[#This Row],[SP2D]]</f>
        <v>0</v>
      </c>
      <c r="K12" s="32">
        <v>397653087</v>
      </c>
      <c r="M12" s="491"/>
      <c r="N12" s="492"/>
    </row>
    <row r="13" spans="1:14" x14ac:dyDescent="0.3">
      <c r="A13" s="1" t="s">
        <v>11</v>
      </c>
      <c r="B13" s="33" t="s">
        <v>12</v>
      </c>
      <c r="C13" s="34" t="s">
        <v>551</v>
      </c>
      <c r="D13" s="33">
        <v>5</v>
      </c>
      <c r="E13" s="182" t="s">
        <v>552</v>
      </c>
      <c r="F13" s="182"/>
      <c r="G13" s="35">
        <v>1000000000</v>
      </c>
      <c r="H13" s="35">
        <v>1000000000</v>
      </c>
      <c r="I13" s="35">
        <v>397653087</v>
      </c>
      <c r="J13" s="35">
        <f>cek_realisasi[[#This Row],[Akrual]]-cek_realisasi[[#This Row],[SP2D]]</f>
        <v>0</v>
      </c>
      <c r="K13" s="35">
        <v>397653087</v>
      </c>
      <c r="M13" s="491"/>
      <c r="N13" s="492"/>
    </row>
    <row r="14" spans="1:14" ht="26.4" x14ac:dyDescent="0.3">
      <c r="A14" s="1" t="s">
        <v>14</v>
      </c>
      <c r="B14" s="36" t="s">
        <v>15</v>
      </c>
      <c r="C14" s="37" t="s">
        <v>16</v>
      </c>
      <c r="D14" s="36">
        <v>5</v>
      </c>
      <c r="E14" s="36" t="s">
        <v>13</v>
      </c>
      <c r="F14" s="38"/>
      <c r="G14" s="38">
        <v>1000000000</v>
      </c>
      <c r="H14" s="38">
        <v>1000000000</v>
      </c>
      <c r="I14" s="38">
        <v>397653087</v>
      </c>
      <c r="J14" s="38">
        <f>cek_realisasi[[#This Row],[Akrual]]-cek_realisasi[[#This Row],[SP2D]]</f>
        <v>0</v>
      </c>
      <c r="K14" s="38">
        <v>397653087</v>
      </c>
      <c r="M14" s="491"/>
      <c r="N14" s="492"/>
    </row>
    <row r="15" spans="1:14" x14ac:dyDescent="0.3">
      <c r="A15" s="1" t="s">
        <v>17</v>
      </c>
      <c r="B15" s="39" t="s">
        <v>18</v>
      </c>
      <c r="C15" s="40" t="s">
        <v>19</v>
      </c>
      <c r="D15" s="39"/>
      <c r="E15" s="39" t="s">
        <v>553</v>
      </c>
      <c r="F15" s="41"/>
      <c r="G15" s="41">
        <v>186192000</v>
      </c>
      <c r="H15" s="41">
        <v>186192000</v>
      </c>
      <c r="I15" s="41">
        <v>62977500</v>
      </c>
      <c r="J15" s="41">
        <f>cek_realisasi[[#This Row],[Akrual]]-cek_realisasi[[#This Row],[SP2D]]</f>
        <v>0</v>
      </c>
      <c r="K15" s="41">
        <v>62977500</v>
      </c>
      <c r="M15" s="491"/>
      <c r="N15" s="492"/>
    </row>
    <row r="16" spans="1:14" x14ac:dyDescent="0.3">
      <c r="A16" s="1" t="s">
        <v>20</v>
      </c>
      <c r="B16" s="42" t="s">
        <v>21</v>
      </c>
      <c r="C16" s="43" t="s">
        <v>22</v>
      </c>
      <c r="D16" s="42"/>
      <c r="E16" s="42"/>
      <c r="F16" s="44"/>
      <c r="G16" s="44">
        <v>131673000</v>
      </c>
      <c r="H16" s="44">
        <v>131673000</v>
      </c>
      <c r="I16" s="44">
        <v>33036700</v>
      </c>
      <c r="J16" s="44">
        <f>cek_realisasi[[#This Row],[Akrual]]-cek_realisasi[[#This Row],[SP2D]]</f>
        <v>0</v>
      </c>
      <c r="K16" s="44">
        <v>33036700</v>
      </c>
      <c r="M16" s="491"/>
      <c r="N16" s="492"/>
    </row>
    <row r="17" spans="1:14" x14ac:dyDescent="0.3">
      <c r="A17" s="1" t="s">
        <v>23</v>
      </c>
      <c r="B17" s="45" t="s">
        <v>523</v>
      </c>
      <c r="C17" s="46" t="s">
        <v>24</v>
      </c>
      <c r="D17" s="45"/>
      <c r="E17" s="45"/>
      <c r="F17" s="47"/>
      <c r="G17" s="47">
        <v>48225000</v>
      </c>
      <c r="H17" s="47">
        <v>48225000</v>
      </c>
      <c r="I17" s="47">
        <v>7217000</v>
      </c>
      <c r="J17" s="47">
        <f>cek_realisasi[[#This Row],[Akrual]]-cek_realisasi[[#This Row],[SP2D]]</f>
        <v>0</v>
      </c>
      <c r="K17" s="47">
        <v>7217000</v>
      </c>
      <c r="M17" s="491"/>
      <c r="N17" s="492"/>
    </row>
    <row r="18" spans="1:14" x14ac:dyDescent="0.3">
      <c r="A18" s="1" t="s">
        <v>25</v>
      </c>
      <c r="B18" s="48"/>
      <c r="C18" s="49" t="s">
        <v>554</v>
      </c>
      <c r="D18" s="48">
        <v>533</v>
      </c>
      <c r="E18" s="48" t="s">
        <v>26</v>
      </c>
      <c r="F18" s="448">
        <v>75000</v>
      </c>
      <c r="G18" s="50">
        <v>39975000</v>
      </c>
      <c r="H18" s="50">
        <v>39975000</v>
      </c>
      <c r="I18" s="50">
        <v>4771700</v>
      </c>
      <c r="J18" s="50">
        <f>cek_realisasi[[#This Row],[Akrual]]-cek_realisasi[[#This Row],[SP2D]]</f>
        <v>0</v>
      </c>
      <c r="K18" s="50">
        <v>4771700</v>
      </c>
      <c r="M18" s="491"/>
      <c r="N18" s="492"/>
    </row>
    <row r="19" spans="1:14" x14ac:dyDescent="0.3">
      <c r="A19" s="1" t="s">
        <v>27</v>
      </c>
      <c r="B19" s="48"/>
      <c r="C19" s="49" t="s">
        <v>555</v>
      </c>
      <c r="D19" s="48">
        <v>1</v>
      </c>
      <c r="E19" s="48" t="s">
        <v>120</v>
      </c>
      <c r="F19" s="50">
        <v>750000</v>
      </c>
      <c r="G19" s="50">
        <v>750000</v>
      </c>
      <c r="H19" s="50">
        <v>750000</v>
      </c>
      <c r="I19" s="50">
        <v>0</v>
      </c>
      <c r="J19" s="50">
        <f>cek_realisasi[[#This Row],[Akrual]]-cek_realisasi[[#This Row],[SP2D]]</f>
        <v>0</v>
      </c>
      <c r="K19" s="50">
        <v>0</v>
      </c>
      <c r="M19" s="491"/>
      <c r="N19" s="492"/>
    </row>
    <row r="20" spans="1:14" x14ac:dyDescent="0.3">
      <c r="A20" s="1" t="s">
        <v>28</v>
      </c>
      <c r="B20" s="48"/>
      <c r="C20" s="49" t="s">
        <v>556</v>
      </c>
      <c r="D20" s="48">
        <v>3</v>
      </c>
      <c r="E20" s="48" t="s">
        <v>120</v>
      </c>
      <c r="F20" s="50">
        <v>1500000</v>
      </c>
      <c r="G20" s="50">
        <v>4500000</v>
      </c>
      <c r="H20" s="50">
        <v>4500000</v>
      </c>
      <c r="I20" s="50">
        <v>1448000</v>
      </c>
      <c r="J20" s="50">
        <f>cek_realisasi[[#This Row],[Akrual]]-cek_realisasi[[#This Row],[SP2D]]</f>
        <v>0</v>
      </c>
      <c r="K20" s="50">
        <v>1448000</v>
      </c>
      <c r="M20" s="491"/>
      <c r="N20" s="492"/>
    </row>
    <row r="21" spans="1:14" x14ac:dyDescent="0.3">
      <c r="A21" s="1" t="s">
        <v>29</v>
      </c>
      <c r="B21" s="48"/>
      <c r="C21" s="49" t="s">
        <v>557</v>
      </c>
      <c r="D21" s="48">
        <v>3</v>
      </c>
      <c r="E21" s="48" t="s">
        <v>120</v>
      </c>
      <c r="F21" s="50">
        <v>1000000</v>
      </c>
      <c r="G21" s="50">
        <v>3000000</v>
      </c>
      <c r="H21" s="50">
        <v>3000000</v>
      </c>
      <c r="I21" s="50">
        <v>997300</v>
      </c>
      <c r="J21" s="50">
        <f>cek_realisasi[[#This Row],[Akrual]]-cek_realisasi[[#This Row],[SP2D]]</f>
        <v>0</v>
      </c>
      <c r="K21" s="50">
        <v>997300</v>
      </c>
      <c r="M21" s="491"/>
      <c r="N21" s="492"/>
    </row>
    <row r="22" spans="1:14" x14ac:dyDescent="0.3">
      <c r="A22" s="1" t="s">
        <v>30</v>
      </c>
      <c r="B22" s="45" t="s">
        <v>528</v>
      </c>
      <c r="C22" s="46" t="s">
        <v>31</v>
      </c>
      <c r="D22" s="45"/>
      <c r="E22" s="45"/>
      <c r="F22" s="47"/>
      <c r="G22" s="47">
        <v>16000000</v>
      </c>
      <c r="H22" s="47">
        <v>16000000</v>
      </c>
      <c r="I22" s="47">
        <v>0</v>
      </c>
      <c r="J22" s="47">
        <f>cek_realisasi[[#This Row],[Akrual]]-cek_realisasi[[#This Row],[SP2D]]</f>
        <v>0</v>
      </c>
      <c r="K22" s="47">
        <v>0</v>
      </c>
      <c r="M22" s="491"/>
      <c r="N22" s="492"/>
    </row>
    <row r="23" spans="1:14" x14ac:dyDescent="0.3">
      <c r="A23" s="1" t="s">
        <v>32</v>
      </c>
      <c r="B23" s="48"/>
      <c r="C23" s="49" t="s">
        <v>558</v>
      </c>
      <c r="D23" s="48">
        <v>16</v>
      </c>
      <c r="E23" s="48" t="s">
        <v>33</v>
      </c>
      <c r="F23" s="50">
        <v>1000000</v>
      </c>
      <c r="G23" s="50">
        <v>16000000</v>
      </c>
      <c r="H23" s="50">
        <v>16000000</v>
      </c>
      <c r="I23" s="50">
        <v>0</v>
      </c>
      <c r="J23" s="50">
        <f>cek_realisasi[[#This Row],[Akrual]]-cek_realisasi[[#This Row],[SP2D]]</f>
        <v>0</v>
      </c>
      <c r="K23" s="50">
        <v>0</v>
      </c>
      <c r="M23" s="491"/>
      <c r="N23" s="492"/>
    </row>
    <row r="24" spans="1:14" x14ac:dyDescent="0.3">
      <c r="A24" s="1" t="s">
        <v>34</v>
      </c>
      <c r="B24" s="45" t="s">
        <v>525</v>
      </c>
      <c r="C24" s="46" t="s">
        <v>35</v>
      </c>
      <c r="D24" s="45"/>
      <c r="E24" s="45"/>
      <c r="F24" s="47"/>
      <c r="G24" s="47">
        <v>67448000</v>
      </c>
      <c r="H24" s="47">
        <v>67448000</v>
      </c>
      <c r="I24" s="47">
        <v>25819700</v>
      </c>
      <c r="J24" s="47">
        <f>cek_realisasi[[#This Row],[Akrual]]-cek_realisasi[[#This Row],[SP2D]]</f>
        <v>0</v>
      </c>
      <c r="K24" s="47">
        <v>25819700</v>
      </c>
      <c r="M24" s="491"/>
      <c r="N24" s="492"/>
    </row>
    <row r="25" spans="1:14" ht="26.4" x14ac:dyDescent="0.3">
      <c r="A25" s="1" t="s">
        <v>36</v>
      </c>
      <c r="B25" s="48"/>
      <c r="C25" s="49" t="s">
        <v>559</v>
      </c>
      <c r="D25" s="48">
        <v>13</v>
      </c>
      <c r="E25" s="48" t="s">
        <v>26</v>
      </c>
      <c r="F25" s="50">
        <v>5188308</v>
      </c>
      <c r="G25" s="50">
        <v>67448000</v>
      </c>
      <c r="H25" s="50">
        <v>67448000</v>
      </c>
      <c r="I25" s="50">
        <v>25819700</v>
      </c>
      <c r="J25" s="50">
        <f>cek_realisasi[[#This Row],[Akrual]]-cek_realisasi[[#This Row],[SP2D]]</f>
        <v>0</v>
      </c>
      <c r="K25" s="50">
        <v>25819700</v>
      </c>
      <c r="M25" s="491"/>
      <c r="N25" s="492"/>
    </row>
    <row r="26" spans="1:14" x14ac:dyDescent="0.3">
      <c r="A26" s="1" t="s">
        <v>37</v>
      </c>
      <c r="B26" s="42" t="s">
        <v>38</v>
      </c>
      <c r="C26" s="43" t="s">
        <v>39</v>
      </c>
      <c r="D26" s="42"/>
      <c r="E26" s="42"/>
      <c r="F26" s="44"/>
      <c r="G26" s="44">
        <v>54519000</v>
      </c>
      <c r="H26" s="44">
        <v>54519000</v>
      </c>
      <c r="I26" s="44">
        <v>29940800</v>
      </c>
      <c r="J26" s="44">
        <f>cek_realisasi[[#This Row],[Akrual]]-cek_realisasi[[#This Row],[SP2D]]</f>
        <v>0</v>
      </c>
      <c r="K26" s="44">
        <v>29940800</v>
      </c>
      <c r="M26" s="491"/>
      <c r="N26" s="492"/>
    </row>
    <row r="27" spans="1:14" x14ac:dyDescent="0.3">
      <c r="A27" s="1" t="s">
        <v>40</v>
      </c>
      <c r="B27" s="45" t="s">
        <v>523</v>
      </c>
      <c r="C27" s="46" t="s">
        <v>24</v>
      </c>
      <c r="D27" s="45"/>
      <c r="E27" s="45"/>
      <c r="F27" s="47"/>
      <c r="G27" s="47">
        <v>17500000</v>
      </c>
      <c r="H27" s="47">
        <v>17500000</v>
      </c>
      <c r="I27" s="47">
        <v>6160800</v>
      </c>
      <c r="J27" s="47">
        <f>cek_realisasi[[#This Row],[Akrual]]-cek_realisasi[[#This Row],[SP2D]]</f>
        <v>0</v>
      </c>
      <c r="K27" s="47">
        <v>6160800</v>
      </c>
      <c r="M27" s="491"/>
      <c r="N27" s="492"/>
    </row>
    <row r="28" spans="1:14" x14ac:dyDescent="0.3">
      <c r="A28" s="1" t="s">
        <v>41</v>
      </c>
      <c r="B28" s="48"/>
      <c r="C28" s="49" t="s">
        <v>554</v>
      </c>
      <c r="D28" s="48">
        <v>140</v>
      </c>
      <c r="E28" s="48" t="s">
        <v>26</v>
      </c>
      <c r="F28" s="50">
        <v>75000</v>
      </c>
      <c r="G28" s="50">
        <v>10500000</v>
      </c>
      <c r="H28" s="50">
        <v>10500000</v>
      </c>
      <c r="I28" s="50">
        <v>3695800</v>
      </c>
      <c r="J28" s="50">
        <f>cek_realisasi[[#This Row],[Akrual]]-cek_realisasi[[#This Row],[SP2D]]</f>
        <v>0</v>
      </c>
      <c r="K28" s="50">
        <v>3695800</v>
      </c>
      <c r="M28" s="491"/>
      <c r="N28" s="492"/>
    </row>
    <row r="29" spans="1:14" x14ac:dyDescent="0.3">
      <c r="A29" s="1" t="s">
        <v>42</v>
      </c>
      <c r="B29" s="48"/>
      <c r="C29" s="49" t="s">
        <v>555</v>
      </c>
      <c r="D29" s="48">
        <v>2</v>
      </c>
      <c r="E29" s="48" t="s">
        <v>120</v>
      </c>
      <c r="F29" s="50">
        <v>1000000</v>
      </c>
      <c r="G29" s="50">
        <v>2000000</v>
      </c>
      <c r="H29" s="50">
        <v>2000000</v>
      </c>
      <c r="I29" s="50">
        <v>0</v>
      </c>
      <c r="J29" s="50">
        <f>cek_realisasi[[#This Row],[Akrual]]-cek_realisasi[[#This Row],[SP2D]]</f>
        <v>0</v>
      </c>
      <c r="K29" s="50">
        <v>0</v>
      </c>
      <c r="M29" s="491"/>
      <c r="N29" s="492"/>
    </row>
    <row r="30" spans="1:14" x14ac:dyDescent="0.3">
      <c r="A30" s="1" t="s">
        <v>43</v>
      </c>
      <c r="B30" s="48"/>
      <c r="C30" s="49" t="s">
        <v>556</v>
      </c>
      <c r="D30" s="48">
        <v>2</v>
      </c>
      <c r="E30" s="48" t="s">
        <v>120</v>
      </c>
      <c r="F30" s="50">
        <v>1500000</v>
      </c>
      <c r="G30" s="50">
        <v>3000000</v>
      </c>
      <c r="H30" s="50">
        <v>3000000</v>
      </c>
      <c r="I30" s="50">
        <v>1475000</v>
      </c>
      <c r="J30" s="50">
        <f>cek_realisasi[[#This Row],[Akrual]]-cek_realisasi[[#This Row],[SP2D]]</f>
        <v>0</v>
      </c>
      <c r="K30" s="50">
        <v>1475000</v>
      </c>
      <c r="M30" s="491"/>
      <c r="N30" s="492"/>
    </row>
    <row r="31" spans="1:14" x14ac:dyDescent="0.3">
      <c r="A31" s="1" t="s">
        <v>44</v>
      </c>
      <c r="B31" s="48"/>
      <c r="C31" s="49" t="s">
        <v>557</v>
      </c>
      <c r="D31" s="48">
        <v>2</v>
      </c>
      <c r="E31" s="48" t="s">
        <v>120</v>
      </c>
      <c r="F31" s="50">
        <v>1000000</v>
      </c>
      <c r="G31" s="50">
        <v>2000000</v>
      </c>
      <c r="H31" s="50">
        <v>2000000</v>
      </c>
      <c r="I31" s="50">
        <v>990000</v>
      </c>
      <c r="J31" s="50">
        <f>cek_realisasi[[#This Row],[Akrual]]-cek_realisasi[[#This Row],[SP2D]]</f>
        <v>0</v>
      </c>
      <c r="K31" s="50">
        <v>990000</v>
      </c>
      <c r="M31" s="491"/>
      <c r="N31" s="492"/>
    </row>
    <row r="32" spans="1:14" x14ac:dyDescent="0.3">
      <c r="A32" s="1" t="s">
        <v>45</v>
      </c>
      <c r="B32" s="45" t="s">
        <v>528</v>
      </c>
      <c r="C32" s="46" t="s">
        <v>31</v>
      </c>
      <c r="D32" s="45"/>
      <c r="E32" s="45"/>
      <c r="F32" s="47"/>
      <c r="G32" s="47">
        <v>5000000</v>
      </c>
      <c r="H32" s="47">
        <v>5000000</v>
      </c>
      <c r="I32" s="47">
        <v>2400000</v>
      </c>
      <c r="J32" s="47">
        <f>cek_realisasi[[#This Row],[Akrual]]-cek_realisasi[[#This Row],[SP2D]]</f>
        <v>0</v>
      </c>
      <c r="K32" s="47">
        <v>2400000</v>
      </c>
      <c r="M32" s="491"/>
      <c r="N32" s="492"/>
    </row>
    <row r="33" spans="1:14" x14ac:dyDescent="0.3">
      <c r="A33" s="1" t="s">
        <v>46</v>
      </c>
      <c r="B33" s="48"/>
      <c r="C33" s="49" t="s">
        <v>558</v>
      </c>
      <c r="D33" s="48">
        <v>5</v>
      </c>
      <c r="E33" s="48" t="s">
        <v>33</v>
      </c>
      <c r="F33" s="50">
        <v>1000000</v>
      </c>
      <c r="G33" s="50">
        <v>5000000</v>
      </c>
      <c r="H33" s="50">
        <v>5000000</v>
      </c>
      <c r="I33" s="50">
        <v>2400000</v>
      </c>
      <c r="J33" s="50">
        <f>cek_realisasi[[#This Row],[Akrual]]-cek_realisasi[[#This Row],[SP2D]]</f>
        <v>0</v>
      </c>
      <c r="K33" s="50">
        <v>2400000</v>
      </c>
      <c r="M33" s="491"/>
      <c r="N33" s="492"/>
    </row>
    <row r="34" spans="1:14" x14ac:dyDescent="0.3">
      <c r="A34" s="1" t="s">
        <v>47</v>
      </c>
      <c r="B34" s="45" t="s">
        <v>525</v>
      </c>
      <c r="C34" s="46" t="s">
        <v>35</v>
      </c>
      <c r="D34" s="45"/>
      <c r="E34" s="45"/>
      <c r="F34" s="47"/>
      <c r="G34" s="47">
        <v>32019000</v>
      </c>
      <c r="H34" s="47">
        <v>32019000</v>
      </c>
      <c r="I34" s="47">
        <v>21380000</v>
      </c>
      <c r="J34" s="47">
        <f>cek_realisasi[[#This Row],[Akrual]]-cek_realisasi[[#This Row],[SP2D]]</f>
        <v>0</v>
      </c>
      <c r="K34" s="47">
        <v>21380000</v>
      </c>
      <c r="M34" s="491"/>
      <c r="N34" s="492"/>
    </row>
    <row r="35" spans="1:14" x14ac:dyDescent="0.3">
      <c r="A35" s="1" t="s">
        <v>48</v>
      </c>
      <c r="B35" s="48"/>
      <c r="C35" s="49" t="s">
        <v>560</v>
      </c>
      <c r="D35" s="48">
        <v>11</v>
      </c>
      <c r="E35" s="48" t="s">
        <v>26</v>
      </c>
      <c r="F35" s="50">
        <v>2910883</v>
      </c>
      <c r="G35" s="50">
        <v>32019000</v>
      </c>
      <c r="H35" s="50">
        <v>32019000</v>
      </c>
      <c r="I35" s="50">
        <v>21380000</v>
      </c>
      <c r="J35" s="50">
        <f>cek_realisasi[[#This Row],[Akrual]]-cek_realisasi[[#This Row],[SP2D]]</f>
        <v>0</v>
      </c>
      <c r="K35" s="50">
        <v>21380000</v>
      </c>
      <c r="M35" s="491"/>
      <c r="N35" s="492"/>
    </row>
    <row r="36" spans="1:14" x14ac:dyDescent="0.3">
      <c r="A36" s="1" t="s">
        <v>49</v>
      </c>
      <c r="B36" s="39" t="s">
        <v>50</v>
      </c>
      <c r="C36" s="40" t="s">
        <v>51</v>
      </c>
      <c r="D36" s="39"/>
      <c r="E36" s="39" t="s">
        <v>553</v>
      </c>
      <c r="F36" s="41"/>
      <c r="G36" s="41">
        <v>118802000</v>
      </c>
      <c r="H36" s="41">
        <v>118802000</v>
      </c>
      <c r="I36" s="41">
        <v>40182856</v>
      </c>
      <c r="J36" s="41">
        <f>cek_realisasi[[#This Row],[Akrual]]-cek_realisasi[[#This Row],[SP2D]]</f>
        <v>0</v>
      </c>
      <c r="K36" s="41">
        <v>40182856</v>
      </c>
      <c r="M36" s="491"/>
      <c r="N36" s="492"/>
    </row>
    <row r="37" spans="1:14" x14ac:dyDescent="0.3">
      <c r="A37" s="1" t="s">
        <v>52</v>
      </c>
      <c r="B37" s="42" t="s">
        <v>21</v>
      </c>
      <c r="C37" s="43" t="s">
        <v>561</v>
      </c>
      <c r="D37" s="42"/>
      <c r="E37" s="42"/>
      <c r="F37" s="44"/>
      <c r="G37" s="44">
        <v>35050000</v>
      </c>
      <c r="H37" s="44">
        <v>35050000</v>
      </c>
      <c r="I37" s="44">
        <v>23210000</v>
      </c>
      <c r="J37" s="44">
        <f>cek_realisasi[[#This Row],[Akrual]]-cek_realisasi[[#This Row],[SP2D]]</f>
        <v>0</v>
      </c>
      <c r="K37" s="44">
        <v>23210000</v>
      </c>
      <c r="M37" s="491"/>
      <c r="N37" s="492"/>
    </row>
    <row r="38" spans="1:14" x14ac:dyDescent="0.3">
      <c r="A38" s="1" t="s">
        <v>53</v>
      </c>
      <c r="B38" s="45" t="s">
        <v>523</v>
      </c>
      <c r="C38" s="46" t="s">
        <v>24</v>
      </c>
      <c r="D38" s="45"/>
      <c r="E38" s="45"/>
      <c r="F38" s="47"/>
      <c r="G38" s="47">
        <v>11050000</v>
      </c>
      <c r="H38" s="47">
        <v>11050000</v>
      </c>
      <c r="I38" s="47">
        <v>4900000</v>
      </c>
      <c r="J38" s="47">
        <f>cek_realisasi[[#This Row],[Akrual]]-cek_realisasi[[#This Row],[SP2D]]</f>
        <v>0</v>
      </c>
      <c r="K38" s="47">
        <v>4900000</v>
      </c>
      <c r="M38" s="491"/>
      <c r="N38" s="492"/>
    </row>
    <row r="39" spans="1:14" x14ac:dyDescent="0.3">
      <c r="A39" s="1" t="s">
        <v>54</v>
      </c>
      <c r="B39" s="48"/>
      <c r="C39" s="49" t="s">
        <v>554</v>
      </c>
      <c r="D39" s="48">
        <v>100</v>
      </c>
      <c r="E39" s="48" t="s">
        <v>26</v>
      </c>
      <c r="F39" s="50">
        <v>75000</v>
      </c>
      <c r="G39" s="50">
        <v>7500000</v>
      </c>
      <c r="H39" s="50">
        <v>7500000</v>
      </c>
      <c r="I39" s="50">
        <v>2442000</v>
      </c>
      <c r="J39" s="50">
        <f>cek_realisasi[[#This Row],[Akrual]]-cek_realisasi[[#This Row],[SP2D]]</f>
        <v>0</v>
      </c>
      <c r="K39" s="50">
        <v>2442000</v>
      </c>
      <c r="M39" s="491"/>
      <c r="N39" s="492"/>
    </row>
    <row r="40" spans="1:14" x14ac:dyDescent="0.3">
      <c r="A40" s="1" t="s">
        <v>56</v>
      </c>
      <c r="B40" s="48"/>
      <c r="C40" s="49" t="s">
        <v>562</v>
      </c>
      <c r="D40" s="48">
        <v>1</v>
      </c>
      <c r="E40" s="48" t="s">
        <v>120</v>
      </c>
      <c r="F40" s="50">
        <v>1500000</v>
      </c>
      <c r="G40" s="50">
        <v>1500000</v>
      </c>
      <c r="H40" s="50">
        <v>1500000</v>
      </c>
      <c r="I40" s="50">
        <v>1470000</v>
      </c>
      <c r="J40" s="50">
        <f>cek_realisasi[[#This Row],[Akrual]]-cek_realisasi[[#This Row],[SP2D]]</f>
        <v>0</v>
      </c>
      <c r="K40" s="50">
        <v>1470000</v>
      </c>
      <c r="M40" s="491"/>
      <c r="N40" s="492"/>
    </row>
    <row r="41" spans="1:14" x14ac:dyDescent="0.3">
      <c r="A41" s="1" t="s">
        <v>57</v>
      </c>
      <c r="B41" s="48"/>
      <c r="C41" s="49" t="s">
        <v>563</v>
      </c>
      <c r="D41" s="48">
        <v>1</v>
      </c>
      <c r="E41" s="48" t="s">
        <v>120</v>
      </c>
      <c r="F41" s="50">
        <v>1000000</v>
      </c>
      <c r="G41" s="50">
        <v>1000000</v>
      </c>
      <c r="H41" s="50">
        <v>1000000</v>
      </c>
      <c r="I41" s="50">
        <v>988000</v>
      </c>
      <c r="J41" s="50">
        <f>cek_realisasi[[#This Row],[Akrual]]-cek_realisasi[[#This Row],[SP2D]]</f>
        <v>0</v>
      </c>
      <c r="K41" s="50">
        <v>988000</v>
      </c>
      <c r="M41" s="491"/>
      <c r="N41" s="492"/>
    </row>
    <row r="42" spans="1:14" x14ac:dyDescent="0.3">
      <c r="A42" s="1" t="s">
        <v>58</v>
      </c>
      <c r="B42" s="48"/>
      <c r="C42" s="49" t="s">
        <v>564</v>
      </c>
      <c r="D42" s="48">
        <v>3</v>
      </c>
      <c r="E42" s="48" t="s">
        <v>59</v>
      </c>
      <c r="F42" s="50">
        <v>350000</v>
      </c>
      <c r="G42" s="50">
        <v>1050000</v>
      </c>
      <c r="H42" s="50">
        <v>1050000</v>
      </c>
      <c r="I42" s="50">
        <v>0</v>
      </c>
      <c r="J42" s="50">
        <f>cek_realisasi[[#This Row],[Akrual]]-cek_realisasi[[#This Row],[SP2D]]</f>
        <v>0</v>
      </c>
      <c r="K42" s="50">
        <v>0</v>
      </c>
      <c r="M42" s="491"/>
      <c r="N42" s="492"/>
    </row>
    <row r="43" spans="1:14" x14ac:dyDescent="0.3">
      <c r="A43" s="1" t="s">
        <v>60</v>
      </c>
      <c r="B43" s="51" t="s">
        <v>525</v>
      </c>
      <c r="C43" s="52" t="s">
        <v>35</v>
      </c>
      <c r="D43" s="51"/>
      <c r="E43" s="51"/>
      <c r="F43" s="53"/>
      <c r="G43" s="53">
        <v>24000000</v>
      </c>
      <c r="H43" s="53">
        <v>24000000</v>
      </c>
      <c r="I43" s="53">
        <v>18310000</v>
      </c>
      <c r="J43" s="53">
        <f>cek_realisasi[[#This Row],[Akrual]]-cek_realisasi[[#This Row],[SP2D]]</f>
        <v>0</v>
      </c>
      <c r="K43" s="53">
        <v>18310000</v>
      </c>
      <c r="M43" s="491"/>
      <c r="N43" s="492"/>
    </row>
    <row r="44" spans="1:14" ht="26.4" x14ac:dyDescent="0.3">
      <c r="A44" s="1" t="s">
        <v>61</v>
      </c>
      <c r="B44" s="48"/>
      <c r="C44" s="49" t="s">
        <v>565</v>
      </c>
      <c r="D44" s="48">
        <v>6</v>
      </c>
      <c r="E44" s="48" t="s">
        <v>26</v>
      </c>
      <c r="F44" s="50">
        <v>4000000</v>
      </c>
      <c r="G44" s="50">
        <v>24000000</v>
      </c>
      <c r="H44" s="50">
        <v>24000000</v>
      </c>
      <c r="I44" s="50">
        <v>18310000</v>
      </c>
      <c r="J44" s="50">
        <f>cek_realisasi[[#This Row],[Akrual]]-cek_realisasi[[#This Row],[SP2D]]</f>
        <v>0</v>
      </c>
      <c r="K44" s="50">
        <v>18310000</v>
      </c>
      <c r="M44" s="491"/>
      <c r="N44" s="492"/>
    </row>
    <row r="45" spans="1:14" x14ac:dyDescent="0.3">
      <c r="A45" s="1" t="s">
        <v>62</v>
      </c>
      <c r="B45" s="54" t="s">
        <v>38</v>
      </c>
      <c r="C45" s="55" t="s">
        <v>566</v>
      </c>
      <c r="D45" s="54"/>
      <c r="E45" s="54"/>
      <c r="F45" s="56"/>
      <c r="G45" s="56">
        <v>83752000</v>
      </c>
      <c r="H45" s="56">
        <v>83752000</v>
      </c>
      <c r="I45" s="56">
        <v>16972856</v>
      </c>
      <c r="J45" s="56">
        <f>cek_realisasi[[#This Row],[Akrual]]-cek_realisasi[[#This Row],[SP2D]]</f>
        <v>0</v>
      </c>
      <c r="K45" s="56">
        <v>16972856</v>
      </c>
      <c r="M45" s="491"/>
      <c r="N45" s="492"/>
    </row>
    <row r="46" spans="1:14" x14ac:dyDescent="0.3">
      <c r="A46" s="1" t="s">
        <v>567</v>
      </c>
      <c r="B46" s="51" t="s">
        <v>523</v>
      </c>
      <c r="C46" s="52" t="s">
        <v>24</v>
      </c>
      <c r="D46" s="51"/>
      <c r="E46" s="51"/>
      <c r="F46" s="53"/>
      <c r="G46" s="53">
        <v>13500000</v>
      </c>
      <c r="H46" s="53">
        <v>13500000</v>
      </c>
      <c r="I46" s="53">
        <v>4069000</v>
      </c>
      <c r="J46" s="53">
        <f>cek_realisasi[[#This Row],[Akrual]]-cek_realisasi[[#This Row],[SP2D]]</f>
        <v>0</v>
      </c>
      <c r="K46" s="53">
        <v>4069000</v>
      </c>
      <c r="M46" s="491"/>
      <c r="N46" s="492"/>
    </row>
    <row r="47" spans="1:14" x14ac:dyDescent="0.3">
      <c r="A47" s="1" t="s">
        <v>568</v>
      </c>
      <c r="B47" s="48"/>
      <c r="C47" s="49" t="s">
        <v>554</v>
      </c>
      <c r="D47" s="48">
        <v>100</v>
      </c>
      <c r="E47" s="48" t="s">
        <v>26</v>
      </c>
      <c r="F47" s="50">
        <v>75000</v>
      </c>
      <c r="G47" s="50">
        <v>7500000</v>
      </c>
      <c r="H47" s="50">
        <v>7500000</v>
      </c>
      <c r="I47" s="50">
        <v>1584000</v>
      </c>
      <c r="J47" s="50">
        <f>cek_realisasi[[#This Row],[Akrual]]-cek_realisasi[[#This Row],[SP2D]]</f>
        <v>0</v>
      </c>
      <c r="K47" s="50">
        <v>1584000</v>
      </c>
      <c r="M47" s="491"/>
      <c r="N47" s="492"/>
    </row>
    <row r="48" spans="1:14" x14ac:dyDescent="0.3">
      <c r="A48" s="1" t="s">
        <v>569</v>
      </c>
      <c r="B48" s="48"/>
      <c r="C48" s="49" t="s">
        <v>562</v>
      </c>
      <c r="D48" s="48">
        <v>2</v>
      </c>
      <c r="E48" s="48" t="s">
        <v>120</v>
      </c>
      <c r="F48" s="50">
        <v>1500000</v>
      </c>
      <c r="G48" s="50">
        <v>3000000</v>
      </c>
      <c r="H48" s="50">
        <v>3000000</v>
      </c>
      <c r="I48" s="50">
        <v>1495000</v>
      </c>
      <c r="J48" s="50">
        <f>cek_realisasi[[#This Row],[Akrual]]-cek_realisasi[[#This Row],[SP2D]]</f>
        <v>0</v>
      </c>
      <c r="K48" s="50">
        <v>1495000</v>
      </c>
      <c r="M48" s="491"/>
      <c r="N48" s="492"/>
    </row>
    <row r="49" spans="1:14" x14ac:dyDescent="0.3">
      <c r="A49" s="1" t="s">
        <v>570</v>
      </c>
      <c r="B49" s="48"/>
      <c r="C49" s="49" t="s">
        <v>563</v>
      </c>
      <c r="D49" s="48">
        <v>2</v>
      </c>
      <c r="E49" s="48" t="s">
        <v>120</v>
      </c>
      <c r="F49" s="50">
        <v>1000000</v>
      </c>
      <c r="G49" s="50">
        <v>2000000</v>
      </c>
      <c r="H49" s="50">
        <v>2000000</v>
      </c>
      <c r="I49" s="50">
        <v>990000</v>
      </c>
      <c r="J49" s="50">
        <f>cek_realisasi[[#This Row],[Akrual]]-cek_realisasi[[#This Row],[SP2D]]</f>
        <v>0</v>
      </c>
      <c r="K49" s="50">
        <v>990000</v>
      </c>
      <c r="M49" s="491"/>
      <c r="N49" s="492"/>
    </row>
    <row r="50" spans="1:14" x14ac:dyDescent="0.3">
      <c r="A50" s="22" t="s">
        <v>571</v>
      </c>
      <c r="B50" s="48"/>
      <c r="C50" s="49" t="s">
        <v>572</v>
      </c>
      <c r="D50" s="48">
        <v>4</v>
      </c>
      <c r="E50" s="48" t="s">
        <v>59</v>
      </c>
      <c r="F50" s="50">
        <v>250000</v>
      </c>
      <c r="G50" s="50">
        <v>1000000</v>
      </c>
      <c r="H50" s="50">
        <v>1000000</v>
      </c>
      <c r="I50" s="50">
        <v>0</v>
      </c>
      <c r="J50" s="50">
        <f>cek_realisasi[[#This Row],[Akrual]]-cek_realisasi[[#This Row],[SP2D]]</f>
        <v>0</v>
      </c>
      <c r="K50" s="50">
        <v>0</v>
      </c>
      <c r="M50" s="491"/>
      <c r="N50" s="492"/>
    </row>
    <row r="51" spans="1:14" x14ac:dyDescent="0.3">
      <c r="A51" s="1" t="s">
        <v>573</v>
      </c>
      <c r="B51" s="57" t="s">
        <v>528</v>
      </c>
      <c r="C51" s="58" t="s">
        <v>31</v>
      </c>
      <c r="D51" s="57"/>
      <c r="E51" s="57"/>
      <c r="F51" s="59"/>
      <c r="G51" s="59">
        <v>4000000</v>
      </c>
      <c r="H51" s="59">
        <v>4000000</v>
      </c>
      <c r="I51" s="59">
        <v>0</v>
      </c>
      <c r="J51" s="59">
        <f>cek_realisasi[[#This Row],[Akrual]]-cek_realisasi[[#This Row],[SP2D]]</f>
        <v>0</v>
      </c>
      <c r="K51" s="59">
        <v>0</v>
      </c>
      <c r="M51" s="491"/>
      <c r="N51" s="492"/>
    </row>
    <row r="52" spans="1:14" x14ac:dyDescent="0.3">
      <c r="A52" s="1" t="s">
        <v>574</v>
      </c>
      <c r="B52" s="48"/>
      <c r="C52" s="49" t="s">
        <v>558</v>
      </c>
      <c r="D52" s="48">
        <v>4</v>
      </c>
      <c r="E52" s="48" t="s">
        <v>33</v>
      </c>
      <c r="F52" s="50">
        <v>1000000</v>
      </c>
      <c r="G52" s="50">
        <v>4000000</v>
      </c>
      <c r="H52" s="50">
        <v>4000000</v>
      </c>
      <c r="I52" s="50">
        <v>0</v>
      </c>
      <c r="J52" s="50">
        <f>cek_realisasi[[#This Row],[Akrual]]-cek_realisasi[[#This Row],[SP2D]]</f>
        <v>0</v>
      </c>
      <c r="K52" s="50">
        <v>0</v>
      </c>
      <c r="M52" s="491"/>
      <c r="N52" s="492"/>
    </row>
    <row r="53" spans="1:14" x14ac:dyDescent="0.3">
      <c r="A53" s="1" t="s">
        <v>63</v>
      </c>
      <c r="B53" s="51" t="s">
        <v>525</v>
      </c>
      <c r="C53" s="52" t="s">
        <v>35</v>
      </c>
      <c r="D53" s="51"/>
      <c r="E53" s="51"/>
      <c r="F53" s="53"/>
      <c r="G53" s="53">
        <v>66252000</v>
      </c>
      <c r="H53" s="53">
        <v>66252000</v>
      </c>
      <c r="I53" s="53">
        <v>12903856</v>
      </c>
      <c r="J53" s="53">
        <f>cek_realisasi[[#This Row],[Akrual]]-cek_realisasi[[#This Row],[SP2D]]</f>
        <v>0</v>
      </c>
      <c r="K53" s="53">
        <v>12903856</v>
      </c>
      <c r="M53" s="491"/>
      <c r="N53" s="492"/>
    </row>
    <row r="54" spans="1:14" x14ac:dyDescent="0.3">
      <c r="A54" s="1" t="s">
        <v>64</v>
      </c>
      <c r="B54" s="48"/>
      <c r="C54" s="49" t="s">
        <v>575</v>
      </c>
      <c r="D54" s="48">
        <v>12</v>
      </c>
      <c r="E54" s="48" t="s">
        <v>26</v>
      </c>
      <c r="F54" s="50">
        <v>5521000</v>
      </c>
      <c r="G54" s="50">
        <v>66252000</v>
      </c>
      <c r="H54" s="50">
        <v>66252000</v>
      </c>
      <c r="I54" s="50">
        <v>12903856</v>
      </c>
      <c r="J54" s="50">
        <f>cek_realisasi[[#This Row],[Akrual]]-cek_realisasi[[#This Row],[SP2D]]</f>
        <v>0</v>
      </c>
      <c r="K54" s="50">
        <v>12903856</v>
      </c>
      <c r="M54" s="491"/>
      <c r="N54" s="492"/>
    </row>
    <row r="55" spans="1:14" x14ac:dyDescent="0.3">
      <c r="A55" s="1" t="s">
        <v>65</v>
      </c>
      <c r="B55" s="60" t="s">
        <v>66</v>
      </c>
      <c r="C55" s="61" t="s">
        <v>67</v>
      </c>
      <c r="D55" s="60"/>
      <c r="E55" s="60" t="s">
        <v>553</v>
      </c>
      <c r="F55" s="62"/>
      <c r="G55" s="62">
        <v>475336000</v>
      </c>
      <c r="H55" s="62">
        <v>475336000</v>
      </c>
      <c r="I55" s="62">
        <v>169486170</v>
      </c>
      <c r="J55" s="62">
        <f>cek_realisasi[[#This Row],[Akrual]]-cek_realisasi[[#This Row],[SP2D]]</f>
        <v>0</v>
      </c>
      <c r="K55" s="62">
        <v>169486170</v>
      </c>
      <c r="M55" s="491"/>
      <c r="N55" s="492"/>
    </row>
    <row r="56" spans="1:14" x14ac:dyDescent="0.3">
      <c r="A56" s="1" t="s">
        <v>68</v>
      </c>
      <c r="B56" s="54" t="s">
        <v>21</v>
      </c>
      <c r="C56" s="55" t="s">
        <v>576</v>
      </c>
      <c r="D56" s="54"/>
      <c r="E56" s="54"/>
      <c r="F56" s="56"/>
      <c r="G56" s="56">
        <v>404820000</v>
      </c>
      <c r="H56" s="56">
        <v>404820000</v>
      </c>
      <c r="I56" s="56">
        <v>165512970</v>
      </c>
      <c r="J56" s="56">
        <f>cek_realisasi[[#This Row],[Akrual]]-cek_realisasi[[#This Row],[SP2D]]</f>
        <v>0</v>
      </c>
      <c r="K56" s="56">
        <v>165512970</v>
      </c>
      <c r="M56" s="491"/>
      <c r="N56" s="492"/>
    </row>
    <row r="57" spans="1:14" x14ac:dyDescent="0.3">
      <c r="A57" s="1" t="s">
        <v>69</v>
      </c>
      <c r="B57" s="51" t="s">
        <v>523</v>
      </c>
      <c r="C57" s="52" t="s">
        <v>24</v>
      </c>
      <c r="D57" s="51"/>
      <c r="E57" s="51"/>
      <c r="F57" s="53"/>
      <c r="G57" s="53">
        <v>43000000</v>
      </c>
      <c r="H57" s="53">
        <v>43000000</v>
      </c>
      <c r="I57" s="53">
        <v>21711000</v>
      </c>
      <c r="J57" s="53">
        <f>cek_realisasi[[#This Row],[Akrual]]-cek_realisasi[[#This Row],[SP2D]]</f>
        <v>0</v>
      </c>
      <c r="K57" s="53">
        <v>21711000</v>
      </c>
      <c r="M57" s="491"/>
      <c r="N57" s="492"/>
    </row>
    <row r="58" spans="1:14" x14ac:dyDescent="0.3">
      <c r="A58" s="1" t="s">
        <v>70</v>
      </c>
      <c r="B58" s="48"/>
      <c r="C58" s="49" t="s">
        <v>554</v>
      </c>
      <c r="D58" s="48">
        <v>200</v>
      </c>
      <c r="E58" s="48" t="s">
        <v>26</v>
      </c>
      <c r="F58" s="50">
        <v>75000</v>
      </c>
      <c r="G58" s="50">
        <v>15000000</v>
      </c>
      <c r="H58" s="50">
        <v>15000000</v>
      </c>
      <c r="I58" s="50">
        <v>14240000</v>
      </c>
      <c r="J58" s="50">
        <f>cek_realisasi[[#This Row],[Akrual]]-cek_realisasi[[#This Row],[SP2D]]</f>
        <v>0</v>
      </c>
      <c r="K58" s="50">
        <v>14240000</v>
      </c>
      <c r="M58" s="491"/>
      <c r="N58" s="492"/>
    </row>
    <row r="59" spans="1:14" x14ac:dyDescent="0.3">
      <c r="A59" s="1" t="s">
        <v>71</v>
      </c>
      <c r="B59" s="48"/>
      <c r="C59" s="49" t="s">
        <v>555</v>
      </c>
      <c r="D59" s="48">
        <v>8</v>
      </c>
      <c r="E59" s="48" t="s">
        <v>120</v>
      </c>
      <c r="F59" s="50">
        <v>1000000</v>
      </c>
      <c r="G59" s="50">
        <v>8000000</v>
      </c>
      <c r="H59" s="50">
        <v>8000000</v>
      </c>
      <c r="I59" s="50">
        <v>2491500</v>
      </c>
      <c r="J59" s="50">
        <f>cek_realisasi[[#This Row],[Akrual]]-cek_realisasi[[#This Row],[SP2D]]</f>
        <v>0</v>
      </c>
      <c r="K59" s="50">
        <v>2491500</v>
      </c>
      <c r="M59" s="491"/>
      <c r="N59" s="492"/>
    </row>
    <row r="60" spans="1:14" x14ac:dyDescent="0.3">
      <c r="A60" s="1" t="s">
        <v>72</v>
      </c>
      <c r="B60" s="48"/>
      <c r="C60" s="49" t="s">
        <v>556</v>
      </c>
      <c r="D60" s="48">
        <v>8</v>
      </c>
      <c r="E60" s="48" t="s">
        <v>120</v>
      </c>
      <c r="F60" s="50">
        <v>1500000</v>
      </c>
      <c r="G60" s="50">
        <v>12000000</v>
      </c>
      <c r="H60" s="50">
        <v>12000000</v>
      </c>
      <c r="I60" s="50">
        <v>2980000</v>
      </c>
      <c r="J60" s="50">
        <f>cek_realisasi[[#This Row],[Akrual]]-cek_realisasi[[#This Row],[SP2D]]</f>
        <v>0</v>
      </c>
      <c r="K60" s="50">
        <v>2980000</v>
      </c>
      <c r="M60" s="491"/>
      <c r="N60" s="492"/>
    </row>
    <row r="61" spans="1:14" x14ac:dyDescent="0.3">
      <c r="A61" s="1" t="s">
        <v>577</v>
      </c>
      <c r="B61" s="48"/>
      <c r="C61" s="49" t="s">
        <v>557</v>
      </c>
      <c r="D61" s="48">
        <v>8</v>
      </c>
      <c r="E61" s="48" t="s">
        <v>120</v>
      </c>
      <c r="F61" s="50">
        <v>1000000</v>
      </c>
      <c r="G61" s="50">
        <v>8000000</v>
      </c>
      <c r="H61" s="50">
        <v>8000000</v>
      </c>
      <c r="I61" s="50">
        <v>1999500</v>
      </c>
      <c r="J61" s="50">
        <f>cek_realisasi[[#This Row],[Akrual]]-cek_realisasi[[#This Row],[SP2D]]</f>
        <v>0</v>
      </c>
      <c r="K61" s="50">
        <v>1999500</v>
      </c>
      <c r="M61" s="491"/>
      <c r="N61" s="492"/>
    </row>
    <row r="62" spans="1:14" x14ac:dyDescent="0.3">
      <c r="A62" s="1" t="s">
        <v>992</v>
      </c>
      <c r="B62" s="45" t="s">
        <v>524</v>
      </c>
      <c r="C62" s="46" t="s">
        <v>73</v>
      </c>
      <c r="D62" s="45"/>
      <c r="E62" s="45"/>
      <c r="F62" s="47"/>
      <c r="G62" s="47">
        <v>31000000</v>
      </c>
      <c r="H62" s="47">
        <v>31000000</v>
      </c>
      <c r="I62" s="47">
        <v>0</v>
      </c>
      <c r="J62" s="47">
        <f>cek_realisasi[[#This Row],[Akrual]]-cek_realisasi[[#This Row],[SP2D]]</f>
        <v>0</v>
      </c>
      <c r="K62" s="47">
        <v>0</v>
      </c>
      <c r="M62" s="491"/>
      <c r="N62" s="492"/>
    </row>
    <row r="63" spans="1:14" x14ac:dyDescent="0.3">
      <c r="A63" s="1" t="s">
        <v>1125</v>
      </c>
      <c r="B63" s="48"/>
      <c r="C63" s="49" t="s">
        <v>953</v>
      </c>
      <c r="D63" s="48">
        <v>1</v>
      </c>
      <c r="E63" s="48" t="s">
        <v>120</v>
      </c>
      <c r="F63" s="50">
        <v>31000000</v>
      </c>
      <c r="G63" s="50">
        <v>31000000</v>
      </c>
      <c r="H63" s="50">
        <v>31000000</v>
      </c>
      <c r="I63" s="50">
        <v>0</v>
      </c>
      <c r="J63" s="50">
        <f>cek_realisasi[[#This Row],[Akrual]]-cek_realisasi[[#This Row],[SP2D]]</f>
        <v>0</v>
      </c>
      <c r="K63" s="50">
        <v>0</v>
      </c>
      <c r="M63" s="491"/>
      <c r="N63" s="492"/>
    </row>
    <row r="64" spans="1:14" x14ac:dyDescent="0.3">
      <c r="A64" s="1" t="s">
        <v>75</v>
      </c>
      <c r="B64" s="51" t="s">
        <v>528</v>
      </c>
      <c r="C64" s="52" t="s">
        <v>31</v>
      </c>
      <c r="D64" s="51"/>
      <c r="E64" s="51"/>
      <c r="F64" s="53"/>
      <c r="G64" s="53">
        <v>25200000</v>
      </c>
      <c r="H64" s="53">
        <v>25200000</v>
      </c>
      <c r="I64" s="53">
        <v>0</v>
      </c>
      <c r="J64" s="53">
        <f>cek_realisasi[[#This Row],[Akrual]]-cek_realisasi[[#This Row],[SP2D]]</f>
        <v>0</v>
      </c>
      <c r="K64" s="53">
        <v>0</v>
      </c>
      <c r="M64" s="491"/>
      <c r="N64" s="492"/>
    </row>
    <row r="65" spans="1:14" x14ac:dyDescent="0.3">
      <c r="A65" s="1" t="s">
        <v>76</v>
      </c>
      <c r="B65" s="48"/>
      <c r="C65" s="49" t="s">
        <v>558</v>
      </c>
      <c r="D65" s="48">
        <v>28</v>
      </c>
      <c r="E65" s="48" t="s">
        <v>33</v>
      </c>
      <c r="F65" s="50">
        <v>900000</v>
      </c>
      <c r="G65" s="50">
        <v>25200000</v>
      </c>
      <c r="H65" s="50">
        <v>25200000</v>
      </c>
      <c r="I65" s="50">
        <v>0</v>
      </c>
      <c r="J65" s="50">
        <f>cek_realisasi[[#This Row],[Akrual]]-cek_realisasi[[#This Row],[SP2D]]</f>
        <v>0</v>
      </c>
      <c r="K65" s="50">
        <v>0</v>
      </c>
      <c r="M65" s="491"/>
      <c r="N65" s="492"/>
    </row>
    <row r="66" spans="1:14" x14ac:dyDescent="0.3">
      <c r="A66" s="1" t="s">
        <v>77</v>
      </c>
      <c r="B66" s="51" t="s">
        <v>525</v>
      </c>
      <c r="C66" s="52" t="s">
        <v>35</v>
      </c>
      <c r="D66" s="51"/>
      <c r="E66" s="51"/>
      <c r="F66" s="53"/>
      <c r="G66" s="53">
        <v>304120000</v>
      </c>
      <c r="H66" s="53">
        <v>304120000</v>
      </c>
      <c r="I66" s="53">
        <v>143201970</v>
      </c>
      <c r="J66" s="53">
        <f>cek_realisasi[[#This Row],[Akrual]]-cek_realisasi[[#This Row],[SP2D]]</f>
        <v>0</v>
      </c>
      <c r="K66" s="53">
        <v>143201970</v>
      </c>
      <c r="M66" s="491"/>
      <c r="N66" s="492"/>
    </row>
    <row r="67" spans="1:14" x14ac:dyDescent="0.3">
      <c r="A67" s="1" t="s">
        <v>78</v>
      </c>
      <c r="B67" s="48"/>
      <c r="C67" s="49" t="s">
        <v>581</v>
      </c>
      <c r="D67" s="48">
        <v>52</v>
      </c>
      <c r="E67" s="48" t="s">
        <v>26</v>
      </c>
      <c r="F67" s="50">
        <v>5848480</v>
      </c>
      <c r="G67" s="50">
        <v>304120000</v>
      </c>
      <c r="H67" s="50">
        <v>304120000</v>
      </c>
      <c r="I67" s="50">
        <v>143201970</v>
      </c>
      <c r="J67" s="50">
        <f>cek_realisasi[[#This Row],[Akrual]]-cek_realisasi[[#This Row],[SP2D]]</f>
        <v>0</v>
      </c>
      <c r="K67" s="50">
        <v>143201970</v>
      </c>
      <c r="M67" s="491"/>
      <c r="N67" s="492"/>
    </row>
    <row r="68" spans="1:14" x14ac:dyDescent="0.3">
      <c r="A68" s="1" t="s">
        <v>79</v>
      </c>
      <c r="B68" s="51" t="s">
        <v>582</v>
      </c>
      <c r="C68" s="52" t="s">
        <v>80</v>
      </c>
      <c r="D68" s="51"/>
      <c r="E68" s="51"/>
      <c r="F68" s="53"/>
      <c r="G68" s="53">
        <v>1500000</v>
      </c>
      <c r="H68" s="53">
        <v>1500000</v>
      </c>
      <c r="I68" s="53">
        <v>600000</v>
      </c>
      <c r="J68" s="53">
        <f>cek_realisasi[[#This Row],[Akrual]]-cek_realisasi[[#This Row],[SP2D]]</f>
        <v>0</v>
      </c>
      <c r="K68" s="53">
        <v>600000</v>
      </c>
      <c r="M68" s="491"/>
      <c r="N68" s="492"/>
    </row>
    <row r="69" spans="1:14" x14ac:dyDescent="0.3">
      <c r="A69" s="1" t="s">
        <v>81</v>
      </c>
      <c r="B69" s="48"/>
      <c r="C69" s="49" t="s">
        <v>583</v>
      </c>
      <c r="D69" s="48">
        <v>10</v>
      </c>
      <c r="E69" s="48" t="s">
        <v>26</v>
      </c>
      <c r="F69" s="50">
        <v>150000</v>
      </c>
      <c r="G69" s="50">
        <v>1500000</v>
      </c>
      <c r="H69" s="50">
        <v>1500000</v>
      </c>
      <c r="I69" s="50">
        <v>600000</v>
      </c>
      <c r="J69" s="50">
        <f>cek_realisasi[[#This Row],[Akrual]]-cek_realisasi[[#This Row],[SP2D]]</f>
        <v>0</v>
      </c>
      <c r="K69" s="50">
        <v>600000</v>
      </c>
      <c r="M69" s="491"/>
      <c r="N69" s="492"/>
    </row>
    <row r="70" spans="1:14" x14ac:dyDescent="0.3">
      <c r="A70" s="1" t="s">
        <v>82</v>
      </c>
      <c r="B70" s="54" t="s">
        <v>38</v>
      </c>
      <c r="C70" s="55" t="s">
        <v>92</v>
      </c>
      <c r="D70" s="54"/>
      <c r="E70" s="54"/>
      <c r="F70" s="56"/>
      <c r="G70" s="56">
        <v>70516000</v>
      </c>
      <c r="H70" s="56">
        <v>70516000</v>
      </c>
      <c r="I70" s="56">
        <v>3973200</v>
      </c>
      <c r="J70" s="56">
        <f>cek_realisasi[[#This Row],[Akrual]]-cek_realisasi[[#This Row],[SP2D]]</f>
        <v>0</v>
      </c>
      <c r="K70" s="56">
        <v>3973200</v>
      </c>
      <c r="M70" s="491"/>
      <c r="N70" s="492"/>
    </row>
    <row r="71" spans="1:14" x14ac:dyDescent="0.3">
      <c r="A71" s="1" t="s">
        <v>83</v>
      </c>
      <c r="B71" s="51" t="s">
        <v>523</v>
      </c>
      <c r="C71" s="52" t="s">
        <v>24</v>
      </c>
      <c r="D71" s="51"/>
      <c r="E71" s="51"/>
      <c r="F71" s="53"/>
      <c r="G71" s="53">
        <v>22625000</v>
      </c>
      <c r="H71" s="53">
        <v>22625000</v>
      </c>
      <c r="I71" s="53">
        <v>3973200</v>
      </c>
      <c r="J71" s="53">
        <f>cek_realisasi[[#This Row],[Akrual]]-cek_realisasi[[#This Row],[SP2D]]</f>
        <v>0</v>
      </c>
      <c r="K71" s="53">
        <v>3973200</v>
      </c>
      <c r="M71" s="491"/>
      <c r="N71" s="492"/>
    </row>
    <row r="72" spans="1:14" x14ac:dyDescent="0.3">
      <c r="A72" s="1" t="s">
        <v>84</v>
      </c>
      <c r="B72" s="48"/>
      <c r="C72" s="49" t="s">
        <v>554</v>
      </c>
      <c r="D72" s="48">
        <v>75</v>
      </c>
      <c r="E72" s="48" t="s">
        <v>26</v>
      </c>
      <c r="F72" s="50">
        <v>75000</v>
      </c>
      <c r="G72" s="50">
        <v>5625000</v>
      </c>
      <c r="H72" s="50">
        <v>5625000</v>
      </c>
      <c r="I72" s="50">
        <v>0</v>
      </c>
      <c r="J72" s="50">
        <f>cek_realisasi[[#This Row],[Akrual]]-cek_realisasi[[#This Row],[SP2D]]</f>
        <v>0</v>
      </c>
      <c r="K72" s="50">
        <v>0</v>
      </c>
      <c r="M72" s="491"/>
      <c r="N72" s="492"/>
    </row>
    <row r="73" spans="1:14" x14ac:dyDescent="0.3">
      <c r="A73" s="1" t="s">
        <v>85</v>
      </c>
      <c r="B73" s="48"/>
      <c r="C73" s="49" t="s">
        <v>555</v>
      </c>
      <c r="D73" s="48">
        <v>4</v>
      </c>
      <c r="E73" s="48" t="s">
        <v>120</v>
      </c>
      <c r="F73" s="50">
        <v>1500000</v>
      </c>
      <c r="G73" s="50">
        <v>6000000</v>
      </c>
      <c r="H73" s="50">
        <v>6000000</v>
      </c>
      <c r="I73" s="50">
        <v>1488200</v>
      </c>
      <c r="J73" s="50">
        <f>cek_realisasi[[#This Row],[Akrual]]-cek_realisasi[[#This Row],[SP2D]]</f>
        <v>0</v>
      </c>
      <c r="K73" s="50">
        <v>1488200</v>
      </c>
      <c r="M73" s="491"/>
      <c r="N73" s="492"/>
    </row>
    <row r="74" spans="1:14" x14ac:dyDescent="0.3">
      <c r="A74" s="1" t="s">
        <v>584</v>
      </c>
      <c r="B74" s="48"/>
      <c r="C74" s="49" t="s">
        <v>556</v>
      </c>
      <c r="D74" s="48">
        <v>4</v>
      </c>
      <c r="E74" s="48" t="s">
        <v>120</v>
      </c>
      <c r="F74" s="50">
        <v>1500000</v>
      </c>
      <c r="G74" s="50">
        <v>6000000</v>
      </c>
      <c r="H74" s="50">
        <v>6000000</v>
      </c>
      <c r="I74" s="50">
        <v>1500000</v>
      </c>
      <c r="J74" s="50">
        <f>cek_realisasi[[#This Row],[Akrual]]-cek_realisasi[[#This Row],[SP2D]]</f>
        <v>0</v>
      </c>
      <c r="K74" s="50">
        <v>1500000</v>
      </c>
      <c r="M74" s="491"/>
      <c r="N74" s="492"/>
    </row>
    <row r="75" spans="1:14" x14ac:dyDescent="0.3">
      <c r="A75" s="1" t="s">
        <v>585</v>
      </c>
      <c r="B75" s="48"/>
      <c r="C75" s="49" t="s">
        <v>557</v>
      </c>
      <c r="D75" s="48">
        <v>5</v>
      </c>
      <c r="E75" s="48" t="s">
        <v>120</v>
      </c>
      <c r="F75" s="50">
        <v>1000000</v>
      </c>
      <c r="G75" s="50">
        <v>5000000</v>
      </c>
      <c r="H75" s="50">
        <v>5000000</v>
      </c>
      <c r="I75" s="50">
        <v>985000</v>
      </c>
      <c r="J75" s="50">
        <f>cek_realisasi[[#This Row],[Akrual]]-cek_realisasi[[#This Row],[SP2D]]</f>
        <v>0</v>
      </c>
      <c r="K75" s="50">
        <v>985000</v>
      </c>
      <c r="M75" s="491"/>
      <c r="N75" s="492"/>
    </row>
    <row r="76" spans="1:14" x14ac:dyDescent="0.3">
      <c r="A76" s="1" t="s">
        <v>86</v>
      </c>
      <c r="B76" s="45" t="s">
        <v>528</v>
      </c>
      <c r="C76" s="46" t="s">
        <v>31</v>
      </c>
      <c r="D76" s="45"/>
      <c r="E76" s="45"/>
      <c r="F76" s="47"/>
      <c r="G76" s="47">
        <v>7200000</v>
      </c>
      <c r="H76" s="47">
        <v>7200000</v>
      </c>
      <c r="I76" s="47">
        <v>0</v>
      </c>
      <c r="J76" s="47">
        <f>cek_realisasi[[#This Row],[Akrual]]-cek_realisasi[[#This Row],[SP2D]]</f>
        <v>0</v>
      </c>
      <c r="K76" s="47">
        <v>0</v>
      </c>
      <c r="M76" s="491"/>
      <c r="N76" s="492"/>
    </row>
    <row r="77" spans="1:14" x14ac:dyDescent="0.3">
      <c r="A77" s="1" t="s">
        <v>87</v>
      </c>
      <c r="B77" s="48"/>
      <c r="C77" s="49" t="s">
        <v>558</v>
      </c>
      <c r="D77" s="48">
        <v>8</v>
      </c>
      <c r="E77" s="48" t="s">
        <v>33</v>
      </c>
      <c r="F77" s="50">
        <v>900000</v>
      </c>
      <c r="G77" s="50">
        <v>7200000</v>
      </c>
      <c r="H77" s="50">
        <v>7200000</v>
      </c>
      <c r="I77" s="50">
        <v>0</v>
      </c>
      <c r="J77" s="50">
        <f>cek_realisasi[[#This Row],[Akrual]]-cek_realisasi[[#This Row],[SP2D]]</f>
        <v>0</v>
      </c>
      <c r="K77" s="50">
        <v>0</v>
      </c>
      <c r="M77" s="491"/>
      <c r="N77" s="492"/>
    </row>
    <row r="78" spans="1:14" x14ac:dyDescent="0.3">
      <c r="A78" s="1" t="s">
        <v>89</v>
      </c>
      <c r="B78" s="51" t="s">
        <v>525</v>
      </c>
      <c r="C78" s="52" t="s">
        <v>35</v>
      </c>
      <c r="D78" s="51"/>
      <c r="E78" s="51"/>
      <c r="F78" s="53"/>
      <c r="G78" s="53">
        <v>40691000</v>
      </c>
      <c r="H78" s="53">
        <v>40691000</v>
      </c>
      <c r="I78" s="53">
        <v>0</v>
      </c>
      <c r="J78" s="53">
        <f>cek_realisasi[[#This Row],[Akrual]]-cek_realisasi[[#This Row],[SP2D]]</f>
        <v>0</v>
      </c>
      <c r="K78" s="53">
        <v>0</v>
      </c>
      <c r="M78" s="491"/>
      <c r="N78" s="492"/>
    </row>
    <row r="79" spans="1:14" x14ac:dyDescent="0.3">
      <c r="A79" s="1" t="s">
        <v>90</v>
      </c>
      <c r="B79" s="48"/>
      <c r="C79" s="49" t="s">
        <v>586</v>
      </c>
      <c r="D79" s="48">
        <v>20</v>
      </c>
      <c r="E79" s="48" t="s">
        <v>26</v>
      </c>
      <c r="F79" s="50">
        <v>2034550</v>
      </c>
      <c r="G79" s="50">
        <v>40691000</v>
      </c>
      <c r="H79" s="50">
        <v>40691000</v>
      </c>
      <c r="I79" s="50">
        <v>0</v>
      </c>
      <c r="J79" s="50">
        <f>cek_realisasi[[#This Row],[Akrual]]-cek_realisasi[[#This Row],[SP2D]]</f>
        <v>0</v>
      </c>
      <c r="K79" s="50">
        <v>0</v>
      </c>
      <c r="M79" s="491"/>
      <c r="N79" s="492"/>
    </row>
    <row r="80" spans="1:14" x14ac:dyDescent="0.3">
      <c r="A80" s="1" t="s">
        <v>93</v>
      </c>
      <c r="B80" s="60" t="s">
        <v>94</v>
      </c>
      <c r="C80" s="61" t="s">
        <v>95</v>
      </c>
      <c r="D80" s="60"/>
      <c r="E80" s="60" t="s">
        <v>553</v>
      </c>
      <c r="F80" s="62"/>
      <c r="G80" s="62">
        <v>219670000</v>
      </c>
      <c r="H80" s="62">
        <v>219670000</v>
      </c>
      <c r="I80" s="62">
        <v>125006561</v>
      </c>
      <c r="J80" s="62">
        <f>cek_realisasi[[#This Row],[Akrual]]-cek_realisasi[[#This Row],[SP2D]]</f>
        <v>0</v>
      </c>
      <c r="K80" s="62">
        <v>125006561</v>
      </c>
      <c r="M80" s="491"/>
      <c r="N80" s="492"/>
    </row>
    <row r="81" spans="1:14" x14ac:dyDescent="0.3">
      <c r="A81" s="1" t="s">
        <v>96</v>
      </c>
      <c r="B81" s="54" t="s">
        <v>21</v>
      </c>
      <c r="C81" s="55" t="s">
        <v>587</v>
      </c>
      <c r="D81" s="54"/>
      <c r="E81" s="54"/>
      <c r="F81" s="56"/>
      <c r="G81" s="56">
        <v>116750000</v>
      </c>
      <c r="H81" s="56">
        <v>116750000</v>
      </c>
      <c r="I81" s="56">
        <v>54972390</v>
      </c>
      <c r="J81" s="56">
        <f>cek_realisasi[[#This Row],[Akrual]]-cek_realisasi[[#This Row],[SP2D]]</f>
        <v>0</v>
      </c>
      <c r="K81" s="56">
        <v>54972390</v>
      </c>
      <c r="M81" s="491"/>
      <c r="N81" s="492"/>
    </row>
    <row r="82" spans="1:14" x14ac:dyDescent="0.3">
      <c r="A82" s="1" t="s">
        <v>98</v>
      </c>
      <c r="B82" s="51" t="s">
        <v>523</v>
      </c>
      <c r="C82" s="52" t="s">
        <v>24</v>
      </c>
      <c r="D82" s="51"/>
      <c r="E82" s="51"/>
      <c r="F82" s="53"/>
      <c r="G82" s="53">
        <v>50750000</v>
      </c>
      <c r="H82" s="53">
        <v>50750000</v>
      </c>
      <c r="I82" s="53">
        <v>8768000</v>
      </c>
      <c r="J82" s="53">
        <f>cek_realisasi[[#This Row],[Akrual]]-cek_realisasi[[#This Row],[SP2D]]</f>
        <v>0</v>
      </c>
      <c r="K82" s="53">
        <v>8768000</v>
      </c>
      <c r="M82" s="491"/>
      <c r="N82" s="492"/>
    </row>
    <row r="83" spans="1:14" x14ac:dyDescent="0.3">
      <c r="A83" s="1" t="s">
        <v>99</v>
      </c>
      <c r="B83" s="48"/>
      <c r="C83" s="49" t="s">
        <v>554</v>
      </c>
      <c r="D83" s="48">
        <v>250</v>
      </c>
      <c r="E83" s="48" t="s">
        <v>26</v>
      </c>
      <c r="F83" s="50">
        <v>75000</v>
      </c>
      <c r="G83" s="50">
        <v>18750000</v>
      </c>
      <c r="H83" s="50">
        <v>18750000</v>
      </c>
      <c r="I83" s="50">
        <v>770000</v>
      </c>
      <c r="J83" s="50">
        <f>cek_realisasi[[#This Row],[Akrual]]-cek_realisasi[[#This Row],[SP2D]]</f>
        <v>0</v>
      </c>
      <c r="K83" s="50">
        <v>770000</v>
      </c>
      <c r="M83" s="491"/>
      <c r="N83" s="492"/>
    </row>
    <row r="84" spans="1:14" x14ac:dyDescent="0.3">
      <c r="A84" s="1" t="s">
        <v>100</v>
      </c>
      <c r="B84" s="48"/>
      <c r="C84" s="49" t="s">
        <v>555</v>
      </c>
      <c r="D84" s="48">
        <v>8</v>
      </c>
      <c r="E84" s="48" t="s">
        <v>120</v>
      </c>
      <c r="F84" s="50">
        <v>1500000</v>
      </c>
      <c r="G84" s="50">
        <v>12000000</v>
      </c>
      <c r="H84" s="50">
        <v>12000000</v>
      </c>
      <c r="I84" s="50">
        <v>2998000</v>
      </c>
      <c r="J84" s="50">
        <f>cek_realisasi[[#This Row],[Akrual]]-cek_realisasi[[#This Row],[SP2D]]</f>
        <v>0</v>
      </c>
      <c r="K84" s="50">
        <v>2998000</v>
      </c>
      <c r="M84" s="491"/>
      <c r="N84" s="492"/>
    </row>
    <row r="85" spans="1:14" x14ac:dyDescent="0.3">
      <c r="A85" s="1" t="s">
        <v>101</v>
      </c>
      <c r="B85" s="48"/>
      <c r="C85" s="49" t="s">
        <v>556</v>
      </c>
      <c r="D85" s="48">
        <v>8</v>
      </c>
      <c r="E85" s="48" t="s">
        <v>120</v>
      </c>
      <c r="F85" s="50">
        <v>1500000</v>
      </c>
      <c r="G85" s="50">
        <v>12000000</v>
      </c>
      <c r="H85" s="50">
        <v>12000000</v>
      </c>
      <c r="I85" s="50">
        <v>3000000</v>
      </c>
      <c r="J85" s="50">
        <f>cek_realisasi[[#This Row],[Akrual]]-cek_realisasi[[#This Row],[SP2D]]</f>
        <v>0</v>
      </c>
      <c r="K85" s="50">
        <v>3000000</v>
      </c>
      <c r="M85" s="491"/>
      <c r="N85" s="492"/>
    </row>
    <row r="86" spans="1:14" x14ac:dyDescent="0.3">
      <c r="A86" s="1" t="s">
        <v>102</v>
      </c>
      <c r="B86" s="48"/>
      <c r="C86" s="49" t="s">
        <v>557</v>
      </c>
      <c r="D86" s="48">
        <v>8</v>
      </c>
      <c r="E86" s="48" t="s">
        <v>120</v>
      </c>
      <c r="F86" s="50">
        <v>1000000</v>
      </c>
      <c r="G86" s="50">
        <v>8000000</v>
      </c>
      <c r="H86" s="50">
        <v>8000000</v>
      </c>
      <c r="I86" s="50">
        <v>2000000</v>
      </c>
      <c r="J86" s="50">
        <f>cek_realisasi[[#This Row],[Akrual]]-cek_realisasi[[#This Row],[SP2D]]</f>
        <v>0</v>
      </c>
      <c r="K86" s="50">
        <v>2000000</v>
      </c>
      <c r="M86" s="491"/>
      <c r="N86" s="492"/>
    </row>
    <row r="87" spans="1:14" x14ac:dyDescent="0.3">
      <c r="A87" s="1" t="s">
        <v>103</v>
      </c>
      <c r="B87" s="51" t="s">
        <v>525</v>
      </c>
      <c r="C87" s="52" t="s">
        <v>35</v>
      </c>
      <c r="D87" s="51"/>
      <c r="E87" s="51"/>
      <c r="F87" s="53"/>
      <c r="G87" s="53">
        <v>66000000</v>
      </c>
      <c r="H87" s="53">
        <v>66000000</v>
      </c>
      <c r="I87" s="53">
        <v>46204390</v>
      </c>
      <c r="J87" s="53">
        <f>cek_realisasi[[#This Row],[Akrual]]-cek_realisasi[[#This Row],[SP2D]]</f>
        <v>0</v>
      </c>
      <c r="K87" s="53">
        <v>46204390</v>
      </c>
      <c r="M87" s="491"/>
      <c r="N87" s="492"/>
    </row>
    <row r="88" spans="1:14" x14ac:dyDescent="0.3">
      <c r="A88" s="1" t="s">
        <v>104</v>
      </c>
      <c r="B88" s="48"/>
      <c r="C88" s="49" t="s">
        <v>588</v>
      </c>
      <c r="D88" s="48">
        <v>12</v>
      </c>
      <c r="E88" s="48" t="s">
        <v>26</v>
      </c>
      <c r="F88" s="50">
        <v>5500000</v>
      </c>
      <c r="G88" s="50">
        <v>66000000</v>
      </c>
      <c r="H88" s="50">
        <v>66000000</v>
      </c>
      <c r="I88" s="50">
        <v>46204390</v>
      </c>
      <c r="J88" s="50">
        <f>cek_realisasi[[#This Row],[Akrual]]-cek_realisasi[[#This Row],[SP2D]]</f>
        <v>0</v>
      </c>
      <c r="K88" s="50">
        <v>46204390</v>
      </c>
      <c r="M88" s="491"/>
      <c r="N88" s="492"/>
    </row>
    <row r="89" spans="1:14" x14ac:dyDescent="0.3">
      <c r="A89" s="1" t="s">
        <v>589</v>
      </c>
      <c r="B89" s="63" t="s">
        <v>38</v>
      </c>
      <c r="C89" s="64" t="s">
        <v>97</v>
      </c>
      <c r="D89" s="63"/>
      <c r="E89" s="63"/>
      <c r="F89" s="65"/>
      <c r="G89" s="65">
        <v>102920000</v>
      </c>
      <c r="H89" s="65">
        <v>102920000</v>
      </c>
      <c r="I89" s="65">
        <v>70034171</v>
      </c>
      <c r="J89" s="65">
        <f>cek_realisasi[[#This Row],[Akrual]]-cek_realisasi[[#This Row],[SP2D]]</f>
        <v>0</v>
      </c>
      <c r="K89" s="65">
        <v>70034171</v>
      </c>
      <c r="M89" s="491"/>
      <c r="N89" s="492"/>
    </row>
    <row r="90" spans="1:14" x14ac:dyDescent="0.3">
      <c r="A90" s="1" t="s">
        <v>590</v>
      </c>
      <c r="B90" s="51" t="s">
        <v>523</v>
      </c>
      <c r="C90" s="52" t="s">
        <v>24</v>
      </c>
      <c r="D90" s="51"/>
      <c r="E90" s="51"/>
      <c r="F90" s="53"/>
      <c r="G90" s="53">
        <v>23750000</v>
      </c>
      <c r="H90" s="53">
        <v>23750000</v>
      </c>
      <c r="I90" s="53">
        <v>17521250</v>
      </c>
      <c r="J90" s="53">
        <f>cek_realisasi[[#This Row],[Akrual]]-cek_realisasi[[#This Row],[SP2D]]</f>
        <v>0</v>
      </c>
      <c r="K90" s="53">
        <v>17521250</v>
      </c>
      <c r="M90" s="491"/>
      <c r="N90" s="492"/>
    </row>
    <row r="91" spans="1:14" x14ac:dyDescent="0.3">
      <c r="A91" s="1" t="s">
        <v>591</v>
      </c>
      <c r="B91" s="48"/>
      <c r="C91" s="49" t="s">
        <v>554</v>
      </c>
      <c r="D91" s="48">
        <v>90</v>
      </c>
      <c r="E91" s="48" t="s">
        <v>26</v>
      </c>
      <c r="F91" s="50">
        <v>75000</v>
      </c>
      <c r="G91" s="50">
        <v>6750000</v>
      </c>
      <c r="H91" s="50">
        <v>6750000</v>
      </c>
      <c r="I91" s="50">
        <v>2640000</v>
      </c>
      <c r="J91" s="50">
        <f>cek_realisasi[[#This Row],[Akrual]]-cek_realisasi[[#This Row],[SP2D]]</f>
        <v>0</v>
      </c>
      <c r="K91" s="50">
        <v>2640000</v>
      </c>
      <c r="M91" s="491"/>
      <c r="N91" s="492"/>
    </row>
    <row r="92" spans="1:14" x14ac:dyDescent="0.3">
      <c r="A92" s="1" t="s">
        <v>592</v>
      </c>
      <c r="B92" s="48"/>
      <c r="C92" s="49" t="s">
        <v>555</v>
      </c>
      <c r="D92" s="48">
        <v>2</v>
      </c>
      <c r="E92" s="48" t="s">
        <v>120</v>
      </c>
      <c r="F92" s="50">
        <v>1500000</v>
      </c>
      <c r="G92" s="50">
        <v>3000000</v>
      </c>
      <c r="H92" s="50">
        <v>3000000</v>
      </c>
      <c r="I92" s="50">
        <v>2999250</v>
      </c>
      <c r="J92" s="50">
        <f>cek_realisasi[[#This Row],[Akrual]]-cek_realisasi[[#This Row],[SP2D]]</f>
        <v>0</v>
      </c>
      <c r="K92" s="50">
        <v>2999250</v>
      </c>
      <c r="M92" s="491"/>
      <c r="N92" s="492"/>
    </row>
    <row r="93" spans="1:14" x14ac:dyDescent="0.3">
      <c r="A93" s="1" t="s">
        <v>593</v>
      </c>
      <c r="B93" s="48"/>
      <c r="C93" s="49" t="s">
        <v>556</v>
      </c>
      <c r="D93" s="48">
        <v>2</v>
      </c>
      <c r="E93" s="48" t="s">
        <v>120</v>
      </c>
      <c r="F93" s="50">
        <v>1500000</v>
      </c>
      <c r="G93" s="50">
        <v>3000000</v>
      </c>
      <c r="H93" s="50">
        <v>3000000</v>
      </c>
      <c r="I93" s="50">
        <v>3000000</v>
      </c>
      <c r="J93" s="50">
        <f>cek_realisasi[[#This Row],[Akrual]]-cek_realisasi[[#This Row],[SP2D]]</f>
        <v>0</v>
      </c>
      <c r="K93" s="50">
        <v>3000000</v>
      </c>
      <c r="M93" s="491"/>
      <c r="N93" s="492"/>
    </row>
    <row r="94" spans="1:14" x14ac:dyDescent="0.3">
      <c r="A94" s="1" t="s">
        <v>594</v>
      </c>
      <c r="B94" s="48"/>
      <c r="C94" s="49" t="s">
        <v>557</v>
      </c>
      <c r="D94" s="48">
        <v>2</v>
      </c>
      <c r="E94" s="48" t="s">
        <v>120</v>
      </c>
      <c r="F94" s="50">
        <v>1000000</v>
      </c>
      <c r="G94" s="50">
        <v>2000000</v>
      </c>
      <c r="H94" s="50">
        <v>2000000</v>
      </c>
      <c r="I94" s="50">
        <v>1997000</v>
      </c>
      <c r="J94" s="50">
        <f>cek_realisasi[[#This Row],[Akrual]]-cek_realisasi[[#This Row],[SP2D]]</f>
        <v>0</v>
      </c>
      <c r="K94" s="50">
        <v>1997000</v>
      </c>
      <c r="M94" s="491"/>
      <c r="N94" s="492"/>
    </row>
    <row r="95" spans="1:14" x14ac:dyDescent="0.3">
      <c r="A95" s="22" t="s">
        <v>595</v>
      </c>
      <c r="B95" s="48"/>
      <c r="C95" s="49" t="s">
        <v>596</v>
      </c>
      <c r="D95" s="48">
        <v>36</v>
      </c>
      <c r="E95" s="48" t="s">
        <v>26</v>
      </c>
      <c r="F95" s="50">
        <v>250000</v>
      </c>
      <c r="G95" s="50">
        <v>9000000</v>
      </c>
      <c r="H95" s="50">
        <v>9000000</v>
      </c>
      <c r="I95" s="50">
        <v>6885000</v>
      </c>
      <c r="J95" s="50">
        <f>cek_realisasi[[#This Row],[Akrual]]-cek_realisasi[[#This Row],[SP2D]]</f>
        <v>0</v>
      </c>
      <c r="K95" s="50">
        <v>6885000</v>
      </c>
      <c r="M95" s="491"/>
      <c r="N95" s="492"/>
    </row>
    <row r="96" spans="1:14" x14ac:dyDescent="0.3">
      <c r="A96" s="1" t="s">
        <v>597</v>
      </c>
      <c r="B96" s="57" t="s">
        <v>528</v>
      </c>
      <c r="C96" s="58" t="s">
        <v>31</v>
      </c>
      <c r="D96" s="57"/>
      <c r="E96" s="57"/>
      <c r="F96" s="59"/>
      <c r="G96" s="59">
        <v>10000000</v>
      </c>
      <c r="H96" s="59">
        <v>10000000</v>
      </c>
      <c r="I96" s="59">
        <v>0</v>
      </c>
      <c r="J96" s="59">
        <f>cek_realisasi[[#This Row],[Akrual]]-cek_realisasi[[#This Row],[SP2D]]</f>
        <v>0</v>
      </c>
      <c r="K96" s="59">
        <v>0</v>
      </c>
      <c r="M96" s="491"/>
      <c r="N96" s="492"/>
    </row>
    <row r="97" spans="1:14" x14ac:dyDescent="0.3">
      <c r="A97" s="1" t="s">
        <v>598</v>
      </c>
      <c r="B97" s="48"/>
      <c r="C97" s="49" t="s">
        <v>558</v>
      </c>
      <c r="D97" s="48">
        <v>10</v>
      </c>
      <c r="E97" s="48" t="s">
        <v>33</v>
      </c>
      <c r="F97" s="50">
        <v>1000000</v>
      </c>
      <c r="G97" s="50">
        <v>10000000</v>
      </c>
      <c r="H97" s="50">
        <v>10000000</v>
      </c>
      <c r="I97" s="50">
        <v>0</v>
      </c>
      <c r="J97" s="50">
        <f>cek_realisasi[[#This Row],[Akrual]]-cek_realisasi[[#This Row],[SP2D]]</f>
        <v>0</v>
      </c>
      <c r="K97" s="50">
        <v>0</v>
      </c>
      <c r="M97" s="491"/>
      <c r="N97" s="492"/>
    </row>
    <row r="98" spans="1:14" x14ac:dyDescent="0.3">
      <c r="A98" s="1" t="s">
        <v>599</v>
      </c>
      <c r="B98" s="51" t="s">
        <v>525</v>
      </c>
      <c r="C98" s="52" t="s">
        <v>35</v>
      </c>
      <c r="D98" s="51"/>
      <c r="E98" s="51"/>
      <c r="F98" s="53"/>
      <c r="G98" s="53">
        <v>69170000</v>
      </c>
      <c r="H98" s="53">
        <v>69170000</v>
      </c>
      <c r="I98" s="53">
        <v>52512921</v>
      </c>
      <c r="J98" s="53">
        <f>cek_realisasi[[#This Row],[Akrual]]-cek_realisasi[[#This Row],[SP2D]]</f>
        <v>0</v>
      </c>
      <c r="K98" s="53">
        <v>52512921</v>
      </c>
      <c r="M98" s="491"/>
      <c r="N98" s="492"/>
    </row>
    <row r="99" spans="1:14" x14ac:dyDescent="0.3">
      <c r="A99" s="1" t="s">
        <v>600</v>
      </c>
      <c r="B99" s="48"/>
      <c r="C99" s="49" t="s">
        <v>601</v>
      </c>
      <c r="D99" s="48">
        <v>26</v>
      </c>
      <c r="E99" s="48" t="s">
        <v>26</v>
      </c>
      <c r="F99" s="50">
        <v>2660417</v>
      </c>
      <c r="G99" s="50">
        <v>69170000</v>
      </c>
      <c r="H99" s="50">
        <v>69170000</v>
      </c>
      <c r="I99" s="50">
        <v>52512921</v>
      </c>
      <c r="J99" s="50">
        <f>cek_realisasi[[#This Row],[Akrual]]-cek_realisasi[[#This Row],[SP2D]]</f>
        <v>0</v>
      </c>
      <c r="K99" s="50">
        <v>52512921</v>
      </c>
      <c r="M99" s="491"/>
      <c r="N99" s="492"/>
    </row>
    <row r="100" spans="1:14" x14ac:dyDescent="0.3">
      <c r="A100" s="1" t="s">
        <v>105</v>
      </c>
      <c r="B100" s="66" t="s">
        <v>105</v>
      </c>
      <c r="C100" s="67" t="s">
        <v>106</v>
      </c>
      <c r="D100" s="66"/>
      <c r="E100" s="66"/>
      <c r="F100" s="68"/>
      <c r="G100" s="68">
        <v>22288180000</v>
      </c>
      <c r="H100" s="68">
        <v>22288180000</v>
      </c>
      <c r="I100" s="68">
        <v>6818937261</v>
      </c>
      <c r="J100" s="68">
        <f>cek_realisasi[[#This Row],[Akrual]]-cek_realisasi[[#This Row],[SP2D]]</f>
        <v>477487547</v>
      </c>
      <c r="K100" s="68">
        <v>7296424808</v>
      </c>
      <c r="M100" s="491"/>
      <c r="N100" s="492"/>
    </row>
    <row r="101" spans="1:14" ht="26.4" x14ac:dyDescent="0.3">
      <c r="A101" s="1" t="s">
        <v>107</v>
      </c>
      <c r="B101" s="69" t="s">
        <v>602</v>
      </c>
      <c r="C101" s="70" t="s">
        <v>108</v>
      </c>
      <c r="D101" s="69"/>
      <c r="E101" s="69"/>
      <c r="F101" s="71"/>
      <c r="G101" s="71">
        <v>13788180000</v>
      </c>
      <c r="H101" s="71">
        <v>13788180000</v>
      </c>
      <c r="I101" s="71">
        <v>3811818553</v>
      </c>
      <c r="J101" s="71">
        <f>cek_realisasi[[#This Row],[Akrual]]-cek_realisasi[[#This Row],[SP2D]]</f>
        <v>432487547</v>
      </c>
      <c r="K101" s="71">
        <v>4244306100</v>
      </c>
      <c r="M101" s="491"/>
      <c r="N101" s="492"/>
    </row>
    <row r="102" spans="1:14" ht="26.4" x14ac:dyDescent="0.3">
      <c r="A102" s="1" t="s">
        <v>109</v>
      </c>
      <c r="B102" s="72" t="s">
        <v>110</v>
      </c>
      <c r="C102" s="73" t="s">
        <v>603</v>
      </c>
      <c r="D102" s="72">
        <v>2</v>
      </c>
      <c r="E102" s="72" t="s">
        <v>111</v>
      </c>
      <c r="F102" s="74"/>
      <c r="G102" s="74">
        <v>260000000</v>
      </c>
      <c r="H102" s="74">
        <v>260000000</v>
      </c>
      <c r="I102" s="74">
        <v>0</v>
      </c>
      <c r="J102" s="74">
        <f>cek_realisasi[[#This Row],[Akrual]]-cek_realisasi[[#This Row],[SP2D]]</f>
        <v>0</v>
      </c>
      <c r="K102" s="74">
        <v>0</v>
      </c>
      <c r="M102" s="491"/>
      <c r="N102" s="492"/>
    </row>
    <row r="103" spans="1:14" ht="26.4" x14ac:dyDescent="0.3">
      <c r="A103" s="1" t="s">
        <v>112</v>
      </c>
      <c r="B103" s="75" t="s">
        <v>113</v>
      </c>
      <c r="C103" s="76" t="s">
        <v>604</v>
      </c>
      <c r="D103" s="75">
        <v>2</v>
      </c>
      <c r="E103" s="75" t="s">
        <v>111</v>
      </c>
      <c r="F103" s="77"/>
      <c r="G103" s="77">
        <v>260000000</v>
      </c>
      <c r="H103" s="77">
        <v>260000000</v>
      </c>
      <c r="I103" s="77">
        <v>0</v>
      </c>
      <c r="J103" s="77">
        <f>cek_realisasi[[#This Row],[Akrual]]-cek_realisasi[[#This Row],[SP2D]]</f>
        <v>0</v>
      </c>
      <c r="K103" s="77">
        <v>0</v>
      </c>
      <c r="M103" s="491"/>
      <c r="N103" s="492"/>
    </row>
    <row r="104" spans="1:14" ht="26.4" x14ac:dyDescent="0.3">
      <c r="A104" s="1" t="s">
        <v>114</v>
      </c>
      <c r="B104" s="510" t="s">
        <v>605</v>
      </c>
      <c r="C104" s="511" t="s">
        <v>115</v>
      </c>
      <c r="D104" s="510"/>
      <c r="E104" s="510" t="s">
        <v>553</v>
      </c>
      <c r="F104" s="512"/>
      <c r="G104" s="512">
        <v>260000000</v>
      </c>
      <c r="H104" s="512">
        <v>260000000</v>
      </c>
      <c r="I104" s="512">
        <v>0</v>
      </c>
      <c r="J104" s="512">
        <f>cek_realisasi[[#This Row],[Akrual]]-cek_realisasi[[#This Row],[SP2D]]</f>
        <v>0</v>
      </c>
      <c r="K104" s="512">
        <v>0</v>
      </c>
      <c r="M104" s="491"/>
      <c r="N104" s="492"/>
    </row>
    <row r="105" spans="1:14" x14ac:dyDescent="0.3">
      <c r="A105" s="1" t="s">
        <v>116</v>
      </c>
      <c r="B105" s="63" t="s">
        <v>21</v>
      </c>
      <c r="C105" s="64" t="s">
        <v>606</v>
      </c>
      <c r="D105" s="63"/>
      <c r="E105" s="63"/>
      <c r="F105" s="65"/>
      <c r="G105" s="65">
        <v>260000000</v>
      </c>
      <c r="H105" s="65">
        <v>260000000</v>
      </c>
      <c r="I105" s="65">
        <v>0</v>
      </c>
      <c r="J105" s="65">
        <f>cek_realisasi[[#This Row],[Akrual]]-cek_realisasi[[#This Row],[SP2D]]</f>
        <v>0</v>
      </c>
      <c r="K105" s="65">
        <v>0</v>
      </c>
      <c r="M105" s="491"/>
      <c r="N105" s="492"/>
    </row>
    <row r="106" spans="1:14" x14ac:dyDescent="0.3">
      <c r="A106" s="1" t="s">
        <v>117</v>
      </c>
      <c r="B106" s="45" t="s">
        <v>607</v>
      </c>
      <c r="C106" s="46" t="s">
        <v>118</v>
      </c>
      <c r="D106" s="45"/>
      <c r="E106" s="45"/>
      <c r="F106" s="47"/>
      <c r="G106" s="47">
        <v>260000000</v>
      </c>
      <c r="H106" s="47">
        <v>260000000</v>
      </c>
      <c r="I106" s="47">
        <v>0</v>
      </c>
      <c r="J106" s="47">
        <f>cek_realisasi[[#This Row],[Akrual]]-cek_realisasi[[#This Row],[SP2D]]</f>
        <v>0</v>
      </c>
      <c r="K106" s="47">
        <v>0</v>
      </c>
      <c r="M106" s="491"/>
      <c r="N106" s="492"/>
    </row>
    <row r="107" spans="1:14" x14ac:dyDescent="0.3">
      <c r="A107" s="1" t="s">
        <v>119</v>
      </c>
      <c r="B107" s="48"/>
      <c r="C107" s="49" t="s">
        <v>608</v>
      </c>
      <c r="D107" s="48">
        <v>1</v>
      </c>
      <c r="E107" s="48" t="s">
        <v>120</v>
      </c>
      <c r="F107" s="50">
        <v>260000000</v>
      </c>
      <c r="G107" s="50">
        <v>260000000</v>
      </c>
      <c r="H107" s="50">
        <v>260000000</v>
      </c>
      <c r="I107" s="50">
        <v>0</v>
      </c>
      <c r="J107" s="50">
        <f>cek_realisasi[[#This Row],[Akrual]]-cek_realisasi[[#This Row],[SP2D]]</f>
        <v>0</v>
      </c>
      <c r="K107" s="50">
        <v>0</v>
      </c>
      <c r="M107" s="491"/>
      <c r="N107" s="492"/>
    </row>
    <row r="108" spans="1:14" x14ac:dyDescent="0.3">
      <c r="A108" s="1" t="s">
        <v>121</v>
      </c>
      <c r="B108" s="78" t="s">
        <v>122</v>
      </c>
      <c r="C108" s="79" t="s">
        <v>609</v>
      </c>
      <c r="D108" s="78">
        <v>8</v>
      </c>
      <c r="E108" s="183" t="s">
        <v>610</v>
      </c>
      <c r="F108" s="183"/>
      <c r="G108" s="80">
        <v>10694573000</v>
      </c>
      <c r="H108" s="80">
        <v>10694573000</v>
      </c>
      <c r="I108" s="80">
        <v>3345525597</v>
      </c>
      <c r="J108" s="80">
        <f>cek_realisasi[[#This Row],[Akrual]]-cek_realisasi[[#This Row],[SP2D]]</f>
        <v>284347547</v>
      </c>
      <c r="K108" s="80">
        <v>3629873144</v>
      </c>
      <c r="M108" s="491"/>
      <c r="N108" s="492"/>
    </row>
    <row r="109" spans="1:14" x14ac:dyDescent="0.3">
      <c r="A109" s="1" t="s">
        <v>124</v>
      </c>
      <c r="B109" s="81" t="s">
        <v>125</v>
      </c>
      <c r="C109" s="82" t="s">
        <v>126</v>
      </c>
      <c r="D109" s="81">
        <v>1</v>
      </c>
      <c r="E109" s="81" t="s">
        <v>123</v>
      </c>
      <c r="F109" s="83"/>
      <c r="G109" s="83">
        <v>210809000</v>
      </c>
      <c r="H109" s="83">
        <v>210809000</v>
      </c>
      <c r="I109" s="83">
        <v>20470542</v>
      </c>
      <c r="J109" s="83">
        <f>cek_realisasi[[#This Row],[Akrual]]-cek_realisasi[[#This Row],[SP2D]]</f>
        <v>0</v>
      </c>
      <c r="K109" s="83">
        <v>20470542</v>
      </c>
      <c r="M109" s="491"/>
      <c r="N109" s="492"/>
    </row>
    <row r="110" spans="1:14" x14ac:dyDescent="0.3">
      <c r="A110" s="1" t="s">
        <v>611</v>
      </c>
      <c r="B110" s="513" t="s">
        <v>612</v>
      </c>
      <c r="C110" s="514" t="s">
        <v>127</v>
      </c>
      <c r="D110" s="513"/>
      <c r="E110" s="513" t="s">
        <v>553</v>
      </c>
      <c r="F110" s="515"/>
      <c r="G110" s="515">
        <v>210809000</v>
      </c>
      <c r="H110" s="515">
        <v>210809000</v>
      </c>
      <c r="I110" s="515">
        <v>20470542</v>
      </c>
      <c r="J110" s="515">
        <f>cek_realisasi[[#This Row],[Akrual]]-cek_realisasi[[#This Row],[SP2D]]</f>
        <v>0</v>
      </c>
      <c r="K110" s="515">
        <v>20470542</v>
      </c>
      <c r="M110" s="491"/>
      <c r="N110" s="492"/>
    </row>
    <row r="111" spans="1:14" x14ac:dyDescent="0.3">
      <c r="A111" s="1" t="s">
        <v>613</v>
      </c>
      <c r="B111" s="84" t="s">
        <v>21</v>
      </c>
      <c r="C111" s="85" t="s">
        <v>128</v>
      </c>
      <c r="D111" s="84"/>
      <c r="E111" s="84"/>
      <c r="F111" s="86"/>
      <c r="G111" s="86">
        <v>147749000</v>
      </c>
      <c r="H111" s="86">
        <v>147749000</v>
      </c>
      <c r="I111" s="86">
        <v>20470542</v>
      </c>
      <c r="J111" s="86">
        <f>cek_realisasi[[#This Row],[Akrual]]-cek_realisasi[[#This Row],[SP2D]]</f>
        <v>0</v>
      </c>
      <c r="K111" s="86">
        <v>20470542</v>
      </c>
      <c r="M111" s="491"/>
      <c r="N111" s="492"/>
    </row>
    <row r="112" spans="1:14" x14ac:dyDescent="0.3">
      <c r="A112" s="1" t="s">
        <v>614</v>
      </c>
      <c r="B112" s="87" t="s">
        <v>523</v>
      </c>
      <c r="C112" s="88" t="s">
        <v>24</v>
      </c>
      <c r="D112" s="87"/>
      <c r="E112" s="87"/>
      <c r="F112" s="89"/>
      <c r="G112" s="89">
        <v>19500000</v>
      </c>
      <c r="H112" s="89">
        <v>19500000</v>
      </c>
      <c r="I112" s="89">
        <v>9534950</v>
      </c>
      <c r="J112" s="89">
        <f>cek_realisasi[[#This Row],[Akrual]]-cek_realisasi[[#This Row],[SP2D]]</f>
        <v>0</v>
      </c>
      <c r="K112" s="89">
        <v>9534950</v>
      </c>
      <c r="M112" s="491"/>
      <c r="N112" s="492"/>
    </row>
    <row r="113" spans="1:14" x14ac:dyDescent="0.3">
      <c r="A113" s="1" t="s">
        <v>615</v>
      </c>
      <c r="B113" s="48"/>
      <c r="C113" s="49" t="s">
        <v>554</v>
      </c>
      <c r="D113" s="48">
        <v>100</v>
      </c>
      <c r="E113" s="48" t="s">
        <v>26</v>
      </c>
      <c r="F113" s="50">
        <v>75000</v>
      </c>
      <c r="G113" s="50">
        <v>7500000</v>
      </c>
      <c r="H113" s="50">
        <v>7500000</v>
      </c>
      <c r="I113" s="50">
        <v>1740000</v>
      </c>
      <c r="J113" s="50">
        <f>cek_realisasi[[#This Row],[Akrual]]-cek_realisasi[[#This Row],[SP2D]]</f>
        <v>0</v>
      </c>
      <c r="K113" s="50">
        <v>1740000</v>
      </c>
      <c r="M113" s="491"/>
      <c r="N113" s="492"/>
    </row>
    <row r="114" spans="1:14" x14ac:dyDescent="0.3">
      <c r="A114" s="1" t="s">
        <v>616</v>
      </c>
      <c r="B114" s="48"/>
      <c r="C114" s="49" t="s">
        <v>555</v>
      </c>
      <c r="D114" s="48">
        <v>3</v>
      </c>
      <c r="E114" s="48" t="s">
        <v>120</v>
      </c>
      <c r="F114" s="50">
        <v>1500000</v>
      </c>
      <c r="G114" s="50">
        <v>4500000</v>
      </c>
      <c r="H114" s="50">
        <v>4500000</v>
      </c>
      <c r="I114" s="50">
        <v>2956950</v>
      </c>
      <c r="J114" s="50">
        <f>cek_realisasi[[#This Row],[Akrual]]-cek_realisasi[[#This Row],[SP2D]]</f>
        <v>0</v>
      </c>
      <c r="K114" s="50">
        <v>2956950</v>
      </c>
      <c r="M114" s="491"/>
      <c r="N114" s="492"/>
    </row>
    <row r="115" spans="1:14" x14ac:dyDescent="0.3">
      <c r="A115" s="1" t="s">
        <v>617</v>
      </c>
      <c r="B115" s="48"/>
      <c r="C115" s="49" t="s">
        <v>556</v>
      </c>
      <c r="D115" s="48">
        <v>3</v>
      </c>
      <c r="E115" s="48" t="s">
        <v>120</v>
      </c>
      <c r="F115" s="50">
        <v>1500000</v>
      </c>
      <c r="G115" s="50">
        <v>4500000</v>
      </c>
      <c r="H115" s="50">
        <v>4500000</v>
      </c>
      <c r="I115" s="50">
        <v>2880000</v>
      </c>
      <c r="J115" s="50">
        <f>cek_realisasi[[#This Row],[Akrual]]-cek_realisasi[[#This Row],[SP2D]]</f>
        <v>0</v>
      </c>
      <c r="K115" s="50">
        <v>2880000</v>
      </c>
      <c r="M115" s="491"/>
      <c r="N115" s="492"/>
    </row>
    <row r="116" spans="1:14" x14ac:dyDescent="0.3">
      <c r="A116" s="1" t="s">
        <v>618</v>
      </c>
      <c r="B116" s="48"/>
      <c r="C116" s="49" t="s">
        <v>557</v>
      </c>
      <c r="D116" s="48">
        <v>3</v>
      </c>
      <c r="E116" s="48" t="s">
        <v>120</v>
      </c>
      <c r="F116" s="50">
        <v>1000000</v>
      </c>
      <c r="G116" s="50">
        <v>3000000</v>
      </c>
      <c r="H116" s="50">
        <v>3000000</v>
      </c>
      <c r="I116" s="50">
        <v>1958000</v>
      </c>
      <c r="J116" s="50">
        <f>cek_realisasi[[#This Row],[Akrual]]-cek_realisasi[[#This Row],[SP2D]]</f>
        <v>0</v>
      </c>
      <c r="K116" s="50">
        <v>1958000</v>
      </c>
      <c r="M116" s="491"/>
      <c r="N116" s="492"/>
    </row>
    <row r="117" spans="1:14" x14ac:dyDescent="0.3">
      <c r="A117" s="1" t="s">
        <v>619</v>
      </c>
      <c r="B117" s="45" t="s">
        <v>524</v>
      </c>
      <c r="C117" s="46" t="s">
        <v>73</v>
      </c>
      <c r="D117" s="45"/>
      <c r="E117" s="45"/>
      <c r="F117" s="47"/>
      <c r="G117" s="47">
        <v>8500000</v>
      </c>
      <c r="H117" s="47">
        <v>8500000</v>
      </c>
      <c r="I117" s="47">
        <v>183262</v>
      </c>
      <c r="J117" s="47">
        <f>cek_realisasi[[#This Row],[Akrual]]-cek_realisasi[[#This Row],[SP2D]]</f>
        <v>0</v>
      </c>
      <c r="K117" s="47">
        <v>183262</v>
      </c>
      <c r="M117" s="491"/>
      <c r="N117" s="492"/>
    </row>
    <row r="118" spans="1:14" x14ac:dyDescent="0.3">
      <c r="A118" s="1" t="s">
        <v>620</v>
      </c>
      <c r="B118" s="48"/>
      <c r="C118" s="49" t="s">
        <v>621</v>
      </c>
      <c r="D118" s="48">
        <v>2</v>
      </c>
      <c r="E118" s="48" t="s">
        <v>120</v>
      </c>
      <c r="F118" s="50">
        <v>250000</v>
      </c>
      <c r="G118" s="50">
        <v>500000</v>
      </c>
      <c r="H118" s="50">
        <v>500000</v>
      </c>
      <c r="I118" s="50">
        <v>183262</v>
      </c>
      <c r="J118" s="50">
        <f>cek_realisasi[[#This Row],[Akrual]]-cek_realisasi[[#This Row],[SP2D]]</f>
        <v>0</v>
      </c>
      <c r="K118" s="50">
        <v>183262</v>
      </c>
      <c r="M118" s="491"/>
      <c r="N118" s="492"/>
    </row>
    <row r="119" spans="1:14" x14ac:dyDescent="0.3">
      <c r="A119" s="22" t="s">
        <v>622</v>
      </c>
      <c r="B119" s="48"/>
      <c r="C119" s="49" t="s">
        <v>623</v>
      </c>
      <c r="D119" s="48">
        <v>1</v>
      </c>
      <c r="E119" s="48" t="s">
        <v>120</v>
      </c>
      <c r="F119" s="50">
        <v>8000000</v>
      </c>
      <c r="G119" s="50">
        <v>8000000</v>
      </c>
      <c r="H119" s="50">
        <v>8000000</v>
      </c>
      <c r="I119" s="50">
        <v>0</v>
      </c>
      <c r="J119" s="50">
        <f>cek_realisasi[[#This Row],[Akrual]]-cek_realisasi[[#This Row],[SP2D]]</f>
        <v>0</v>
      </c>
      <c r="K119" s="50">
        <v>0</v>
      </c>
      <c r="M119" s="491"/>
      <c r="N119" s="492"/>
    </row>
    <row r="120" spans="1:14" x14ac:dyDescent="0.3">
      <c r="A120" s="1" t="s">
        <v>626</v>
      </c>
      <c r="B120" s="57" t="s">
        <v>525</v>
      </c>
      <c r="C120" s="58" t="s">
        <v>35</v>
      </c>
      <c r="D120" s="57"/>
      <c r="E120" s="57"/>
      <c r="F120" s="59"/>
      <c r="G120" s="59">
        <v>119749000</v>
      </c>
      <c r="H120" s="59">
        <v>119749000</v>
      </c>
      <c r="I120" s="59">
        <v>10752330</v>
      </c>
      <c r="J120" s="59">
        <f>cek_realisasi[[#This Row],[Akrual]]-cek_realisasi[[#This Row],[SP2D]]</f>
        <v>0</v>
      </c>
      <c r="K120" s="59">
        <v>10752330</v>
      </c>
      <c r="M120" s="491"/>
      <c r="N120" s="492"/>
    </row>
    <row r="121" spans="1:14" x14ac:dyDescent="0.3">
      <c r="A121" s="493" t="s">
        <v>627</v>
      </c>
      <c r="B121" s="48"/>
      <c r="C121" s="49" t="s">
        <v>628</v>
      </c>
      <c r="D121" s="48">
        <v>20</v>
      </c>
      <c r="E121" s="48" t="s">
        <v>26</v>
      </c>
      <c r="F121" s="50">
        <v>5987450</v>
      </c>
      <c r="G121" s="50">
        <v>119749000</v>
      </c>
      <c r="H121" s="50">
        <v>119749000</v>
      </c>
      <c r="I121" s="50">
        <v>10752330</v>
      </c>
      <c r="J121" s="50">
        <f>cek_realisasi[[#This Row],[Akrual]]-cek_realisasi[[#This Row],[SP2D]]</f>
        <v>0</v>
      </c>
      <c r="K121" s="50">
        <v>10752330</v>
      </c>
      <c r="M121" s="491"/>
      <c r="N121" s="492"/>
    </row>
    <row r="122" spans="1:14" x14ac:dyDescent="0.3">
      <c r="A122" s="1" t="s">
        <v>1068</v>
      </c>
      <c r="B122" s="84" t="s">
        <v>38</v>
      </c>
      <c r="C122" s="85" t="s">
        <v>1285</v>
      </c>
      <c r="D122" s="84"/>
      <c r="E122" s="84"/>
      <c r="F122" s="86"/>
      <c r="G122" s="86">
        <v>63060000</v>
      </c>
      <c r="H122" s="86">
        <v>63060000</v>
      </c>
      <c r="I122" s="86">
        <v>0</v>
      </c>
      <c r="J122" s="86">
        <f>cek_realisasi[[#This Row],[Akrual]]-cek_realisasi[[#This Row],[SP2D]]</f>
        <v>0</v>
      </c>
      <c r="K122" s="86">
        <v>0</v>
      </c>
      <c r="M122" s="491"/>
      <c r="N122" s="492"/>
    </row>
    <row r="123" spans="1:14" x14ac:dyDescent="0.3">
      <c r="A123" s="1" t="s">
        <v>1056</v>
      </c>
      <c r="B123" s="87" t="s">
        <v>523</v>
      </c>
      <c r="C123" s="88" t="s">
        <v>24</v>
      </c>
      <c r="D123" s="87"/>
      <c r="E123" s="87"/>
      <c r="F123" s="89"/>
      <c r="G123" s="89">
        <v>14700000</v>
      </c>
      <c r="H123" s="89">
        <v>14700000</v>
      </c>
      <c r="I123" s="89">
        <v>0</v>
      </c>
      <c r="J123" s="89">
        <f>cek_realisasi[[#This Row],[Akrual]]-cek_realisasi[[#This Row],[SP2D]]</f>
        <v>0</v>
      </c>
      <c r="K123" s="89">
        <v>0</v>
      </c>
      <c r="M123" s="491"/>
      <c r="N123" s="492"/>
    </row>
    <row r="124" spans="1:14" x14ac:dyDescent="0.3">
      <c r="A124" s="1" t="s">
        <v>1057</v>
      </c>
      <c r="B124" s="48"/>
      <c r="C124" s="49" t="s">
        <v>554</v>
      </c>
      <c r="D124" s="416">
        <v>36</v>
      </c>
      <c r="E124" s="48" t="s">
        <v>26</v>
      </c>
      <c r="F124" s="50">
        <v>75000</v>
      </c>
      <c r="G124" s="50">
        <v>2700000</v>
      </c>
      <c r="H124" s="50">
        <v>2700000</v>
      </c>
      <c r="I124" s="50">
        <v>0</v>
      </c>
      <c r="J124" s="50">
        <f>cek_realisasi[[#This Row],[Akrual]]-cek_realisasi[[#This Row],[SP2D]]</f>
        <v>0</v>
      </c>
      <c r="K124" s="50">
        <v>0</v>
      </c>
      <c r="M124" s="491"/>
      <c r="N124" s="492"/>
    </row>
    <row r="125" spans="1:14" x14ac:dyDescent="0.3">
      <c r="A125" s="1" t="s">
        <v>1058</v>
      </c>
      <c r="B125" s="48"/>
      <c r="C125" s="49" t="s">
        <v>555</v>
      </c>
      <c r="D125" s="416">
        <v>2</v>
      </c>
      <c r="E125" s="48" t="s">
        <v>120</v>
      </c>
      <c r="F125" s="50">
        <v>1500000</v>
      </c>
      <c r="G125" s="50">
        <v>3000000</v>
      </c>
      <c r="H125" s="50">
        <v>3000000</v>
      </c>
      <c r="I125" s="50">
        <v>0</v>
      </c>
      <c r="J125" s="50">
        <f>cek_realisasi[[#This Row],[Akrual]]-cek_realisasi[[#This Row],[SP2D]]</f>
        <v>0</v>
      </c>
      <c r="K125" s="50">
        <v>0</v>
      </c>
      <c r="M125" s="491"/>
      <c r="N125" s="492"/>
    </row>
    <row r="126" spans="1:14" x14ac:dyDescent="0.3">
      <c r="A126" s="1" t="s">
        <v>1059</v>
      </c>
      <c r="B126" s="48"/>
      <c r="C126" s="49" t="s">
        <v>556</v>
      </c>
      <c r="D126" s="416">
        <v>2</v>
      </c>
      <c r="E126" s="48" t="s">
        <v>120</v>
      </c>
      <c r="F126" s="50">
        <v>1500000</v>
      </c>
      <c r="G126" s="50">
        <v>3000000</v>
      </c>
      <c r="H126" s="50">
        <v>3000000</v>
      </c>
      <c r="I126" s="50">
        <v>0</v>
      </c>
      <c r="J126" s="50">
        <f>cek_realisasi[[#This Row],[Akrual]]-cek_realisasi[[#This Row],[SP2D]]</f>
        <v>0</v>
      </c>
      <c r="K126" s="50">
        <v>0</v>
      </c>
      <c r="M126" s="491"/>
      <c r="N126" s="492"/>
    </row>
    <row r="127" spans="1:14" x14ac:dyDescent="0.3">
      <c r="A127" s="1" t="s">
        <v>1060</v>
      </c>
      <c r="B127" s="48"/>
      <c r="C127" s="49" t="s">
        <v>557</v>
      </c>
      <c r="D127" s="416">
        <v>2</v>
      </c>
      <c r="E127" s="48" t="s">
        <v>120</v>
      </c>
      <c r="F127" s="50">
        <v>1000000</v>
      </c>
      <c r="G127" s="50">
        <v>2000000</v>
      </c>
      <c r="H127" s="50">
        <v>2000000</v>
      </c>
      <c r="I127" s="50">
        <v>0</v>
      </c>
      <c r="J127" s="50">
        <f>cek_realisasi[[#This Row],[Akrual]]-cek_realisasi[[#This Row],[SP2D]]</f>
        <v>0</v>
      </c>
      <c r="K127" s="50">
        <v>0</v>
      </c>
      <c r="M127" s="491"/>
      <c r="N127" s="492"/>
    </row>
    <row r="128" spans="1:14" x14ac:dyDescent="0.3">
      <c r="A128" s="1" t="s">
        <v>1070</v>
      </c>
      <c r="B128" s="48"/>
      <c r="C128" s="49" t="s">
        <v>829</v>
      </c>
      <c r="D128" s="416">
        <v>20</v>
      </c>
      <c r="E128" s="48" t="s">
        <v>59</v>
      </c>
      <c r="F128" s="50">
        <v>200000</v>
      </c>
      <c r="G128" s="50">
        <v>4000000</v>
      </c>
      <c r="H128" s="50">
        <v>4000000</v>
      </c>
      <c r="I128" s="50">
        <v>0</v>
      </c>
      <c r="J128" s="50">
        <f>cek_realisasi[[#This Row],[Akrual]]-cek_realisasi[[#This Row],[SP2D]]</f>
        <v>0</v>
      </c>
      <c r="K128" s="50">
        <v>0</v>
      </c>
      <c r="M128" s="491"/>
      <c r="N128" s="492"/>
    </row>
    <row r="129" spans="1:14" x14ac:dyDescent="0.3">
      <c r="A129" s="425" t="s">
        <v>1066</v>
      </c>
      <c r="B129" s="57" t="s">
        <v>525</v>
      </c>
      <c r="C129" s="58" t="s">
        <v>35</v>
      </c>
      <c r="D129" s="57"/>
      <c r="E129" s="57"/>
      <c r="F129" s="59"/>
      <c r="G129" s="59">
        <v>48360000</v>
      </c>
      <c r="H129" s="59">
        <v>48360000</v>
      </c>
      <c r="I129" s="59">
        <v>0</v>
      </c>
      <c r="J129" s="59">
        <f>cek_realisasi[[#This Row],[Akrual]]-cek_realisasi[[#This Row],[SP2D]]</f>
        <v>0</v>
      </c>
      <c r="K129" s="59">
        <v>0</v>
      </c>
      <c r="M129" s="491"/>
      <c r="N129" s="492"/>
    </row>
    <row r="130" spans="1:14" ht="26.4" x14ac:dyDescent="0.3">
      <c r="A130" s="493" t="s">
        <v>1067</v>
      </c>
      <c r="B130" s="48"/>
      <c r="C130" s="49" t="s">
        <v>1286</v>
      </c>
      <c r="D130" s="416">
        <v>24</v>
      </c>
      <c r="E130" s="48" t="s">
        <v>26</v>
      </c>
      <c r="F130" s="50">
        <v>2015000</v>
      </c>
      <c r="G130" s="50">
        <v>48360000</v>
      </c>
      <c r="H130" s="50">
        <v>48360000</v>
      </c>
      <c r="I130" s="50">
        <v>0</v>
      </c>
      <c r="J130" s="50">
        <f>cek_realisasi[[#This Row],[Akrual]]-cek_realisasi[[#This Row],[SP2D]]</f>
        <v>0</v>
      </c>
      <c r="K130" s="50">
        <v>0</v>
      </c>
      <c r="M130" s="491"/>
      <c r="N130" s="492"/>
    </row>
    <row r="131" spans="1:14" x14ac:dyDescent="0.3">
      <c r="A131" s="1" t="s">
        <v>129</v>
      </c>
      <c r="B131" s="81" t="s">
        <v>130</v>
      </c>
      <c r="C131" s="82" t="s">
        <v>131</v>
      </c>
      <c r="D131" s="81">
        <v>1</v>
      </c>
      <c r="E131" s="81" t="s">
        <v>123</v>
      </c>
      <c r="F131" s="83"/>
      <c r="G131" s="83">
        <v>1252086000</v>
      </c>
      <c r="H131" s="83">
        <v>1252086000</v>
      </c>
      <c r="I131" s="83">
        <v>265248019</v>
      </c>
      <c r="J131" s="83">
        <f>cek_realisasi[[#This Row],[Akrual]]-cek_realisasi[[#This Row],[SP2D]]</f>
        <v>10543005</v>
      </c>
      <c r="K131" s="83">
        <v>275791024</v>
      </c>
      <c r="M131" s="491"/>
      <c r="N131" s="492"/>
    </row>
    <row r="132" spans="1:14" ht="26.4" x14ac:dyDescent="0.3">
      <c r="A132" s="1" t="s">
        <v>132</v>
      </c>
      <c r="B132" s="60" t="s">
        <v>605</v>
      </c>
      <c r="C132" s="61" t="s">
        <v>133</v>
      </c>
      <c r="D132" s="60"/>
      <c r="E132" s="60" t="s">
        <v>553</v>
      </c>
      <c r="F132" s="62"/>
      <c r="G132" s="62">
        <v>1252086000</v>
      </c>
      <c r="H132" s="62">
        <v>1252086000</v>
      </c>
      <c r="I132" s="62">
        <v>265248019</v>
      </c>
      <c r="J132" s="62">
        <f>cek_realisasi[[#This Row],[Akrual]]-cek_realisasi[[#This Row],[SP2D]]</f>
        <v>10543005</v>
      </c>
      <c r="K132" s="62">
        <v>275791024</v>
      </c>
      <c r="M132" s="491"/>
      <c r="N132" s="492"/>
    </row>
    <row r="133" spans="1:14" x14ac:dyDescent="0.3">
      <c r="A133" s="1" t="s">
        <v>134</v>
      </c>
      <c r="B133" s="63" t="s">
        <v>21</v>
      </c>
      <c r="C133" s="64" t="s">
        <v>629</v>
      </c>
      <c r="D133" s="63"/>
      <c r="E133" s="63"/>
      <c r="F133" s="65"/>
      <c r="G133" s="65">
        <v>61900000</v>
      </c>
      <c r="H133" s="65">
        <v>61900000</v>
      </c>
      <c r="I133" s="65">
        <v>27285195</v>
      </c>
      <c r="J133" s="65">
        <f>cek_realisasi[[#This Row],[Akrual]]-cek_realisasi[[#This Row],[SP2D]]</f>
        <v>0</v>
      </c>
      <c r="K133" s="65">
        <v>27285195</v>
      </c>
      <c r="M133" s="491"/>
      <c r="N133" s="492"/>
    </row>
    <row r="134" spans="1:14" x14ac:dyDescent="0.3">
      <c r="A134" s="1" t="s">
        <v>135</v>
      </c>
      <c r="B134" s="45" t="s">
        <v>523</v>
      </c>
      <c r="C134" s="46" t="s">
        <v>24</v>
      </c>
      <c r="D134" s="45"/>
      <c r="E134" s="45"/>
      <c r="F134" s="47"/>
      <c r="G134" s="47">
        <v>15000000</v>
      </c>
      <c r="H134" s="47">
        <v>15000000</v>
      </c>
      <c r="I134" s="47">
        <v>4992850</v>
      </c>
      <c r="J134" s="47">
        <f>cek_realisasi[[#This Row],[Akrual]]-cek_realisasi[[#This Row],[SP2D]]</f>
        <v>0</v>
      </c>
      <c r="K134" s="47">
        <v>4992850</v>
      </c>
      <c r="M134" s="491"/>
      <c r="N134" s="492"/>
    </row>
    <row r="135" spans="1:14" x14ac:dyDescent="0.3">
      <c r="A135" s="1" t="s">
        <v>136</v>
      </c>
      <c r="B135" s="48"/>
      <c r="C135" s="49" t="s">
        <v>630</v>
      </c>
      <c r="D135" s="48">
        <v>3</v>
      </c>
      <c r="E135" s="48" t="s">
        <v>120</v>
      </c>
      <c r="F135" s="50">
        <v>1500000</v>
      </c>
      <c r="G135" s="50">
        <v>4500000</v>
      </c>
      <c r="H135" s="50">
        <v>4500000</v>
      </c>
      <c r="I135" s="50">
        <v>1495000</v>
      </c>
      <c r="J135" s="50">
        <f>cek_realisasi[[#This Row],[Akrual]]-cek_realisasi[[#This Row],[SP2D]]</f>
        <v>0</v>
      </c>
      <c r="K135" s="50">
        <v>1495000</v>
      </c>
      <c r="M135" s="491"/>
      <c r="N135" s="492"/>
    </row>
    <row r="136" spans="1:14" x14ac:dyDescent="0.3">
      <c r="A136" s="1" t="s">
        <v>137</v>
      </c>
      <c r="B136" s="48"/>
      <c r="C136" s="49" t="s">
        <v>562</v>
      </c>
      <c r="D136" s="48">
        <v>3</v>
      </c>
      <c r="E136" s="48" t="s">
        <v>120</v>
      </c>
      <c r="F136" s="50">
        <v>1500000</v>
      </c>
      <c r="G136" s="50">
        <v>4500000</v>
      </c>
      <c r="H136" s="50">
        <v>4500000</v>
      </c>
      <c r="I136" s="50">
        <v>1500000</v>
      </c>
      <c r="J136" s="50">
        <f>cek_realisasi[[#This Row],[Akrual]]-cek_realisasi[[#This Row],[SP2D]]</f>
        <v>0</v>
      </c>
      <c r="K136" s="50">
        <v>1500000</v>
      </c>
      <c r="M136" s="491"/>
      <c r="N136" s="492"/>
    </row>
    <row r="137" spans="1:14" x14ac:dyDescent="0.3">
      <c r="A137" s="1" t="s">
        <v>138</v>
      </c>
      <c r="B137" s="48"/>
      <c r="C137" s="49" t="s">
        <v>563</v>
      </c>
      <c r="D137" s="48">
        <v>3</v>
      </c>
      <c r="E137" s="48" t="s">
        <v>120</v>
      </c>
      <c r="F137" s="50">
        <v>1000000</v>
      </c>
      <c r="G137" s="50">
        <v>3000000</v>
      </c>
      <c r="H137" s="50">
        <v>3000000</v>
      </c>
      <c r="I137" s="50">
        <v>998000</v>
      </c>
      <c r="J137" s="50">
        <f>cek_realisasi[[#This Row],[Akrual]]-cek_realisasi[[#This Row],[SP2D]]</f>
        <v>0</v>
      </c>
      <c r="K137" s="50">
        <v>998000</v>
      </c>
      <c r="M137" s="491"/>
      <c r="N137" s="492"/>
    </row>
    <row r="138" spans="1:14" x14ac:dyDescent="0.3">
      <c r="A138" s="1" t="s">
        <v>631</v>
      </c>
      <c r="B138" s="48"/>
      <c r="C138" s="49" t="s">
        <v>632</v>
      </c>
      <c r="D138" s="48">
        <v>6</v>
      </c>
      <c r="E138" s="48" t="s">
        <v>633</v>
      </c>
      <c r="F138" s="50">
        <v>500000</v>
      </c>
      <c r="G138" s="50">
        <v>3000000</v>
      </c>
      <c r="H138" s="50">
        <v>3000000</v>
      </c>
      <c r="I138" s="50">
        <v>999850</v>
      </c>
      <c r="J138" s="50">
        <f>cek_realisasi[[#This Row],[Akrual]]-cek_realisasi[[#This Row],[SP2D]]</f>
        <v>0</v>
      </c>
      <c r="K138" s="50">
        <v>999850</v>
      </c>
      <c r="M138" s="491"/>
      <c r="N138" s="492"/>
    </row>
    <row r="139" spans="1:14" x14ac:dyDescent="0.3">
      <c r="A139" s="1" t="s">
        <v>139</v>
      </c>
      <c r="B139" s="57" t="s">
        <v>525</v>
      </c>
      <c r="C139" s="58" t="s">
        <v>35</v>
      </c>
      <c r="D139" s="57"/>
      <c r="E139" s="57"/>
      <c r="F139" s="59"/>
      <c r="G139" s="59">
        <v>44800000</v>
      </c>
      <c r="H139" s="59">
        <v>44800000</v>
      </c>
      <c r="I139" s="59">
        <v>21992345</v>
      </c>
      <c r="J139" s="59">
        <f>cek_realisasi[[#This Row],[Akrual]]-cek_realisasi[[#This Row],[SP2D]]</f>
        <v>0</v>
      </c>
      <c r="K139" s="59">
        <v>21992345</v>
      </c>
      <c r="M139" s="491"/>
      <c r="N139" s="492"/>
    </row>
    <row r="140" spans="1:14" x14ac:dyDescent="0.3">
      <c r="A140" s="1" t="s">
        <v>140</v>
      </c>
      <c r="B140" s="48"/>
      <c r="C140" s="49" t="s">
        <v>634</v>
      </c>
      <c r="D140" s="48">
        <v>8</v>
      </c>
      <c r="E140" s="48" t="s">
        <v>26</v>
      </c>
      <c r="F140" s="50">
        <v>5600000</v>
      </c>
      <c r="G140" s="50">
        <v>44800000</v>
      </c>
      <c r="H140" s="50">
        <v>44800000</v>
      </c>
      <c r="I140" s="50">
        <v>21992345</v>
      </c>
      <c r="J140" s="50">
        <f>cek_realisasi[[#This Row],[Akrual]]-cek_realisasi[[#This Row],[SP2D]]</f>
        <v>0</v>
      </c>
      <c r="K140" s="50">
        <v>21992345</v>
      </c>
      <c r="M140" s="491"/>
      <c r="N140" s="492"/>
    </row>
    <row r="141" spans="1:14" x14ac:dyDescent="0.3">
      <c r="A141" s="1" t="s">
        <v>141</v>
      </c>
      <c r="B141" s="51" t="s">
        <v>582</v>
      </c>
      <c r="C141" s="52" t="s">
        <v>80</v>
      </c>
      <c r="D141" s="51"/>
      <c r="E141" s="51"/>
      <c r="F141" s="53"/>
      <c r="G141" s="53">
        <v>2100000</v>
      </c>
      <c r="H141" s="53">
        <v>2100000</v>
      </c>
      <c r="I141" s="53">
        <v>300000</v>
      </c>
      <c r="J141" s="53">
        <f>cek_realisasi[[#This Row],[Akrual]]-cek_realisasi[[#This Row],[SP2D]]</f>
        <v>0</v>
      </c>
      <c r="K141" s="53">
        <v>300000</v>
      </c>
      <c r="M141" s="491"/>
      <c r="N141" s="492"/>
    </row>
    <row r="142" spans="1:14" x14ac:dyDescent="0.3">
      <c r="A142" s="1" t="s">
        <v>142</v>
      </c>
      <c r="B142" s="48"/>
      <c r="C142" s="49" t="s">
        <v>635</v>
      </c>
      <c r="D142" s="48">
        <v>14</v>
      </c>
      <c r="E142" s="48" t="s">
        <v>26</v>
      </c>
      <c r="F142" s="50">
        <v>150000</v>
      </c>
      <c r="G142" s="50">
        <v>2100000</v>
      </c>
      <c r="H142" s="50">
        <v>2100000</v>
      </c>
      <c r="I142" s="50">
        <v>300000</v>
      </c>
      <c r="J142" s="50">
        <f>cek_realisasi[[#This Row],[Akrual]]-cek_realisasi[[#This Row],[SP2D]]</f>
        <v>0</v>
      </c>
      <c r="K142" s="50">
        <v>300000</v>
      </c>
      <c r="M142" s="491"/>
      <c r="N142" s="492"/>
    </row>
    <row r="143" spans="1:14" x14ac:dyDescent="0.3">
      <c r="A143" s="1" t="s">
        <v>143</v>
      </c>
      <c r="B143" s="93" t="s">
        <v>38</v>
      </c>
      <c r="C143" s="94" t="s">
        <v>1009</v>
      </c>
      <c r="D143" s="93"/>
      <c r="E143" s="93"/>
      <c r="F143" s="95"/>
      <c r="G143" s="95">
        <v>498618000</v>
      </c>
      <c r="H143" s="95">
        <v>498618000</v>
      </c>
      <c r="I143" s="95">
        <v>117188341</v>
      </c>
      <c r="J143" s="95">
        <f>cek_realisasi[[#This Row],[Akrual]]-cek_realisasi[[#This Row],[SP2D]]</f>
        <v>0</v>
      </c>
      <c r="K143" s="95">
        <v>117188341</v>
      </c>
      <c r="M143" s="491"/>
      <c r="N143" s="492"/>
    </row>
    <row r="144" spans="1:14" x14ac:dyDescent="0.3">
      <c r="A144" s="1" t="s">
        <v>144</v>
      </c>
      <c r="B144" s="57" t="s">
        <v>523</v>
      </c>
      <c r="C144" s="58" t="s">
        <v>24</v>
      </c>
      <c r="D144" s="57"/>
      <c r="E144" s="57"/>
      <c r="F144" s="59"/>
      <c r="G144" s="59">
        <v>5000000</v>
      </c>
      <c r="H144" s="59">
        <v>5000000</v>
      </c>
      <c r="I144" s="59">
        <v>2455000</v>
      </c>
      <c r="J144" s="59">
        <f>cek_realisasi[[#This Row],[Akrual]]-cek_realisasi[[#This Row],[SP2D]]</f>
        <v>0</v>
      </c>
      <c r="K144" s="59">
        <v>2455000</v>
      </c>
      <c r="M144" s="491"/>
      <c r="N144" s="492"/>
    </row>
    <row r="145" spans="1:14" x14ac:dyDescent="0.3">
      <c r="A145" s="1" t="s">
        <v>145</v>
      </c>
      <c r="B145" s="48"/>
      <c r="C145" s="49" t="s">
        <v>637</v>
      </c>
      <c r="D145" s="48">
        <v>2</v>
      </c>
      <c r="E145" s="48" t="s">
        <v>120</v>
      </c>
      <c r="F145" s="50">
        <v>1500000</v>
      </c>
      <c r="G145" s="50">
        <v>3000000</v>
      </c>
      <c r="H145" s="50">
        <v>3000000</v>
      </c>
      <c r="I145" s="50">
        <v>1455000</v>
      </c>
      <c r="J145" s="50">
        <f>cek_realisasi[[#This Row],[Akrual]]-cek_realisasi[[#This Row],[SP2D]]</f>
        <v>0</v>
      </c>
      <c r="K145" s="50">
        <v>1455000</v>
      </c>
      <c r="M145" s="491"/>
      <c r="N145" s="492"/>
    </row>
    <row r="146" spans="1:14" x14ac:dyDescent="0.3">
      <c r="A146" s="1" t="s">
        <v>146</v>
      </c>
      <c r="B146" s="48"/>
      <c r="C146" s="49" t="s">
        <v>638</v>
      </c>
      <c r="D146" s="48">
        <v>2</v>
      </c>
      <c r="E146" s="48" t="s">
        <v>120</v>
      </c>
      <c r="F146" s="50">
        <v>1000000</v>
      </c>
      <c r="G146" s="50">
        <v>2000000</v>
      </c>
      <c r="H146" s="50">
        <v>2000000</v>
      </c>
      <c r="I146" s="50">
        <v>1000000</v>
      </c>
      <c r="J146" s="50">
        <f>cek_realisasi[[#This Row],[Akrual]]-cek_realisasi[[#This Row],[SP2D]]</f>
        <v>0</v>
      </c>
      <c r="K146" s="50">
        <v>1000000</v>
      </c>
      <c r="M146" s="491"/>
      <c r="N146" s="492"/>
    </row>
    <row r="147" spans="1:14" x14ac:dyDescent="0.3">
      <c r="A147" s="1" t="s">
        <v>639</v>
      </c>
      <c r="B147" s="51" t="s">
        <v>524</v>
      </c>
      <c r="C147" s="52" t="s">
        <v>73</v>
      </c>
      <c r="D147" s="51"/>
      <c r="E147" s="51"/>
      <c r="F147" s="53"/>
      <c r="G147" s="53">
        <v>7800000</v>
      </c>
      <c r="H147" s="53">
        <v>7800000</v>
      </c>
      <c r="I147" s="53">
        <v>0</v>
      </c>
      <c r="J147" s="53">
        <f>cek_realisasi[[#This Row],[Akrual]]-cek_realisasi[[#This Row],[SP2D]]</f>
        <v>0</v>
      </c>
      <c r="K147" s="53">
        <v>0</v>
      </c>
      <c r="M147" s="491"/>
      <c r="N147" s="492"/>
    </row>
    <row r="148" spans="1:14" x14ac:dyDescent="0.3">
      <c r="A148" s="1" t="s">
        <v>640</v>
      </c>
      <c r="B148" s="48"/>
      <c r="C148" s="49" t="s">
        <v>960</v>
      </c>
      <c r="D148" s="48">
        <v>2</v>
      </c>
      <c r="E148" s="48" t="s">
        <v>120</v>
      </c>
      <c r="F148" s="50">
        <v>3900000</v>
      </c>
      <c r="G148" s="50">
        <v>7800000</v>
      </c>
      <c r="H148" s="50">
        <v>7800000</v>
      </c>
      <c r="I148" s="50">
        <v>0</v>
      </c>
      <c r="J148" s="50">
        <f>cek_realisasi[[#This Row],[Akrual]]-cek_realisasi[[#This Row],[SP2D]]</f>
        <v>0</v>
      </c>
      <c r="K148" s="50">
        <v>0</v>
      </c>
      <c r="M148" s="491"/>
      <c r="N148" s="492"/>
    </row>
    <row r="149" spans="1:14" x14ac:dyDescent="0.3">
      <c r="A149" s="1" t="s">
        <v>148</v>
      </c>
      <c r="B149" s="45" t="s">
        <v>525</v>
      </c>
      <c r="C149" s="46" t="s">
        <v>35</v>
      </c>
      <c r="D149" s="45"/>
      <c r="E149" s="45"/>
      <c r="F149" s="47"/>
      <c r="G149" s="47">
        <v>485818000</v>
      </c>
      <c r="H149" s="47">
        <v>485818000</v>
      </c>
      <c r="I149" s="47">
        <v>114733341</v>
      </c>
      <c r="J149" s="47">
        <f>cek_realisasi[[#This Row],[Akrual]]-cek_realisasi[[#This Row],[SP2D]]</f>
        <v>0</v>
      </c>
      <c r="K149" s="47">
        <v>114733341</v>
      </c>
      <c r="M149" s="491"/>
      <c r="N149" s="492"/>
    </row>
    <row r="150" spans="1:14" ht="26.4" x14ac:dyDescent="0.3">
      <c r="A150" s="1" t="s">
        <v>149</v>
      </c>
      <c r="B150" s="48"/>
      <c r="C150" s="49" t="s">
        <v>1010</v>
      </c>
      <c r="D150" s="48">
        <v>64</v>
      </c>
      <c r="E150" s="48" t="s">
        <v>26</v>
      </c>
      <c r="F150" s="50">
        <v>6578000</v>
      </c>
      <c r="G150" s="50">
        <v>420992000</v>
      </c>
      <c r="H150" s="50">
        <v>420992000</v>
      </c>
      <c r="I150" s="50">
        <v>49909266</v>
      </c>
      <c r="J150" s="50">
        <f>cek_realisasi[[#This Row],[Akrual]]-cek_realisasi[[#This Row],[SP2D]]</f>
        <v>0</v>
      </c>
      <c r="K150" s="50">
        <v>49909266</v>
      </c>
      <c r="M150" s="491"/>
      <c r="N150" s="492"/>
    </row>
    <row r="151" spans="1:14" ht="26.4" x14ac:dyDescent="0.3">
      <c r="A151" s="1" t="s">
        <v>150</v>
      </c>
      <c r="B151" s="48"/>
      <c r="C151" s="49" t="s">
        <v>642</v>
      </c>
      <c r="D151" s="48">
        <v>11</v>
      </c>
      <c r="E151" s="48" t="s">
        <v>26</v>
      </c>
      <c r="F151" s="50">
        <v>5893273</v>
      </c>
      <c r="G151" s="50">
        <v>64826000</v>
      </c>
      <c r="H151" s="50">
        <v>64826000</v>
      </c>
      <c r="I151" s="50">
        <v>64824075</v>
      </c>
      <c r="J151" s="50">
        <f>cek_realisasi[[#This Row],[Akrual]]-cek_realisasi[[#This Row],[SP2D]]</f>
        <v>0</v>
      </c>
      <c r="K151" s="50">
        <v>64824075</v>
      </c>
      <c r="M151" s="491"/>
      <c r="N151" s="492"/>
    </row>
    <row r="152" spans="1:14" ht="26.4" x14ac:dyDescent="0.3">
      <c r="A152" s="1" t="s">
        <v>151</v>
      </c>
      <c r="B152" s="63" t="s">
        <v>91</v>
      </c>
      <c r="C152" s="64" t="s">
        <v>152</v>
      </c>
      <c r="D152" s="63"/>
      <c r="E152" s="63"/>
      <c r="F152" s="65"/>
      <c r="G152" s="65">
        <v>63200000</v>
      </c>
      <c r="H152" s="65">
        <v>63200000</v>
      </c>
      <c r="I152" s="65">
        <v>15685970</v>
      </c>
      <c r="J152" s="65">
        <f>cek_realisasi[[#This Row],[Akrual]]-cek_realisasi[[#This Row],[SP2D]]</f>
        <v>0</v>
      </c>
      <c r="K152" s="65">
        <v>15685970</v>
      </c>
      <c r="M152" s="491"/>
      <c r="N152" s="492"/>
    </row>
    <row r="153" spans="1:14" x14ac:dyDescent="0.3">
      <c r="A153" s="1" t="s">
        <v>153</v>
      </c>
      <c r="B153" s="57" t="s">
        <v>523</v>
      </c>
      <c r="C153" s="58" t="s">
        <v>24</v>
      </c>
      <c r="D153" s="57"/>
      <c r="E153" s="57"/>
      <c r="F153" s="59"/>
      <c r="G153" s="59">
        <v>18000000</v>
      </c>
      <c r="H153" s="59">
        <v>18000000</v>
      </c>
      <c r="I153" s="59">
        <v>4986800</v>
      </c>
      <c r="J153" s="59">
        <f>cek_realisasi[[#This Row],[Akrual]]-cek_realisasi[[#This Row],[SP2D]]</f>
        <v>0</v>
      </c>
      <c r="K153" s="59">
        <v>4986800</v>
      </c>
      <c r="M153" s="491"/>
      <c r="N153" s="492"/>
    </row>
    <row r="154" spans="1:14" x14ac:dyDescent="0.3">
      <c r="A154" s="1" t="s">
        <v>154</v>
      </c>
      <c r="B154" s="48"/>
      <c r="C154" s="49" t="s">
        <v>630</v>
      </c>
      <c r="D154" s="48">
        <v>4</v>
      </c>
      <c r="E154" s="48" t="s">
        <v>120</v>
      </c>
      <c r="F154" s="50">
        <v>1000000</v>
      </c>
      <c r="G154" s="50">
        <v>4000000</v>
      </c>
      <c r="H154" s="50">
        <v>4000000</v>
      </c>
      <c r="I154" s="50">
        <v>1500000</v>
      </c>
      <c r="J154" s="50">
        <f>cek_realisasi[[#This Row],[Akrual]]-cek_realisasi[[#This Row],[SP2D]]</f>
        <v>0</v>
      </c>
      <c r="K154" s="50">
        <v>1500000</v>
      </c>
      <c r="M154" s="491"/>
      <c r="N154" s="492"/>
    </row>
    <row r="155" spans="1:14" x14ac:dyDescent="0.3">
      <c r="A155" s="1" t="s">
        <v>155</v>
      </c>
      <c r="B155" s="48"/>
      <c r="C155" s="49" t="s">
        <v>562</v>
      </c>
      <c r="D155" s="48">
        <v>4</v>
      </c>
      <c r="E155" s="48" t="s">
        <v>120</v>
      </c>
      <c r="F155" s="50">
        <v>1500000</v>
      </c>
      <c r="G155" s="50">
        <v>6000000</v>
      </c>
      <c r="H155" s="50">
        <v>6000000</v>
      </c>
      <c r="I155" s="50">
        <v>1490000</v>
      </c>
      <c r="J155" s="50">
        <f>cek_realisasi[[#This Row],[Akrual]]-cek_realisasi[[#This Row],[SP2D]]</f>
        <v>0</v>
      </c>
      <c r="K155" s="50">
        <v>1490000</v>
      </c>
      <c r="M155" s="491"/>
      <c r="N155" s="492"/>
    </row>
    <row r="156" spans="1:14" x14ac:dyDescent="0.3">
      <c r="A156" s="1" t="s">
        <v>156</v>
      </c>
      <c r="B156" s="48"/>
      <c r="C156" s="49" t="s">
        <v>563</v>
      </c>
      <c r="D156" s="48">
        <v>4</v>
      </c>
      <c r="E156" s="48" t="s">
        <v>120</v>
      </c>
      <c r="F156" s="50">
        <v>1000000</v>
      </c>
      <c r="G156" s="50">
        <v>4000000</v>
      </c>
      <c r="H156" s="50">
        <v>4000000</v>
      </c>
      <c r="I156" s="50">
        <v>997500</v>
      </c>
      <c r="J156" s="50">
        <f>cek_realisasi[[#This Row],[Akrual]]-cek_realisasi[[#This Row],[SP2D]]</f>
        <v>0</v>
      </c>
      <c r="K156" s="50">
        <v>997500</v>
      </c>
      <c r="M156" s="491"/>
      <c r="N156" s="492"/>
    </row>
    <row r="157" spans="1:14" x14ac:dyDescent="0.3">
      <c r="A157" s="1" t="s">
        <v>157</v>
      </c>
      <c r="B157" s="48"/>
      <c r="C157" s="49" t="s">
        <v>643</v>
      </c>
      <c r="D157" s="48">
        <v>8</v>
      </c>
      <c r="E157" s="48" t="s">
        <v>633</v>
      </c>
      <c r="F157" s="50">
        <v>500000</v>
      </c>
      <c r="G157" s="50">
        <v>4000000</v>
      </c>
      <c r="H157" s="50">
        <v>4000000</v>
      </c>
      <c r="I157" s="50">
        <v>999300</v>
      </c>
      <c r="J157" s="50">
        <f>cek_realisasi[[#This Row],[Akrual]]-cek_realisasi[[#This Row],[SP2D]]</f>
        <v>0</v>
      </c>
      <c r="K157" s="50">
        <v>999300</v>
      </c>
      <c r="M157" s="491"/>
      <c r="N157" s="492"/>
    </row>
    <row r="158" spans="1:14" x14ac:dyDescent="0.3">
      <c r="A158" s="1" t="s">
        <v>158</v>
      </c>
      <c r="B158" s="51" t="s">
        <v>532</v>
      </c>
      <c r="C158" s="52" t="s">
        <v>159</v>
      </c>
      <c r="D158" s="51"/>
      <c r="E158" s="51"/>
      <c r="F158" s="53"/>
      <c r="G158" s="53">
        <v>3000000</v>
      </c>
      <c r="H158" s="53">
        <v>3000000</v>
      </c>
      <c r="I158" s="53">
        <v>0</v>
      </c>
      <c r="J158" s="53">
        <f>cek_realisasi[[#This Row],[Akrual]]-cek_realisasi[[#This Row],[SP2D]]</f>
        <v>0</v>
      </c>
      <c r="K158" s="53">
        <v>0</v>
      </c>
      <c r="M158" s="491"/>
      <c r="N158" s="492"/>
    </row>
    <row r="159" spans="1:14" x14ac:dyDescent="0.3">
      <c r="A159" s="1" t="s">
        <v>160</v>
      </c>
      <c r="B159" s="48"/>
      <c r="C159" s="49" t="s">
        <v>644</v>
      </c>
      <c r="D159" s="48">
        <v>2</v>
      </c>
      <c r="E159" s="48" t="s">
        <v>161</v>
      </c>
      <c r="F159" s="50">
        <v>1500000</v>
      </c>
      <c r="G159" s="50">
        <v>3000000</v>
      </c>
      <c r="H159" s="50">
        <v>3000000</v>
      </c>
      <c r="I159" s="50">
        <v>0</v>
      </c>
      <c r="J159" s="50">
        <f>cek_realisasi[[#This Row],[Akrual]]-cek_realisasi[[#This Row],[SP2D]]</f>
        <v>0</v>
      </c>
      <c r="K159" s="50">
        <v>0</v>
      </c>
      <c r="M159" s="491"/>
      <c r="N159" s="492"/>
    </row>
    <row r="160" spans="1:14" x14ac:dyDescent="0.3">
      <c r="A160" s="1" t="s">
        <v>162</v>
      </c>
      <c r="B160" s="51" t="s">
        <v>525</v>
      </c>
      <c r="C160" s="52" t="s">
        <v>35</v>
      </c>
      <c r="D160" s="51"/>
      <c r="E160" s="51"/>
      <c r="F160" s="53"/>
      <c r="G160" s="53">
        <v>38000000</v>
      </c>
      <c r="H160" s="53">
        <v>38000000</v>
      </c>
      <c r="I160" s="53">
        <v>9349170</v>
      </c>
      <c r="J160" s="53">
        <f>cek_realisasi[[#This Row],[Akrual]]-cek_realisasi[[#This Row],[SP2D]]</f>
        <v>0</v>
      </c>
      <c r="K160" s="53">
        <v>9349170</v>
      </c>
      <c r="M160" s="491"/>
      <c r="N160" s="492"/>
    </row>
    <row r="161" spans="1:14" x14ac:dyDescent="0.3">
      <c r="A161" s="1" t="s">
        <v>163</v>
      </c>
      <c r="B161" s="48"/>
      <c r="C161" s="49" t="s">
        <v>961</v>
      </c>
      <c r="D161" s="48">
        <v>8</v>
      </c>
      <c r="E161" s="48" t="s">
        <v>26</v>
      </c>
      <c r="F161" s="50">
        <v>4750000</v>
      </c>
      <c r="G161" s="50">
        <v>38000000</v>
      </c>
      <c r="H161" s="50">
        <v>38000000</v>
      </c>
      <c r="I161" s="50">
        <v>9349170</v>
      </c>
      <c r="J161" s="50">
        <f>cek_realisasi[[#This Row],[Akrual]]-cek_realisasi[[#This Row],[SP2D]]</f>
        <v>0</v>
      </c>
      <c r="K161" s="50">
        <v>9349170</v>
      </c>
      <c r="M161" s="491"/>
      <c r="N161" s="492"/>
    </row>
    <row r="162" spans="1:14" x14ac:dyDescent="0.3">
      <c r="A162" s="1" t="s">
        <v>164</v>
      </c>
      <c r="B162" s="57" t="s">
        <v>582</v>
      </c>
      <c r="C162" s="58" t="s">
        <v>80</v>
      </c>
      <c r="D162" s="57"/>
      <c r="E162" s="57"/>
      <c r="F162" s="59"/>
      <c r="G162" s="59">
        <v>4200000</v>
      </c>
      <c r="H162" s="59">
        <v>4200000</v>
      </c>
      <c r="I162" s="59">
        <v>1350000</v>
      </c>
      <c r="J162" s="59">
        <f>cek_realisasi[[#This Row],[Akrual]]-cek_realisasi[[#This Row],[SP2D]]</f>
        <v>0</v>
      </c>
      <c r="K162" s="59">
        <v>1350000</v>
      </c>
      <c r="M162" s="491"/>
      <c r="N162" s="492"/>
    </row>
    <row r="163" spans="1:14" x14ac:dyDescent="0.3">
      <c r="A163" s="1" t="s">
        <v>165</v>
      </c>
      <c r="B163" s="48"/>
      <c r="C163" s="49" t="s">
        <v>646</v>
      </c>
      <c r="D163" s="48">
        <v>28</v>
      </c>
      <c r="E163" s="48" t="s">
        <v>26</v>
      </c>
      <c r="F163" s="50">
        <v>150000</v>
      </c>
      <c r="G163" s="50">
        <v>4200000</v>
      </c>
      <c r="H163" s="50">
        <v>4200000</v>
      </c>
      <c r="I163" s="50">
        <v>1350000</v>
      </c>
      <c r="J163" s="50">
        <f>cek_realisasi[[#This Row],[Akrual]]-cek_realisasi[[#This Row],[SP2D]]</f>
        <v>0</v>
      </c>
      <c r="K163" s="50">
        <v>1350000</v>
      </c>
      <c r="M163" s="491"/>
      <c r="N163" s="492"/>
    </row>
    <row r="164" spans="1:14" x14ac:dyDescent="0.3">
      <c r="A164" s="1" t="s">
        <v>166</v>
      </c>
      <c r="B164" s="63" t="s">
        <v>167</v>
      </c>
      <c r="C164" s="64" t="s">
        <v>168</v>
      </c>
      <c r="D164" s="63"/>
      <c r="E164" s="63"/>
      <c r="F164" s="65"/>
      <c r="G164" s="65">
        <v>64800000</v>
      </c>
      <c r="H164" s="65">
        <v>64800000</v>
      </c>
      <c r="I164" s="65">
        <v>13770185</v>
      </c>
      <c r="J164" s="65">
        <f>cek_realisasi[[#This Row],[Akrual]]-cek_realisasi[[#This Row],[SP2D]]</f>
        <v>0</v>
      </c>
      <c r="K164" s="65">
        <v>13770185</v>
      </c>
      <c r="M164" s="491"/>
      <c r="N164" s="492"/>
    </row>
    <row r="165" spans="1:14" x14ac:dyDescent="0.3">
      <c r="A165" s="1" t="s">
        <v>169</v>
      </c>
      <c r="B165" s="51" t="s">
        <v>523</v>
      </c>
      <c r="C165" s="52" t="s">
        <v>24</v>
      </c>
      <c r="D165" s="51"/>
      <c r="E165" s="51"/>
      <c r="F165" s="53"/>
      <c r="G165" s="53">
        <v>23000000</v>
      </c>
      <c r="H165" s="53">
        <v>23000000</v>
      </c>
      <c r="I165" s="53">
        <v>4985000</v>
      </c>
      <c r="J165" s="53">
        <f>cek_realisasi[[#This Row],[Akrual]]-cek_realisasi[[#This Row],[SP2D]]</f>
        <v>0</v>
      </c>
      <c r="K165" s="53">
        <v>4985000</v>
      </c>
      <c r="M165" s="491"/>
      <c r="N165" s="492"/>
    </row>
    <row r="166" spans="1:14" x14ac:dyDescent="0.3">
      <c r="A166" s="1" t="s">
        <v>170</v>
      </c>
      <c r="B166" s="48"/>
      <c r="C166" s="49" t="s">
        <v>630</v>
      </c>
      <c r="D166" s="48">
        <v>4</v>
      </c>
      <c r="E166" s="48" t="s">
        <v>120</v>
      </c>
      <c r="F166" s="50">
        <v>1500000</v>
      </c>
      <c r="G166" s="50">
        <v>6000000</v>
      </c>
      <c r="H166" s="50">
        <v>6000000</v>
      </c>
      <c r="I166" s="50">
        <v>1495000</v>
      </c>
      <c r="J166" s="50">
        <f>cek_realisasi[[#This Row],[Akrual]]-cek_realisasi[[#This Row],[SP2D]]</f>
        <v>0</v>
      </c>
      <c r="K166" s="50">
        <v>1495000</v>
      </c>
      <c r="M166" s="491"/>
      <c r="N166" s="492"/>
    </row>
    <row r="167" spans="1:14" x14ac:dyDescent="0.3">
      <c r="A167" s="1" t="s">
        <v>171</v>
      </c>
      <c r="B167" s="48"/>
      <c r="C167" s="49" t="s">
        <v>562</v>
      </c>
      <c r="D167" s="48">
        <v>4</v>
      </c>
      <c r="E167" s="48" t="s">
        <v>120</v>
      </c>
      <c r="F167" s="50">
        <v>1500000</v>
      </c>
      <c r="G167" s="50">
        <v>6000000</v>
      </c>
      <c r="H167" s="50">
        <v>6000000</v>
      </c>
      <c r="I167" s="50">
        <v>1490000</v>
      </c>
      <c r="J167" s="50">
        <f>cek_realisasi[[#This Row],[Akrual]]-cek_realisasi[[#This Row],[SP2D]]</f>
        <v>0</v>
      </c>
      <c r="K167" s="50">
        <v>1490000</v>
      </c>
      <c r="M167" s="491"/>
      <c r="N167" s="492"/>
    </row>
    <row r="168" spans="1:14" x14ac:dyDescent="0.3">
      <c r="A168" s="1" t="s">
        <v>172</v>
      </c>
      <c r="B168" s="48"/>
      <c r="C168" s="49" t="s">
        <v>563</v>
      </c>
      <c r="D168" s="48">
        <v>4</v>
      </c>
      <c r="E168" s="48" t="s">
        <v>120</v>
      </c>
      <c r="F168" s="50">
        <v>1000000</v>
      </c>
      <c r="G168" s="50">
        <v>4000000</v>
      </c>
      <c r="H168" s="50">
        <v>4000000</v>
      </c>
      <c r="I168" s="50">
        <v>1000000</v>
      </c>
      <c r="J168" s="50">
        <f>cek_realisasi[[#This Row],[Akrual]]-cek_realisasi[[#This Row],[SP2D]]</f>
        <v>0</v>
      </c>
      <c r="K168" s="50">
        <v>1000000</v>
      </c>
      <c r="M168" s="491"/>
      <c r="N168" s="492"/>
    </row>
    <row r="169" spans="1:14" x14ac:dyDescent="0.3">
      <c r="A169" s="1" t="s">
        <v>173</v>
      </c>
      <c r="B169" s="48"/>
      <c r="C169" s="49" t="s">
        <v>643</v>
      </c>
      <c r="D169" s="48">
        <v>8</v>
      </c>
      <c r="E169" s="48" t="s">
        <v>633</v>
      </c>
      <c r="F169" s="50">
        <v>500000</v>
      </c>
      <c r="G169" s="50">
        <v>4000000</v>
      </c>
      <c r="H169" s="50">
        <v>4000000</v>
      </c>
      <c r="I169" s="50">
        <v>1000000</v>
      </c>
      <c r="J169" s="50">
        <f>cek_realisasi[[#This Row],[Akrual]]-cek_realisasi[[#This Row],[SP2D]]</f>
        <v>0</v>
      </c>
      <c r="K169" s="50">
        <v>1000000</v>
      </c>
      <c r="M169" s="491"/>
      <c r="N169" s="492"/>
    </row>
    <row r="170" spans="1:14" x14ac:dyDescent="0.3">
      <c r="A170" s="1" t="s">
        <v>1127</v>
      </c>
      <c r="B170" s="48"/>
      <c r="C170" s="49" t="s">
        <v>1027</v>
      </c>
      <c r="D170" s="48">
        <v>40</v>
      </c>
      <c r="E170" s="48" t="s">
        <v>26</v>
      </c>
      <c r="F170" s="50">
        <v>75000</v>
      </c>
      <c r="G170" s="50">
        <v>3000000</v>
      </c>
      <c r="H170" s="50">
        <v>3000000</v>
      </c>
      <c r="I170" s="50">
        <v>0</v>
      </c>
      <c r="J170" s="50">
        <f>cek_realisasi[[#This Row],[Akrual]]-cek_realisasi[[#This Row],[SP2D]]</f>
        <v>0</v>
      </c>
      <c r="K170" s="50">
        <v>0</v>
      </c>
      <c r="M170" s="491"/>
      <c r="N170" s="492"/>
    </row>
    <row r="171" spans="1:14" x14ac:dyDescent="0.3">
      <c r="A171" s="1" t="s">
        <v>174</v>
      </c>
      <c r="B171" s="51" t="s">
        <v>525</v>
      </c>
      <c r="C171" s="52" t="s">
        <v>35</v>
      </c>
      <c r="D171" s="51"/>
      <c r="E171" s="51"/>
      <c r="F171" s="53"/>
      <c r="G171" s="53">
        <v>40000000</v>
      </c>
      <c r="H171" s="53">
        <v>40000000</v>
      </c>
      <c r="I171" s="53">
        <v>8035185</v>
      </c>
      <c r="J171" s="53">
        <f>cek_realisasi[[#This Row],[Akrual]]-cek_realisasi[[#This Row],[SP2D]]</f>
        <v>0</v>
      </c>
      <c r="K171" s="53">
        <v>8035185</v>
      </c>
      <c r="M171" s="491"/>
      <c r="N171" s="492"/>
    </row>
    <row r="172" spans="1:14" ht="26.4" x14ac:dyDescent="0.3">
      <c r="A172" s="1" t="s">
        <v>175</v>
      </c>
      <c r="B172" s="48"/>
      <c r="C172" s="49" t="s">
        <v>647</v>
      </c>
      <c r="D172" s="48">
        <v>10</v>
      </c>
      <c r="E172" s="48" t="s">
        <v>26</v>
      </c>
      <c r="F172" s="50">
        <v>4000000</v>
      </c>
      <c r="G172" s="50">
        <v>40000000</v>
      </c>
      <c r="H172" s="50">
        <v>40000000</v>
      </c>
      <c r="I172" s="50">
        <v>8035185</v>
      </c>
      <c r="J172" s="50">
        <f>cek_realisasi[[#This Row],[Akrual]]-cek_realisasi[[#This Row],[SP2D]]</f>
        <v>0</v>
      </c>
      <c r="K172" s="50">
        <v>8035185</v>
      </c>
      <c r="M172" s="491"/>
      <c r="N172" s="492"/>
    </row>
    <row r="173" spans="1:14" x14ac:dyDescent="0.3">
      <c r="A173" s="1" t="s">
        <v>648</v>
      </c>
      <c r="B173" s="51" t="s">
        <v>582</v>
      </c>
      <c r="C173" s="52" t="s">
        <v>80</v>
      </c>
      <c r="D173" s="51"/>
      <c r="E173" s="51"/>
      <c r="F173" s="53"/>
      <c r="G173" s="53">
        <v>1800000</v>
      </c>
      <c r="H173" s="53">
        <v>1800000</v>
      </c>
      <c r="I173" s="53">
        <v>750000</v>
      </c>
      <c r="J173" s="53">
        <f>cek_realisasi[[#This Row],[Akrual]]-cek_realisasi[[#This Row],[SP2D]]</f>
        <v>0</v>
      </c>
      <c r="K173" s="53">
        <v>750000</v>
      </c>
      <c r="M173" s="491"/>
      <c r="N173" s="492"/>
    </row>
    <row r="174" spans="1:14" x14ac:dyDescent="0.3">
      <c r="A174" s="1" t="s">
        <v>649</v>
      </c>
      <c r="B174" s="48"/>
      <c r="C174" s="49" t="s">
        <v>646</v>
      </c>
      <c r="D174" s="48">
        <v>12</v>
      </c>
      <c r="E174" s="48" t="s">
        <v>26</v>
      </c>
      <c r="F174" s="50">
        <v>150000</v>
      </c>
      <c r="G174" s="50">
        <v>1800000</v>
      </c>
      <c r="H174" s="50">
        <v>1800000</v>
      </c>
      <c r="I174" s="50">
        <v>750000</v>
      </c>
      <c r="J174" s="50">
        <f>cek_realisasi[[#This Row],[Akrual]]-cek_realisasi[[#This Row],[SP2D]]</f>
        <v>0</v>
      </c>
      <c r="K174" s="50">
        <v>750000</v>
      </c>
      <c r="M174" s="491"/>
      <c r="N174" s="492"/>
    </row>
    <row r="175" spans="1:14" x14ac:dyDescent="0.3">
      <c r="A175" s="1" t="s">
        <v>176</v>
      </c>
      <c r="B175" s="63" t="s">
        <v>177</v>
      </c>
      <c r="C175" s="64" t="s">
        <v>178</v>
      </c>
      <c r="D175" s="63"/>
      <c r="E175" s="63"/>
      <c r="F175" s="65"/>
      <c r="G175" s="65">
        <v>151850000</v>
      </c>
      <c r="H175" s="65">
        <v>151850000</v>
      </c>
      <c r="I175" s="65">
        <v>21720405</v>
      </c>
      <c r="J175" s="65">
        <f>cek_realisasi[[#This Row],[Akrual]]-cek_realisasi[[#This Row],[SP2D]]</f>
        <v>0</v>
      </c>
      <c r="K175" s="65">
        <v>21720405</v>
      </c>
      <c r="M175" s="491"/>
      <c r="N175" s="492"/>
    </row>
    <row r="176" spans="1:14" x14ac:dyDescent="0.3">
      <c r="A176" s="1" t="s">
        <v>179</v>
      </c>
      <c r="B176" s="57" t="s">
        <v>523</v>
      </c>
      <c r="C176" s="58" t="s">
        <v>24</v>
      </c>
      <c r="D176" s="57"/>
      <c r="E176" s="57"/>
      <c r="F176" s="59"/>
      <c r="G176" s="59">
        <v>22000000</v>
      </c>
      <c r="H176" s="59">
        <v>22000000</v>
      </c>
      <c r="I176" s="59">
        <v>4977900</v>
      </c>
      <c r="J176" s="59">
        <f>cek_realisasi[[#This Row],[Akrual]]-cek_realisasi[[#This Row],[SP2D]]</f>
        <v>0</v>
      </c>
      <c r="K176" s="59">
        <v>4977900</v>
      </c>
      <c r="M176" s="491"/>
      <c r="N176" s="492"/>
    </row>
    <row r="177" spans="1:14" x14ac:dyDescent="0.3">
      <c r="A177" s="1" t="s">
        <v>180</v>
      </c>
      <c r="B177" s="48"/>
      <c r="C177" s="49" t="s">
        <v>630</v>
      </c>
      <c r="D177" s="48">
        <v>4</v>
      </c>
      <c r="E177" s="48" t="s">
        <v>120</v>
      </c>
      <c r="F177" s="50">
        <v>1500000</v>
      </c>
      <c r="G177" s="50">
        <v>6000000</v>
      </c>
      <c r="H177" s="50">
        <v>6000000</v>
      </c>
      <c r="I177" s="50">
        <v>1498000</v>
      </c>
      <c r="J177" s="50">
        <f>cek_realisasi[[#This Row],[Akrual]]-cek_realisasi[[#This Row],[SP2D]]</f>
        <v>0</v>
      </c>
      <c r="K177" s="50">
        <v>1498000</v>
      </c>
      <c r="M177" s="491"/>
      <c r="N177" s="492"/>
    </row>
    <row r="178" spans="1:14" x14ac:dyDescent="0.3">
      <c r="A178" s="1" t="s">
        <v>181</v>
      </c>
      <c r="B178" s="48"/>
      <c r="C178" s="49" t="s">
        <v>562</v>
      </c>
      <c r="D178" s="48">
        <v>4</v>
      </c>
      <c r="E178" s="48" t="s">
        <v>120</v>
      </c>
      <c r="F178" s="50">
        <v>1500000</v>
      </c>
      <c r="G178" s="50">
        <v>6000000</v>
      </c>
      <c r="H178" s="50">
        <v>6000000</v>
      </c>
      <c r="I178" s="50">
        <v>1480000</v>
      </c>
      <c r="J178" s="50">
        <f>cek_realisasi[[#This Row],[Akrual]]-cek_realisasi[[#This Row],[SP2D]]</f>
        <v>0</v>
      </c>
      <c r="K178" s="50">
        <v>1480000</v>
      </c>
      <c r="M178" s="491"/>
      <c r="N178" s="492"/>
    </row>
    <row r="179" spans="1:14" x14ac:dyDescent="0.3">
      <c r="A179" s="1" t="s">
        <v>182</v>
      </c>
      <c r="B179" s="48"/>
      <c r="C179" s="49" t="s">
        <v>563</v>
      </c>
      <c r="D179" s="48">
        <v>4</v>
      </c>
      <c r="E179" s="48" t="s">
        <v>120</v>
      </c>
      <c r="F179" s="50">
        <v>1000000</v>
      </c>
      <c r="G179" s="50">
        <v>4000000</v>
      </c>
      <c r="H179" s="50">
        <v>4000000</v>
      </c>
      <c r="I179" s="50">
        <v>1000000</v>
      </c>
      <c r="J179" s="50">
        <f>cek_realisasi[[#This Row],[Akrual]]-cek_realisasi[[#This Row],[SP2D]]</f>
        <v>0</v>
      </c>
      <c r="K179" s="50">
        <v>1000000</v>
      </c>
      <c r="M179" s="491"/>
      <c r="N179" s="492"/>
    </row>
    <row r="180" spans="1:14" x14ac:dyDescent="0.3">
      <c r="A180" s="1" t="s">
        <v>183</v>
      </c>
      <c r="B180" s="48"/>
      <c r="C180" s="49" t="s">
        <v>643</v>
      </c>
      <c r="D180" s="48">
        <v>12</v>
      </c>
      <c r="E180" s="48" t="s">
        <v>633</v>
      </c>
      <c r="F180" s="50">
        <v>250000</v>
      </c>
      <c r="G180" s="50">
        <v>3000000</v>
      </c>
      <c r="H180" s="50">
        <v>3000000</v>
      </c>
      <c r="I180" s="50">
        <v>999900</v>
      </c>
      <c r="J180" s="50">
        <f>cek_realisasi[[#This Row],[Akrual]]-cek_realisasi[[#This Row],[SP2D]]</f>
        <v>0</v>
      </c>
      <c r="K180" s="50">
        <v>999900</v>
      </c>
      <c r="M180" s="491"/>
      <c r="N180" s="492"/>
    </row>
    <row r="181" spans="1:14" x14ac:dyDescent="0.3">
      <c r="A181" s="1" t="s">
        <v>1128</v>
      </c>
      <c r="B181" s="48"/>
      <c r="C181" s="49" t="s">
        <v>1027</v>
      </c>
      <c r="D181" s="48">
        <v>40</v>
      </c>
      <c r="E181" s="48" t="s">
        <v>26</v>
      </c>
      <c r="F181" s="50">
        <v>75000</v>
      </c>
      <c r="G181" s="50">
        <v>3000000</v>
      </c>
      <c r="H181" s="50">
        <v>3000000</v>
      </c>
      <c r="I181" s="50">
        <v>0</v>
      </c>
      <c r="J181" s="50">
        <f>cek_realisasi[[#This Row],[Akrual]]-cek_realisasi[[#This Row],[SP2D]]</f>
        <v>0</v>
      </c>
      <c r="K181" s="50">
        <v>0</v>
      </c>
      <c r="M181" s="491"/>
      <c r="N181" s="492"/>
    </row>
    <row r="182" spans="1:14" x14ac:dyDescent="0.3">
      <c r="A182" s="1" t="s">
        <v>650</v>
      </c>
      <c r="B182" s="51" t="s">
        <v>524</v>
      </c>
      <c r="C182" s="52" t="s">
        <v>73</v>
      </c>
      <c r="D182" s="51"/>
      <c r="E182" s="51"/>
      <c r="F182" s="53"/>
      <c r="G182" s="53">
        <v>26250000</v>
      </c>
      <c r="H182" s="53">
        <v>26250000</v>
      </c>
      <c r="I182" s="53">
        <v>0</v>
      </c>
      <c r="J182" s="53">
        <f>cek_realisasi[[#This Row],[Akrual]]-cek_realisasi[[#This Row],[SP2D]]</f>
        <v>0</v>
      </c>
      <c r="K182" s="53">
        <v>0</v>
      </c>
      <c r="M182" s="491"/>
      <c r="N182" s="492"/>
    </row>
    <row r="183" spans="1:14" x14ac:dyDescent="0.3">
      <c r="A183" s="1" t="s">
        <v>651</v>
      </c>
      <c r="B183" s="48"/>
      <c r="C183" s="49" t="s">
        <v>652</v>
      </c>
      <c r="D183" s="48">
        <v>15</v>
      </c>
      <c r="E183" s="48" t="s">
        <v>26</v>
      </c>
      <c r="F183" s="50">
        <v>1750000</v>
      </c>
      <c r="G183" s="50">
        <v>26250000</v>
      </c>
      <c r="H183" s="50">
        <v>26250000</v>
      </c>
      <c r="I183" s="50">
        <v>0</v>
      </c>
      <c r="J183" s="50">
        <f>cek_realisasi[[#This Row],[Akrual]]-cek_realisasi[[#This Row],[SP2D]]</f>
        <v>0</v>
      </c>
      <c r="K183" s="50">
        <v>0</v>
      </c>
      <c r="M183" s="491"/>
      <c r="N183" s="492"/>
    </row>
    <row r="184" spans="1:14" x14ac:dyDescent="0.3">
      <c r="A184" s="1" t="s">
        <v>186</v>
      </c>
      <c r="B184" s="51" t="s">
        <v>525</v>
      </c>
      <c r="C184" s="52" t="s">
        <v>35</v>
      </c>
      <c r="D184" s="51"/>
      <c r="E184" s="51"/>
      <c r="F184" s="53"/>
      <c r="G184" s="53">
        <v>101500000</v>
      </c>
      <c r="H184" s="53">
        <v>101500000</v>
      </c>
      <c r="I184" s="53">
        <v>15692505</v>
      </c>
      <c r="J184" s="53">
        <f>cek_realisasi[[#This Row],[Akrual]]-cek_realisasi[[#This Row],[SP2D]]</f>
        <v>0</v>
      </c>
      <c r="K184" s="53">
        <v>15692505</v>
      </c>
      <c r="M184" s="491"/>
      <c r="N184" s="492"/>
    </row>
    <row r="185" spans="1:14" x14ac:dyDescent="0.3">
      <c r="A185" s="1" t="s">
        <v>187</v>
      </c>
      <c r="B185" s="48"/>
      <c r="C185" s="49" t="s">
        <v>653</v>
      </c>
      <c r="D185" s="48">
        <v>8</v>
      </c>
      <c r="E185" s="48" t="s">
        <v>26</v>
      </c>
      <c r="F185" s="50">
        <v>4250000</v>
      </c>
      <c r="G185" s="50">
        <v>34000000</v>
      </c>
      <c r="H185" s="50">
        <v>34000000</v>
      </c>
      <c r="I185" s="50">
        <v>15692505</v>
      </c>
      <c r="J185" s="50">
        <f>cek_realisasi[[#This Row],[Akrual]]-cek_realisasi[[#This Row],[SP2D]]</f>
        <v>0</v>
      </c>
      <c r="K185" s="50">
        <v>15692505</v>
      </c>
      <c r="M185" s="491"/>
      <c r="N185" s="492"/>
    </row>
    <row r="186" spans="1:14" ht="26.4" x14ac:dyDescent="0.3">
      <c r="A186" s="1" t="s">
        <v>1129</v>
      </c>
      <c r="B186" s="48"/>
      <c r="C186" s="176" t="s">
        <v>962</v>
      </c>
      <c r="D186" s="48">
        <v>15</v>
      </c>
      <c r="E186" s="48" t="s">
        <v>26</v>
      </c>
      <c r="F186" s="50">
        <v>4500000</v>
      </c>
      <c r="G186" s="50">
        <v>67500000</v>
      </c>
      <c r="H186" s="50">
        <v>67500000</v>
      </c>
      <c r="I186" s="50">
        <v>0</v>
      </c>
      <c r="J186" s="50">
        <f>cek_realisasi[[#This Row],[Akrual]]-cek_realisasi[[#This Row],[SP2D]]</f>
        <v>0</v>
      </c>
      <c r="K186" s="50">
        <v>0</v>
      </c>
      <c r="M186" s="491"/>
      <c r="N186" s="492"/>
    </row>
    <row r="187" spans="1:14" x14ac:dyDescent="0.3">
      <c r="A187" s="1" t="s">
        <v>188</v>
      </c>
      <c r="B187" s="45" t="s">
        <v>582</v>
      </c>
      <c r="C187" s="46" t="s">
        <v>80</v>
      </c>
      <c r="D187" s="45"/>
      <c r="E187" s="45"/>
      <c r="F187" s="47"/>
      <c r="G187" s="47">
        <v>2100000</v>
      </c>
      <c r="H187" s="47">
        <v>2100000</v>
      </c>
      <c r="I187" s="47">
        <v>1050000</v>
      </c>
      <c r="J187" s="47">
        <f>cek_realisasi[[#This Row],[Akrual]]-cek_realisasi[[#This Row],[SP2D]]</f>
        <v>0</v>
      </c>
      <c r="K187" s="47">
        <v>1050000</v>
      </c>
      <c r="M187" s="491"/>
      <c r="N187" s="492"/>
    </row>
    <row r="188" spans="1:14" x14ac:dyDescent="0.3">
      <c r="A188" s="1" t="s">
        <v>189</v>
      </c>
      <c r="B188" s="48"/>
      <c r="C188" s="49" t="s">
        <v>646</v>
      </c>
      <c r="D188" s="48">
        <v>14</v>
      </c>
      <c r="E188" s="48" t="s">
        <v>26</v>
      </c>
      <c r="F188" s="50">
        <v>150000</v>
      </c>
      <c r="G188" s="50">
        <v>2100000</v>
      </c>
      <c r="H188" s="50">
        <v>2100000</v>
      </c>
      <c r="I188" s="50">
        <v>1050000</v>
      </c>
      <c r="J188" s="50">
        <f>cek_realisasi[[#This Row],[Akrual]]-cek_realisasi[[#This Row],[SP2D]]</f>
        <v>0</v>
      </c>
      <c r="K188" s="50">
        <v>1050000</v>
      </c>
      <c r="M188" s="491"/>
      <c r="N188" s="492"/>
    </row>
    <row r="189" spans="1:14" x14ac:dyDescent="0.3">
      <c r="A189" s="1" t="s">
        <v>190</v>
      </c>
      <c r="B189" s="63" t="s">
        <v>191</v>
      </c>
      <c r="C189" s="64" t="s">
        <v>654</v>
      </c>
      <c r="D189" s="63"/>
      <c r="E189" s="63"/>
      <c r="F189" s="65"/>
      <c r="G189" s="65">
        <v>50042000</v>
      </c>
      <c r="H189" s="65">
        <v>50042000</v>
      </c>
      <c r="I189" s="65">
        <v>12777235</v>
      </c>
      <c r="J189" s="65">
        <f>cek_realisasi[[#This Row],[Akrual]]-cek_realisasi[[#This Row],[SP2D]]</f>
        <v>0</v>
      </c>
      <c r="K189" s="65">
        <v>12777235</v>
      </c>
      <c r="M189" s="491"/>
      <c r="N189" s="492"/>
    </row>
    <row r="190" spans="1:14" x14ac:dyDescent="0.3">
      <c r="A190" s="1" t="s">
        <v>192</v>
      </c>
      <c r="B190" s="51" t="s">
        <v>523</v>
      </c>
      <c r="C190" s="52" t="s">
        <v>24</v>
      </c>
      <c r="D190" s="51"/>
      <c r="E190" s="51"/>
      <c r="F190" s="53"/>
      <c r="G190" s="53">
        <v>20000000</v>
      </c>
      <c r="H190" s="53">
        <v>20000000</v>
      </c>
      <c r="I190" s="53">
        <v>5079200</v>
      </c>
      <c r="J190" s="53">
        <f>cek_realisasi[[#This Row],[Akrual]]-cek_realisasi[[#This Row],[SP2D]]</f>
        <v>0</v>
      </c>
      <c r="K190" s="53">
        <v>5079200</v>
      </c>
      <c r="M190" s="491"/>
      <c r="N190" s="492"/>
    </row>
    <row r="191" spans="1:14" x14ac:dyDescent="0.3">
      <c r="A191" s="1" t="s">
        <v>193</v>
      </c>
      <c r="B191" s="48"/>
      <c r="C191" s="49" t="s">
        <v>554</v>
      </c>
      <c r="D191" s="48">
        <v>160</v>
      </c>
      <c r="E191" s="48" t="s">
        <v>26</v>
      </c>
      <c r="F191" s="50">
        <v>75000</v>
      </c>
      <c r="G191" s="50">
        <v>12000000</v>
      </c>
      <c r="H191" s="50">
        <v>12000000</v>
      </c>
      <c r="I191" s="50">
        <v>1087700</v>
      </c>
      <c r="J191" s="50">
        <f>cek_realisasi[[#This Row],[Akrual]]-cek_realisasi[[#This Row],[SP2D]]</f>
        <v>0</v>
      </c>
      <c r="K191" s="50">
        <v>1087700</v>
      </c>
      <c r="M191" s="491"/>
      <c r="N191" s="492"/>
    </row>
    <row r="192" spans="1:14" x14ac:dyDescent="0.3">
      <c r="A192" s="1" t="s">
        <v>194</v>
      </c>
      <c r="B192" s="48"/>
      <c r="C192" s="49" t="s">
        <v>555</v>
      </c>
      <c r="D192" s="48">
        <v>2</v>
      </c>
      <c r="E192" s="48" t="s">
        <v>120</v>
      </c>
      <c r="F192" s="50">
        <v>1500000</v>
      </c>
      <c r="G192" s="50">
        <v>3000000</v>
      </c>
      <c r="H192" s="50">
        <v>3000000</v>
      </c>
      <c r="I192" s="50">
        <v>1498500</v>
      </c>
      <c r="J192" s="50">
        <f>cek_realisasi[[#This Row],[Akrual]]-cek_realisasi[[#This Row],[SP2D]]</f>
        <v>0</v>
      </c>
      <c r="K192" s="50">
        <v>1498500</v>
      </c>
      <c r="M192" s="491"/>
      <c r="N192" s="492"/>
    </row>
    <row r="193" spans="1:14" x14ac:dyDescent="0.3">
      <c r="A193" s="1" t="s">
        <v>195</v>
      </c>
      <c r="B193" s="48"/>
      <c r="C193" s="49" t="s">
        <v>556</v>
      </c>
      <c r="D193" s="48">
        <v>2</v>
      </c>
      <c r="E193" s="48" t="s">
        <v>120</v>
      </c>
      <c r="F193" s="50">
        <v>1500000</v>
      </c>
      <c r="G193" s="50">
        <v>3000000</v>
      </c>
      <c r="H193" s="50">
        <v>3000000</v>
      </c>
      <c r="I193" s="50">
        <v>1498000</v>
      </c>
      <c r="J193" s="50">
        <f>cek_realisasi[[#This Row],[Akrual]]-cek_realisasi[[#This Row],[SP2D]]</f>
        <v>0</v>
      </c>
      <c r="K193" s="50">
        <v>1498000</v>
      </c>
      <c r="M193" s="491"/>
      <c r="N193" s="492"/>
    </row>
    <row r="194" spans="1:14" x14ac:dyDescent="0.3">
      <c r="A194" s="1" t="s">
        <v>655</v>
      </c>
      <c r="B194" s="48"/>
      <c r="C194" s="49" t="s">
        <v>557</v>
      </c>
      <c r="D194" s="48">
        <v>2</v>
      </c>
      <c r="E194" s="48" t="s">
        <v>120</v>
      </c>
      <c r="F194" s="50">
        <v>1000000</v>
      </c>
      <c r="G194" s="50">
        <v>2000000</v>
      </c>
      <c r="H194" s="50">
        <v>2000000</v>
      </c>
      <c r="I194" s="50">
        <v>995000</v>
      </c>
      <c r="J194" s="50">
        <f>cek_realisasi[[#This Row],[Akrual]]-cek_realisasi[[#This Row],[SP2D]]</f>
        <v>0</v>
      </c>
      <c r="K194" s="50">
        <v>995000</v>
      </c>
      <c r="M194" s="491"/>
      <c r="N194" s="492"/>
    </row>
    <row r="195" spans="1:14" x14ac:dyDescent="0.3">
      <c r="A195" s="1" t="s">
        <v>196</v>
      </c>
      <c r="B195" s="51" t="s">
        <v>524</v>
      </c>
      <c r="C195" s="52" t="s">
        <v>73</v>
      </c>
      <c r="D195" s="51"/>
      <c r="E195" s="51"/>
      <c r="F195" s="53"/>
      <c r="G195" s="53">
        <v>3000000</v>
      </c>
      <c r="H195" s="53">
        <v>3000000</v>
      </c>
      <c r="I195" s="53">
        <v>1558035</v>
      </c>
      <c r="J195" s="53">
        <f>cek_realisasi[[#This Row],[Akrual]]-cek_realisasi[[#This Row],[SP2D]]</f>
        <v>0</v>
      </c>
      <c r="K195" s="53">
        <v>1558035</v>
      </c>
      <c r="M195" s="491"/>
      <c r="N195" s="492"/>
    </row>
    <row r="196" spans="1:14" x14ac:dyDescent="0.3">
      <c r="A196" s="1" t="s">
        <v>197</v>
      </c>
      <c r="B196" s="48"/>
      <c r="C196" s="49" t="s">
        <v>621</v>
      </c>
      <c r="D196" s="48">
        <v>12</v>
      </c>
      <c r="E196" s="48" t="s">
        <v>120</v>
      </c>
      <c r="F196" s="50">
        <v>250000</v>
      </c>
      <c r="G196" s="50">
        <v>3000000</v>
      </c>
      <c r="H196" s="50">
        <v>3000000</v>
      </c>
      <c r="I196" s="50">
        <v>1558035</v>
      </c>
      <c r="J196" s="50">
        <f>cek_realisasi[[#This Row],[Akrual]]-cek_realisasi[[#This Row],[SP2D]]</f>
        <v>0</v>
      </c>
      <c r="K196" s="50">
        <v>1558035</v>
      </c>
      <c r="M196" s="491"/>
      <c r="N196" s="492"/>
    </row>
    <row r="197" spans="1:14" x14ac:dyDescent="0.3">
      <c r="A197" s="1" t="s">
        <v>198</v>
      </c>
      <c r="B197" s="51" t="s">
        <v>528</v>
      </c>
      <c r="C197" s="52" t="s">
        <v>31</v>
      </c>
      <c r="D197" s="51"/>
      <c r="E197" s="51"/>
      <c r="F197" s="53"/>
      <c r="G197" s="53">
        <v>9000000</v>
      </c>
      <c r="H197" s="53">
        <v>9000000</v>
      </c>
      <c r="I197" s="53">
        <v>0</v>
      </c>
      <c r="J197" s="53">
        <f>cek_realisasi[[#This Row],[Akrual]]-cek_realisasi[[#This Row],[SP2D]]</f>
        <v>0</v>
      </c>
      <c r="K197" s="53">
        <v>0</v>
      </c>
      <c r="M197" s="491"/>
      <c r="N197" s="492"/>
    </row>
    <row r="198" spans="1:14" x14ac:dyDescent="0.3">
      <c r="A198" s="1" t="s">
        <v>199</v>
      </c>
      <c r="B198" s="48"/>
      <c r="C198" s="49" t="s">
        <v>558</v>
      </c>
      <c r="D198" s="48">
        <v>10</v>
      </c>
      <c r="E198" s="48" t="s">
        <v>33</v>
      </c>
      <c r="F198" s="50">
        <v>900000</v>
      </c>
      <c r="G198" s="50">
        <v>9000000</v>
      </c>
      <c r="H198" s="50">
        <v>9000000</v>
      </c>
      <c r="I198" s="50">
        <v>0</v>
      </c>
      <c r="J198" s="50">
        <f>cek_realisasi[[#This Row],[Akrual]]-cek_realisasi[[#This Row],[SP2D]]</f>
        <v>0</v>
      </c>
      <c r="K198" s="50">
        <v>0</v>
      </c>
      <c r="M198" s="491"/>
      <c r="N198" s="492"/>
    </row>
    <row r="199" spans="1:14" x14ac:dyDescent="0.3">
      <c r="A199" s="1" t="s">
        <v>200</v>
      </c>
      <c r="B199" s="51" t="s">
        <v>525</v>
      </c>
      <c r="C199" s="52" t="s">
        <v>35</v>
      </c>
      <c r="D199" s="51"/>
      <c r="E199" s="51"/>
      <c r="F199" s="53"/>
      <c r="G199" s="53">
        <v>18042000</v>
      </c>
      <c r="H199" s="53">
        <v>18042000</v>
      </c>
      <c r="I199" s="53">
        <v>6140000</v>
      </c>
      <c r="J199" s="53">
        <f>cek_realisasi[[#This Row],[Akrual]]-cek_realisasi[[#This Row],[SP2D]]</f>
        <v>0</v>
      </c>
      <c r="K199" s="53">
        <v>6140000</v>
      </c>
      <c r="M199" s="491"/>
      <c r="N199" s="492"/>
    </row>
    <row r="200" spans="1:14" x14ac:dyDescent="0.3">
      <c r="A200" s="1" t="s">
        <v>201</v>
      </c>
      <c r="B200" s="48"/>
      <c r="C200" s="49" t="s">
        <v>656</v>
      </c>
      <c r="D200" s="48">
        <v>6</v>
      </c>
      <c r="E200" s="48" t="s">
        <v>26</v>
      </c>
      <c r="F200" s="50">
        <v>3007000</v>
      </c>
      <c r="G200" s="50">
        <v>18042000</v>
      </c>
      <c r="H200" s="50">
        <v>18042000</v>
      </c>
      <c r="I200" s="50">
        <v>6140000</v>
      </c>
      <c r="J200" s="50">
        <f>cek_realisasi[[#This Row],[Akrual]]-cek_realisasi[[#This Row],[SP2D]]</f>
        <v>0</v>
      </c>
      <c r="K200" s="50">
        <v>6140000</v>
      </c>
      <c r="M200" s="491"/>
      <c r="N200" s="492"/>
    </row>
    <row r="201" spans="1:14" x14ac:dyDescent="0.3">
      <c r="A201" s="1" t="s">
        <v>202</v>
      </c>
      <c r="B201" s="63" t="s">
        <v>203</v>
      </c>
      <c r="C201" s="64" t="s">
        <v>657</v>
      </c>
      <c r="D201" s="63"/>
      <c r="E201" s="63"/>
      <c r="F201" s="65"/>
      <c r="G201" s="65">
        <v>99334000</v>
      </c>
      <c r="H201" s="65">
        <v>99334000</v>
      </c>
      <c r="I201" s="65">
        <v>37238353</v>
      </c>
      <c r="J201" s="65">
        <f>cek_realisasi[[#This Row],[Akrual]]-cek_realisasi[[#This Row],[SP2D]]</f>
        <v>10543005</v>
      </c>
      <c r="K201" s="65">
        <v>47781358</v>
      </c>
      <c r="M201" s="491"/>
      <c r="N201" s="492"/>
    </row>
    <row r="202" spans="1:14" x14ac:dyDescent="0.3">
      <c r="A202" s="1" t="s">
        <v>205</v>
      </c>
      <c r="B202" s="45" t="s">
        <v>523</v>
      </c>
      <c r="C202" s="46" t="s">
        <v>24</v>
      </c>
      <c r="D202" s="45"/>
      <c r="E202" s="45"/>
      <c r="F202" s="47"/>
      <c r="G202" s="47">
        <v>13250000</v>
      </c>
      <c r="H202" s="47">
        <v>13250000</v>
      </c>
      <c r="I202" s="47">
        <v>3804000</v>
      </c>
      <c r="J202" s="47">
        <f>cek_realisasi[[#This Row],[Akrual]]-cek_realisasi[[#This Row],[SP2D]]</f>
        <v>0</v>
      </c>
      <c r="K202" s="47">
        <v>3804000</v>
      </c>
      <c r="M202" s="491"/>
      <c r="N202" s="492"/>
    </row>
    <row r="203" spans="1:14" x14ac:dyDescent="0.3">
      <c r="A203" s="1" t="s">
        <v>206</v>
      </c>
      <c r="B203" s="48"/>
      <c r="C203" s="49" t="s">
        <v>554</v>
      </c>
      <c r="D203" s="48">
        <v>100</v>
      </c>
      <c r="E203" s="48" t="s">
        <v>26</v>
      </c>
      <c r="F203" s="50">
        <v>75000</v>
      </c>
      <c r="G203" s="50">
        <v>7500000</v>
      </c>
      <c r="H203" s="50">
        <v>7500000</v>
      </c>
      <c r="I203" s="50">
        <v>1320000</v>
      </c>
      <c r="J203" s="50">
        <f>cek_realisasi[[#This Row],[Akrual]]-cek_realisasi[[#This Row],[SP2D]]</f>
        <v>0</v>
      </c>
      <c r="K203" s="50">
        <v>1320000</v>
      </c>
      <c r="M203" s="491"/>
      <c r="N203" s="492"/>
    </row>
    <row r="204" spans="1:14" x14ac:dyDescent="0.3">
      <c r="A204" s="1" t="s">
        <v>207</v>
      </c>
      <c r="B204" s="48"/>
      <c r="C204" s="49" t="s">
        <v>555</v>
      </c>
      <c r="D204" s="48">
        <v>1</v>
      </c>
      <c r="E204" s="48" t="s">
        <v>120</v>
      </c>
      <c r="F204" s="50">
        <v>750000</v>
      </c>
      <c r="G204" s="50">
        <v>750000</v>
      </c>
      <c r="H204" s="50">
        <v>750000</v>
      </c>
      <c r="I204" s="50">
        <v>0</v>
      </c>
      <c r="J204" s="50">
        <f>cek_realisasi[[#This Row],[Akrual]]-cek_realisasi[[#This Row],[SP2D]]</f>
        <v>0</v>
      </c>
      <c r="K204" s="50">
        <v>0</v>
      </c>
      <c r="M204" s="491"/>
      <c r="N204" s="492"/>
    </row>
    <row r="205" spans="1:14" x14ac:dyDescent="0.3">
      <c r="A205" s="1" t="s">
        <v>208</v>
      </c>
      <c r="B205" s="48"/>
      <c r="C205" s="49" t="s">
        <v>556</v>
      </c>
      <c r="D205" s="48">
        <v>2</v>
      </c>
      <c r="E205" s="48" t="s">
        <v>120</v>
      </c>
      <c r="F205" s="50">
        <v>1500000</v>
      </c>
      <c r="G205" s="50">
        <v>3000000</v>
      </c>
      <c r="H205" s="50">
        <v>3000000</v>
      </c>
      <c r="I205" s="50">
        <v>1489000</v>
      </c>
      <c r="J205" s="50">
        <f>cek_realisasi[[#This Row],[Akrual]]-cek_realisasi[[#This Row],[SP2D]]</f>
        <v>0</v>
      </c>
      <c r="K205" s="50">
        <v>1489000</v>
      </c>
      <c r="M205" s="491"/>
      <c r="N205" s="492"/>
    </row>
    <row r="206" spans="1:14" x14ac:dyDescent="0.3">
      <c r="A206" s="1" t="s">
        <v>658</v>
      </c>
      <c r="B206" s="48"/>
      <c r="C206" s="49" t="s">
        <v>557</v>
      </c>
      <c r="D206" s="48">
        <v>2</v>
      </c>
      <c r="E206" s="48" t="s">
        <v>120</v>
      </c>
      <c r="F206" s="50">
        <v>1000000</v>
      </c>
      <c r="G206" s="50">
        <v>2000000</v>
      </c>
      <c r="H206" s="50">
        <v>2000000</v>
      </c>
      <c r="I206" s="50">
        <v>995000</v>
      </c>
      <c r="J206" s="50">
        <f>cek_realisasi[[#This Row],[Akrual]]-cek_realisasi[[#This Row],[SP2D]]</f>
        <v>0</v>
      </c>
      <c r="K206" s="50">
        <v>995000</v>
      </c>
      <c r="M206" s="491"/>
      <c r="N206" s="492"/>
    </row>
    <row r="207" spans="1:14" x14ac:dyDescent="0.3">
      <c r="A207" s="1" t="s">
        <v>209</v>
      </c>
      <c r="B207" s="51" t="s">
        <v>524</v>
      </c>
      <c r="C207" s="52" t="s">
        <v>73</v>
      </c>
      <c r="D207" s="51"/>
      <c r="E207" s="51"/>
      <c r="F207" s="53"/>
      <c r="G207" s="53">
        <v>14550000</v>
      </c>
      <c r="H207" s="53">
        <v>14550000</v>
      </c>
      <c r="I207" s="53">
        <v>910448</v>
      </c>
      <c r="J207" s="53">
        <f>cek_realisasi[[#This Row],[Akrual]]-cek_realisasi[[#This Row],[SP2D]]</f>
        <v>0</v>
      </c>
      <c r="K207" s="53">
        <v>910448</v>
      </c>
      <c r="M207" s="491"/>
      <c r="N207" s="492"/>
    </row>
    <row r="208" spans="1:14" x14ac:dyDescent="0.3">
      <c r="A208" s="1" t="s">
        <v>210</v>
      </c>
      <c r="B208" s="48"/>
      <c r="C208" s="49" t="s">
        <v>621</v>
      </c>
      <c r="D208" s="48">
        <v>12</v>
      </c>
      <c r="E208" s="48" t="s">
        <v>120</v>
      </c>
      <c r="F208" s="50">
        <v>250000</v>
      </c>
      <c r="G208" s="50">
        <v>3000000</v>
      </c>
      <c r="H208" s="50">
        <v>3000000</v>
      </c>
      <c r="I208" s="50">
        <v>910448</v>
      </c>
      <c r="J208" s="50">
        <f>cek_realisasi[[#This Row],[Akrual]]-cek_realisasi[[#This Row],[SP2D]]</f>
        <v>0</v>
      </c>
      <c r="K208" s="50">
        <v>910448</v>
      </c>
      <c r="M208" s="491"/>
      <c r="N208" s="492"/>
    </row>
    <row r="209" spans="1:14" x14ac:dyDescent="0.3">
      <c r="A209" s="1" t="s">
        <v>1130</v>
      </c>
      <c r="B209" s="48"/>
      <c r="C209" s="49" t="s">
        <v>987</v>
      </c>
      <c r="D209" s="48">
        <v>1</v>
      </c>
      <c r="E209" s="48" t="s">
        <v>120</v>
      </c>
      <c r="F209" s="50">
        <v>11550000</v>
      </c>
      <c r="G209" s="50">
        <v>11550000</v>
      </c>
      <c r="H209" s="50">
        <v>11550000</v>
      </c>
      <c r="I209" s="50">
        <v>0</v>
      </c>
      <c r="J209" s="50">
        <f>cek_realisasi[[#This Row],[Akrual]]-cek_realisasi[[#This Row],[SP2D]]</f>
        <v>0</v>
      </c>
      <c r="K209" s="50">
        <v>0</v>
      </c>
      <c r="M209" s="491"/>
      <c r="N209" s="492"/>
    </row>
    <row r="210" spans="1:14" x14ac:dyDescent="0.3">
      <c r="A210" s="1" t="s">
        <v>211</v>
      </c>
      <c r="B210" s="45" t="s">
        <v>525</v>
      </c>
      <c r="C210" s="46" t="s">
        <v>35</v>
      </c>
      <c r="D210" s="45"/>
      <c r="E210" s="45"/>
      <c r="F210" s="47"/>
      <c r="G210" s="47">
        <v>71534000</v>
      </c>
      <c r="H210" s="47">
        <v>71534000</v>
      </c>
      <c r="I210" s="47">
        <v>32523905</v>
      </c>
      <c r="J210" s="47">
        <f>cek_realisasi[[#This Row],[Akrual]]-cek_realisasi[[#This Row],[SP2D]]</f>
        <v>10543005</v>
      </c>
      <c r="K210" s="47">
        <v>43066910</v>
      </c>
      <c r="M210" s="491"/>
      <c r="N210" s="492"/>
    </row>
    <row r="211" spans="1:14" ht="26.4" x14ac:dyDescent="0.3">
      <c r="A211" s="1" t="s">
        <v>212</v>
      </c>
      <c r="B211" s="48"/>
      <c r="C211" s="49" t="s">
        <v>659</v>
      </c>
      <c r="D211" s="48">
        <v>14</v>
      </c>
      <c r="E211" s="48" t="s">
        <v>26</v>
      </c>
      <c r="F211" s="50">
        <v>5109636</v>
      </c>
      <c r="G211" s="50">
        <v>71534000</v>
      </c>
      <c r="H211" s="50">
        <v>71534000</v>
      </c>
      <c r="I211" s="50">
        <v>32523905</v>
      </c>
      <c r="J211" s="50">
        <f>cek_realisasi[[#This Row],[Akrual]]-cek_realisasi[[#This Row],[SP2D]]</f>
        <v>10543005</v>
      </c>
      <c r="K211" s="50">
        <v>43066910</v>
      </c>
      <c r="M211" s="491"/>
      <c r="N211" s="492"/>
    </row>
    <row r="212" spans="1:14" x14ac:dyDescent="0.3">
      <c r="A212" s="1" t="s">
        <v>213</v>
      </c>
      <c r="B212" s="63" t="s">
        <v>214</v>
      </c>
      <c r="C212" s="64" t="s">
        <v>660</v>
      </c>
      <c r="D212" s="63"/>
      <c r="E212" s="63"/>
      <c r="F212" s="65"/>
      <c r="G212" s="65">
        <v>139554000</v>
      </c>
      <c r="H212" s="65">
        <v>139554000</v>
      </c>
      <c r="I212" s="65">
        <v>19582335</v>
      </c>
      <c r="J212" s="65">
        <f>cek_realisasi[[#This Row],[Akrual]]-cek_realisasi[[#This Row],[SP2D]]</f>
        <v>0</v>
      </c>
      <c r="K212" s="65">
        <v>19582335</v>
      </c>
      <c r="M212" s="491"/>
      <c r="N212" s="492"/>
    </row>
    <row r="213" spans="1:14" x14ac:dyDescent="0.3">
      <c r="A213" s="1" t="s">
        <v>215</v>
      </c>
      <c r="B213" s="45" t="s">
        <v>523</v>
      </c>
      <c r="C213" s="46" t="s">
        <v>24</v>
      </c>
      <c r="D213" s="45"/>
      <c r="E213" s="45"/>
      <c r="F213" s="47"/>
      <c r="G213" s="47">
        <v>23500000</v>
      </c>
      <c r="H213" s="47">
        <v>23500000</v>
      </c>
      <c r="I213" s="47">
        <v>4270000</v>
      </c>
      <c r="J213" s="47">
        <f>cek_realisasi[[#This Row],[Akrual]]-cek_realisasi[[#This Row],[SP2D]]</f>
        <v>0</v>
      </c>
      <c r="K213" s="47">
        <v>4270000</v>
      </c>
      <c r="M213" s="491"/>
      <c r="N213" s="492"/>
    </row>
    <row r="214" spans="1:14" x14ac:dyDescent="0.3">
      <c r="A214" s="1" t="s">
        <v>216</v>
      </c>
      <c r="B214" s="48"/>
      <c r="C214" s="49" t="s">
        <v>554</v>
      </c>
      <c r="D214" s="48">
        <v>100</v>
      </c>
      <c r="E214" s="48" t="s">
        <v>26</v>
      </c>
      <c r="F214" s="50">
        <v>75000</v>
      </c>
      <c r="G214" s="50">
        <v>7500000</v>
      </c>
      <c r="H214" s="50">
        <v>7500000</v>
      </c>
      <c r="I214" s="50">
        <v>1800000</v>
      </c>
      <c r="J214" s="50">
        <f>cek_realisasi[[#This Row],[Akrual]]-cek_realisasi[[#This Row],[SP2D]]</f>
        <v>0</v>
      </c>
      <c r="K214" s="50">
        <v>1800000</v>
      </c>
      <c r="M214" s="491"/>
      <c r="N214" s="492"/>
    </row>
    <row r="215" spans="1:14" x14ac:dyDescent="0.3">
      <c r="A215" s="1" t="s">
        <v>217</v>
      </c>
      <c r="B215" s="48"/>
      <c r="C215" s="49" t="s">
        <v>555</v>
      </c>
      <c r="D215" s="48">
        <v>4</v>
      </c>
      <c r="E215" s="48" t="s">
        <v>120</v>
      </c>
      <c r="F215" s="50">
        <v>1500000</v>
      </c>
      <c r="G215" s="50">
        <v>6000000</v>
      </c>
      <c r="H215" s="50">
        <v>6000000</v>
      </c>
      <c r="I215" s="50">
        <v>0</v>
      </c>
      <c r="J215" s="50">
        <f>cek_realisasi[[#This Row],[Akrual]]-cek_realisasi[[#This Row],[SP2D]]</f>
        <v>0</v>
      </c>
      <c r="K215" s="50">
        <v>0</v>
      </c>
      <c r="M215" s="491"/>
      <c r="N215" s="492"/>
    </row>
    <row r="216" spans="1:14" x14ac:dyDescent="0.3">
      <c r="A216" s="1" t="s">
        <v>218</v>
      </c>
      <c r="B216" s="48"/>
      <c r="C216" s="49" t="s">
        <v>556</v>
      </c>
      <c r="D216" s="48">
        <v>4</v>
      </c>
      <c r="E216" s="48" t="s">
        <v>120</v>
      </c>
      <c r="F216" s="50">
        <v>1500000</v>
      </c>
      <c r="G216" s="50">
        <v>6000000</v>
      </c>
      <c r="H216" s="50">
        <v>6000000</v>
      </c>
      <c r="I216" s="50">
        <v>1475000</v>
      </c>
      <c r="J216" s="50">
        <f>cek_realisasi[[#This Row],[Akrual]]-cek_realisasi[[#This Row],[SP2D]]</f>
        <v>0</v>
      </c>
      <c r="K216" s="50">
        <v>1475000</v>
      </c>
      <c r="M216" s="491"/>
      <c r="N216" s="492"/>
    </row>
    <row r="217" spans="1:14" x14ac:dyDescent="0.3">
      <c r="A217" s="1" t="s">
        <v>219</v>
      </c>
      <c r="B217" s="48"/>
      <c r="C217" s="49" t="s">
        <v>557</v>
      </c>
      <c r="D217" s="48">
        <v>4</v>
      </c>
      <c r="E217" s="48" t="s">
        <v>120</v>
      </c>
      <c r="F217" s="50">
        <v>1000000</v>
      </c>
      <c r="G217" s="50">
        <v>4000000</v>
      </c>
      <c r="H217" s="50">
        <v>4000000</v>
      </c>
      <c r="I217" s="50">
        <v>995000</v>
      </c>
      <c r="J217" s="50">
        <f>cek_realisasi[[#This Row],[Akrual]]-cek_realisasi[[#This Row],[SP2D]]</f>
        <v>0</v>
      </c>
      <c r="K217" s="50">
        <v>995000</v>
      </c>
      <c r="M217" s="491"/>
      <c r="N217" s="492"/>
    </row>
    <row r="218" spans="1:14" x14ac:dyDescent="0.3">
      <c r="A218" s="1" t="s">
        <v>220</v>
      </c>
      <c r="B218" s="45" t="s">
        <v>525</v>
      </c>
      <c r="C218" s="46" t="s">
        <v>35</v>
      </c>
      <c r="D218" s="45"/>
      <c r="E218" s="45"/>
      <c r="F218" s="47"/>
      <c r="G218" s="47">
        <v>116054000</v>
      </c>
      <c r="H218" s="47">
        <v>116054000</v>
      </c>
      <c r="I218" s="47">
        <v>15312335</v>
      </c>
      <c r="J218" s="47">
        <f>cek_realisasi[[#This Row],[Akrual]]-cek_realisasi[[#This Row],[SP2D]]</f>
        <v>0</v>
      </c>
      <c r="K218" s="47">
        <v>15312335</v>
      </c>
      <c r="M218" s="491"/>
      <c r="N218" s="492"/>
    </row>
    <row r="219" spans="1:14" x14ac:dyDescent="0.3">
      <c r="A219" s="1" t="s">
        <v>221</v>
      </c>
      <c r="B219" s="48"/>
      <c r="C219" s="49" t="s">
        <v>1287</v>
      </c>
      <c r="D219" s="48">
        <v>21</v>
      </c>
      <c r="E219" s="48" t="s">
        <v>26</v>
      </c>
      <c r="F219" s="50">
        <v>5526381</v>
      </c>
      <c r="G219" s="50">
        <v>116054000</v>
      </c>
      <c r="H219" s="50">
        <v>116054000</v>
      </c>
      <c r="I219" s="50">
        <v>15312335</v>
      </c>
      <c r="J219" s="50">
        <f>cek_realisasi[[#This Row],[Akrual]]-cek_realisasi[[#This Row],[SP2D]]</f>
        <v>0</v>
      </c>
      <c r="K219" s="50">
        <v>15312335</v>
      </c>
      <c r="M219" s="491"/>
      <c r="N219" s="492"/>
    </row>
    <row r="220" spans="1:14" x14ac:dyDescent="0.3">
      <c r="A220" s="1" t="s">
        <v>222</v>
      </c>
      <c r="B220" s="63" t="s">
        <v>223</v>
      </c>
      <c r="C220" s="64" t="s">
        <v>662</v>
      </c>
      <c r="D220" s="63"/>
      <c r="E220" s="63"/>
      <c r="F220" s="65"/>
      <c r="G220" s="65">
        <v>50000000</v>
      </c>
      <c r="H220" s="65">
        <v>50000000</v>
      </c>
      <c r="I220" s="65">
        <v>0</v>
      </c>
      <c r="J220" s="65">
        <f>cek_realisasi[[#This Row],[Akrual]]-cek_realisasi[[#This Row],[SP2D]]</f>
        <v>0</v>
      </c>
      <c r="K220" s="65">
        <v>0</v>
      </c>
      <c r="M220" s="491"/>
      <c r="N220" s="492"/>
    </row>
    <row r="221" spans="1:14" x14ac:dyDescent="0.3">
      <c r="A221" s="1" t="s">
        <v>224</v>
      </c>
      <c r="B221" s="51" t="s">
        <v>523</v>
      </c>
      <c r="C221" s="52" t="s">
        <v>24</v>
      </c>
      <c r="D221" s="51"/>
      <c r="E221" s="51"/>
      <c r="F221" s="53"/>
      <c r="G221" s="53">
        <v>15500000</v>
      </c>
      <c r="H221" s="53">
        <v>15500000</v>
      </c>
      <c r="I221" s="53">
        <v>0</v>
      </c>
      <c r="J221" s="53">
        <f>cek_realisasi[[#This Row],[Akrual]]-cek_realisasi[[#This Row],[SP2D]]</f>
        <v>0</v>
      </c>
      <c r="K221" s="53">
        <v>0</v>
      </c>
      <c r="M221" s="491"/>
      <c r="N221" s="492"/>
    </row>
    <row r="222" spans="1:14" x14ac:dyDescent="0.3">
      <c r="A222" s="1" t="s">
        <v>225</v>
      </c>
      <c r="B222" s="48"/>
      <c r="C222" s="49" t="s">
        <v>554</v>
      </c>
      <c r="D222" s="48">
        <v>100</v>
      </c>
      <c r="E222" s="48" t="s">
        <v>26</v>
      </c>
      <c r="F222" s="50">
        <v>75000</v>
      </c>
      <c r="G222" s="50">
        <v>7500000</v>
      </c>
      <c r="H222" s="50">
        <v>7500000</v>
      </c>
      <c r="I222" s="50">
        <v>0</v>
      </c>
      <c r="J222" s="50">
        <f>cek_realisasi[[#This Row],[Akrual]]-cek_realisasi[[#This Row],[SP2D]]</f>
        <v>0</v>
      </c>
      <c r="K222" s="50">
        <v>0</v>
      </c>
      <c r="M222" s="491"/>
      <c r="N222" s="492"/>
    </row>
    <row r="223" spans="1:14" x14ac:dyDescent="0.3">
      <c r="A223" s="1" t="s">
        <v>226</v>
      </c>
      <c r="B223" s="48"/>
      <c r="C223" s="49" t="s">
        <v>555</v>
      </c>
      <c r="D223" s="48">
        <v>2</v>
      </c>
      <c r="E223" s="48" t="s">
        <v>120</v>
      </c>
      <c r="F223" s="50">
        <v>1500000</v>
      </c>
      <c r="G223" s="50">
        <v>3000000</v>
      </c>
      <c r="H223" s="50">
        <v>3000000</v>
      </c>
      <c r="I223" s="50">
        <v>0</v>
      </c>
      <c r="J223" s="50">
        <f>cek_realisasi[[#This Row],[Akrual]]-cek_realisasi[[#This Row],[SP2D]]</f>
        <v>0</v>
      </c>
      <c r="K223" s="50">
        <v>0</v>
      </c>
      <c r="M223" s="491"/>
      <c r="N223" s="492"/>
    </row>
    <row r="224" spans="1:14" x14ac:dyDescent="0.3">
      <c r="A224" s="1" t="s">
        <v>227</v>
      </c>
      <c r="B224" s="48"/>
      <c r="C224" s="49" t="s">
        <v>556</v>
      </c>
      <c r="D224" s="48">
        <v>2</v>
      </c>
      <c r="E224" s="48" t="s">
        <v>120</v>
      </c>
      <c r="F224" s="50">
        <v>1500000</v>
      </c>
      <c r="G224" s="50">
        <v>3000000</v>
      </c>
      <c r="H224" s="50">
        <v>3000000</v>
      </c>
      <c r="I224" s="50">
        <v>0</v>
      </c>
      <c r="J224" s="50">
        <f>cek_realisasi[[#This Row],[Akrual]]-cek_realisasi[[#This Row],[SP2D]]</f>
        <v>0</v>
      </c>
      <c r="K224" s="50">
        <v>0</v>
      </c>
      <c r="M224" s="491"/>
      <c r="N224" s="492"/>
    </row>
    <row r="225" spans="1:14" x14ac:dyDescent="0.3">
      <c r="A225" s="1" t="s">
        <v>228</v>
      </c>
      <c r="B225" s="48"/>
      <c r="C225" s="49" t="s">
        <v>557</v>
      </c>
      <c r="D225" s="48">
        <v>2</v>
      </c>
      <c r="E225" s="48" t="s">
        <v>120</v>
      </c>
      <c r="F225" s="50">
        <v>1000000</v>
      </c>
      <c r="G225" s="50">
        <v>2000000</v>
      </c>
      <c r="H225" s="50">
        <v>2000000</v>
      </c>
      <c r="I225" s="50">
        <v>0</v>
      </c>
      <c r="J225" s="50">
        <f>cek_realisasi[[#This Row],[Akrual]]-cek_realisasi[[#This Row],[SP2D]]</f>
        <v>0</v>
      </c>
      <c r="K225" s="50">
        <v>0</v>
      </c>
      <c r="M225" s="491"/>
      <c r="N225" s="492"/>
    </row>
    <row r="226" spans="1:14" x14ac:dyDescent="0.3">
      <c r="A226" s="1" t="s">
        <v>229</v>
      </c>
      <c r="B226" s="45" t="s">
        <v>525</v>
      </c>
      <c r="C226" s="46" t="s">
        <v>35</v>
      </c>
      <c r="D226" s="45"/>
      <c r="E226" s="45"/>
      <c r="F226" s="47"/>
      <c r="G226" s="47">
        <v>34500000</v>
      </c>
      <c r="H226" s="47">
        <v>34500000</v>
      </c>
      <c r="I226" s="47">
        <v>0</v>
      </c>
      <c r="J226" s="47">
        <f>cek_realisasi[[#This Row],[Akrual]]-cek_realisasi[[#This Row],[SP2D]]</f>
        <v>0</v>
      </c>
      <c r="K226" s="47">
        <v>0</v>
      </c>
      <c r="M226" s="491"/>
      <c r="N226" s="492"/>
    </row>
    <row r="227" spans="1:14" x14ac:dyDescent="0.3">
      <c r="A227" s="1" t="s">
        <v>230</v>
      </c>
      <c r="B227" s="48"/>
      <c r="C227" s="49" t="s">
        <v>663</v>
      </c>
      <c r="D227" s="48">
        <v>6</v>
      </c>
      <c r="E227" s="48" t="s">
        <v>26</v>
      </c>
      <c r="F227" s="50">
        <v>5750000</v>
      </c>
      <c r="G227" s="50">
        <v>34500000</v>
      </c>
      <c r="H227" s="50">
        <v>34500000</v>
      </c>
      <c r="I227" s="50">
        <v>0</v>
      </c>
      <c r="J227" s="50">
        <f>cek_realisasi[[#This Row],[Akrual]]-cek_realisasi[[#This Row],[SP2D]]</f>
        <v>0</v>
      </c>
      <c r="K227" s="50">
        <v>0</v>
      </c>
      <c r="M227" s="491"/>
      <c r="N227" s="492"/>
    </row>
    <row r="228" spans="1:14" x14ac:dyDescent="0.3">
      <c r="A228" s="1" t="s">
        <v>994</v>
      </c>
      <c r="B228" s="63" t="s">
        <v>957</v>
      </c>
      <c r="C228" s="64" t="s">
        <v>1226</v>
      </c>
      <c r="D228" s="63"/>
      <c r="E228" s="63"/>
      <c r="F228" s="65"/>
      <c r="G228" s="65">
        <v>72788000</v>
      </c>
      <c r="H228" s="65">
        <v>72788000</v>
      </c>
      <c r="I228" s="65">
        <v>0</v>
      </c>
      <c r="J228" s="65">
        <f>cek_realisasi[[#This Row],[Akrual]]-cek_realisasi[[#This Row],[SP2D]]</f>
        <v>0</v>
      </c>
      <c r="K228" s="65">
        <v>0</v>
      </c>
      <c r="M228" s="491"/>
      <c r="N228" s="492"/>
    </row>
    <row r="229" spans="1:14" x14ac:dyDescent="0.3">
      <c r="A229" s="1" t="s">
        <v>995</v>
      </c>
      <c r="B229" s="51">
        <v>521211</v>
      </c>
      <c r="C229" s="52" t="s">
        <v>24</v>
      </c>
      <c r="D229" s="51"/>
      <c r="E229" s="51"/>
      <c r="F229" s="53"/>
      <c r="G229" s="53">
        <v>7750000</v>
      </c>
      <c r="H229" s="53">
        <v>7750000</v>
      </c>
      <c r="I229" s="53">
        <v>0</v>
      </c>
      <c r="J229" s="53">
        <f>cek_realisasi[[#This Row],[Akrual]]-cek_realisasi[[#This Row],[SP2D]]</f>
        <v>0</v>
      </c>
      <c r="K229" s="53">
        <v>0</v>
      </c>
      <c r="M229" s="491"/>
      <c r="N229" s="492"/>
    </row>
    <row r="230" spans="1:14" x14ac:dyDescent="0.3">
      <c r="A230" s="1" t="s">
        <v>1135</v>
      </c>
      <c r="B230" s="48"/>
      <c r="C230" s="49" t="s">
        <v>554</v>
      </c>
      <c r="D230" s="416">
        <v>50</v>
      </c>
      <c r="E230" s="48" t="s">
        <v>26</v>
      </c>
      <c r="F230" s="50">
        <v>75000</v>
      </c>
      <c r="G230" s="50">
        <v>3750000</v>
      </c>
      <c r="H230" s="50">
        <v>3750000</v>
      </c>
      <c r="I230" s="50">
        <v>0</v>
      </c>
      <c r="J230" s="50">
        <f>cek_realisasi[[#This Row],[Akrual]]-cek_realisasi[[#This Row],[SP2D]]</f>
        <v>0</v>
      </c>
      <c r="K230" s="50">
        <v>0</v>
      </c>
      <c r="M230" s="491"/>
      <c r="N230" s="492"/>
    </row>
    <row r="231" spans="1:14" x14ac:dyDescent="0.3">
      <c r="A231" s="1" t="s">
        <v>1136</v>
      </c>
      <c r="B231" s="48"/>
      <c r="C231" s="49" t="s">
        <v>1037</v>
      </c>
      <c r="D231" s="416">
        <v>1</v>
      </c>
      <c r="E231" s="48" t="s">
        <v>120</v>
      </c>
      <c r="F231" s="50">
        <v>1500000</v>
      </c>
      <c r="G231" s="50">
        <v>1500000</v>
      </c>
      <c r="H231" s="50">
        <v>1500000</v>
      </c>
      <c r="I231" s="50">
        <v>0</v>
      </c>
      <c r="J231" s="50">
        <f>cek_realisasi[[#This Row],[Akrual]]-cek_realisasi[[#This Row],[SP2D]]</f>
        <v>0</v>
      </c>
      <c r="K231" s="50">
        <v>0</v>
      </c>
      <c r="M231" s="491"/>
      <c r="N231" s="492"/>
    </row>
    <row r="232" spans="1:14" x14ac:dyDescent="0.3">
      <c r="A232" s="1" t="s">
        <v>1137</v>
      </c>
      <c r="B232" s="48"/>
      <c r="C232" s="49" t="s">
        <v>556</v>
      </c>
      <c r="D232" s="416">
        <v>1</v>
      </c>
      <c r="E232" s="48" t="s">
        <v>120</v>
      </c>
      <c r="F232" s="50">
        <v>1500000</v>
      </c>
      <c r="G232" s="50">
        <v>1500000</v>
      </c>
      <c r="H232" s="50">
        <v>1500000</v>
      </c>
      <c r="I232" s="50">
        <v>0</v>
      </c>
      <c r="J232" s="50">
        <f>cek_realisasi[[#This Row],[Akrual]]-cek_realisasi[[#This Row],[SP2D]]</f>
        <v>0</v>
      </c>
      <c r="K232" s="50">
        <v>0</v>
      </c>
      <c r="M232" s="491"/>
      <c r="N232" s="492"/>
    </row>
    <row r="233" spans="1:14" x14ac:dyDescent="0.3">
      <c r="A233" s="1" t="s">
        <v>1138</v>
      </c>
      <c r="B233" s="48"/>
      <c r="C233" s="49" t="s">
        <v>557</v>
      </c>
      <c r="D233" s="416">
        <v>1</v>
      </c>
      <c r="E233" s="48" t="s">
        <v>120</v>
      </c>
      <c r="F233" s="50">
        <v>1000000</v>
      </c>
      <c r="G233" s="50">
        <v>1000000</v>
      </c>
      <c r="H233" s="50">
        <v>1000000</v>
      </c>
      <c r="I233" s="50">
        <v>0</v>
      </c>
      <c r="J233" s="50">
        <f>cek_realisasi[[#This Row],[Akrual]]-cek_realisasi[[#This Row],[SP2D]]</f>
        <v>0</v>
      </c>
      <c r="K233" s="50">
        <v>0</v>
      </c>
      <c r="M233" s="491"/>
      <c r="N233" s="492"/>
    </row>
    <row r="234" spans="1:14" x14ac:dyDescent="0.3">
      <c r="A234" s="1" t="s">
        <v>997</v>
      </c>
      <c r="B234" s="45">
        <v>524111</v>
      </c>
      <c r="C234" s="46" t="s">
        <v>35</v>
      </c>
      <c r="D234" s="48"/>
      <c r="E234" s="48"/>
      <c r="F234" s="50"/>
      <c r="G234" s="47">
        <v>5000000</v>
      </c>
      <c r="H234" s="47">
        <v>5000000</v>
      </c>
      <c r="I234" s="47">
        <v>0</v>
      </c>
      <c r="J234" s="47">
        <f>cek_realisasi[[#This Row],[Akrual]]-cek_realisasi[[#This Row],[SP2D]]</f>
        <v>0</v>
      </c>
      <c r="K234" s="47">
        <v>0</v>
      </c>
      <c r="M234" s="491"/>
      <c r="N234" s="492"/>
    </row>
    <row r="235" spans="1:14" x14ac:dyDescent="0.3">
      <c r="A235" s="1" t="s">
        <v>1144</v>
      </c>
      <c r="B235" s="48"/>
      <c r="C235" s="49" t="s">
        <v>1042</v>
      </c>
      <c r="D235" s="416">
        <v>10</v>
      </c>
      <c r="E235" s="48" t="s">
        <v>26</v>
      </c>
      <c r="F235" s="50">
        <v>500000</v>
      </c>
      <c r="G235" s="50">
        <v>5000000</v>
      </c>
      <c r="H235" s="50">
        <v>5000000</v>
      </c>
      <c r="I235" s="50">
        <v>0</v>
      </c>
      <c r="J235" s="50">
        <f>cek_realisasi[[#This Row],[Akrual]]-cek_realisasi[[#This Row],[SP2D]]</f>
        <v>0</v>
      </c>
      <c r="K235" s="50">
        <v>0</v>
      </c>
      <c r="M235" s="491"/>
      <c r="N235" s="492"/>
    </row>
    <row r="236" spans="1:14" x14ac:dyDescent="0.3">
      <c r="A236" s="1" t="s">
        <v>998</v>
      </c>
      <c r="B236" s="51" t="s">
        <v>529</v>
      </c>
      <c r="C236" s="52" t="s">
        <v>477</v>
      </c>
      <c r="D236" s="51"/>
      <c r="E236" s="51"/>
      <c r="F236" s="53"/>
      <c r="G236" s="53">
        <v>60038000</v>
      </c>
      <c r="H236" s="53">
        <v>60038000</v>
      </c>
      <c r="I236" s="53">
        <v>0</v>
      </c>
      <c r="J236" s="53">
        <f>cek_realisasi[[#This Row],[Akrual]]-cek_realisasi[[#This Row],[SP2D]]</f>
        <v>0</v>
      </c>
      <c r="K236" s="53">
        <v>0</v>
      </c>
      <c r="M236" s="491"/>
      <c r="N236" s="492"/>
    </row>
    <row r="237" spans="1:14" x14ac:dyDescent="0.3">
      <c r="A237" s="1" t="s">
        <v>1145</v>
      </c>
      <c r="B237" s="48"/>
      <c r="C237" s="49" t="s">
        <v>1249</v>
      </c>
      <c r="D237" s="416">
        <v>54</v>
      </c>
      <c r="E237" s="48" t="s">
        <v>479</v>
      </c>
      <c r="F237" s="50">
        <v>822000</v>
      </c>
      <c r="G237" s="50">
        <v>44388000</v>
      </c>
      <c r="H237" s="50">
        <v>44388000</v>
      </c>
      <c r="I237" s="50">
        <v>0</v>
      </c>
      <c r="J237" s="50">
        <f>cek_realisasi[[#This Row],[Akrual]]-cek_realisasi[[#This Row],[SP2D]]</f>
        <v>0</v>
      </c>
      <c r="K237" s="50">
        <v>0</v>
      </c>
      <c r="M237" s="491"/>
      <c r="N237" s="492"/>
    </row>
    <row r="238" spans="1:14" x14ac:dyDescent="0.3">
      <c r="A238" s="1" t="s">
        <v>1146</v>
      </c>
      <c r="B238" s="48"/>
      <c r="C238" s="49" t="s">
        <v>1250</v>
      </c>
      <c r="D238" s="416">
        <v>81</v>
      </c>
      <c r="E238" s="48" t="s">
        <v>479</v>
      </c>
      <c r="F238" s="50">
        <v>150000</v>
      </c>
      <c r="G238" s="50">
        <v>12150000</v>
      </c>
      <c r="H238" s="50">
        <v>12150000</v>
      </c>
      <c r="I238" s="50">
        <v>0</v>
      </c>
      <c r="J238" s="50">
        <f>cek_realisasi[[#This Row],[Akrual]]-cek_realisasi[[#This Row],[SP2D]]</f>
        <v>0</v>
      </c>
      <c r="K238" s="50">
        <v>0</v>
      </c>
      <c r="M238" s="491"/>
      <c r="N238" s="492"/>
    </row>
    <row r="239" spans="1:14" x14ac:dyDescent="0.3">
      <c r="A239" s="1" t="s">
        <v>1147</v>
      </c>
      <c r="B239" s="48"/>
      <c r="C239" s="49" t="s">
        <v>1224</v>
      </c>
      <c r="D239" s="416">
        <v>10</v>
      </c>
      <c r="E239" s="48" t="s">
        <v>479</v>
      </c>
      <c r="F239" s="50">
        <v>350000</v>
      </c>
      <c r="G239" s="50">
        <v>3500000</v>
      </c>
      <c r="H239" s="50">
        <v>3500000</v>
      </c>
      <c r="I239" s="50">
        <v>0</v>
      </c>
      <c r="J239" s="50">
        <f>cek_realisasi[[#This Row],[Akrual]]-cek_realisasi[[#This Row],[SP2D]]</f>
        <v>0</v>
      </c>
      <c r="K239" s="50">
        <v>0</v>
      </c>
      <c r="M239" s="491"/>
      <c r="N239" s="492"/>
    </row>
    <row r="240" spans="1:14" x14ac:dyDescent="0.3">
      <c r="A240" s="1" t="s">
        <v>231</v>
      </c>
      <c r="B240" s="96" t="s">
        <v>232</v>
      </c>
      <c r="C240" s="97" t="s">
        <v>233</v>
      </c>
      <c r="D240" s="96">
        <v>1</v>
      </c>
      <c r="E240" s="96" t="s">
        <v>123</v>
      </c>
      <c r="F240" s="98"/>
      <c r="G240" s="98">
        <v>9231678000</v>
      </c>
      <c r="H240" s="98">
        <v>9231678000</v>
      </c>
      <c r="I240" s="98">
        <v>3059807036</v>
      </c>
      <c r="J240" s="98">
        <f>cek_realisasi[[#This Row],[Akrual]]-cek_realisasi[[#This Row],[SP2D]]</f>
        <v>273804542</v>
      </c>
      <c r="K240" s="98">
        <v>3333611578</v>
      </c>
      <c r="M240" s="491"/>
      <c r="N240" s="492"/>
    </row>
    <row r="241" spans="1:14" x14ac:dyDescent="0.3">
      <c r="A241" t="s">
        <v>534</v>
      </c>
      <c r="B241" s="60" t="s">
        <v>535</v>
      </c>
      <c r="C241" s="516" t="s">
        <v>536</v>
      </c>
      <c r="D241" s="517"/>
      <c r="E241" s="517" t="s">
        <v>553</v>
      </c>
      <c r="F241" s="518"/>
      <c r="G241" s="518">
        <v>7036020000</v>
      </c>
      <c r="H241" s="518">
        <v>7036020000</v>
      </c>
      <c r="I241" s="518">
        <v>2450459970</v>
      </c>
      <c r="J241" s="518">
        <f>cek_realisasi[[#This Row],[Akrual]]-cek_realisasi[[#This Row],[SP2D]]</f>
        <v>207004542</v>
      </c>
      <c r="K241" s="518">
        <v>2657464512</v>
      </c>
      <c r="M241" s="491"/>
      <c r="N241" s="492"/>
    </row>
    <row r="242" spans="1:14" x14ac:dyDescent="0.3">
      <c r="A242" s="1" t="s">
        <v>664</v>
      </c>
      <c r="B242" s="63" t="s">
        <v>665</v>
      </c>
      <c r="C242" s="64" t="s">
        <v>537</v>
      </c>
      <c r="D242" s="63"/>
      <c r="E242" s="63"/>
      <c r="F242" s="65"/>
      <c r="G242" s="65">
        <v>7036020000</v>
      </c>
      <c r="H242" s="65">
        <v>7036020000</v>
      </c>
      <c r="I242" s="65">
        <v>2450459970</v>
      </c>
      <c r="J242" s="65">
        <f>cek_realisasi[[#This Row],[Akrual]]-cek_realisasi[[#This Row],[SP2D]]</f>
        <v>207004542</v>
      </c>
      <c r="K242" s="65">
        <v>2657464512</v>
      </c>
      <c r="M242" s="491"/>
      <c r="N242" s="492"/>
    </row>
    <row r="243" spans="1:14" x14ac:dyDescent="0.3">
      <c r="A243" s="1" t="s">
        <v>666</v>
      </c>
      <c r="B243" s="57" t="s">
        <v>667</v>
      </c>
      <c r="C243" s="58" t="s">
        <v>538</v>
      </c>
      <c r="D243" s="57"/>
      <c r="E243" s="57"/>
      <c r="F243" s="59"/>
      <c r="G243" s="59">
        <v>2390272000</v>
      </c>
      <c r="H243" s="59">
        <v>2390272000</v>
      </c>
      <c r="I243" s="59">
        <v>991125500</v>
      </c>
      <c r="J243" s="59">
        <f>cek_realisasi[[#This Row],[Akrual]]-cek_realisasi[[#This Row],[SP2D]]</f>
        <v>162797900</v>
      </c>
      <c r="K243" s="59">
        <v>1153923400</v>
      </c>
      <c r="M243" s="491"/>
      <c r="N243" s="492"/>
    </row>
    <row r="244" spans="1:14" x14ac:dyDescent="0.3">
      <c r="A244" s="1" t="s">
        <v>668</v>
      </c>
      <c r="B244" s="48"/>
      <c r="C244" s="49" t="s">
        <v>669</v>
      </c>
      <c r="D244" s="48">
        <v>14</v>
      </c>
      <c r="E244" s="48" t="s">
        <v>670</v>
      </c>
      <c r="F244" s="50">
        <v>170733715</v>
      </c>
      <c r="G244" s="50">
        <v>2390272000</v>
      </c>
      <c r="H244" s="50">
        <v>2390272000</v>
      </c>
      <c r="I244" s="50">
        <v>991125500</v>
      </c>
      <c r="J244" s="50">
        <f>cek_realisasi[[#This Row],[Akrual]]-cek_realisasi[[#This Row],[SP2D]]</f>
        <v>162797900</v>
      </c>
      <c r="K244" s="50">
        <v>1153923400</v>
      </c>
      <c r="M244" s="491"/>
      <c r="N244" s="492"/>
    </row>
    <row r="245" spans="1:14" x14ac:dyDescent="0.3">
      <c r="A245" s="1" t="s">
        <v>671</v>
      </c>
      <c r="B245" s="51" t="s">
        <v>672</v>
      </c>
      <c r="C245" s="52" t="s">
        <v>539</v>
      </c>
      <c r="D245" s="51"/>
      <c r="E245" s="51"/>
      <c r="F245" s="53"/>
      <c r="G245" s="53">
        <v>109000</v>
      </c>
      <c r="H245" s="53">
        <v>109000</v>
      </c>
      <c r="I245" s="53">
        <v>15836</v>
      </c>
      <c r="J245" s="53">
        <f>cek_realisasi[[#This Row],[Akrual]]-cek_realisasi[[#This Row],[SP2D]]</f>
        <v>2493</v>
      </c>
      <c r="K245" s="53">
        <v>18329</v>
      </c>
      <c r="M245" s="491"/>
      <c r="N245" s="492"/>
    </row>
    <row r="246" spans="1:14" x14ac:dyDescent="0.3">
      <c r="A246" s="1" t="s">
        <v>673</v>
      </c>
      <c r="B246" s="48"/>
      <c r="C246" s="49" t="s">
        <v>674</v>
      </c>
      <c r="D246" s="48">
        <v>14</v>
      </c>
      <c r="E246" s="48" t="s">
        <v>670</v>
      </c>
      <c r="F246" s="50">
        <v>7786</v>
      </c>
      <c r="G246" s="50">
        <v>109000</v>
      </c>
      <c r="H246" s="50">
        <v>109000</v>
      </c>
      <c r="I246" s="50">
        <v>15836</v>
      </c>
      <c r="J246" s="50">
        <f>cek_realisasi[[#This Row],[Akrual]]-cek_realisasi[[#This Row],[SP2D]]</f>
        <v>2493</v>
      </c>
      <c r="K246" s="50">
        <v>18329</v>
      </c>
      <c r="M246" s="491"/>
      <c r="N246" s="492"/>
    </row>
    <row r="247" spans="1:14" x14ac:dyDescent="0.3">
      <c r="A247" s="1" t="s">
        <v>675</v>
      </c>
      <c r="B247" s="51" t="s">
        <v>676</v>
      </c>
      <c r="C247" s="52" t="s">
        <v>540</v>
      </c>
      <c r="D247" s="51"/>
      <c r="E247" s="51"/>
      <c r="F247" s="53"/>
      <c r="G247" s="53">
        <v>163168000</v>
      </c>
      <c r="H247" s="53">
        <v>163168000</v>
      </c>
      <c r="I247" s="53">
        <v>65286870</v>
      </c>
      <c r="J247" s="53">
        <f>cek_realisasi[[#This Row],[Akrual]]-cek_realisasi[[#This Row],[SP2D]]</f>
        <v>10583560</v>
      </c>
      <c r="K247" s="53">
        <v>75870430</v>
      </c>
      <c r="M247" s="491"/>
      <c r="N247" s="492"/>
    </row>
    <row r="248" spans="1:14" x14ac:dyDescent="0.3">
      <c r="A248" s="1" t="s">
        <v>677</v>
      </c>
      <c r="B248" s="48"/>
      <c r="C248" s="49" t="s">
        <v>678</v>
      </c>
      <c r="D248" s="48">
        <v>14</v>
      </c>
      <c r="E248" s="48" t="s">
        <v>670</v>
      </c>
      <c r="F248" s="50">
        <v>11654858</v>
      </c>
      <c r="G248" s="50">
        <v>163168000</v>
      </c>
      <c r="H248" s="50">
        <v>163168000</v>
      </c>
      <c r="I248" s="50">
        <v>65286870</v>
      </c>
      <c r="J248" s="50">
        <f>cek_realisasi[[#This Row],[Akrual]]-cek_realisasi[[#This Row],[SP2D]]</f>
        <v>10583560</v>
      </c>
      <c r="K248" s="50">
        <v>75870430</v>
      </c>
      <c r="M248" s="491"/>
      <c r="N248" s="492"/>
    </row>
    <row r="249" spans="1:14" x14ac:dyDescent="0.3">
      <c r="A249" s="1" t="s">
        <v>679</v>
      </c>
      <c r="B249" s="51" t="s">
        <v>680</v>
      </c>
      <c r="C249" s="52" t="s">
        <v>541</v>
      </c>
      <c r="D249" s="51"/>
      <c r="E249" s="51"/>
      <c r="F249" s="53"/>
      <c r="G249" s="53">
        <v>57444000</v>
      </c>
      <c r="H249" s="53">
        <v>57444000</v>
      </c>
      <c r="I249" s="53">
        <v>19961356</v>
      </c>
      <c r="J249" s="53">
        <f>cek_realisasi[[#This Row],[Akrual]]-cek_realisasi[[#This Row],[SP2D]]</f>
        <v>3271896</v>
      </c>
      <c r="K249" s="53">
        <v>23233252</v>
      </c>
      <c r="M249" s="491"/>
      <c r="N249" s="492"/>
    </row>
    <row r="250" spans="1:14" x14ac:dyDescent="0.3">
      <c r="A250" s="1" t="s">
        <v>681</v>
      </c>
      <c r="B250" s="48"/>
      <c r="C250" s="49" t="s">
        <v>682</v>
      </c>
      <c r="D250" s="48">
        <v>14</v>
      </c>
      <c r="E250" s="48" t="s">
        <v>670</v>
      </c>
      <c r="F250" s="50">
        <v>4103143</v>
      </c>
      <c r="G250" s="50">
        <v>57444000</v>
      </c>
      <c r="H250" s="50">
        <v>57444000</v>
      </c>
      <c r="I250" s="50">
        <v>19961356</v>
      </c>
      <c r="J250" s="50">
        <f>cek_realisasi[[#This Row],[Akrual]]-cek_realisasi[[#This Row],[SP2D]]</f>
        <v>3271896</v>
      </c>
      <c r="K250" s="50">
        <v>23233252</v>
      </c>
      <c r="M250" s="491"/>
      <c r="N250" s="492"/>
    </row>
    <row r="251" spans="1:14" x14ac:dyDescent="0.3">
      <c r="A251" s="1" t="s">
        <v>683</v>
      </c>
      <c r="B251" s="51" t="s">
        <v>684</v>
      </c>
      <c r="C251" s="52" t="s">
        <v>542</v>
      </c>
      <c r="D251" s="51"/>
      <c r="E251" s="51"/>
      <c r="F251" s="53"/>
      <c r="G251" s="53">
        <v>136220000</v>
      </c>
      <c r="H251" s="53">
        <v>136220000</v>
      </c>
      <c r="I251" s="53">
        <v>34620000</v>
      </c>
      <c r="J251" s="53">
        <f>cek_realisasi[[#This Row],[Akrual]]-cek_realisasi[[#This Row],[SP2D]]</f>
        <v>5770000</v>
      </c>
      <c r="K251" s="53">
        <v>40390000</v>
      </c>
      <c r="M251" s="491"/>
      <c r="N251" s="492"/>
    </row>
    <row r="252" spans="1:14" x14ac:dyDescent="0.3">
      <c r="A252" s="1" t="s">
        <v>685</v>
      </c>
      <c r="B252" s="48"/>
      <c r="C252" s="49" t="s">
        <v>686</v>
      </c>
      <c r="D252" s="48">
        <v>14</v>
      </c>
      <c r="E252" s="48" t="s">
        <v>670</v>
      </c>
      <c r="F252" s="50">
        <v>9730000</v>
      </c>
      <c r="G252" s="50">
        <v>136220000</v>
      </c>
      <c r="H252" s="50">
        <v>136220000</v>
      </c>
      <c r="I252" s="50">
        <v>34620000</v>
      </c>
      <c r="J252" s="50">
        <f>cek_realisasi[[#This Row],[Akrual]]-cek_realisasi[[#This Row],[SP2D]]</f>
        <v>5770000</v>
      </c>
      <c r="K252" s="50">
        <v>40390000</v>
      </c>
      <c r="M252" s="491"/>
      <c r="N252" s="492"/>
    </row>
    <row r="253" spans="1:14" x14ac:dyDescent="0.3">
      <c r="A253" s="1" t="s">
        <v>687</v>
      </c>
      <c r="B253" s="51" t="s">
        <v>688</v>
      </c>
      <c r="C253" s="52" t="s">
        <v>543</v>
      </c>
      <c r="D253" s="51"/>
      <c r="E253" s="51"/>
      <c r="F253" s="53"/>
      <c r="G253" s="53">
        <v>198366000</v>
      </c>
      <c r="H253" s="53">
        <v>198366000</v>
      </c>
      <c r="I253" s="53">
        <v>142620000</v>
      </c>
      <c r="J253" s="53">
        <f>cek_realisasi[[#This Row],[Akrual]]-cek_realisasi[[#This Row],[SP2D]]</f>
        <v>10720000</v>
      </c>
      <c r="K253" s="53">
        <v>153340000</v>
      </c>
      <c r="M253" s="491"/>
      <c r="N253" s="492"/>
    </row>
    <row r="254" spans="1:14" x14ac:dyDescent="0.3">
      <c r="A254" s="1" t="s">
        <v>689</v>
      </c>
      <c r="B254" s="48"/>
      <c r="C254" s="49" t="s">
        <v>690</v>
      </c>
      <c r="D254" s="48">
        <v>14</v>
      </c>
      <c r="E254" s="48" t="s">
        <v>670</v>
      </c>
      <c r="F254" s="50">
        <v>14169000</v>
      </c>
      <c r="G254" s="50">
        <v>198366000</v>
      </c>
      <c r="H254" s="50">
        <v>198366000</v>
      </c>
      <c r="I254" s="50">
        <v>142620000</v>
      </c>
      <c r="J254" s="50">
        <f>cek_realisasi[[#This Row],[Akrual]]-cek_realisasi[[#This Row],[SP2D]]</f>
        <v>10720000</v>
      </c>
      <c r="K254" s="50">
        <v>153340000</v>
      </c>
      <c r="M254" s="491"/>
      <c r="N254" s="492"/>
    </row>
    <row r="255" spans="1:14" x14ac:dyDescent="0.3">
      <c r="A255" s="1" t="s">
        <v>691</v>
      </c>
      <c r="B255" s="51" t="s">
        <v>692</v>
      </c>
      <c r="C255" s="52" t="s">
        <v>544</v>
      </c>
      <c r="D255" s="51"/>
      <c r="E255" s="51"/>
      <c r="F255" s="53"/>
      <c r="G255" s="53">
        <v>13346000</v>
      </c>
      <c r="H255" s="53">
        <v>13346000</v>
      </c>
      <c r="I255" s="53">
        <v>4684426</v>
      </c>
      <c r="J255" s="53">
        <f>cek_realisasi[[#This Row],[Akrual]]-cek_realisasi[[#This Row],[SP2D]]</f>
        <v>323133</v>
      </c>
      <c r="K255" s="53">
        <v>5007559</v>
      </c>
      <c r="M255" s="491"/>
      <c r="N255" s="492"/>
    </row>
    <row r="256" spans="1:14" x14ac:dyDescent="0.3">
      <c r="A256" s="1" t="s">
        <v>693</v>
      </c>
      <c r="B256" s="48"/>
      <c r="C256" s="49" t="s">
        <v>694</v>
      </c>
      <c r="D256" s="48">
        <v>14</v>
      </c>
      <c r="E256" s="48" t="s">
        <v>670</v>
      </c>
      <c r="F256" s="50">
        <v>953357</v>
      </c>
      <c r="G256" s="50">
        <v>13346000</v>
      </c>
      <c r="H256" s="50">
        <v>13346000</v>
      </c>
      <c r="I256" s="50">
        <v>4684426</v>
      </c>
      <c r="J256" s="50">
        <f>cek_realisasi[[#This Row],[Akrual]]-cek_realisasi[[#This Row],[SP2D]]</f>
        <v>323133</v>
      </c>
      <c r="K256" s="50">
        <v>5007559</v>
      </c>
      <c r="M256" s="491"/>
      <c r="N256" s="492"/>
    </row>
    <row r="257" spans="1:14" x14ac:dyDescent="0.3">
      <c r="A257" s="1" t="s">
        <v>695</v>
      </c>
      <c r="B257" s="45" t="s">
        <v>696</v>
      </c>
      <c r="C257" s="46" t="s">
        <v>545</v>
      </c>
      <c r="D257" s="45"/>
      <c r="E257" s="45"/>
      <c r="F257" s="47"/>
      <c r="G257" s="47">
        <v>113636000</v>
      </c>
      <c r="H257" s="47">
        <v>113636000</v>
      </c>
      <c r="I257" s="47">
        <v>52576920</v>
      </c>
      <c r="J257" s="47">
        <f>cek_realisasi[[#This Row],[Akrual]]-cek_realisasi[[#This Row],[SP2D]]</f>
        <v>8545560</v>
      </c>
      <c r="K257" s="47">
        <v>61122480</v>
      </c>
      <c r="M257" s="491"/>
      <c r="N257" s="492"/>
    </row>
    <row r="258" spans="1:14" x14ac:dyDescent="0.3">
      <c r="A258" s="1" t="s">
        <v>697</v>
      </c>
      <c r="B258" s="48"/>
      <c r="C258" s="49" t="s">
        <v>698</v>
      </c>
      <c r="D258" s="48">
        <v>1</v>
      </c>
      <c r="E258" s="48" t="s">
        <v>388</v>
      </c>
      <c r="F258" s="50">
        <v>113636000</v>
      </c>
      <c r="G258" s="50">
        <v>113636000</v>
      </c>
      <c r="H258" s="50">
        <v>113636000</v>
      </c>
      <c r="I258" s="50">
        <v>52576920</v>
      </c>
      <c r="J258" s="50">
        <f>cek_realisasi[[#This Row],[Akrual]]-cek_realisasi[[#This Row],[SP2D]]</f>
        <v>8545560</v>
      </c>
      <c r="K258" s="50">
        <v>61122480</v>
      </c>
      <c r="M258" s="491"/>
      <c r="N258" s="492"/>
    </row>
    <row r="259" spans="1:14" x14ac:dyDescent="0.3">
      <c r="A259" s="1" t="s">
        <v>699</v>
      </c>
      <c r="B259" s="51" t="s">
        <v>700</v>
      </c>
      <c r="C259" s="52" t="s">
        <v>546</v>
      </c>
      <c r="D259" s="51"/>
      <c r="E259" s="51"/>
      <c r="F259" s="53"/>
      <c r="G259" s="53">
        <v>451220000</v>
      </c>
      <c r="H259" s="53">
        <v>451220000</v>
      </c>
      <c r="I259" s="53">
        <v>80920000</v>
      </c>
      <c r="J259" s="53">
        <f>cek_realisasi[[#This Row],[Akrual]]-cek_realisasi[[#This Row],[SP2D]]</f>
        <v>0</v>
      </c>
      <c r="K259" s="53">
        <v>80920000</v>
      </c>
      <c r="M259" s="491"/>
      <c r="N259" s="492"/>
    </row>
    <row r="260" spans="1:14" x14ac:dyDescent="0.3">
      <c r="A260" s="1" t="s">
        <v>701</v>
      </c>
      <c r="B260" s="48"/>
      <c r="C260" s="49" t="s">
        <v>702</v>
      </c>
      <c r="D260" s="48">
        <v>1</v>
      </c>
      <c r="E260" s="48" t="s">
        <v>388</v>
      </c>
      <c r="F260" s="50">
        <v>451220000</v>
      </c>
      <c r="G260" s="50">
        <v>451220000</v>
      </c>
      <c r="H260" s="50">
        <v>451220000</v>
      </c>
      <c r="I260" s="50">
        <v>80920000</v>
      </c>
      <c r="J260" s="50">
        <f>cek_realisasi[[#This Row],[Akrual]]-cek_realisasi[[#This Row],[SP2D]]</f>
        <v>0</v>
      </c>
      <c r="K260" s="50">
        <v>80920000</v>
      </c>
      <c r="M260" s="491"/>
      <c r="N260" s="492"/>
    </row>
    <row r="261" spans="1:14" x14ac:dyDescent="0.3">
      <c r="A261" s="1" t="s">
        <v>703</v>
      </c>
      <c r="B261" s="45" t="s">
        <v>704</v>
      </c>
      <c r="C261" s="46" t="s">
        <v>547</v>
      </c>
      <c r="D261" s="45"/>
      <c r="E261" s="45"/>
      <c r="F261" s="47"/>
      <c r="G261" s="47">
        <v>81480000</v>
      </c>
      <c r="H261" s="47">
        <v>81480000</v>
      </c>
      <c r="I261" s="47">
        <v>29910000</v>
      </c>
      <c r="J261" s="47">
        <f>cek_realisasi[[#This Row],[Akrual]]-cek_realisasi[[#This Row],[SP2D]]</f>
        <v>4990000</v>
      </c>
      <c r="K261" s="47">
        <v>34900000</v>
      </c>
      <c r="M261" s="491"/>
      <c r="N261" s="492"/>
    </row>
    <row r="262" spans="1:14" x14ac:dyDescent="0.3">
      <c r="A262" s="1" t="s">
        <v>705</v>
      </c>
      <c r="B262" s="48"/>
      <c r="C262" s="49" t="s">
        <v>706</v>
      </c>
      <c r="D262" s="48">
        <v>14</v>
      </c>
      <c r="E262" s="48" t="s">
        <v>670</v>
      </c>
      <c r="F262" s="50">
        <v>5820000</v>
      </c>
      <c r="G262" s="50">
        <v>81480000</v>
      </c>
      <c r="H262" s="50">
        <v>81480000</v>
      </c>
      <c r="I262" s="50">
        <v>29910000</v>
      </c>
      <c r="J262" s="50">
        <f>cek_realisasi[[#This Row],[Akrual]]-cek_realisasi[[#This Row],[SP2D]]</f>
        <v>4990000</v>
      </c>
      <c r="K262" s="50">
        <v>34900000</v>
      </c>
      <c r="M262" s="491"/>
      <c r="N262" s="492"/>
    </row>
    <row r="263" spans="1:14" x14ac:dyDescent="0.3">
      <c r="A263" s="1" t="s">
        <v>707</v>
      </c>
      <c r="B263" s="57" t="s">
        <v>708</v>
      </c>
      <c r="C263" s="58" t="s">
        <v>709</v>
      </c>
      <c r="D263" s="57"/>
      <c r="E263" s="57"/>
      <c r="F263" s="59"/>
      <c r="G263" s="59">
        <v>173032000</v>
      </c>
      <c r="H263" s="59">
        <v>173032000</v>
      </c>
      <c r="I263" s="59">
        <v>0</v>
      </c>
      <c r="J263" s="59">
        <f>cek_realisasi[[#This Row],[Akrual]]-cek_realisasi[[#This Row],[SP2D]]</f>
        <v>0</v>
      </c>
      <c r="K263" s="59">
        <v>0</v>
      </c>
      <c r="M263" s="491"/>
      <c r="N263" s="492"/>
    </row>
    <row r="264" spans="1:14" x14ac:dyDescent="0.3">
      <c r="A264" s="1" t="s">
        <v>710</v>
      </c>
      <c r="B264" s="48"/>
      <c r="C264" s="49" t="s">
        <v>711</v>
      </c>
      <c r="D264" s="48">
        <v>1</v>
      </c>
      <c r="E264" s="48" t="s">
        <v>388</v>
      </c>
      <c r="F264" s="50">
        <v>173032000</v>
      </c>
      <c r="G264" s="50">
        <v>173032000</v>
      </c>
      <c r="H264" s="50">
        <v>173032000</v>
      </c>
      <c r="I264" s="50">
        <v>0</v>
      </c>
      <c r="J264" s="50">
        <f>cek_realisasi[[#This Row],[Akrual]]-cek_realisasi[[#This Row],[SP2D]]</f>
        <v>0</v>
      </c>
      <c r="K264" s="50">
        <v>0</v>
      </c>
      <c r="M264" s="491"/>
      <c r="N264" s="492"/>
    </row>
    <row r="265" spans="1:14" x14ac:dyDescent="0.3">
      <c r="A265" s="1" t="s">
        <v>712</v>
      </c>
      <c r="B265" s="51" t="s">
        <v>713</v>
      </c>
      <c r="C265" s="52" t="s">
        <v>548</v>
      </c>
      <c r="D265" s="51"/>
      <c r="E265" s="51"/>
      <c r="F265" s="53"/>
      <c r="G265" s="53">
        <v>3257727000</v>
      </c>
      <c r="H265" s="53">
        <v>3257727000</v>
      </c>
      <c r="I265" s="53">
        <v>1028739062</v>
      </c>
      <c r="J265" s="53">
        <f>cek_realisasi[[#This Row],[Akrual]]-cek_realisasi[[#This Row],[SP2D]]</f>
        <v>0</v>
      </c>
      <c r="K265" s="53">
        <v>1028739062</v>
      </c>
      <c r="M265" s="491"/>
      <c r="N265" s="492"/>
    </row>
    <row r="266" spans="1:14" x14ac:dyDescent="0.3">
      <c r="A266" s="1" t="s">
        <v>714</v>
      </c>
      <c r="B266" s="48"/>
      <c r="C266" s="49" t="s">
        <v>715</v>
      </c>
      <c r="D266" s="48">
        <v>14</v>
      </c>
      <c r="E266" s="48" t="s">
        <v>670</v>
      </c>
      <c r="F266" s="50">
        <v>232694790</v>
      </c>
      <c r="G266" s="50">
        <v>3257727000</v>
      </c>
      <c r="H266" s="50">
        <v>3257727000</v>
      </c>
      <c r="I266" s="50">
        <v>1028739062</v>
      </c>
      <c r="J266" s="50">
        <f>cek_realisasi[[#This Row],[Akrual]]-cek_realisasi[[#This Row],[SP2D]]</f>
        <v>0</v>
      </c>
      <c r="K266" s="50">
        <v>1028739062</v>
      </c>
      <c r="M266" s="491"/>
      <c r="N266" s="492"/>
    </row>
    <row r="267" spans="1:14" x14ac:dyDescent="0.3">
      <c r="A267" s="1" t="s">
        <v>234</v>
      </c>
      <c r="B267" s="60" t="s">
        <v>235</v>
      </c>
      <c r="C267" s="61" t="s">
        <v>236</v>
      </c>
      <c r="D267" s="60"/>
      <c r="E267" s="60" t="s">
        <v>553</v>
      </c>
      <c r="F267" s="62"/>
      <c r="G267" s="62">
        <v>2195658000</v>
      </c>
      <c r="H267" s="62">
        <v>2195658000</v>
      </c>
      <c r="I267" s="62">
        <v>609347066</v>
      </c>
      <c r="J267" s="62">
        <f>cek_realisasi[[#This Row],[Akrual]]-cek_realisasi[[#This Row],[SP2D]]</f>
        <v>66800000</v>
      </c>
      <c r="K267" s="62">
        <v>676147066</v>
      </c>
      <c r="M267" s="491"/>
      <c r="N267" s="492"/>
    </row>
    <row r="268" spans="1:14" x14ac:dyDescent="0.3">
      <c r="A268" s="1" t="s">
        <v>237</v>
      </c>
      <c r="B268" s="63" t="s">
        <v>238</v>
      </c>
      <c r="C268" s="64" t="s">
        <v>239</v>
      </c>
      <c r="D268" s="63"/>
      <c r="E268" s="63"/>
      <c r="F268" s="65"/>
      <c r="G268" s="65">
        <v>1528900000</v>
      </c>
      <c r="H268" s="65">
        <v>1528900000</v>
      </c>
      <c r="I268" s="65">
        <v>444705666</v>
      </c>
      <c r="J268" s="65">
        <f>cek_realisasi[[#This Row],[Akrual]]-cek_realisasi[[#This Row],[SP2D]]</f>
        <v>66800000</v>
      </c>
      <c r="K268" s="65">
        <v>511505666</v>
      </c>
      <c r="M268" s="491"/>
      <c r="N268" s="492"/>
    </row>
    <row r="269" spans="1:14" x14ac:dyDescent="0.3">
      <c r="A269" s="1" t="s">
        <v>240</v>
      </c>
      <c r="B269" s="51" t="s">
        <v>716</v>
      </c>
      <c r="C269" s="52" t="s">
        <v>241</v>
      </c>
      <c r="D269" s="51"/>
      <c r="E269" s="51"/>
      <c r="F269" s="53"/>
      <c r="G269" s="53">
        <v>1252040000</v>
      </c>
      <c r="H269" s="53">
        <v>1252040000</v>
      </c>
      <c r="I269" s="53">
        <v>388338616</v>
      </c>
      <c r="J269" s="53">
        <f>cek_realisasi[[#This Row],[Akrual]]-cek_realisasi[[#This Row],[SP2D]]</f>
        <v>66800000</v>
      </c>
      <c r="K269" s="53">
        <v>455138616</v>
      </c>
      <c r="M269" s="491"/>
      <c r="N269" s="492"/>
    </row>
    <row r="270" spans="1:14" x14ac:dyDescent="0.3">
      <c r="A270" s="1" t="s">
        <v>242</v>
      </c>
      <c r="B270" s="48"/>
      <c r="C270" s="49" t="s">
        <v>717</v>
      </c>
      <c r="D270" s="48">
        <v>60</v>
      </c>
      <c r="E270" s="48" t="s">
        <v>718</v>
      </c>
      <c r="F270" s="50">
        <v>1487500</v>
      </c>
      <c r="G270" s="50">
        <v>89250000</v>
      </c>
      <c r="H270" s="50">
        <v>89250000</v>
      </c>
      <c r="I270" s="50">
        <v>23283800</v>
      </c>
      <c r="J270" s="50">
        <f>cek_realisasi[[#This Row],[Akrual]]-cek_realisasi[[#This Row],[SP2D]]</f>
        <v>0</v>
      </c>
      <c r="K270" s="50">
        <v>23283800</v>
      </c>
      <c r="M270" s="491"/>
      <c r="N270" s="492"/>
    </row>
    <row r="271" spans="1:14" x14ac:dyDescent="0.3">
      <c r="A271" s="1" t="s">
        <v>243</v>
      </c>
      <c r="B271" s="99"/>
      <c r="C271" s="49" t="s">
        <v>719</v>
      </c>
      <c r="D271" s="48">
        <v>1</v>
      </c>
      <c r="E271" s="48" t="s">
        <v>147</v>
      </c>
      <c r="F271" s="50">
        <v>63386000</v>
      </c>
      <c r="G271" s="50">
        <v>63386000</v>
      </c>
      <c r="H271" s="50">
        <v>63386000</v>
      </c>
      <c r="I271" s="50">
        <v>2167000</v>
      </c>
      <c r="J271" s="50">
        <f>cek_realisasi[[#This Row],[Akrual]]-cek_realisasi[[#This Row],[SP2D]]</f>
        <v>0</v>
      </c>
      <c r="K271" s="50">
        <v>2167000</v>
      </c>
      <c r="M271" s="491"/>
      <c r="N271" s="492"/>
    </row>
    <row r="272" spans="1:14" x14ac:dyDescent="0.3">
      <c r="A272" s="1" t="s">
        <v>244</v>
      </c>
      <c r="B272" s="48"/>
      <c r="C272" s="49" t="s">
        <v>970</v>
      </c>
      <c r="D272" s="48">
        <v>156</v>
      </c>
      <c r="E272" s="48" t="s">
        <v>184</v>
      </c>
      <c r="F272" s="50">
        <v>5100000</v>
      </c>
      <c r="G272" s="50">
        <v>795600000</v>
      </c>
      <c r="H272" s="50">
        <v>795600000</v>
      </c>
      <c r="I272" s="50">
        <v>306000000</v>
      </c>
      <c r="J272" s="50">
        <f>cek_realisasi[[#This Row],[Akrual]]-cek_realisasi[[#This Row],[SP2D]]</f>
        <v>61200000</v>
      </c>
      <c r="K272" s="50">
        <v>367200000</v>
      </c>
      <c r="M272" s="491"/>
      <c r="N272" s="492"/>
    </row>
    <row r="273" spans="1:14" x14ac:dyDescent="0.3">
      <c r="A273" s="1" t="s">
        <v>245</v>
      </c>
      <c r="B273" s="48"/>
      <c r="C273" s="49" t="s">
        <v>971</v>
      </c>
      <c r="D273" s="48">
        <v>13</v>
      </c>
      <c r="E273" s="48" t="s">
        <v>184</v>
      </c>
      <c r="F273" s="50">
        <v>5600000</v>
      </c>
      <c r="G273" s="50">
        <v>72800000</v>
      </c>
      <c r="H273" s="50">
        <v>72800000</v>
      </c>
      <c r="I273" s="50">
        <v>28000000</v>
      </c>
      <c r="J273" s="50">
        <f>cek_realisasi[[#This Row],[Akrual]]-cek_realisasi[[#This Row],[SP2D]]</f>
        <v>5600000</v>
      </c>
      <c r="K273" s="50">
        <v>33600000</v>
      </c>
      <c r="M273" s="491"/>
      <c r="N273" s="492"/>
    </row>
    <row r="274" spans="1:14" x14ac:dyDescent="0.3">
      <c r="A274" s="1" t="s">
        <v>246</v>
      </c>
      <c r="B274" s="48"/>
      <c r="C274" s="49" t="s">
        <v>722</v>
      </c>
      <c r="D274" s="48">
        <v>12</v>
      </c>
      <c r="E274" s="48" t="s">
        <v>247</v>
      </c>
      <c r="F274" s="50">
        <v>400000</v>
      </c>
      <c r="G274" s="50">
        <v>4800000</v>
      </c>
      <c r="H274" s="50">
        <v>4800000</v>
      </c>
      <c r="I274" s="50">
        <v>1442880</v>
      </c>
      <c r="J274" s="50">
        <f>cek_realisasi[[#This Row],[Akrual]]-cek_realisasi[[#This Row],[SP2D]]</f>
        <v>0</v>
      </c>
      <c r="K274" s="50">
        <v>1442880</v>
      </c>
      <c r="M274" s="491"/>
      <c r="N274" s="492"/>
    </row>
    <row r="275" spans="1:14" x14ac:dyDescent="0.3">
      <c r="A275" s="1" t="s">
        <v>248</v>
      </c>
      <c r="B275" s="48"/>
      <c r="C275" s="49" t="s">
        <v>969</v>
      </c>
      <c r="D275" s="48">
        <v>1</v>
      </c>
      <c r="E275" s="48" t="s">
        <v>147</v>
      </c>
      <c r="F275" s="50">
        <v>130000000</v>
      </c>
      <c r="G275" s="50">
        <v>130000000</v>
      </c>
      <c r="H275" s="50">
        <v>130000000</v>
      </c>
      <c r="I275" s="50">
        <v>17850000</v>
      </c>
      <c r="J275" s="50">
        <f>cek_realisasi[[#This Row],[Akrual]]-cek_realisasi[[#This Row],[SP2D]]</f>
        <v>0</v>
      </c>
      <c r="K275" s="50">
        <v>17850000</v>
      </c>
      <c r="M275" s="491"/>
      <c r="N275" s="492"/>
    </row>
    <row r="276" spans="1:14" x14ac:dyDescent="0.3">
      <c r="A276" s="1" t="s">
        <v>249</v>
      </c>
      <c r="B276" s="48"/>
      <c r="C276" s="49" t="s">
        <v>725</v>
      </c>
      <c r="D276" s="48">
        <v>12</v>
      </c>
      <c r="E276" s="48" t="s">
        <v>247</v>
      </c>
      <c r="F276" s="50">
        <v>1325000</v>
      </c>
      <c r="G276" s="50">
        <v>15900000</v>
      </c>
      <c r="H276" s="50">
        <v>15900000</v>
      </c>
      <c r="I276" s="50">
        <v>4344936</v>
      </c>
      <c r="J276" s="50">
        <f>cek_realisasi[[#This Row],[Akrual]]-cek_realisasi[[#This Row],[SP2D]]</f>
        <v>0</v>
      </c>
      <c r="K276" s="50">
        <v>4344936</v>
      </c>
      <c r="M276" s="491"/>
      <c r="N276" s="492"/>
    </row>
    <row r="277" spans="1:14" x14ac:dyDescent="0.3">
      <c r="A277" s="1" t="s">
        <v>250</v>
      </c>
      <c r="B277" s="48"/>
      <c r="C277" s="49" t="s">
        <v>726</v>
      </c>
      <c r="D277" s="48">
        <v>12</v>
      </c>
      <c r="E277" s="48" t="s">
        <v>247</v>
      </c>
      <c r="F277" s="50">
        <v>3000000</v>
      </c>
      <c r="G277" s="50">
        <v>36000000</v>
      </c>
      <c r="H277" s="50">
        <v>36000000</v>
      </c>
      <c r="I277" s="50">
        <v>5250000</v>
      </c>
      <c r="J277" s="50">
        <f>cek_realisasi[[#This Row],[Akrual]]-cek_realisasi[[#This Row],[SP2D]]</f>
        <v>0</v>
      </c>
      <c r="K277" s="50">
        <v>5250000</v>
      </c>
      <c r="M277" s="491"/>
      <c r="N277" s="492"/>
    </row>
    <row r="278" spans="1:14" x14ac:dyDescent="0.3">
      <c r="A278" s="1" t="s">
        <v>727</v>
      </c>
      <c r="B278" s="48"/>
      <c r="C278" s="49" t="s">
        <v>728</v>
      </c>
      <c r="D278" s="48">
        <v>1</v>
      </c>
      <c r="E278" s="48" t="s">
        <v>88</v>
      </c>
      <c r="F278" s="50">
        <v>44304000</v>
      </c>
      <c r="G278" s="50">
        <v>44304000</v>
      </c>
      <c r="H278" s="50">
        <v>44304000</v>
      </c>
      <c r="I278" s="50">
        <v>0</v>
      </c>
      <c r="J278" s="50">
        <f>cek_realisasi[[#This Row],[Akrual]]-cek_realisasi[[#This Row],[SP2D]]</f>
        <v>0</v>
      </c>
      <c r="K278" s="50">
        <v>0</v>
      </c>
      <c r="M278" s="491"/>
      <c r="N278" s="492"/>
    </row>
    <row r="279" spans="1:14" ht="26.4" x14ac:dyDescent="0.3">
      <c r="A279" s="1" t="s">
        <v>729</v>
      </c>
      <c r="B279" s="45" t="s">
        <v>730</v>
      </c>
      <c r="C279" s="46" t="s">
        <v>731</v>
      </c>
      <c r="D279" s="45"/>
      <c r="E279" s="45"/>
      <c r="F279" s="47"/>
      <c r="G279" s="47">
        <v>69600000</v>
      </c>
      <c r="H279" s="47">
        <v>69600000</v>
      </c>
      <c r="I279" s="47">
        <v>9861550</v>
      </c>
      <c r="J279" s="47">
        <f>cek_realisasi[[#This Row],[Akrual]]-cek_realisasi[[#This Row],[SP2D]]</f>
        <v>0</v>
      </c>
      <c r="K279" s="47">
        <v>9861550</v>
      </c>
      <c r="M279" s="491"/>
      <c r="N279" s="492"/>
    </row>
    <row r="280" spans="1:14" x14ac:dyDescent="0.3">
      <c r="A280" s="1" t="s">
        <v>732</v>
      </c>
      <c r="B280" s="48"/>
      <c r="C280" s="49" t="s">
        <v>1032</v>
      </c>
      <c r="D280" s="48">
        <v>348</v>
      </c>
      <c r="E280" s="48" t="s">
        <v>184</v>
      </c>
      <c r="F280" s="50">
        <v>200000</v>
      </c>
      <c r="G280" s="50">
        <v>69600000</v>
      </c>
      <c r="H280" s="50">
        <v>69600000</v>
      </c>
      <c r="I280" s="50">
        <v>9861550</v>
      </c>
      <c r="J280" s="50">
        <f>cek_realisasi[[#This Row],[Akrual]]-cek_realisasi[[#This Row],[SP2D]]</f>
        <v>0</v>
      </c>
      <c r="K280" s="50">
        <v>9861550</v>
      </c>
      <c r="M280" s="491"/>
      <c r="N280" s="492"/>
    </row>
    <row r="281" spans="1:14" x14ac:dyDescent="0.3">
      <c r="A281" s="1" t="s">
        <v>252</v>
      </c>
      <c r="B281" s="90" t="s">
        <v>734</v>
      </c>
      <c r="C281" s="91" t="s">
        <v>74</v>
      </c>
      <c r="D281" s="90"/>
      <c r="E281" s="90"/>
      <c r="F281" s="92"/>
      <c r="G281" s="92">
        <v>207260000</v>
      </c>
      <c r="H281" s="92">
        <v>207260000</v>
      </c>
      <c r="I281" s="92">
        <v>46505500</v>
      </c>
      <c r="J281" s="92">
        <f>cek_realisasi[[#This Row],[Akrual]]-cek_realisasi[[#This Row],[SP2D]]</f>
        <v>0</v>
      </c>
      <c r="K281" s="92">
        <v>46505500</v>
      </c>
      <c r="M281" s="491"/>
      <c r="N281" s="492"/>
    </row>
    <row r="282" spans="1:14" x14ac:dyDescent="0.3">
      <c r="A282" s="22" t="s">
        <v>253</v>
      </c>
      <c r="B282" s="48"/>
      <c r="C282" s="49" t="s">
        <v>735</v>
      </c>
      <c r="D282" s="48">
        <v>48</v>
      </c>
      <c r="E282" s="48" t="s">
        <v>120</v>
      </c>
      <c r="F282" s="50">
        <v>1000000</v>
      </c>
      <c r="G282" s="50">
        <v>48000000</v>
      </c>
      <c r="H282" s="50">
        <v>48000000</v>
      </c>
      <c r="I282" s="50">
        <v>15958000</v>
      </c>
      <c r="J282" s="50">
        <f>cek_realisasi[[#This Row],[Akrual]]-cek_realisasi[[#This Row],[SP2D]]</f>
        <v>0</v>
      </c>
      <c r="K282" s="50">
        <v>15958000</v>
      </c>
      <c r="M282" s="491"/>
      <c r="N282" s="492"/>
    </row>
    <row r="283" spans="1:14" x14ac:dyDescent="0.3">
      <c r="A283" s="1" t="s">
        <v>254</v>
      </c>
      <c r="B283" s="48"/>
      <c r="C283" s="49" t="s">
        <v>562</v>
      </c>
      <c r="D283" s="48">
        <v>48</v>
      </c>
      <c r="E283" s="48" t="s">
        <v>120</v>
      </c>
      <c r="F283" s="50">
        <v>1500000</v>
      </c>
      <c r="G283" s="50">
        <v>72000000</v>
      </c>
      <c r="H283" s="50">
        <v>72000000</v>
      </c>
      <c r="I283" s="50">
        <v>23827500</v>
      </c>
      <c r="J283" s="50">
        <f>cek_realisasi[[#This Row],[Akrual]]-cek_realisasi[[#This Row],[SP2D]]</f>
        <v>0</v>
      </c>
      <c r="K283" s="50">
        <v>23827500</v>
      </c>
      <c r="M283" s="491"/>
      <c r="N283" s="492"/>
    </row>
    <row r="284" spans="1:14" x14ac:dyDescent="0.3">
      <c r="A284" s="1" t="s">
        <v>255</v>
      </c>
      <c r="B284" s="48"/>
      <c r="C284" s="49" t="s">
        <v>736</v>
      </c>
      <c r="D284" s="48">
        <v>192</v>
      </c>
      <c r="E284" s="48" t="s">
        <v>120</v>
      </c>
      <c r="F284" s="50">
        <v>50000</v>
      </c>
      <c r="G284" s="50">
        <v>9600000</v>
      </c>
      <c r="H284" s="50">
        <v>9600000</v>
      </c>
      <c r="I284" s="50">
        <v>1600000</v>
      </c>
      <c r="J284" s="50">
        <f>cek_realisasi[[#This Row],[Akrual]]-cek_realisasi[[#This Row],[SP2D]]</f>
        <v>0</v>
      </c>
      <c r="K284" s="50">
        <v>1600000</v>
      </c>
      <c r="M284" s="491"/>
      <c r="N284" s="492"/>
    </row>
    <row r="285" spans="1:14" x14ac:dyDescent="0.3">
      <c r="A285" s="1" t="s">
        <v>256</v>
      </c>
      <c r="B285" s="48"/>
      <c r="C285" s="49" t="s">
        <v>737</v>
      </c>
      <c r="D285" s="48">
        <v>192</v>
      </c>
      <c r="E285" s="48" t="s">
        <v>120</v>
      </c>
      <c r="F285" s="50">
        <v>55000</v>
      </c>
      <c r="G285" s="50">
        <v>10560000</v>
      </c>
      <c r="H285" s="50">
        <v>10560000</v>
      </c>
      <c r="I285" s="50">
        <v>1760000</v>
      </c>
      <c r="J285" s="50">
        <f>cek_realisasi[[#This Row],[Akrual]]-cek_realisasi[[#This Row],[SP2D]]</f>
        <v>0</v>
      </c>
      <c r="K285" s="50">
        <v>1760000</v>
      </c>
      <c r="M285" s="491"/>
      <c r="N285" s="492"/>
    </row>
    <row r="286" spans="1:14" x14ac:dyDescent="0.3">
      <c r="A286" s="1" t="s">
        <v>257</v>
      </c>
      <c r="B286" s="48"/>
      <c r="C286" s="49" t="s">
        <v>738</v>
      </c>
      <c r="D286" s="48">
        <v>60</v>
      </c>
      <c r="E286" s="48" t="s">
        <v>258</v>
      </c>
      <c r="F286" s="50">
        <v>220000</v>
      </c>
      <c r="G286" s="50">
        <v>13200000</v>
      </c>
      <c r="H286" s="50">
        <v>13200000</v>
      </c>
      <c r="I286" s="50">
        <v>1600000</v>
      </c>
      <c r="J286" s="50">
        <f>cek_realisasi[[#This Row],[Akrual]]-cek_realisasi[[#This Row],[SP2D]]</f>
        <v>0</v>
      </c>
      <c r="K286" s="50">
        <v>1600000</v>
      </c>
      <c r="M286" s="491"/>
      <c r="N286" s="492"/>
    </row>
    <row r="287" spans="1:14" x14ac:dyDescent="0.3">
      <c r="A287" s="1" t="s">
        <v>259</v>
      </c>
      <c r="B287" s="48"/>
      <c r="C287" s="49" t="s">
        <v>739</v>
      </c>
      <c r="D287" s="48">
        <v>60</v>
      </c>
      <c r="E287" s="48" t="s">
        <v>258</v>
      </c>
      <c r="F287" s="50">
        <v>240000</v>
      </c>
      <c r="G287" s="50">
        <v>14400000</v>
      </c>
      <c r="H287" s="50">
        <v>14400000</v>
      </c>
      <c r="I287" s="50">
        <v>1760000</v>
      </c>
      <c r="J287" s="50">
        <f>cek_realisasi[[#This Row],[Akrual]]-cek_realisasi[[#This Row],[SP2D]]</f>
        <v>0</v>
      </c>
      <c r="K287" s="50">
        <v>1760000</v>
      </c>
      <c r="M287" s="491"/>
      <c r="N287" s="492"/>
    </row>
    <row r="288" spans="1:14" x14ac:dyDescent="0.3">
      <c r="A288" s="1" t="s">
        <v>260</v>
      </c>
      <c r="B288" s="48"/>
      <c r="C288" s="49" t="s">
        <v>740</v>
      </c>
      <c r="D288" s="48">
        <v>950</v>
      </c>
      <c r="E288" s="48" t="s">
        <v>741</v>
      </c>
      <c r="F288" s="50">
        <v>5000</v>
      </c>
      <c r="G288" s="50">
        <v>4750000</v>
      </c>
      <c r="H288" s="50">
        <v>4750000</v>
      </c>
      <c r="I288" s="50">
        <v>0</v>
      </c>
      <c r="J288" s="50">
        <f>cek_realisasi[[#This Row],[Akrual]]-cek_realisasi[[#This Row],[SP2D]]</f>
        <v>0</v>
      </c>
      <c r="K288" s="50">
        <v>0</v>
      </c>
      <c r="M288" s="491"/>
      <c r="N288" s="492"/>
    </row>
    <row r="289" spans="1:14" x14ac:dyDescent="0.3">
      <c r="A289" s="1" t="s">
        <v>262</v>
      </c>
      <c r="B289" s="48"/>
      <c r="C289" s="49" t="s">
        <v>742</v>
      </c>
      <c r="D289" s="48">
        <v>50</v>
      </c>
      <c r="E289" s="48" t="s">
        <v>263</v>
      </c>
      <c r="F289" s="50">
        <v>220000</v>
      </c>
      <c r="G289" s="50">
        <v>11000000</v>
      </c>
      <c r="H289" s="50">
        <v>11000000</v>
      </c>
      <c r="I289" s="50">
        <v>0</v>
      </c>
      <c r="J289" s="50">
        <f>cek_realisasi[[#This Row],[Akrual]]-cek_realisasi[[#This Row],[SP2D]]</f>
        <v>0</v>
      </c>
      <c r="K289" s="50">
        <v>0</v>
      </c>
      <c r="M289" s="491"/>
      <c r="N289" s="492"/>
    </row>
    <row r="290" spans="1:14" x14ac:dyDescent="0.3">
      <c r="A290" s="1" t="s">
        <v>264</v>
      </c>
      <c r="B290" s="48"/>
      <c r="C290" s="49" t="s">
        <v>743</v>
      </c>
      <c r="D290" s="48">
        <v>950</v>
      </c>
      <c r="E290" s="48" t="s">
        <v>261</v>
      </c>
      <c r="F290" s="50">
        <v>25000</v>
      </c>
      <c r="G290" s="50">
        <v>23750000</v>
      </c>
      <c r="H290" s="50">
        <v>23750000</v>
      </c>
      <c r="I290" s="50">
        <v>0</v>
      </c>
      <c r="J290" s="50">
        <f>cek_realisasi[[#This Row],[Akrual]]-cek_realisasi[[#This Row],[SP2D]]</f>
        <v>0</v>
      </c>
      <c r="K290" s="50">
        <v>0</v>
      </c>
      <c r="M290" s="491"/>
      <c r="N290" s="492"/>
    </row>
    <row r="291" spans="1:14" x14ac:dyDescent="0.3">
      <c r="A291" s="1" t="s">
        <v>265</v>
      </c>
      <c r="B291" s="63" t="s">
        <v>266</v>
      </c>
      <c r="C291" s="64" t="s">
        <v>267</v>
      </c>
      <c r="D291" s="63"/>
      <c r="E291" s="63"/>
      <c r="F291" s="65"/>
      <c r="G291" s="65">
        <v>119000000</v>
      </c>
      <c r="H291" s="65">
        <v>119000000</v>
      </c>
      <c r="I291" s="65">
        <v>17659000</v>
      </c>
      <c r="J291" s="65">
        <f>cek_realisasi[[#This Row],[Akrual]]-cek_realisasi[[#This Row],[SP2D]]</f>
        <v>0</v>
      </c>
      <c r="K291" s="65">
        <v>17659000</v>
      </c>
      <c r="M291" s="491"/>
      <c r="N291" s="492"/>
    </row>
    <row r="292" spans="1:14" x14ac:dyDescent="0.3">
      <c r="A292" s="1" t="s">
        <v>268</v>
      </c>
      <c r="B292" s="51" t="s">
        <v>744</v>
      </c>
      <c r="C292" s="52" t="s">
        <v>269</v>
      </c>
      <c r="D292" s="51"/>
      <c r="E292" s="51"/>
      <c r="F292" s="53"/>
      <c r="G292" s="53">
        <v>9000000</v>
      </c>
      <c r="H292" s="53">
        <v>9000000</v>
      </c>
      <c r="I292" s="53">
        <v>2809000</v>
      </c>
      <c r="J292" s="53">
        <f>cek_realisasi[[#This Row],[Akrual]]-cek_realisasi[[#This Row],[SP2D]]</f>
        <v>0</v>
      </c>
      <c r="K292" s="53">
        <v>2809000</v>
      </c>
      <c r="M292" s="491"/>
      <c r="N292" s="492"/>
    </row>
    <row r="293" spans="1:14" x14ac:dyDescent="0.3">
      <c r="A293" s="1" t="s">
        <v>270</v>
      </c>
      <c r="B293" s="48"/>
      <c r="C293" s="49" t="s">
        <v>745</v>
      </c>
      <c r="D293" s="48">
        <v>12</v>
      </c>
      <c r="E293" s="48" t="s">
        <v>247</v>
      </c>
      <c r="F293" s="50">
        <v>750000</v>
      </c>
      <c r="G293" s="50">
        <v>9000000</v>
      </c>
      <c r="H293" s="50">
        <v>9000000</v>
      </c>
      <c r="I293" s="50">
        <v>2809000</v>
      </c>
      <c r="J293" s="50">
        <f>cek_realisasi[[#This Row],[Akrual]]-cek_realisasi[[#This Row],[SP2D]]</f>
        <v>0</v>
      </c>
      <c r="K293" s="50">
        <v>2809000</v>
      </c>
      <c r="M293" s="491"/>
      <c r="N293" s="492"/>
    </row>
    <row r="294" spans="1:14" x14ac:dyDescent="0.3">
      <c r="A294" s="1" t="s">
        <v>271</v>
      </c>
      <c r="B294" s="45" t="s">
        <v>532</v>
      </c>
      <c r="C294" s="46" t="s">
        <v>159</v>
      </c>
      <c r="D294" s="45"/>
      <c r="E294" s="45"/>
      <c r="F294" s="47"/>
      <c r="G294" s="47">
        <v>110000000</v>
      </c>
      <c r="H294" s="47">
        <v>110000000</v>
      </c>
      <c r="I294" s="47">
        <v>14850000</v>
      </c>
      <c r="J294" s="47">
        <f>cek_realisasi[[#This Row],[Akrual]]-cek_realisasi[[#This Row],[SP2D]]</f>
        <v>0</v>
      </c>
      <c r="K294" s="47">
        <v>14850000</v>
      </c>
      <c r="M294" s="491"/>
      <c r="N294" s="492"/>
    </row>
    <row r="295" spans="1:14" x14ac:dyDescent="0.3">
      <c r="A295" s="1" t="s">
        <v>272</v>
      </c>
      <c r="B295" s="48"/>
      <c r="C295" s="49" t="s">
        <v>746</v>
      </c>
      <c r="D295" s="48">
        <v>12</v>
      </c>
      <c r="E295" s="48" t="s">
        <v>247</v>
      </c>
      <c r="F295" s="50">
        <v>5000000</v>
      </c>
      <c r="G295" s="50">
        <v>60000000</v>
      </c>
      <c r="H295" s="50">
        <v>60000000</v>
      </c>
      <c r="I295" s="50">
        <v>14850000</v>
      </c>
      <c r="J295" s="50">
        <f>cek_realisasi[[#This Row],[Akrual]]-cek_realisasi[[#This Row],[SP2D]]</f>
        <v>0</v>
      </c>
      <c r="K295" s="50">
        <v>14850000</v>
      </c>
      <c r="M295" s="491"/>
      <c r="N295" s="492"/>
    </row>
    <row r="296" spans="1:14" x14ac:dyDescent="0.3">
      <c r="A296" s="1" t="s">
        <v>273</v>
      </c>
      <c r="B296" s="48"/>
      <c r="C296" s="49" t="s">
        <v>747</v>
      </c>
      <c r="D296" s="48">
        <v>1</v>
      </c>
      <c r="E296" s="48" t="s">
        <v>147</v>
      </c>
      <c r="F296" s="50">
        <v>50000000</v>
      </c>
      <c r="G296" s="50">
        <v>50000000</v>
      </c>
      <c r="H296" s="50">
        <v>50000000</v>
      </c>
      <c r="I296" s="50">
        <v>0</v>
      </c>
      <c r="J296" s="50">
        <f>cek_realisasi[[#This Row],[Akrual]]-cek_realisasi[[#This Row],[SP2D]]</f>
        <v>0</v>
      </c>
      <c r="K296" s="50">
        <v>0</v>
      </c>
      <c r="M296" s="491"/>
      <c r="N296" s="492"/>
    </row>
    <row r="297" spans="1:14" x14ac:dyDescent="0.3">
      <c r="A297" s="1" t="s">
        <v>274</v>
      </c>
      <c r="B297" s="63" t="s">
        <v>275</v>
      </c>
      <c r="C297" s="64" t="s">
        <v>276</v>
      </c>
      <c r="D297" s="63"/>
      <c r="E297" s="63"/>
      <c r="F297" s="65"/>
      <c r="G297" s="65">
        <v>410362000</v>
      </c>
      <c r="H297" s="65">
        <v>410362000</v>
      </c>
      <c r="I297" s="65">
        <v>53030400</v>
      </c>
      <c r="J297" s="65">
        <f>cek_realisasi[[#This Row],[Akrual]]-cek_realisasi[[#This Row],[SP2D]]</f>
        <v>0</v>
      </c>
      <c r="K297" s="65">
        <v>53030400</v>
      </c>
      <c r="M297" s="491"/>
      <c r="N297" s="492"/>
    </row>
    <row r="298" spans="1:14" x14ac:dyDescent="0.3">
      <c r="A298" s="1" t="s">
        <v>277</v>
      </c>
      <c r="B298" s="51" t="s">
        <v>748</v>
      </c>
      <c r="C298" s="52" t="s">
        <v>278</v>
      </c>
      <c r="D298" s="51"/>
      <c r="E298" s="51"/>
      <c r="F298" s="53"/>
      <c r="G298" s="53">
        <v>374362000</v>
      </c>
      <c r="H298" s="53">
        <v>374362000</v>
      </c>
      <c r="I298" s="53">
        <v>44116400</v>
      </c>
      <c r="J298" s="53">
        <f>cek_realisasi[[#This Row],[Akrual]]-cek_realisasi[[#This Row],[SP2D]]</f>
        <v>0</v>
      </c>
      <c r="K298" s="53">
        <v>44116400</v>
      </c>
      <c r="M298" s="491"/>
      <c r="N298" s="492"/>
    </row>
    <row r="299" spans="1:14" ht="26.4" x14ac:dyDescent="0.3">
      <c r="A299" s="1" t="s">
        <v>279</v>
      </c>
      <c r="B299" s="48"/>
      <c r="C299" s="49" t="s">
        <v>749</v>
      </c>
      <c r="D299" s="48">
        <v>1</v>
      </c>
      <c r="E299" s="48" t="s">
        <v>111</v>
      </c>
      <c r="F299" s="50">
        <v>38730000</v>
      </c>
      <c r="G299" s="50">
        <v>38730000</v>
      </c>
      <c r="H299" s="50">
        <v>38730000</v>
      </c>
      <c r="I299" s="50">
        <v>6000000</v>
      </c>
      <c r="J299" s="50">
        <f>cek_realisasi[[#This Row],[Akrual]]-cek_realisasi[[#This Row],[SP2D]]</f>
        <v>0</v>
      </c>
      <c r="K299" s="50">
        <v>6000000</v>
      </c>
      <c r="M299" s="491"/>
      <c r="N299" s="492"/>
    </row>
    <row r="300" spans="1:14" x14ac:dyDescent="0.3">
      <c r="A300" s="1" t="s">
        <v>280</v>
      </c>
      <c r="B300" s="48"/>
      <c r="C300" s="49" t="s">
        <v>750</v>
      </c>
      <c r="D300" s="48">
        <v>7</v>
      </c>
      <c r="E300" s="48" t="s">
        <v>111</v>
      </c>
      <c r="F300" s="50">
        <v>25000000</v>
      </c>
      <c r="G300" s="50">
        <v>175000000</v>
      </c>
      <c r="H300" s="50">
        <v>175000000</v>
      </c>
      <c r="I300" s="50">
        <v>21588000</v>
      </c>
      <c r="J300" s="50">
        <f>cek_realisasi[[#This Row],[Akrual]]-cek_realisasi[[#This Row],[SP2D]]</f>
        <v>0</v>
      </c>
      <c r="K300" s="50">
        <v>21588000</v>
      </c>
      <c r="M300" s="491"/>
      <c r="N300" s="492"/>
    </row>
    <row r="301" spans="1:14" x14ac:dyDescent="0.3">
      <c r="A301" s="1" t="s">
        <v>281</v>
      </c>
      <c r="B301" s="48"/>
      <c r="C301" s="49" t="s">
        <v>752</v>
      </c>
      <c r="D301" s="48">
        <v>5</v>
      </c>
      <c r="E301" s="48" t="s">
        <v>111</v>
      </c>
      <c r="F301" s="50">
        <v>3640000</v>
      </c>
      <c r="G301" s="50">
        <v>18200000</v>
      </c>
      <c r="H301" s="50">
        <v>18200000</v>
      </c>
      <c r="I301" s="50">
        <v>4003400</v>
      </c>
      <c r="J301" s="50">
        <f>cek_realisasi[[#This Row],[Akrual]]-cek_realisasi[[#This Row],[SP2D]]</f>
        <v>0</v>
      </c>
      <c r="K301" s="50">
        <v>4003400</v>
      </c>
      <c r="M301" s="491"/>
      <c r="N301" s="492"/>
    </row>
    <row r="302" spans="1:14" x14ac:dyDescent="0.3">
      <c r="A302" s="1" t="s">
        <v>282</v>
      </c>
      <c r="B302" s="48"/>
      <c r="C302" s="49" t="s">
        <v>753</v>
      </c>
      <c r="D302" s="48">
        <v>30</v>
      </c>
      <c r="E302" s="48" t="s">
        <v>111</v>
      </c>
      <c r="F302" s="50">
        <v>730000</v>
      </c>
      <c r="G302" s="50">
        <v>21900000</v>
      </c>
      <c r="H302" s="50">
        <v>21900000</v>
      </c>
      <c r="I302" s="50">
        <v>5575000</v>
      </c>
      <c r="J302" s="50">
        <f>cek_realisasi[[#This Row],[Akrual]]-cek_realisasi[[#This Row],[SP2D]]</f>
        <v>0</v>
      </c>
      <c r="K302" s="50">
        <v>5575000</v>
      </c>
      <c r="M302" s="491"/>
      <c r="N302" s="492"/>
    </row>
    <row r="303" spans="1:14" x14ac:dyDescent="0.3">
      <c r="A303" s="1" t="s">
        <v>283</v>
      </c>
      <c r="B303" s="48"/>
      <c r="C303" s="49" t="s">
        <v>754</v>
      </c>
      <c r="D303" s="48">
        <v>35</v>
      </c>
      <c r="E303" s="48" t="s">
        <v>111</v>
      </c>
      <c r="F303" s="50">
        <v>730000</v>
      </c>
      <c r="G303" s="50">
        <v>25550000</v>
      </c>
      <c r="H303" s="50">
        <v>25550000</v>
      </c>
      <c r="I303" s="50">
        <v>1475000</v>
      </c>
      <c r="J303" s="50">
        <f>cek_realisasi[[#This Row],[Akrual]]-cek_realisasi[[#This Row],[SP2D]]</f>
        <v>0</v>
      </c>
      <c r="K303" s="50">
        <v>1475000</v>
      </c>
      <c r="M303" s="491"/>
      <c r="N303" s="492"/>
    </row>
    <row r="304" spans="1:14" x14ac:dyDescent="0.3">
      <c r="A304" s="1" t="s">
        <v>284</v>
      </c>
      <c r="B304" s="48"/>
      <c r="C304" s="49" t="s">
        <v>755</v>
      </c>
      <c r="D304" s="48">
        <v>40</v>
      </c>
      <c r="E304" s="48" t="s">
        <v>111</v>
      </c>
      <c r="F304" s="50">
        <v>690000</v>
      </c>
      <c r="G304" s="50">
        <v>27600000</v>
      </c>
      <c r="H304" s="50">
        <v>27600000</v>
      </c>
      <c r="I304" s="50">
        <v>2050000</v>
      </c>
      <c r="J304" s="50">
        <f>cek_realisasi[[#This Row],[Akrual]]-cek_realisasi[[#This Row],[SP2D]]</f>
        <v>0</v>
      </c>
      <c r="K304" s="50">
        <v>2050000</v>
      </c>
      <c r="M304" s="491"/>
      <c r="N304" s="492"/>
    </row>
    <row r="305" spans="1:14" x14ac:dyDescent="0.3">
      <c r="A305" s="1" t="s">
        <v>285</v>
      </c>
      <c r="B305" s="48"/>
      <c r="C305" s="49" t="s">
        <v>756</v>
      </c>
      <c r="D305" s="48">
        <v>3</v>
      </c>
      <c r="E305" s="48" t="s">
        <v>111</v>
      </c>
      <c r="F305" s="50">
        <v>3500000</v>
      </c>
      <c r="G305" s="50">
        <v>10500000</v>
      </c>
      <c r="H305" s="50">
        <v>10500000</v>
      </c>
      <c r="I305" s="50">
        <v>3425000</v>
      </c>
      <c r="J305" s="50">
        <f>cek_realisasi[[#This Row],[Akrual]]-cek_realisasi[[#This Row],[SP2D]]</f>
        <v>0</v>
      </c>
      <c r="K305" s="50">
        <v>3425000</v>
      </c>
      <c r="M305" s="491"/>
      <c r="N305" s="492"/>
    </row>
    <row r="306" spans="1:14" x14ac:dyDescent="0.3">
      <c r="A306" s="1" t="s">
        <v>286</v>
      </c>
      <c r="B306" s="48"/>
      <c r="C306" s="49" t="s">
        <v>757</v>
      </c>
      <c r="D306" s="48">
        <v>6</v>
      </c>
      <c r="E306" s="48" t="s">
        <v>111</v>
      </c>
      <c r="F306" s="50">
        <v>470000</v>
      </c>
      <c r="G306" s="50">
        <v>2820000</v>
      </c>
      <c r="H306" s="50">
        <v>2820000</v>
      </c>
      <c r="I306" s="50">
        <v>0</v>
      </c>
      <c r="J306" s="50">
        <f>cek_realisasi[[#This Row],[Akrual]]-cek_realisasi[[#This Row],[SP2D]]</f>
        <v>0</v>
      </c>
      <c r="K306" s="50">
        <v>0</v>
      </c>
      <c r="M306" s="491"/>
      <c r="N306" s="492"/>
    </row>
    <row r="307" spans="1:14" x14ac:dyDescent="0.3">
      <c r="A307" s="1" t="s">
        <v>287</v>
      </c>
      <c r="B307" s="48"/>
      <c r="C307" s="49" t="s">
        <v>758</v>
      </c>
      <c r="D307" s="48">
        <v>1</v>
      </c>
      <c r="E307" s="48" t="s">
        <v>147</v>
      </c>
      <c r="F307" s="50">
        <v>54062000</v>
      </c>
      <c r="G307" s="50">
        <v>54062000</v>
      </c>
      <c r="H307" s="50">
        <v>54062000</v>
      </c>
      <c r="I307" s="50">
        <v>0</v>
      </c>
      <c r="J307" s="50">
        <f>cek_realisasi[[#This Row],[Akrual]]-cek_realisasi[[#This Row],[SP2D]]</f>
        <v>0</v>
      </c>
      <c r="K307" s="50">
        <v>0</v>
      </c>
      <c r="M307" s="491"/>
      <c r="N307" s="492"/>
    </row>
    <row r="308" spans="1:14" x14ac:dyDescent="0.3">
      <c r="A308" s="1" t="s">
        <v>288</v>
      </c>
      <c r="B308" s="51" t="s">
        <v>759</v>
      </c>
      <c r="C308" s="52" t="s">
        <v>289</v>
      </c>
      <c r="D308" s="51"/>
      <c r="E308" s="51"/>
      <c r="F308" s="53"/>
      <c r="G308" s="53">
        <v>36000000</v>
      </c>
      <c r="H308" s="53">
        <v>36000000</v>
      </c>
      <c r="I308" s="53">
        <v>8914000</v>
      </c>
      <c r="J308" s="53">
        <f>cek_realisasi[[#This Row],[Akrual]]-cek_realisasi[[#This Row],[SP2D]]</f>
        <v>0</v>
      </c>
      <c r="K308" s="53">
        <v>8914000</v>
      </c>
      <c r="M308" s="491"/>
      <c r="N308" s="492"/>
    </row>
    <row r="309" spans="1:14" x14ac:dyDescent="0.3">
      <c r="A309" s="1" t="s">
        <v>290</v>
      </c>
      <c r="B309" s="48"/>
      <c r="C309" s="49" t="s">
        <v>760</v>
      </c>
      <c r="D309" s="48">
        <v>24</v>
      </c>
      <c r="E309" s="48" t="s">
        <v>291</v>
      </c>
      <c r="F309" s="50">
        <v>1500000</v>
      </c>
      <c r="G309" s="50">
        <v>36000000</v>
      </c>
      <c r="H309" s="50">
        <v>36000000</v>
      </c>
      <c r="I309" s="50">
        <v>8914000</v>
      </c>
      <c r="J309" s="50">
        <f>cek_realisasi[[#This Row],[Akrual]]-cek_realisasi[[#This Row],[SP2D]]</f>
        <v>0</v>
      </c>
      <c r="K309" s="50">
        <v>8914000</v>
      </c>
      <c r="M309" s="491"/>
      <c r="N309" s="492"/>
    </row>
    <row r="310" spans="1:14" ht="26.4" x14ac:dyDescent="0.3">
      <c r="A310" s="1" t="s">
        <v>292</v>
      </c>
      <c r="B310" s="42" t="s">
        <v>293</v>
      </c>
      <c r="C310" s="43" t="s">
        <v>294</v>
      </c>
      <c r="D310" s="42"/>
      <c r="E310" s="42"/>
      <c r="F310" s="44"/>
      <c r="G310" s="44">
        <v>137396000</v>
      </c>
      <c r="H310" s="44">
        <v>137396000</v>
      </c>
      <c r="I310" s="44">
        <v>93952000</v>
      </c>
      <c r="J310" s="44">
        <f>cek_realisasi[[#This Row],[Akrual]]-cek_realisasi[[#This Row],[SP2D]]</f>
        <v>0</v>
      </c>
      <c r="K310" s="44">
        <v>93952000</v>
      </c>
      <c r="M310" s="491"/>
      <c r="N310" s="492"/>
    </row>
    <row r="311" spans="1:14" x14ac:dyDescent="0.3">
      <c r="A311" s="1" t="s">
        <v>295</v>
      </c>
      <c r="B311" s="45" t="s">
        <v>716</v>
      </c>
      <c r="C311" s="46" t="s">
        <v>241</v>
      </c>
      <c r="D311" s="45"/>
      <c r="E311" s="45"/>
      <c r="F311" s="47"/>
      <c r="G311" s="47">
        <v>79060000</v>
      </c>
      <c r="H311" s="47">
        <v>79060000</v>
      </c>
      <c r="I311" s="47">
        <v>75040000</v>
      </c>
      <c r="J311" s="47">
        <f>cek_realisasi[[#This Row],[Akrual]]-cek_realisasi[[#This Row],[SP2D]]</f>
        <v>0</v>
      </c>
      <c r="K311" s="47">
        <v>75040000</v>
      </c>
      <c r="M311" s="491"/>
      <c r="N311" s="492"/>
    </row>
    <row r="312" spans="1:14" x14ac:dyDescent="0.3">
      <c r="A312" s="1" t="s">
        <v>296</v>
      </c>
      <c r="B312" s="48"/>
      <c r="C312" s="49" t="s">
        <v>761</v>
      </c>
      <c r="D312" s="48">
        <v>118</v>
      </c>
      <c r="E312" s="48" t="s">
        <v>297</v>
      </c>
      <c r="F312" s="50">
        <v>670000</v>
      </c>
      <c r="G312" s="50">
        <v>79060000</v>
      </c>
      <c r="H312" s="50">
        <v>79060000</v>
      </c>
      <c r="I312" s="50">
        <v>75040000</v>
      </c>
      <c r="J312" s="50">
        <f>cek_realisasi[[#This Row],[Akrual]]-cek_realisasi[[#This Row],[SP2D]]</f>
        <v>0</v>
      </c>
      <c r="K312" s="50">
        <v>75040000</v>
      </c>
      <c r="M312" s="491"/>
      <c r="N312" s="492"/>
    </row>
    <row r="313" spans="1:14" x14ac:dyDescent="0.3">
      <c r="A313" s="1" t="s">
        <v>298</v>
      </c>
      <c r="B313" s="51" t="s">
        <v>762</v>
      </c>
      <c r="C313" s="52" t="s">
        <v>299</v>
      </c>
      <c r="D313" s="51"/>
      <c r="E313" s="51"/>
      <c r="F313" s="53"/>
      <c r="G313" s="53">
        <v>58336000</v>
      </c>
      <c r="H313" s="53">
        <v>58336000</v>
      </c>
      <c r="I313" s="53">
        <v>18912000</v>
      </c>
      <c r="J313" s="53">
        <f>cek_realisasi[[#This Row],[Akrual]]-cek_realisasi[[#This Row],[SP2D]]</f>
        <v>0</v>
      </c>
      <c r="K313" s="53">
        <v>18912000</v>
      </c>
      <c r="M313" s="491"/>
      <c r="N313" s="492"/>
    </row>
    <row r="314" spans="1:14" x14ac:dyDescent="0.3">
      <c r="A314" s="1" t="s">
        <v>300</v>
      </c>
      <c r="B314" s="48"/>
      <c r="C314" s="49" t="s">
        <v>763</v>
      </c>
      <c r="D314" s="48">
        <v>12</v>
      </c>
      <c r="E314" s="48" t="s">
        <v>184</v>
      </c>
      <c r="F314" s="50">
        <v>2920000</v>
      </c>
      <c r="G314" s="50">
        <v>35040000</v>
      </c>
      <c r="H314" s="50">
        <v>35040000</v>
      </c>
      <c r="I314" s="50">
        <v>11680000</v>
      </c>
      <c r="J314" s="50">
        <f>cek_realisasi[[#This Row],[Akrual]]-cek_realisasi[[#This Row],[SP2D]]</f>
        <v>0</v>
      </c>
      <c r="K314" s="50">
        <v>11680000</v>
      </c>
      <c r="M314" s="491"/>
      <c r="N314" s="492"/>
    </row>
    <row r="315" spans="1:14" x14ac:dyDescent="0.3">
      <c r="A315" s="1" t="s">
        <v>301</v>
      </c>
      <c r="B315" s="48"/>
      <c r="C315" s="49" t="s">
        <v>764</v>
      </c>
      <c r="D315" s="48">
        <v>12</v>
      </c>
      <c r="E315" s="48" t="s">
        <v>184</v>
      </c>
      <c r="F315" s="50">
        <v>324000</v>
      </c>
      <c r="G315" s="50">
        <v>3888000</v>
      </c>
      <c r="H315" s="50">
        <v>3888000</v>
      </c>
      <c r="I315" s="50">
        <v>1296000</v>
      </c>
      <c r="J315" s="50">
        <f>cek_realisasi[[#This Row],[Akrual]]-cek_realisasi[[#This Row],[SP2D]]</f>
        <v>0</v>
      </c>
      <c r="K315" s="50">
        <v>1296000</v>
      </c>
      <c r="M315" s="491"/>
      <c r="N315" s="492"/>
    </row>
    <row r="316" spans="1:14" x14ac:dyDescent="0.3">
      <c r="A316" s="1" t="s">
        <v>302</v>
      </c>
      <c r="B316" s="48"/>
      <c r="C316" s="49" t="s">
        <v>765</v>
      </c>
      <c r="D316" s="48">
        <v>12</v>
      </c>
      <c r="E316" s="48" t="s">
        <v>184</v>
      </c>
      <c r="F316" s="50">
        <v>324000</v>
      </c>
      <c r="G316" s="50">
        <v>3888000</v>
      </c>
      <c r="H316" s="50">
        <v>3888000</v>
      </c>
      <c r="I316" s="50">
        <v>1296000</v>
      </c>
      <c r="J316" s="50">
        <f>cek_realisasi[[#This Row],[Akrual]]-cek_realisasi[[#This Row],[SP2D]]</f>
        <v>0</v>
      </c>
      <c r="K316" s="50">
        <v>1296000</v>
      </c>
      <c r="M316" s="491"/>
      <c r="N316" s="492"/>
    </row>
    <row r="317" spans="1:14" x14ac:dyDescent="0.3">
      <c r="A317" s="1" t="s">
        <v>303</v>
      </c>
      <c r="B317" s="48"/>
      <c r="C317" s="49" t="s">
        <v>766</v>
      </c>
      <c r="D317" s="48">
        <v>12</v>
      </c>
      <c r="E317" s="48" t="s">
        <v>184</v>
      </c>
      <c r="F317" s="50">
        <v>680000</v>
      </c>
      <c r="G317" s="50">
        <v>8160000</v>
      </c>
      <c r="H317" s="50">
        <v>8160000</v>
      </c>
      <c r="I317" s="50">
        <v>2720000</v>
      </c>
      <c r="J317" s="50">
        <f>cek_realisasi[[#This Row],[Akrual]]-cek_realisasi[[#This Row],[SP2D]]</f>
        <v>0</v>
      </c>
      <c r="K317" s="50">
        <v>2720000</v>
      </c>
      <c r="M317" s="491"/>
      <c r="N317" s="492"/>
    </row>
    <row r="318" spans="1:14" x14ac:dyDescent="0.3">
      <c r="A318" s="1" t="s">
        <v>304</v>
      </c>
      <c r="B318" s="48"/>
      <c r="C318" s="49" t="s">
        <v>767</v>
      </c>
      <c r="D318" s="48">
        <v>12</v>
      </c>
      <c r="E318" s="48" t="s">
        <v>184</v>
      </c>
      <c r="F318" s="50">
        <v>200000</v>
      </c>
      <c r="G318" s="50">
        <v>2400000</v>
      </c>
      <c r="H318" s="50">
        <v>2400000</v>
      </c>
      <c r="I318" s="50">
        <v>800000</v>
      </c>
      <c r="J318" s="50">
        <f>cek_realisasi[[#This Row],[Akrual]]-cek_realisasi[[#This Row],[SP2D]]</f>
        <v>0</v>
      </c>
      <c r="K318" s="50">
        <v>800000</v>
      </c>
      <c r="M318" s="491"/>
      <c r="N318" s="492"/>
    </row>
    <row r="319" spans="1:14" x14ac:dyDescent="0.3">
      <c r="A319" s="1" t="s">
        <v>305</v>
      </c>
      <c r="B319" s="48"/>
      <c r="C319" s="49" t="s">
        <v>768</v>
      </c>
      <c r="D319" s="48">
        <v>12</v>
      </c>
      <c r="E319" s="48" t="s">
        <v>184</v>
      </c>
      <c r="F319" s="50">
        <v>80000</v>
      </c>
      <c r="G319" s="50">
        <v>960000</v>
      </c>
      <c r="H319" s="50">
        <v>960000</v>
      </c>
      <c r="I319" s="50">
        <v>320000</v>
      </c>
      <c r="J319" s="50">
        <f>cek_realisasi[[#This Row],[Akrual]]-cek_realisasi[[#This Row],[SP2D]]</f>
        <v>0</v>
      </c>
      <c r="K319" s="50">
        <v>320000</v>
      </c>
      <c r="M319" s="491"/>
      <c r="N319" s="492"/>
    </row>
    <row r="320" spans="1:14" x14ac:dyDescent="0.3">
      <c r="A320" s="1" t="s">
        <v>306</v>
      </c>
      <c r="B320" s="48"/>
      <c r="C320" s="49" t="s">
        <v>769</v>
      </c>
      <c r="D320" s="48">
        <v>12</v>
      </c>
      <c r="E320" s="48" t="s">
        <v>184</v>
      </c>
      <c r="F320" s="50">
        <v>200000</v>
      </c>
      <c r="G320" s="50">
        <v>2400000</v>
      </c>
      <c r="H320" s="50">
        <v>2400000</v>
      </c>
      <c r="I320" s="50">
        <v>800000</v>
      </c>
      <c r="J320" s="50">
        <f>cek_realisasi[[#This Row],[Akrual]]-cek_realisasi[[#This Row],[SP2D]]</f>
        <v>0</v>
      </c>
      <c r="K320" s="50">
        <v>800000</v>
      </c>
      <c r="M320" s="491"/>
      <c r="N320" s="492"/>
    </row>
    <row r="321" spans="1:14" x14ac:dyDescent="0.3">
      <c r="A321" s="1" t="s">
        <v>307</v>
      </c>
      <c r="B321" s="48"/>
      <c r="C321" s="49" t="s">
        <v>770</v>
      </c>
      <c r="D321" s="48">
        <v>1</v>
      </c>
      <c r="E321" s="48" t="s">
        <v>26</v>
      </c>
      <c r="F321" s="50">
        <v>400000</v>
      </c>
      <c r="G321" s="50">
        <v>400000</v>
      </c>
      <c r="H321" s="50">
        <v>400000</v>
      </c>
      <c r="I321" s="50">
        <v>0</v>
      </c>
      <c r="J321" s="50">
        <f>cek_realisasi[[#This Row],[Akrual]]-cek_realisasi[[#This Row],[SP2D]]</f>
        <v>0</v>
      </c>
      <c r="K321" s="50">
        <v>0</v>
      </c>
      <c r="M321" s="491"/>
      <c r="N321" s="492"/>
    </row>
    <row r="322" spans="1:14" x14ac:dyDescent="0.3">
      <c r="A322" s="1" t="s">
        <v>308</v>
      </c>
      <c r="B322" s="48"/>
      <c r="C322" s="49" t="s">
        <v>771</v>
      </c>
      <c r="D322" s="48">
        <v>1</v>
      </c>
      <c r="E322" s="48" t="s">
        <v>26</v>
      </c>
      <c r="F322" s="50">
        <v>300000</v>
      </c>
      <c r="G322" s="50">
        <v>300000</v>
      </c>
      <c r="H322" s="50">
        <v>300000</v>
      </c>
      <c r="I322" s="50">
        <v>0</v>
      </c>
      <c r="J322" s="50">
        <f>cek_realisasi[[#This Row],[Akrual]]-cek_realisasi[[#This Row],[SP2D]]</f>
        <v>0</v>
      </c>
      <c r="K322" s="50">
        <v>0</v>
      </c>
      <c r="M322" s="491"/>
      <c r="N322" s="492"/>
    </row>
    <row r="323" spans="1:14" x14ac:dyDescent="0.3">
      <c r="A323" s="1" t="s">
        <v>309</v>
      </c>
      <c r="B323" s="48"/>
      <c r="C323" s="49" t="s">
        <v>772</v>
      </c>
      <c r="D323" s="48">
        <v>3</v>
      </c>
      <c r="E323" s="48" t="s">
        <v>26</v>
      </c>
      <c r="F323" s="50">
        <v>300000</v>
      </c>
      <c r="G323" s="50">
        <v>900000</v>
      </c>
      <c r="H323" s="50">
        <v>900000</v>
      </c>
      <c r="I323" s="50">
        <v>0</v>
      </c>
      <c r="J323" s="50">
        <f>cek_realisasi[[#This Row],[Akrual]]-cek_realisasi[[#This Row],[SP2D]]</f>
        <v>0</v>
      </c>
      <c r="K323" s="50">
        <v>0</v>
      </c>
      <c r="M323" s="491"/>
      <c r="N323" s="492"/>
    </row>
    <row r="324" spans="1:14" x14ac:dyDescent="0.3">
      <c r="A324" s="1" t="s">
        <v>310</v>
      </c>
      <c r="B324" s="72" t="s">
        <v>311</v>
      </c>
      <c r="C324" s="73" t="s">
        <v>773</v>
      </c>
      <c r="D324" s="72">
        <v>3</v>
      </c>
      <c r="E324" s="361" t="s">
        <v>774</v>
      </c>
      <c r="F324" s="74"/>
      <c r="G324" s="74">
        <v>200000000</v>
      </c>
      <c r="H324" s="74">
        <v>200000000</v>
      </c>
      <c r="I324" s="74">
        <v>186990000</v>
      </c>
      <c r="J324" s="74">
        <f>cek_realisasi[[#This Row],[Akrual]]-cek_realisasi[[#This Row],[SP2D]]</f>
        <v>0</v>
      </c>
      <c r="K324" s="74">
        <v>186990000</v>
      </c>
      <c r="M324" s="491"/>
      <c r="N324" s="492"/>
    </row>
    <row r="325" spans="1:14" x14ac:dyDescent="0.3">
      <c r="A325" s="1" t="s">
        <v>312</v>
      </c>
      <c r="B325" s="75" t="s">
        <v>313</v>
      </c>
      <c r="C325" s="76" t="s">
        <v>314</v>
      </c>
      <c r="D325" s="75">
        <v>2</v>
      </c>
      <c r="E325" s="75" t="s">
        <v>111</v>
      </c>
      <c r="F325" s="77"/>
      <c r="G325" s="77">
        <v>200000000</v>
      </c>
      <c r="H325" s="77">
        <v>200000000</v>
      </c>
      <c r="I325" s="77">
        <v>186990000</v>
      </c>
      <c r="J325" s="77">
        <f>cek_realisasi[[#This Row],[Akrual]]-cek_realisasi[[#This Row],[SP2D]]</f>
        <v>0</v>
      </c>
      <c r="K325" s="77">
        <v>186990000</v>
      </c>
      <c r="M325" s="491"/>
      <c r="N325" s="492"/>
    </row>
    <row r="326" spans="1:14" ht="26.4" x14ac:dyDescent="0.3">
      <c r="A326" s="1" t="s">
        <v>775</v>
      </c>
      <c r="B326" s="60" t="s">
        <v>776</v>
      </c>
      <c r="C326" s="61" t="s">
        <v>777</v>
      </c>
      <c r="D326" s="60"/>
      <c r="E326" s="60" t="s">
        <v>553</v>
      </c>
      <c r="F326" s="62"/>
      <c r="G326" s="62">
        <v>200000000</v>
      </c>
      <c r="H326" s="62">
        <v>200000000</v>
      </c>
      <c r="I326" s="62">
        <v>186990000</v>
      </c>
      <c r="J326" s="62">
        <f>cek_realisasi[[#This Row],[Akrual]]-cek_realisasi[[#This Row],[SP2D]]</f>
        <v>0</v>
      </c>
      <c r="K326" s="62">
        <v>186990000</v>
      </c>
      <c r="M326" s="491"/>
      <c r="N326" s="492"/>
    </row>
    <row r="327" spans="1:14" ht="26.4" x14ac:dyDescent="0.3">
      <c r="A327" s="1" t="s">
        <v>778</v>
      </c>
      <c r="B327" s="54" t="s">
        <v>21</v>
      </c>
      <c r="C327" s="55" t="s">
        <v>777</v>
      </c>
      <c r="D327" s="54"/>
      <c r="E327" s="54"/>
      <c r="F327" s="56"/>
      <c r="G327" s="56">
        <v>200000000</v>
      </c>
      <c r="H327" s="56">
        <v>200000000</v>
      </c>
      <c r="I327" s="56">
        <v>186990000</v>
      </c>
      <c r="J327" s="56">
        <f>cek_realisasi[[#This Row],[Akrual]]-cek_realisasi[[#This Row],[SP2D]]</f>
        <v>0</v>
      </c>
      <c r="K327" s="56">
        <v>186990000</v>
      </c>
      <c r="M327" s="491"/>
      <c r="N327" s="492"/>
    </row>
    <row r="328" spans="1:14" x14ac:dyDescent="0.3">
      <c r="A328" s="1" t="s">
        <v>779</v>
      </c>
      <c r="B328" s="51" t="s">
        <v>607</v>
      </c>
      <c r="C328" s="52" t="s">
        <v>118</v>
      </c>
      <c r="D328" s="51"/>
      <c r="E328" s="51"/>
      <c r="F328" s="53"/>
      <c r="G328" s="53">
        <v>200000000</v>
      </c>
      <c r="H328" s="53">
        <v>200000000</v>
      </c>
      <c r="I328" s="53">
        <v>186990000</v>
      </c>
      <c r="J328" s="53">
        <f>cek_realisasi[[#This Row],[Akrual]]-cek_realisasi[[#This Row],[SP2D]]</f>
        <v>0</v>
      </c>
      <c r="K328" s="53">
        <v>186990000</v>
      </c>
      <c r="M328" s="491"/>
      <c r="N328" s="492"/>
    </row>
    <row r="329" spans="1:14" x14ac:dyDescent="0.3">
      <c r="A329" s="1" t="s">
        <v>780</v>
      </c>
      <c r="B329" s="48"/>
      <c r="C329" s="49" t="s">
        <v>781</v>
      </c>
      <c r="D329" s="48">
        <v>1</v>
      </c>
      <c r="E329" s="48" t="s">
        <v>120</v>
      </c>
      <c r="F329" s="50">
        <v>200000000</v>
      </c>
      <c r="G329" s="50">
        <v>200000000</v>
      </c>
      <c r="H329" s="50">
        <v>200000000</v>
      </c>
      <c r="I329" s="50">
        <v>186990000</v>
      </c>
      <c r="J329" s="50">
        <f>cek_realisasi[[#This Row],[Akrual]]-cek_realisasi[[#This Row],[SP2D]]</f>
        <v>0</v>
      </c>
      <c r="K329" s="50">
        <v>186990000</v>
      </c>
      <c r="M329" s="491"/>
      <c r="N329" s="492"/>
    </row>
    <row r="330" spans="1:14" x14ac:dyDescent="0.3">
      <c r="A330" s="1" t="s">
        <v>315</v>
      </c>
      <c r="B330" s="100" t="s">
        <v>316</v>
      </c>
      <c r="C330" s="101" t="s">
        <v>782</v>
      </c>
      <c r="D330" s="100">
        <v>7</v>
      </c>
      <c r="E330" s="184" t="s">
        <v>783</v>
      </c>
      <c r="F330" s="184"/>
      <c r="G330" s="102">
        <v>2633607000</v>
      </c>
      <c r="H330" s="102">
        <v>2633607000</v>
      </c>
      <c r="I330" s="102">
        <v>279302956</v>
      </c>
      <c r="J330" s="102">
        <f>cek_realisasi[[#This Row],[Akrual]]-cek_realisasi[[#This Row],[SP2D]]</f>
        <v>148140000</v>
      </c>
      <c r="K330" s="102">
        <v>427442956</v>
      </c>
      <c r="M330" s="491"/>
      <c r="N330" s="492"/>
    </row>
    <row r="331" spans="1:14" x14ac:dyDescent="0.3">
      <c r="A331" s="1" t="s">
        <v>318</v>
      </c>
      <c r="B331" s="75" t="s">
        <v>319</v>
      </c>
      <c r="C331" s="76" t="s">
        <v>320</v>
      </c>
      <c r="D331" s="75">
        <v>2</v>
      </c>
      <c r="E331" s="75" t="s">
        <v>317</v>
      </c>
      <c r="F331" s="77"/>
      <c r="G331" s="77">
        <v>1314322000</v>
      </c>
      <c r="H331" s="77">
        <v>1314322000</v>
      </c>
      <c r="I331" s="77">
        <v>70504284</v>
      </c>
      <c r="J331" s="77">
        <f>cek_realisasi[[#This Row],[Akrual]]-cek_realisasi[[#This Row],[SP2D]]</f>
        <v>148140000</v>
      </c>
      <c r="K331" s="77">
        <v>218644284</v>
      </c>
      <c r="M331" s="491"/>
      <c r="N331" s="492"/>
    </row>
    <row r="332" spans="1:14" ht="26.4" x14ac:dyDescent="0.3">
      <c r="A332" s="1" t="s">
        <v>321</v>
      </c>
      <c r="B332" s="60" t="s">
        <v>605</v>
      </c>
      <c r="C332" s="61" t="s">
        <v>322</v>
      </c>
      <c r="D332" s="60"/>
      <c r="E332" s="60" t="s">
        <v>553</v>
      </c>
      <c r="F332" s="62"/>
      <c r="G332" s="62">
        <v>1314322000</v>
      </c>
      <c r="H332" s="62">
        <v>1314322000</v>
      </c>
      <c r="I332" s="62">
        <v>70504284</v>
      </c>
      <c r="J332" s="62">
        <f>cek_realisasi[[#This Row],[Akrual]]-cek_realisasi[[#This Row],[SP2D]]</f>
        <v>148140000</v>
      </c>
      <c r="K332" s="62">
        <v>218644284</v>
      </c>
      <c r="M332" s="491"/>
      <c r="N332" s="492"/>
    </row>
    <row r="333" spans="1:14" x14ac:dyDescent="0.3">
      <c r="A333" s="1" t="s">
        <v>323</v>
      </c>
      <c r="B333" s="63" t="s">
        <v>21</v>
      </c>
      <c r="C333" s="64" t="s">
        <v>784</v>
      </c>
      <c r="D333" s="63"/>
      <c r="E333" s="63"/>
      <c r="F333" s="65"/>
      <c r="G333" s="65">
        <v>116572000</v>
      </c>
      <c r="H333" s="65">
        <v>116572000</v>
      </c>
      <c r="I333" s="65">
        <v>12082914</v>
      </c>
      <c r="J333" s="65">
        <f>cek_realisasi[[#This Row],[Akrual]]-cek_realisasi[[#This Row],[SP2D]]</f>
        <v>0</v>
      </c>
      <c r="K333" s="65">
        <v>12082914</v>
      </c>
      <c r="M333" s="491"/>
      <c r="N333" s="492"/>
    </row>
    <row r="334" spans="1:14" x14ac:dyDescent="0.3">
      <c r="A334" s="1" t="s">
        <v>324</v>
      </c>
      <c r="B334" s="51" t="s">
        <v>523</v>
      </c>
      <c r="C334" s="52" t="s">
        <v>24</v>
      </c>
      <c r="D334" s="51"/>
      <c r="E334" s="51"/>
      <c r="F334" s="53"/>
      <c r="G334" s="53">
        <v>58750000</v>
      </c>
      <c r="H334" s="53">
        <v>58750000</v>
      </c>
      <c r="I334" s="53">
        <v>9137150</v>
      </c>
      <c r="J334" s="53">
        <f>cek_realisasi[[#This Row],[Akrual]]-cek_realisasi[[#This Row],[SP2D]]</f>
        <v>0</v>
      </c>
      <c r="K334" s="53">
        <v>9137150</v>
      </c>
      <c r="M334" s="491"/>
      <c r="N334" s="492"/>
    </row>
    <row r="335" spans="1:14" x14ac:dyDescent="0.3">
      <c r="A335" s="1" t="s">
        <v>325</v>
      </c>
      <c r="B335" s="48"/>
      <c r="C335" s="49" t="s">
        <v>554</v>
      </c>
      <c r="D335" s="48">
        <v>230</v>
      </c>
      <c r="E335" s="48" t="s">
        <v>26</v>
      </c>
      <c r="F335" s="50">
        <v>75000</v>
      </c>
      <c r="G335" s="50">
        <v>17250000</v>
      </c>
      <c r="H335" s="50">
        <v>17250000</v>
      </c>
      <c r="I335" s="50">
        <v>506000</v>
      </c>
      <c r="J335" s="50">
        <f>cek_realisasi[[#This Row],[Akrual]]-cek_realisasi[[#This Row],[SP2D]]</f>
        <v>0</v>
      </c>
      <c r="K335" s="50">
        <v>506000</v>
      </c>
      <c r="M335" s="491"/>
      <c r="N335" s="492"/>
    </row>
    <row r="336" spans="1:14" x14ac:dyDescent="0.3">
      <c r="A336" s="1" t="s">
        <v>785</v>
      </c>
      <c r="B336" s="48"/>
      <c r="C336" s="49" t="s">
        <v>555</v>
      </c>
      <c r="D336" s="48">
        <v>8</v>
      </c>
      <c r="E336" s="48" t="s">
        <v>120</v>
      </c>
      <c r="F336" s="50">
        <v>1500000</v>
      </c>
      <c r="G336" s="50">
        <v>12000000</v>
      </c>
      <c r="H336" s="50">
        <v>12000000</v>
      </c>
      <c r="I336" s="50">
        <v>1436150</v>
      </c>
      <c r="J336" s="50">
        <f>cek_realisasi[[#This Row],[Akrual]]-cek_realisasi[[#This Row],[SP2D]]</f>
        <v>0</v>
      </c>
      <c r="K336" s="50">
        <v>1436150</v>
      </c>
      <c r="M336" s="491"/>
      <c r="N336" s="492"/>
    </row>
    <row r="337" spans="1:14" x14ac:dyDescent="0.3">
      <c r="A337" s="1" t="s">
        <v>786</v>
      </c>
      <c r="B337" s="48"/>
      <c r="C337" s="49" t="s">
        <v>556</v>
      </c>
      <c r="D337" s="48">
        <v>8</v>
      </c>
      <c r="E337" s="48" t="s">
        <v>120</v>
      </c>
      <c r="F337" s="50">
        <v>1500000</v>
      </c>
      <c r="G337" s="50">
        <v>12000000</v>
      </c>
      <c r="H337" s="50">
        <v>12000000</v>
      </c>
      <c r="I337" s="50">
        <v>4315000</v>
      </c>
      <c r="J337" s="50">
        <f>cek_realisasi[[#This Row],[Akrual]]-cek_realisasi[[#This Row],[SP2D]]</f>
        <v>0</v>
      </c>
      <c r="K337" s="50">
        <v>4315000</v>
      </c>
      <c r="M337" s="491"/>
      <c r="N337" s="492"/>
    </row>
    <row r="338" spans="1:14" x14ac:dyDescent="0.3">
      <c r="A338" s="1" t="s">
        <v>787</v>
      </c>
      <c r="B338" s="48"/>
      <c r="C338" s="49" t="s">
        <v>557</v>
      </c>
      <c r="D338" s="48">
        <v>8</v>
      </c>
      <c r="E338" s="48" t="s">
        <v>120</v>
      </c>
      <c r="F338" s="50">
        <v>1000000</v>
      </c>
      <c r="G338" s="50">
        <v>8000000</v>
      </c>
      <c r="H338" s="50">
        <v>8000000</v>
      </c>
      <c r="I338" s="50">
        <v>2880000</v>
      </c>
      <c r="J338" s="50">
        <f>cek_realisasi[[#This Row],[Akrual]]-cek_realisasi[[#This Row],[SP2D]]</f>
        <v>0</v>
      </c>
      <c r="K338" s="50">
        <v>2880000</v>
      </c>
      <c r="M338" s="491"/>
      <c r="N338" s="492"/>
    </row>
    <row r="339" spans="1:14" x14ac:dyDescent="0.3">
      <c r="A339" s="1" t="s">
        <v>788</v>
      </c>
      <c r="B339" s="48"/>
      <c r="C339" s="49" t="s">
        <v>789</v>
      </c>
      <c r="D339" s="48">
        <v>38</v>
      </c>
      <c r="E339" s="48" t="s">
        <v>59</v>
      </c>
      <c r="F339" s="50">
        <v>250000</v>
      </c>
      <c r="G339" s="50">
        <v>9500000</v>
      </c>
      <c r="H339" s="50">
        <v>9500000</v>
      </c>
      <c r="I339" s="50">
        <v>0</v>
      </c>
      <c r="J339" s="50">
        <f>cek_realisasi[[#This Row],[Akrual]]-cek_realisasi[[#This Row],[SP2D]]</f>
        <v>0</v>
      </c>
      <c r="K339" s="50">
        <v>0</v>
      </c>
      <c r="M339" s="491"/>
      <c r="N339" s="492"/>
    </row>
    <row r="340" spans="1:14" x14ac:dyDescent="0.3">
      <c r="A340" s="1" t="s">
        <v>326</v>
      </c>
      <c r="B340" s="51" t="s">
        <v>524</v>
      </c>
      <c r="C340" s="52" t="s">
        <v>73</v>
      </c>
      <c r="D340" s="51"/>
      <c r="E340" s="51"/>
      <c r="F340" s="53"/>
      <c r="G340" s="53">
        <v>1000000</v>
      </c>
      <c r="H340" s="53">
        <v>1000000</v>
      </c>
      <c r="I340" s="53">
        <v>575764</v>
      </c>
      <c r="J340" s="53">
        <f>cek_realisasi[[#This Row],[Akrual]]-cek_realisasi[[#This Row],[SP2D]]</f>
        <v>0</v>
      </c>
      <c r="K340" s="53">
        <v>575764</v>
      </c>
      <c r="M340" s="491"/>
      <c r="N340" s="492"/>
    </row>
    <row r="341" spans="1:14" x14ac:dyDescent="0.3">
      <c r="A341" s="1" t="s">
        <v>327</v>
      </c>
      <c r="B341" s="48"/>
      <c r="C341" s="49" t="s">
        <v>621</v>
      </c>
      <c r="D341" s="48">
        <v>4</v>
      </c>
      <c r="E341" s="48" t="s">
        <v>120</v>
      </c>
      <c r="F341" s="50">
        <v>250000</v>
      </c>
      <c r="G341" s="50">
        <v>1000000</v>
      </c>
      <c r="H341" s="50">
        <v>1000000</v>
      </c>
      <c r="I341" s="50">
        <v>575764</v>
      </c>
      <c r="J341" s="50">
        <f>cek_realisasi[[#This Row],[Akrual]]-cek_realisasi[[#This Row],[SP2D]]</f>
        <v>0</v>
      </c>
      <c r="K341" s="50">
        <v>575764</v>
      </c>
      <c r="M341" s="491"/>
      <c r="N341" s="492"/>
    </row>
    <row r="342" spans="1:14" x14ac:dyDescent="0.3">
      <c r="A342" s="1" t="s">
        <v>328</v>
      </c>
      <c r="B342" s="51" t="s">
        <v>525</v>
      </c>
      <c r="C342" s="52" t="s">
        <v>35</v>
      </c>
      <c r="D342" s="51"/>
      <c r="E342" s="51"/>
      <c r="F342" s="53"/>
      <c r="G342" s="53">
        <v>56822000</v>
      </c>
      <c r="H342" s="53">
        <v>56822000</v>
      </c>
      <c r="I342" s="53">
        <v>2370000</v>
      </c>
      <c r="J342" s="53">
        <f>cek_realisasi[[#This Row],[Akrual]]-cek_realisasi[[#This Row],[SP2D]]</f>
        <v>0</v>
      </c>
      <c r="K342" s="53">
        <v>2370000</v>
      </c>
      <c r="M342" s="491"/>
      <c r="N342" s="492"/>
    </row>
    <row r="343" spans="1:14" ht="26.4" x14ac:dyDescent="0.3">
      <c r="A343" s="1" t="s">
        <v>329</v>
      </c>
      <c r="B343" s="48"/>
      <c r="C343" s="49" t="s">
        <v>790</v>
      </c>
      <c r="D343" s="48">
        <v>10</v>
      </c>
      <c r="E343" s="48" t="s">
        <v>26</v>
      </c>
      <c r="F343" s="50">
        <v>5682200</v>
      </c>
      <c r="G343" s="50">
        <v>56822000</v>
      </c>
      <c r="H343" s="50">
        <v>56822000</v>
      </c>
      <c r="I343" s="50">
        <v>2370000</v>
      </c>
      <c r="J343" s="50">
        <f>cek_realisasi[[#This Row],[Akrual]]-cek_realisasi[[#This Row],[SP2D]]</f>
        <v>0</v>
      </c>
      <c r="K343" s="50">
        <v>2370000</v>
      </c>
      <c r="M343" s="491"/>
      <c r="N343" s="492"/>
    </row>
    <row r="344" spans="1:14" x14ac:dyDescent="0.3">
      <c r="A344" s="1" t="s">
        <v>330</v>
      </c>
      <c r="B344" s="54" t="s">
        <v>38</v>
      </c>
      <c r="C344" s="55" t="s">
        <v>331</v>
      </c>
      <c r="D344" s="54"/>
      <c r="E344" s="54"/>
      <c r="F344" s="56"/>
      <c r="G344" s="56">
        <v>151250000</v>
      </c>
      <c r="H344" s="56">
        <v>151250000</v>
      </c>
      <c r="I344" s="56">
        <v>35211270</v>
      </c>
      <c r="J344" s="56">
        <f>cek_realisasi[[#This Row],[Akrual]]-cek_realisasi[[#This Row],[SP2D]]</f>
        <v>0</v>
      </c>
      <c r="K344" s="56">
        <v>35211270</v>
      </c>
      <c r="M344" s="491"/>
      <c r="N344" s="492"/>
    </row>
    <row r="345" spans="1:14" x14ac:dyDescent="0.3">
      <c r="A345" s="1" t="s">
        <v>332</v>
      </c>
      <c r="B345" s="51" t="s">
        <v>523</v>
      </c>
      <c r="C345" s="52" t="s">
        <v>24</v>
      </c>
      <c r="D345" s="51"/>
      <c r="E345" s="51"/>
      <c r="F345" s="53"/>
      <c r="G345" s="53">
        <v>68250000</v>
      </c>
      <c r="H345" s="53">
        <v>68250000</v>
      </c>
      <c r="I345" s="53">
        <v>7079950</v>
      </c>
      <c r="J345" s="53">
        <f>cek_realisasi[[#This Row],[Akrual]]-cek_realisasi[[#This Row],[SP2D]]</f>
        <v>0</v>
      </c>
      <c r="K345" s="53">
        <v>7079950</v>
      </c>
      <c r="M345" s="491"/>
      <c r="N345" s="492"/>
    </row>
    <row r="346" spans="1:14" x14ac:dyDescent="0.3">
      <c r="A346" s="1" t="s">
        <v>333</v>
      </c>
      <c r="B346" s="48"/>
      <c r="C346" s="441" t="s">
        <v>554</v>
      </c>
      <c r="D346" s="442">
        <v>350</v>
      </c>
      <c r="E346" s="190" t="s">
        <v>26</v>
      </c>
      <c r="F346" s="247">
        <v>75000</v>
      </c>
      <c r="G346" s="247">
        <v>26250000</v>
      </c>
      <c r="H346" s="247">
        <v>26250000</v>
      </c>
      <c r="I346" s="247">
        <v>706000</v>
      </c>
      <c r="J346" s="247">
        <f>cek_realisasi[[#This Row],[Akrual]]-cek_realisasi[[#This Row],[SP2D]]</f>
        <v>0</v>
      </c>
      <c r="K346" s="247">
        <v>706000</v>
      </c>
      <c r="M346" s="491"/>
      <c r="N346" s="492"/>
    </row>
    <row r="347" spans="1:14" x14ac:dyDescent="0.3">
      <c r="A347" s="1" t="s">
        <v>334</v>
      </c>
      <c r="B347" s="48"/>
      <c r="C347" s="49" t="s">
        <v>555</v>
      </c>
      <c r="D347" s="48">
        <v>8</v>
      </c>
      <c r="E347" s="48" t="s">
        <v>120</v>
      </c>
      <c r="F347" s="50">
        <v>1500000</v>
      </c>
      <c r="G347" s="50">
        <v>12000000</v>
      </c>
      <c r="H347" s="50">
        <v>12000000</v>
      </c>
      <c r="I347" s="50">
        <v>1447950</v>
      </c>
      <c r="J347" s="50">
        <f>cek_realisasi[[#This Row],[Akrual]]-cek_realisasi[[#This Row],[SP2D]]</f>
        <v>0</v>
      </c>
      <c r="K347" s="50">
        <v>1447950</v>
      </c>
      <c r="M347" s="491"/>
      <c r="N347" s="492"/>
    </row>
    <row r="348" spans="1:14" x14ac:dyDescent="0.3">
      <c r="A348" s="1" t="s">
        <v>791</v>
      </c>
      <c r="B348" s="48"/>
      <c r="C348" s="49" t="s">
        <v>556</v>
      </c>
      <c r="D348" s="48">
        <v>8</v>
      </c>
      <c r="E348" s="48" t="s">
        <v>120</v>
      </c>
      <c r="F348" s="50">
        <v>1500000</v>
      </c>
      <c r="G348" s="50">
        <v>12000000</v>
      </c>
      <c r="H348" s="50">
        <v>12000000</v>
      </c>
      <c r="I348" s="50">
        <v>2935000</v>
      </c>
      <c r="J348" s="50">
        <f>cek_realisasi[[#This Row],[Akrual]]-cek_realisasi[[#This Row],[SP2D]]</f>
        <v>0</v>
      </c>
      <c r="K348" s="50">
        <v>2935000</v>
      </c>
      <c r="M348" s="491"/>
      <c r="N348" s="492"/>
    </row>
    <row r="349" spans="1:14" x14ac:dyDescent="0.3">
      <c r="A349" s="1" t="s">
        <v>792</v>
      </c>
      <c r="B349" s="48"/>
      <c r="C349" s="49" t="s">
        <v>557</v>
      </c>
      <c r="D349" s="48">
        <v>8</v>
      </c>
      <c r="E349" s="48" t="s">
        <v>120</v>
      </c>
      <c r="F349" s="50">
        <v>1000000</v>
      </c>
      <c r="G349" s="50">
        <v>8000000</v>
      </c>
      <c r="H349" s="50">
        <v>8000000</v>
      </c>
      <c r="I349" s="50">
        <v>1991000</v>
      </c>
      <c r="J349" s="50">
        <f>cek_realisasi[[#This Row],[Akrual]]-cek_realisasi[[#This Row],[SP2D]]</f>
        <v>0</v>
      </c>
      <c r="K349" s="50">
        <v>1991000</v>
      </c>
      <c r="M349" s="491"/>
      <c r="N349" s="492"/>
    </row>
    <row r="350" spans="1:14" x14ac:dyDescent="0.3">
      <c r="A350" s="1" t="s">
        <v>793</v>
      </c>
      <c r="B350" s="48"/>
      <c r="C350" s="49" t="s">
        <v>789</v>
      </c>
      <c r="D350" s="48">
        <v>40</v>
      </c>
      <c r="E350" s="48" t="s">
        <v>59</v>
      </c>
      <c r="F350" s="50">
        <v>250000</v>
      </c>
      <c r="G350" s="50">
        <v>10000000</v>
      </c>
      <c r="H350" s="50">
        <v>10000000</v>
      </c>
      <c r="I350" s="50">
        <v>0</v>
      </c>
      <c r="J350" s="50">
        <f>cek_realisasi[[#This Row],[Akrual]]-cek_realisasi[[#This Row],[SP2D]]</f>
        <v>0</v>
      </c>
      <c r="K350" s="50">
        <v>0</v>
      </c>
      <c r="M350" s="491"/>
      <c r="N350" s="492"/>
    </row>
    <row r="351" spans="1:14" x14ac:dyDescent="0.3">
      <c r="A351" s="1" t="s">
        <v>335</v>
      </c>
      <c r="B351" s="51" t="s">
        <v>524</v>
      </c>
      <c r="C351" s="52" t="s">
        <v>73</v>
      </c>
      <c r="D351" s="51"/>
      <c r="E351" s="51"/>
      <c r="F351" s="53"/>
      <c r="G351" s="53">
        <v>1000000</v>
      </c>
      <c r="H351" s="53">
        <v>1000000</v>
      </c>
      <c r="I351" s="53">
        <v>0</v>
      </c>
      <c r="J351" s="53">
        <f>cek_realisasi[[#This Row],[Akrual]]-cek_realisasi[[#This Row],[SP2D]]</f>
        <v>0</v>
      </c>
      <c r="K351" s="53">
        <v>0</v>
      </c>
      <c r="M351" s="491"/>
      <c r="N351" s="492"/>
    </row>
    <row r="352" spans="1:14" x14ac:dyDescent="0.3">
      <c r="A352" s="1" t="s">
        <v>336</v>
      </c>
      <c r="B352" s="48"/>
      <c r="C352" s="49" t="s">
        <v>621</v>
      </c>
      <c r="D352" s="48">
        <v>4</v>
      </c>
      <c r="E352" s="48" t="s">
        <v>120</v>
      </c>
      <c r="F352" s="50">
        <v>250000</v>
      </c>
      <c r="G352" s="50">
        <v>1000000</v>
      </c>
      <c r="H352" s="50">
        <v>1000000</v>
      </c>
      <c r="I352" s="50">
        <v>0</v>
      </c>
      <c r="J352" s="50">
        <f>cek_realisasi[[#This Row],[Akrual]]-cek_realisasi[[#This Row],[SP2D]]</f>
        <v>0</v>
      </c>
      <c r="K352" s="50">
        <v>0</v>
      </c>
      <c r="M352" s="491"/>
      <c r="N352" s="492"/>
    </row>
    <row r="353" spans="1:14" x14ac:dyDescent="0.3">
      <c r="A353" s="1" t="s">
        <v>337</v>
      </c>
      <c r="B353" s="51" t="s">
        <v>528</v>
      </c>
      <c r="C353" s="52" t="s">
        <v>31</v>
      </c>
      <c r="D353" s="51"/>
      <c r="E353" s="51"/>
      <c r="F353" s="53"/>
      <c r="G353" s="53">
        <v>4000000</v>
      </c>
      <c r="H353" s="53">
        <v>4000000</v>
      </c>
      <c r="I353" s="53">
        <v>0</v>
      </c>
      <c r="J353" s="53">
        <f>cek_realisasi[[#This Row],[Akrual]]-cek_realisasi[[#This Row],[SP2D]]</f>
        <v>0</v>
      </c>
      <c r="K353" s="53">
        <v>0</v>
      </c>
      <c r="M353" s="491"/>
      <c r="N353" s="492"/>
    </row>
    <row r="354" spans="1:14" x14ac:dyDescent="0.3">
      <c r="A354" s="1" t="s">
        <v>338</v>
      </c>
      <c r="B354" s="48"/>
      <c r="C354" s="49" t="s">
        <v>558</v>
      </c>
      <c r="D354" s="48">
        <v>4</v>
      </c>
      <c r="E354" s="48" t="s">
        <v>33</v>
      </c>
      <c r="F354" s="50">
        <v>1000000</v>
      </c>
      <c r="G354" s="50">
        <v>4000000</v>
      </c>
      <c r="H354" s="50">
        <v>4000000</v>
      </c>
      <c r="I354" s="50">
        <v>0</v>
      </c>
      <c r="J354" s="50">
        <f>cek_realisasi[[#This Row],[Akrual]]-cek_realisasi[[#This Row],[SP2D]]</f>
        <v>0</v>
      </c>
      <c r="K354" s="50">
        <v>0</v>
      </c>
      <c r="M354" s="491"/>
      <c r="N354" s="492"/>
    </row>
    <row r="355" spans="1:14" x14ac:dyDescent="0.3">
      <c r="A355" s="1" t="s">
        <v>339</v>
      </c>
      <c r="B355" s="103" t="s">
        <v>525</v>
      </c>
      <c r="C355" s="104" t="s">
        <v>35</v>
      </c>
      <c r="D355" s="103"/>
      <c r="E355" s="103"/>
      <c r="F355" s="105"/>
      <c r="G355" s="105">
        <v>78000000</v>
      </c>
      <c r="H355" s="105">
        <v>78000000</v>
      </c>
      <c r="I355" s="105">
        <v>28131320</v>
      </c>
      <c r="J355" s="105">
        <f>cek_realisasi[[#This Row],[Akrual]]-cek_realisasi[[#This Row],[SP2D]]</f>
        <v>0</v>
      </c>
      <c r="K355" s="105">
        <v>28131320</v>
      </c>
      <c r="M355" s="491"/>
      <c r="N355" s="492"/>
    </row>
    <row r="356" spans="1:14" x14ac:dyDescent="0.3">
      <c r="A356" s="1" t="s">
        <v>340</v>
      </c>
      <c r="B356" s="48"/>
      <c r="C356" s="49" t="s">
        <v>794</v>
      </c>
      <c r="D356" s="48">
        <v>12</v>
      </c>
      <c r="E356" s="48" t="s">
        <v>26</v>
      </c>
      <c r="F356" s="50">
        <v>6500000</v>
      </c>
      <c r="G356" s="50">
        <v>78000000</v>
      </c>
      <c r="H356" s="50">
        <v>78000000</v>
      </c>
      <c r="I356" s="50">
        <v>28131320</v>
      </c>
      <c r="J356" s="50">
        <f>cek_realisasi[[#This Row],[Akrual]]-cek_realisasi[[#This Row],[SP2D]]</f>
        <v>0</v>
      </c>
      <c r="K356" s="50">
        <v>28131320</v>
      </c>
      <c r="M356" s="491"/>
      <c r="N356" s="492"/>
    </row>
    <row r="357" spans="1:14" x14ac:dyDescent="0.3">
      <c r="A357" s="1" t="s">
        <v>341</v>
      </c>
      <c r="B357" s="93" t="s">
        <v>91</v>
      </c>
      <c r="C357" s="94" t="s">
        <v>795</v>
      </c>
      <c r="D357" s="93"/>
      <c r="E357" s="93"/>
      <c r="F357" s="95"/>
      <c r="G357" s="95">
        <v>131699000</v>
      </c>
      <c r="H357" s="95">
        <v>131699000</v>
      </c>
      <c r="I357" s="95">
        <v>7771200</v>
      </c>
      <c r="J357" s="95">
        <f>cek_realisasi[[#This Row],[Akrual]]-cek_realisasi[[#This Row],[SP2D]]</f>
        <v>0</v>
      </c>
      <c r="K357" s="95">
        <v>7771200</v>
      </c>
      <c r="M357" s="491"/>
      <c r="N357" s="492"/>
    </row>
    <row r="358" spans="1:14" x14ac:dyDescent="0.3">
      <c r="A358" s="1" t="s">
        <v>342</v>
      </c>
      <c r="B358" s="57" t="s">
        <v>523</v>
      </c>
      <c r="C358" s="58" t="s">
        <v>24</v>
      </c>
      <c r="D358" s="57"/>
      <c r="E358" s="57"/>
      <c r="F358" s="59"/>
      <c r="G358" s="59">
        <v>52000000</v>
      </c>
      <c r="H358" s="59">
        <v>52000000</v>
      </c>
      <c r="I358" s="59">
        <v>6731200</v>
      </c>
      <c r="J358" s="59">
        <f>cek_realisasi[[#This Row],[Akrual]]-cek_realisasi[[#This Row],[SP2D]]</f>
        <v>0</v>
      </c>
      <c r="K358" s="59">
        <v>6731200</v>
      </c>
      <c r="M358" s="491"/>
      <c r="N358" s="492"/>
    </row>
    <row r="359" spans="1:14" x14ac:dyDescent="0.3">
      <c r="A359" s="1" t="s">
        <v>343</v>
      </c>
      <c r="B359" s="48"/>
      <c r="C359" s="49" t="s">
        <v>554</v>
      </c>
      <c r="D359" s="48">
        <v>200</v>
      </c>
      <c r="E359" s="48" t="s">
        <v>26</v>
      </c>
      <c r="F359" s="50">
        <v>75000</v>
      </c>
      <c r="G359" s="50">
        <v>15000000</v>
      </c>
      <c r="H359" s="50">
        <v>15000000</v>
      </c>
      <c r="I359" s="50">
        <v>0</v>
      </c>
      <c r="J359" s="50">
        <f>cek_realisasi[[#This Row],[Akrual]]-cek_realisasi[[#This Row],[SP2D]]</f>
        <v>0</v>
      </c>
      <c r="K359" s="50">
        <v>0</v>
      </c>
      <c r="M359" s="491"/>
      <c r="N359" s="492"/>
    </row>
    <row r="360" spans="1:14" x14ac:dyDescent="0.3">
      <c r="A360" s="1" t="s">
        <v>344</v>
      </c>
      <c r="B360" s="48"/>
      <c r="C360" s="49" t="s">
        <v>555</v>
      </c>
      <c r="D360" s="48">
        <v>8</v>
      </c>
      <c r="E360" s="48" t="s">
        <v>120</v>
      </c>
      <c r="F360" s="50">
        <v>1500000</v>
      </c>
      <c r="G360" s="50">
        <v>12000000</v>
      </c>
      <c r="H360" s="50">
        <v>12000000</v>
      </c>
      <c r="I360" s="50">
        <v>2948200</v>
      </c>
      <c r="J360" s="50">
        <f>cek_realisasi[[#This Row],[Akrual]]-cek_realisasi[[#This Row],[SP2D]]</f>
        <v>0</v>
      </c>
      <c r="K360" s="50">
        <v>2948200</v>
      </c>
      <c r="M360" s="491"/>
      <c r="N360" s="492"/>
    </row>
    <row r="361" spans="1:14" x14ac:dyDescent="0.3">
      <c r="A361" s="1" t="s">
        <v>796</v>
      </c>
      <c r="B361" s="48"/>
      <c r="C361" s="49" t="s">
        <v>556</v>
      </c>
      <c r="D361" s="48">
        <v>8</v>
      </c>
      <c r="E361" s="48" t="s">
        <v>120</v>
      </c>
      <c r="F361" s="50">
        <v>1500000</v>
      </c>
      <c r="G361" s="50">
        <v>12000000</v>
      </c>
      <c r="H361" s="50">
        <v>12000000</v>
      </c>
      <c r="I361" s="50">
        <v>2835000</v>
      </c>
      <c r="J361" s="50">
        <f>cek_realisasi[[#This Row],[Akrual]]-cek_realisasi[[#This Row],[SP2D]]</f>
        <v>0</v>
      </c>
      <c r="K361" s="50">
        <v>2835000</v>
      </c>
      <c r="M361" s="491"/>
      <c r="N361" s="492"/>
    </row>
    <row r="362" spans="1:14" x14ac:dyDescent="0.3">
      <c r="A362" s="1" t="s">
        <v>797</v>
      </c>
      <c r="B362" s="48"/>
      <c r="C362" s="49" t="s">
        <v>557</v>
      </c>
      <c r="D362" s="48">
        <v>8</v>
      </c>
      <c r="E362" s="48" t="s">
        <v>120</v>
      </c>
      <c r="F362" s="50">
        <v>1000000</v>
      </c>
      <c r="G362" s="50">
        <v>8000000</v>
      </c>
      <c r="H362" s="50">
        <v>8000000</v>
      </c>
      <c r="I362" s="50">
        <v>948000</v>
      </c>
      <c r="J362" s="50">
        <f>cek_realisasi[[#This Row],[Akrual]]-cek_realisasi[[#This Row],[SP2D]]</f>
        <v>0</v>
      </c>
      <c r="K362" s="50">
        <v>948000</v>
      </c>
      <c r="M362" s="491"/>
      <c r="N362" s="492"/>
    </row>
    <row r="363" spans="1:14" x14ac:dyDescent="0.3">
      <c r="A363" s="1" t="s">
        <v>798</v>
      </c>
      <c r="B363" s="48"/>
      <c r="C363" s="49" t="s">
        <v>789</v>
      </c>
      <c r="D363" s="48">
        <v>20</v>
      </c>
      <c r="E363" s="48" t="s">
        <v>59</v>
      </c>
      <c r="F363" s="50">
        <v>250000</v>
      </c>
      <c r="G363" s="50">
        <v>5000000</v>
      </c>
      <c r="H363" s="50">
        <v>5000000</v>
      </c>
      <c r="I363" s="50">
        <v>0</v>
      </c>
      <c r="J363" s="50">
        <f>cek_realisasi[[#This Row],[Akrual]]-cek_realisasi[[#This Row],[SP2D]]</f>
        <v>0</v>
      </c>
      <c r="K363" s="50">
        <v>0</v>
      </c>
      <c r="M363" s="491"/>
      <c r="N363" s="492"/>
    </row>
    <row r="364" spans="1:14" x14ac:dyDescent="0.3">
      <c r="A364" s="1" t="s">
        <v>799</v>
      </c>
      <c r="B364" s="103" t="s">
        <v>524</v>
      </c>
      <c r="C364" s="104" t="s">
        <v>73</v>
      </c>
      <c r="D364" s="103"/>
      <c r="E364" s="103"/>
      <c r="F364" s="105"/>
      <c r="G364" s="105">
        <v>1000000</v>
      </c>
      <c r="H364" s="105">
        <v>1000000</v>
      </c>
      <c r="I364" s="105">
        <v>0</v>
      </c>
      <c r="J364" s="105">
        <f>cek_realisasi[[#This Row],[Akrual]]-cek_realisasi[[#This Row],[SP2D]]</f>
        <v>0</v>
      </c>
      <c r="K364" s="105">
        <v>0</v>
      </c>
      <c r="M364" s="491"/>
      <c r="N364" s="492"/>
    </row>
    <row r="365" spans="1:14" x14ac:dyDescent="0.3">
      <c r="A365" s="1" t="s">
        <v>800</v>
      </c>
      <c r="B365" s="48"/>
      <c r="C365" s="49" t="s">
        <v>621</v>
      </c>
      <c r="D365" s="48">
        <v>4</v>
      </c>
      <c r="E365" s="48" t="s">
        <v>120</v>
      </c>
      <c r="F365" s="50">
        <v>250000</v>
      </c>
      <c r="G365" s="50">
        <v>1000000</v>
      </c>
      <c r="H365" s="50">
        <v>1000000</v>
      </c>
      <c r="I365" s="50">
        <v>0</v>
      </c>
      <c r="J365" s="50">
        <f>cek_realisasi[[#This Row],[Akrual]]-cek_realisasi[[#This Row],[SP2D]]</f>
        <v>0</v>
      </c>
      <c r="K365" s="50">
        <v>0</v>
      </c>
      <c r="M365" s="491"/>
      <c r="N365" s="492"/>
    </row>
    <row r="366" spans="1:14" x14ac:dyDescent="0.3">
      <c r="A366" s="1" t="s">
        <v>801</v>
      </c>
      <c r="B366" s="87" t="s">
        <v>528</v>
      </c>
      <c r="C366" s="88" t="s">
        <v>31</v>
      </c>
      <c r="D366" s="87"/>
      <c r="E366" s="87"/>
      <c r="F366" s="89"/>
      <c r="G366" s="89">
        <v>8000000</v>
      </c>
      <c r="H366" s="89">
        <v>8000000</v>
      </c>
      <c r="I366" s="89">
        <v>0</v>
      </c>
      <c r="J366" s="89">
        <f>cek_realisasi[[#This Row],[Akrual]]-cek_realisasi[[#This Row],[SP2D]]</f>
        <v>0</v>
      </c>
      <c r="K366" s="89">
        <v>0</v>
      </c>
      <c r="M366" s="491"/>
      <c r="N366" s="492"/>
    </row>
    <row r="367" spans="1:14" x14ac:dyDescent="0.3">
      <c r="A367" s="1" t="s">
        <v>802</v>
      </c>
      <c r="B367" s="48"/>
      <c r="C367" s="49" t="s">
        <v>558</v>
      </c>
      <c r="D367" s="48">
        <v>8</v>
      </c>
      <c r="E367" s="48" t="s">
        <v>33</v>
      </c>
      <c r="F367" s="50">
        <v>1000000</v>
      </c>
      <c r="G367" s="50">
        <v>8000000</v>
      </c>
      <c r="H367" s="50">
        <v>8000000</v>
      </c>
      <c r="I367" s="50">
        <v>0</v>
      </c>
      <c r="J367" s="50">
        <f>cek_realisasi[[#This Row],[Akrual]]-cek_realisasi[[#This Row],[SP2D]]</f>
        <v>0</v>
      </c>
      <c r="K367" s="50">
        <v>0</v>
      </c>
      <c r="M367" s="491"/>
      <c r="N367" s="492"/>
    </row>
    <row r="368" spans="1:14" x14ac:dyDescent="0.3">
      <c r="A368" s="1" t="s">
        <v>345</v>
      </c>
      <c r="B368" s="45" t="s">
        <v>525</v>
      </c>
      <c r="C368" s="46" t="s">
        <v>35</v>
      </c>
      <c r="D368" s="45"/>
      <c r="E368" s="45"/>
      <c r="F368" s="47"/>
      <c r="G368" s="47">
        <v>70699000</v>
      </c>
      <c r="H368" s="47">
        <v>70699000</v>
      </c>
      <c r="I368" s="47">
        <v>1040000</v>
      </c>
      <c r="J368" s="47">
        <f>cek_realisasi[[#This Row],[Akrual]]-cek_realisasi[[#This Row],[SP2D]]</f>
        <v>0</v>
      </c>
      <c r="K368" s="47">
        <v>1040000</v>
      </c>
      <c r="M368" s="491"/>
      <c r="N368" s="492"/>
    </row>
    <row r="369" spans="1:14" x14ac:dyDescent="0.3">
      <c r="A369" s="1" t="s">
        <v>346</v>
      </c>
      <c r="B369" s="48"/>
      <c r="C369" s="49" t="s">
        <v>803</v>
      </c>
      <c r="D369" s="48">
        <v>15</v>
      </c>
      <c r="E369" s="48" t="s">
        <v>26</v>
      </c>
      <c r="F369" s="50">
        <v>4713300</v>
      </c>
      <c r="G369" s="50">
        <v>70699000</v>
      </c>
      <c r="H369" s="50">
        <v>70699000</v>
      </c>
      <c r="I369" s="50">
        <v>1040000</v>
      </c>
      <c r="J369" s="50">
        <f>cek_realisasi[[#This Row],[Akrual]]-cek_realisasi[[#This Row],[SP2D]]</f>
        <v>0</v>
      </c>
      <c r="K369" s="50">
        <v>1040000</v>
      </c>
      <c r="M369" s="491"/>
      <c r="N369" s="492"/>
    </row>
    <row r="370" spans="1:14" x14ac:dyDescent="0.3">
      <c r="A370" s="1" t="s">
        <v>347</v>
      </c>
      <c r="B370" s="54" t="s">
        <v>167</v>
      </c>
      <c r="C370" s="55" t="s">
        <v>804</v>
      </c>
      <c r="D370" s="54"/>
      <c r="E370" s="54"/>
      <c r="F370" s="56"/>
      <c r="G370" s="56">
        <v>126000000</v>
      </c>
      <c r="H370" s="56">
        <v>126000000</v>
      </c>
      <c r="I370" s="56">
        <v>6186550</v>
      </c>
      <c r="J370" s="56">
        <f>cek_realisasi[[#This Row],[Akrual]]-cek_realisasi[[#This Row],[SP2D]]</f>
        <v>0</v>
      </c>
      <c r="K370" s="56">
        <v>6186550</v>
      </c>
      <c r="M370" s="491"/>
      <c r="N370" s="492"/>
    </row>
    <row r="371" spans="1:14" x14ac:dyDescent="0.3">
      <c r="A371" s="1" t="s">
        <v>805</v>
      </c>
      <c r="B371" s="51" t="s">
        <v>523</v>
      </c>
      <c r="C371" s="52" t="s">
        <v>24</v>
      </c>
      <c r="D371" s="51"/>
      <c r="E371" s="51"/>
      <c r="F371" s="53"/>
      <c r="G371" s="53">
        <v>49250000</v>
      </c>
      <c r="H371" s="53">
        <v>49250000</v>
      </c>
      <c r="I371" s="53">
        <v>6186550</v>
      </c>
      <c r="J371" s="53">
        <f>cek_realisasi[[#This Row],[Akrual]]-cek_realisasi[[#This Row],[SP2D]]</f>
        <v>0</v>
      </c>
      <c r="K371" s="53">
        <v>6186550</v>
      </c>
      <c r="M371" s="491"/>
      <c r="N371" s="492"/>
    </row>
    <row r="372" spans="1:14" x14ac:dyDescent="0.3">
      <c r="A372" s="1" t="s">
        <v>806</v>
      </c>
      <c r="B372" s="48"/>
      <c r="C372" s="49" t="s">
        <v>554</v>
      </c>
      <c r="D372" s="48">
        <v>230</v>
      </c>
      <c r="E372" s="48" t="s">
        <v>26</v>
      </c>
      <c r="F372" s="50">
        <v>75000</v>
      </c>
      <c r="G372" s="50">
        <v>17250000</v>
      </c>
      <c r="H372" s="50">
        <v>17250000</v>
      </c>
      <c r="I372" s="50">
        <v>0</v>
      </c>
      <c r="J372" s="50">
        <f>cek_realisasi[[#This Row],[Akrual]]-cek_realisasi[[#This Row],[SP2D]]</f>
        <v>0</v>
      </c>
      <c r="K372" s="50">
        <v>0</v>
      </c>
      <c r="M372" s="491"/>
      <c r="N372" s="492"/>
    </row>
    <row r="373" spans="1:14" x14ac:dyDescent="0.3">
      <c r="A373" s="1" t="s">
        <v>807</v>
      </c>
      <c r="B373" s="48"/>
      <c r="C373" s="49" t="s">
        <v>555</v>
      </c>
      <c r="D373" s="48">
        <v>8</v>
      </c>
      <c r="E373" s="48" t="s">
        <v>120</v>
      </c>
      <c r="F373" s="50">
        <v>1500000</v>
      </c>
      <c r="G373" s="50">
        <v>12000000</v>
      </c>
      <c r="H373" s="50">
        <v>12000000</v>
      </c>
      <c r="I373" s="50">
        <v>1493550</v>
      </c>
      <c r="J373" s="50">
        <f>cek_realisasi[[#This Row],[Akrual]]-cek_realisasi[[#This Row],[SP2D]]</f>
        <v>0</v>
      </c>
      <c r="K373" s="50">
        <v>1493550</v>
      </c>
      <c r="M373" s="491"/>
      <c r="N373" s="492"/>
    </row>
    <row r="374" spans="1:14" x14ac:dyDescent="0.3">
      <c r="A374" s="1" t="s">
        <v>808</v>
      </c>
      <c r="B374" s="48"/>
      <c r="C374" s="49" t="s">
        <v>556</v>
      </c>
      <c r="D374" s="48">
        <v>8</v>
      </c>
      <c r="E374" s="48" t="s">
        <v>120</v>
      </c>
      <c r="F374" s="50">
        <v>1500000</v>
      </c>
      <c r="G374" s="50">
        <v>12000000</v>
      </c>
      <c r="H374" s="50">
        <v>12000000</v>
      </c>
      <c r="I374" s="50">
        <v>2765000</v>
      </c>
      <c r="J374" s="50">
        <f>cek_realisasi[[#This Row],[Akrual]]-cek_realisasi[[#This Row],[SP2D]]</f>
        <v>0</v>
      </c>
      <c r="K374" s="50">
        <v>2765000</v>
      </c>
      <c r="M374" s="491"/>
      <c r="N374" s="492"/>
    </row>
    <row r="375" spans="1:14" x14ac:dyDescent="0.3">
      <c r="A375" s="1" t="s">
        <v>809</v>
      </c>
      <c r="B375" s="48"/>
      <c r="C375" s="49" t="s">
        <v>557</v>
      </c>
      <c r="D375" s="48">
        <v>8</v>
      </c>
      <c r="E375" s="48" t="s">
        <v>120</v>
      </c>
      <c r="F375" s="50">
        <v>1000000</v>
      </c>
      <c r="G375" s="50">
        <v>8000000</v>
      </c>
      <c r="H375" s="50">
        <v>8000000</v>
      </c>
      <c r="I375" s="50">
        <v>1928000</v>
      </c>
      <c r="J375" s="50">
        <f>cek_realisasi[[#This Row],[Akrual]]-cek_realisasi[[#This Row],[SP2D]]</f>
        <v>0</v>
      </c>
      <c r="K375" s="50">
        <v>1928000</v>
      </c>
      <c r="M375" s="491"/>
      <c r="N375" s="492"/>
    </row>
    <row r="376" spans="1:14" x14ac:dyDescent="0.3">
      <c r="A376" s="1" t="s">
        <v>348</v>
      </c>
      <c r="B376" s="51" t="s">
        <v>525</v>
      </c>
      <c r="C376" s="52" t="s">
        <v>35</v>
      </c>
      <c r="D376" s="51"/>
      <c r="E376" s="51"/>
      <c r="F376" s="53"/>
      <c r="G376" s="53">
        <v>76750000</v>
      </c>
      <c r="H376" s="53">
        <v>76750000</v>
      </c>
      <c r="I376" s="53">
        <v>0</v>
      </c>
      <c r="J376" s="53">
        <f>cek_realisasi[[#This Row],[Akrual]]-cek_realisasi[[#This Row],[SP2D]]</f>
        <v>0</v>
      </c>
      <c r="K376" s="53">
        <v>0</v>
      </c>
      <c r="M376" s="491"/>
      <c r="N376" s="492"/>
    </row>
    <row r="377" spans="1:14" x14ac:dyDescent="0.3">
      <c r="A377" s="1" t="s">
        <v>349</v>
      </c>
      <c r="B377" s="48"/>
      <c r="C377" s="49" t="s">
        <v>810</v>
      </c>
      <c r="D377" s="48">
        <v>20</v>
      </c>
      <c r="E377" s="48" t="s">
        <v>26</v>
      </c>
      <c r="F377" s="50">
        <v>3837500</v>
      </c>
      <c r="G377" s="50">
        <v>76750000</v>
      </c>
      <c r="H377" s="50">
        <v>76750000</v>
      </c>
      <c r="I377" s="50">
        <v>0</v>
      </c>
      <c r="J377" s="50">
        <f>cek_realisasi[[#This Row],[Akrual]]-cek_realisasi[[#This Row],[SP2D]]</f>
        <v>0</v>
      </c>
      <c r="K377" s="50">
        <v>0</v>
      </c>
      <c r="M377" s="491"/>
      <c r="N377" s="492"/>
    </row>
    <row r="378" spans="1:14" x14ac:dyDescent="0.3">
      <c r="A378" s="1" t="s">
        <v>811</v>
      </c>
      <c r="B378" s="54" t="s">
        <v>177</v>
      </c>
      <c r="C378" s="55" t="s">
        <v>812</v>
      </c>
      <c r="D378" s="54"/>
      <c r="E378" s="54"/>
      <c r="F378" s="56"/>
      <c r="G378" s="56">
        <v>165187000</v>
      </c>
      <c r="H378" s="56">
        <v>165187000</v>
      </c>
      <c r="I378" s="56">
        <v>9252350</v>
      </c>
      <c r="J378" s="56">
        <f>cek_realisasi[[#This Row],[Akrual]]-cek_realisasi[[#This Row],[SP2D]]</f>
        <v>0</v>
      </c>
      <c r="K378" s="56">
        <v>9252350</v>
      </c>
      <c r="M378" s="491"/>
      <c r="N378" s="492"/>
    </row>
    <row r="379" spans="1:14" x14ac:dyDescent="0.3">
      <c r="A379" s="1" t="s">
        <v>813</v>
      </c>
      <c r="B379" s="51" t="s">
        <v>523</v>
      </c>
      <c r="C379" s="52" t="s">
        <v>24</v>
      </c>
      <c r="D379" s="51"/>
      <c r="E379" s="51"/>
      <c r="F379" s="53"/>
      <c r="G379" s="53">
        <v>29250000</v>
      </c>
      <c r="H379" s="53">
        <v>29250000</v>
      </c>
      <c r="I379" s="53">
        <v>6119350</v>
      </c>
      <c r="J379" s="53">
        <f>cek_realisasi[[#This Row],[Akrual]]-cek_realisasi[[#This Row],[SP2D]]</f>
        <v>0</v>
      </c>
      <c r="K379" s="53">
        <v>6119350</v>
      </c>
      <c r="M379" s="491"/>
      <c r="N379" s="492"/>
    </row>
    <row r="380" spans="1:14" x14ac:dyDescent="0.3">
      <c r="A380" s="1" t="s">
        <v>814</v>
      </c>
      <c r="B380" s="48"/>
      <c r="C380" s="49" t="s">
        <v>554</v>
      </c>
      <c r="D380" s="48">
        <v>70</v>
      </c>
      <c r="E380" s="48" t="s">
        <v>26</v>
      </c>
      <c r="F380" s="50">
        <v>75000</v>
      </c>
      <c r="G380" s="50">
        <v>5250000</v>
      </c>
      <c r="H380" s="50">
        <v>5250000</v>
      </c>
      <c r="I380" s="50">
        <v>0</v>
      </c>
      <c r="J380" s="50">
        <f>cek_realisasi[[#This Row],[Akrual]]-cek_realisasi[[#This Row],[SP2D]]</f>
        <v>0</v>
      </c>
      <c r="K380" s="50">
        <v>0</v>
      </c>
      <c r="M380" s="491"/>
      <c r="N380" s="492"/>
    </row>
    <row r="381" spans="1:14" x14ac:dyDescent="0.3">
      <c r="A381" s="1" t="s">
        <v>815</v>
      </c>
      <c r="B381" s="48"/>
      <c r="C381" s="49" t="s">
        <v>555</v>
      </c>
      <c r="D381" s="48">
        <v>6</v>
      </c>
      <c r="E381" s="48" t="s">
        <v>120</v>
      </c>
      <c r="F381" s="50">
        <v>1500000</v>
      </c>
      <c r="G381" s="50">
        <v>9000000</v>
      </c>
      <c r="H381" s="50">
        <v>9000000</v>
      </c>
      <c r="I381" s="50">
        <v>1471350</v>
      </c>
      <c r="J381" s="50">
        <f>cek_realisasi[[#This Row],[Akrual]]-cek_realisasi[[#This Row],[SP2D]]</f>
        <v>0</v>
      </c>
      <c r="K381" s="50">
        <v>1471350</v>
      </c>
      <c r="M381" s="491"/>
      <c r="N381" s="492"/>
    </row>
    <row r="382" spans="1:14" x14ac:dyDescent="0.3">
      <c r="A382" s="1" t="s">
        <v>816</v>
      </c>
      <c r="B382" s="48"/>
      <c r="C382" s="49" t="s">
        <v>556</v>
      </c>
      <c r="D382" s="48">
        <v>6</v>
      </c>
      <c r="E382" s="48" t="s">
        <v>120</v>
      </c>
      <c r="F382" s="50">
        <v>1500000</v>
      </c>
      <c r="G382" s="50">
        <v>9000000</v>
      </c>
      <c r="H382" s="50">
        <v>9000000</v>
      </c>
      <c r="I382" s="50">
        <v>2740000</v>
      </c>
      <c r="J382" s="50">
        <f>cek_realisasi[[#This Row],[Akrual]]-cek_realisasi[[#This Row],[SP2D]]</f>
        <v>0</v>
      </c>
      <c r="K382" s="50">
        <v>2740000</v>
      </c>
      <c r="M382" s="491"/>
      <c r="N382" s="492"/>
    </row>
    <row r="383" spans="1:14" x14ac:dyDescent="0.3">
      <c r="A383" s="1" t="s">
        <v>817</v>
      </c>
      <c r="B383" s="48"/>
      <c r="C383" s="49" t="s">
        <v>557</v>
      </c>
      <c r="D383" s="48">
        <v>6</v>
      </c>
      <c r="E383" s="48" t="s">
        <v>120</v>
      </c>
      <c r="F383" s="50">
        <v>1000000</v>
      </c>
      <c r="G383" s="50">
        <v>6000000</v>
      </c>
      <c r="H383" s="50">
        <v>6000000</v>
      </c>
      <c r="I383" s="50">
        <v>1908000</v>
      </c>
      <c r="J383" s="50">
        <f>cek_realisasi[[#This Row],[Akrual]]-cek_realisasi[[#This Row],[SP2D]]</f>
        <v>0</v>
      </c>
      <c r="K383" s="50">
        <v>1908000</v>
      </c>
      <c r="M383" s="491"/>
      <c r="N383" s="492"/>
    </row>
    <row r="384" spans="1:14" x14ac:dyDescent="0.3">
      <c r="A384" s="1" t="s">
        <v>818</v>
      </c>
      <c r="B384" s="51" t="s">
        <v>525</v>
      </c>
      <c r="C384" s="52" t="s">
        <v>35</v>
      </c>
      <c r="D384" s="51"/>
      <c r="E384" s="51"/>
      <c r="F384" s="53"/>
      <c r="G384" s="53">
        <v>135937000</v>
      </c>
      <c r="H384" s="53">
        <v>135937000</v>
      </c>
      <c r="I384" s="53">
        <v>3133000</v>
      </c>
      <c r="J384" s="53">
        <f>cek_realisasi[[#This Row],[Akrual]]-cek_realisasi[[#This Row],[SP2D]]</f>
        <v>0</v>
      </c>
      <c r="K384" s="53">
        <v>3133000</v>
      </c>
      <c r="M384" s="491"/>
      <c r="N384" s="492"/>
    </row>
    <row r="385" spans="1:14" x14ac:dyDescent="0.3">
      <c r="A385" s="1" t="s">
        <v>819</v>
      </c>
      <c r="B385" s="48"/>
      <c r="C385" s="49" t="s">
        <v>820</v>
      </c>
      <c r="D385" s="48">
        <v>25</v>
      </c>
      <c r="E385" s="48" t="s">
        <v>26</v>
      </c>
      <c r="F385" s="50">
        <v>5437480</v>
      </c>
      <c r="G385" s="50">
        <v>135937000</v>
      </c>
      <c r="H385" s="50">
        <v>135937000</v>
      </c>
      <c r="I385" s="50">
        <v>3133000</v>
      </c>
      <c r="J385" s="50">
        <f>cek_realisasi[[#This Row],[Akrual]]-cek_realisasi[[#This Row],[SP2D]]</f>
        <v>0</v>
      </c>
      <c r="K385" s="50">
        <v>3133000</v>
      </c>
      <c r="M385" s="491"/>
      <c r="N385" s="492"/>
    </row>
    <row r="386" spans="1:14" x14ac:dyDescent="0.3">
      <c r="A386" s="1" t="s">
        <v>821</v>
      </c>
      <c r="B386" s="54" t="s">
        <v>191</v>
      </c>
      <c r="C386" s="55" t="s">
        <v>1288</v>
      </c>
      <c r="D386" s="54"/>
      <c r="E386" s="54"/>
      <c r="F386" s="56"/>
      <c r="G386" s="56">
        <v>623614000</v>
      </c>
      <c r="H386" s="56">
        <v>623614000</v>
      </c>
      <c r="I386" s="56">
        <v>0</v>
      </c>
      <c r="J386" s="56">
        <f>cek_realisasi[[#This Row],[Akrual]]-cek_realisasi[[#This Row],[SP2D]]</f>
        <v>148140000</v>
      </c>
      <c r="K386" s="56">
        <v>148140000</v>
      </c>
      <c r="M386" s="491"/>
      <c r="N386" s="492"/>
    </row>
    <row r="387" spans="1:14" x14ac:dyDescent="0.3">
      <c r="A387" s="1" t="s">
        <v>823</v>
      </c>
      <c r="B387" s="51" t="s">
        <v>523</v>
      </c>
      <c r="C387" s="52" t="s">
        <v>24</v>
      </c>
      <c r="D387" s="51"/>
      <c r="E387" s="51"/>
      <c r="F387" s="53"/>
      <c r="G387" s="53">
        <v>72950000</v>
      </c>
      <c r="H387" s="53">
        <v>72950000</v>
      </c>
      <c r="I387" s="53">
        <v>0</v>
      </c>
      <c r="J387" s="53">
        <f>cek_realisasi[[#This Row],[Akrual]]-cek_realisasi[[#This Row],[SP2D]]</f>
        <v>0</v>
      </c>
      <c r="K387" s="53">
        <v>0</v>
      </c>
      <c r="M387" s="491"/>
      <c r="N387" s="492"/>
    </row>
    <row r="388" spans="1:14" x14ac:dyDescent="0.3">
      <c r="A388" s="1" t="s">
        <v>824</v>
      </c>
      <c r="B388" s="48"/>
      <c r="C388" s="49" t="s">
        <v>554</v>
      </c>
      <c r="D388" s="48">
        <v>300</v>
      </c>
      <c r="E388" s="48" t="s">
        <v>26</v>
      </c>
      <c r="F388" s="50">
        <v>75000</v>
      </c>
      <c r="G388" s="50">
        <v>22500000</v>
      </c>
      <c r="H388" s="50">
        <v>22500000</v>
      </c>
      <c r="I388" s="50">
        <v>0</v>
      </c>
      <c r="J388" s="50">
        <f>cek_realisasi[[#This Row],[Akrual]]-cek_realisasi[[#This Row],[SP2D]]</f>
        <v>0</v>
      </c>
      <c r="K388" s="50">
        <v>0</v>
      </c>
      <c r="M388" s="491"/>
      <c r="N388" s="492"/>
    </row>
    <row r="389" spans="1:14" x14ac:dyDescent="0.3">
      <c r="A389" s="1" t="s">
        <v>825</v>
      </c>
      <c r="B389" s="48"/>
      <c r="C389" s="49" t="s">
        <v>555</v>
      </c>
      <c r="D389" s="48">
        <v>2</v>
      </c>
      <c r="E389" s="48" t="s">
        <v>120</v>
      </c>
      <c r="F389" s="50">
        <v>1500000</v>
      </c>
      <c r="G389" s="50">
        <v>3000000</v>
      </c>
      <c r="H389" s="50">
        <v>3000000</v>
      </c>
      <c r="I389" s="50">
        <v>0</v>
      </c>
      <c r="J389" s="50">
        <f>cek_realisasi[[#This Row],[Akrual]]-cek_realisasi[[#This Row],[SP2D]]</f>
        <v>0</v>
      </c>
      <c r="K389" s="50">
        <v>0</v>
      </c>
      <c r="M389" s="491"/>
      <c r="N389" s="492"/>
    </row>
    <row r="390" spans="1:14" x14ac:dyDescent="0.3">
      <c r="A390" s="1" t="s">
        <v>826</v>
      </c>
      <c r="B390" s="48"/>
      <c r="C390" s="49" t="s">
        <v>556</v>
      </c>
      <c r="D390" s="48">
        <v>2</v>
      </c>
      <c r="E390" s="48" t="s">
        <v>120</v>
      </c>
      <c r="F390" s="50">
        <v>1500000</v>
      </c>
      <c r="G390" s="50">
        <v>3000000</v>
      </c>
      <c r="H390" s="50">
        <v>3000000</v>
      </c>
      <c r="I390" s="50">
        <v>0</v>
      </c>
      <c r="J390" s="50">
        <f>cek_realisasi[[#This Row],[Akrual]]-cek_realisasi[[#This Row],[SP2D]]</f>
        <v>0</v>
      </c>
      <c r="K390" s="50">
        <v>0</v>
      </c>
      <c r="M390" s="491"/>
      <c r="N390" s="492"/>
    </row>
    <row r="391" spans="1:14" x14ac:dyDescent="0.3">
      <c r="A391" s="1" t="s">
        <v>827</v>
      </c>
      <c r="B391" s="48"/>
      <c r="C391" s="49" t="s">
        <v>557</v>
      </c>
      <c r="D391" s="48">
        <v>2</v>
      </c>
      <c r="E391" s="48" t="s">
        <v>120</v>
      </c>
      <c r="F391" s="50">
        <v>1000000</v>
      </c>
      <c r="G391" s="50">
        <v>2000000</v>
      </c>
      <c r="H391" s="50">
        <v>2000000</v>
      </c>
      <c r="I391" s="50">
        <v>0</v>
      </c>
      <c r="J391" s="50">
        <f>cek_realisasi[[#This Row],[Akrual]]-cek_realisasi[[#This Row],[SP2D]]</f>
        <v>0</v>
      </c>
      <c r="K391" s="50">
        <v>0</v>
      </c>
      <c r="M391" s="491"/>
      <c r="N391" s="492"/>
    </row>
    <row r="392" spans="1:14" x14ac:dyDescent="0.3">
      <c r="A392" s="1" t="s">
        <v>828</v>
      </c>
      <c r="B392" s="48"/>
      <c r="C392" s="49" t="s">
        <v>829</v>
      </c>
      <c r="D392" s="48">
        <v>20</v>
      </c>
      <c r="E392" s="48" t="s">
        <v>59</v>
      </c>
      <c r="F392" s="50">
        <v>255000</v>
      </c>
      <c r="G392" s="50">
        <v>5100000</v>
      </c>
      <c r="H392" s="50">
        <v>5100000</v>
      </c>
      <c r="I392" s="50">
        <v>0</v>
      </c>
      <c r="J392" s="50">
        <f>cek_realisasi[[#This Row],[Akrual]]-cek_realisasi[[#This Row],[SP2D]]</f>
        <v>0</v>
      </c>
      <c r="K392" s="50">
        <v>0</v>
      </c>
      <c r="M392" s="491"/>
      <c r="N392" s="492"/>
    </row>
    <row r="393" spans="1:14" x14ac:dyDescent="0.3">
      <c r="A393" s="1" t="s">
        <v>830</v>
      </c>
      <c r="B393" s="48"/>
      <c r="C393" s="49" t="s">
        <v>831</v>
      </c>
      <c r="D393" s="48">
        <v>120</v>
      </c>
      <c r="E393" s="48" t="s">
        <v>26</v>
      </c>
      <c r="F393" s="50">
        <v>311250</v>
      </c>
      <c r="G393" s="50">
        <v>37350000</v>
      </c>
      <c r="H393" s="50">
        <v>37350000</v>
      </c>
      <c r="I393" s="50">
        <v>0</v>
      </c>
      <c r="J393" s="50">
        <f>cek_realisasi[[#This Row],[Akrual]]-cek_realisasi[[#This Row],[SP2D]]</f>
        <v>0</v>
      </c>
      <c r="K393" s="50">
        <v>0</v>
      </c>
      <c r="M393" s="491"/>
      <c r="N393" s="492"/>
    </row>
    <row r="394" spans="1:14" x14ac:dyDescent="0.3">
      <c r="A394" s="1" t="s">
        <v>832</v>
      </c>
      <c r="B394" s="45" t="s">
        <v>528</v>
      </c>
      <c r="C394" s="46" t="s">
        <v>31</v>
      </c>
      <c r="D394" s="45"/>
      <c r="E394" s="45"/>
      <c r="F394" s="47"/>
      <c r="G394" s="47">
        <v>16000000</v>
      </c>
      <c r="H394" s="47">
        <v>16000000</v>
      </c>
      <c r="I394" s="47">
        <v>0</v>
      </c>
      <c r="J394" s="47">
        <f>cek_realisasi[[#This Row],[Akrual]]-cek_realisasi[[#This Row],[SP2D]]</f>
        <v>0</v>
      </c>
      <c r="K394" s="47">
        <v>0</v>
      </c>
      <c r="M394" s="491"/>
      <c r="N394" s="492"/>
    </row>
    <row r="395" spans="1:14" x14ac:dyDescent="0.3">
      <c r="A395" s="1" t="s">
        <v>833</v>
      </c>
      <c r="B395" s="48"/>
      <c r="C395" s="49" t="s">
        <v>558</v>
      </c>
      <c r="D395" s="48">
        <v>16</v>
      </c>
      <c r="E395" s="48" t="s">
        <v>33</v>
      </c>
      <c r="F395" s="50">
        <v>1000000</v>
      </c>
      <c r="G395" s="50">
        <v>16000000</v>
      </c>
      <c r="H395" s="50">
        <v>16000000</v>
      </c>
      <c r="I395" s="50">
        <v>0</v>
      </c>
      <c r="J395" s="50">
        <f>cek_realisasi[[#This Row],[Akrual]]-cek_realisasi[[#This Row],[SP2D]]</f>
        <v>0</v>
      </c>
      <c r="K395" s="50">
        <v>0</v>
      </c>
      <c r="M395" s="491"/>
      <c r="N395" s="492"/>
    </row>
    <row r="396" spans="1:14" x14ac:dyDescent="0.3">
      <c r="A396" s="1" t="s">
        <v>834</v>
      </c>
      <c r="B396" s="51" t="s">
        <v>525</v>
      </c>
      <c r="C396" s="52" t="s">
        <v>35</v>
      </c>
      <c r="D396" s="51"/>
      <c r="E396" s="51"/>
      <c r="F396" s="53"/>
      <c r="G396" s="53">
        <v>90000000</v>
      </c>
      <c r="H396" s="53">
        <v>90000000</v>
      </c>
      <c r="I396" s="53">
        <v>0</v>
      </c>
      <c r="J396" s="53">
        <f>cek_realisasi[[#This Row],[Akrual]]-cek_realisasi[[#This Row],[SP2D]]</f>
        <v>0</v>
      </c>
      <c r="K396" s="53">
        <v>0</v>
      </c>
      <c r="M396" s="491"/>
      <c r="N396" s="492"/>
    </row>
    <row r="397" spans="1:14" x14ac:dyDescent="0.3">
      <c r="A397" s="1" t="s">
        <v>835</v>
      </c>
      <c r="B397" s="48"/>
      <c r="C397" s="49" t="s">
        <v>1289</v>
      </c>
      <c r="D397" s="449">
        <v>12</v>
      </c>
      <c r="E397" s="449" t="s">
        <v>26</v>
      </c>
      <c r="F397" s="450">
        <v>7500000</v>
      </c>
      <c r="G397" s="50">
        <v>90000000</v>
      </c>
      <c r="H397" s="50">
        <v>90000000</v>
      </c>
      <c r="I397" s="50">
        <v>0</v>
      </c>
      <c r="J397" s="50">
        <f>cek_realisasi[[#This Row],[Akrual]]-cek_realisasi[[#This Row],[SP2D]]</f>
        <v>0</v>
      </c>
      <c r="K397" s="50">
        <v>0</v>
      </c>
      <c r="M397" s="491"/>
      <c r="N397" s="492"/>
    </row>
    <row r="398" spans="1:14" x14ac:dyDescent="0.3">
      <c r="A398" s="1" t="s">
        <v>837</v>
      </c>
      <c r="B398" s="51" t="s">
        <v>529</v>
      </c>
      <c r="C398" s="52" t="s">
        <v>477</v>
      </c>
      <c r="D398" s="51"/>
      <c r="E398" s="51"/>
      <c r="F398" s="53"/>
      <c r="G398" s="53">
        <v>444664000</v>
      </c>
      <c r="H398" s="53">
        <v>444664000</v>
      </c>
      <c r="I398" s="53">
        <v>0</v>
      </c>
      <c r="J398" s="53">
        <f>cek_realisasi[[#This Row],[Akrual]]-cek_realisasi[[#This Row],[SP2D]]</f>
        <v>148140000</v>
      </c>
      <c r="K398" s="53">
        <v>148140000</v>
      </c>
      <c r="M398" s="491"/>
      <c r="N398" s="492"/>
    </row>
    <row r="399" spans="1:14" x14ac:dyDescent="0.3">
      <c r="A399" s="1" t="s">
        <v>838</v>
      </c>
      <c r="B399" s="48"/>
      <c r="C399" s="49" t="s">
        <v>1290</v>
      </c>
      <c r="D399" s="48">
        <v>240</v>
      </c>
      <c r="E399" s="48" t="s">
        <v>479</v>
      </c>
      <c r="F399" s="50">
        <v>933000</v>
      </c>
      <c r="G399" s="50">
        <v>223920000</v>
      </c>
      <c r="H399" s="50">
        <v>223920000</v>
      </c>
      <c r="I399" s="50">
        <v>0</v>
      </c>
      <c r="J399" s="50">
        <f>cek_realisasi[[#This Row],[Akrual]]-cek_realisasi[[#This Row],[SP2D]]</f>
        <v>148140000</v>
      </c>
      <c r="K399" s="50">
        <v>148140000</v>
      </c>
      <c r="M399" s="491"/>
      <c r="N399" s="492"/>
    </row>
    <row r="400" spans="1:14" x14ac:dyDescent="0.3">
      <c r="A400" s="1" t="s">
        <v>842</v>
      </c>
      <c r="B400" s="48"/>
      <c r="C400" s="49" t="s">
        <v>956</v>
      </c>
      <c r="D400" s="48">
        <v>35</v>
      </c>
      <c r="E400" s="48" t="s">
        <v>26</v>
      </c>
      <c r="F400" s="50">
        <v>6306971.4285714282</v>
      </c>
      <c r="G400" s="50">
        <v>220744000</v>
      </c>
      <c r="H400" s="50">
        <v>220744000</v>
      </c>
      <c r="I400" s="50">
        <v>0</v>
      </c>
      <c r="J400" s="50">
        <f>cek_realisasi[[#This Row],[Akrual]]-cek_realisasi[[#This Row],[SP2D]]</f>
        <v>0</v>
      </c>
      <c r="K400" s="50">
        <v>0</v>
      </c>
      <c r="M400" s="491"/>
      <c r="N400" s="492"/>
    </row>
    <row r="401" spans="1:14" x14ac:dyDescent="0.3">
      <c r="A401" s="1" t="s">
        <v>350</v>
      </c>
      <c r="B401" s="36" t="s">
        <v>351</v>
      </c>
      <c r="C401" s="37" t="s">
        <v>352</v>
      </c>
      <c r="D401" s="36">
        <v>2</v>
      </c>
      <c r="E401" s="36" t="s">
        <v>317</v>
      </c>
      <c r="F401" s="38"/>
      <c r="G401" s="38">
        <v>751164000</v>
      </c>
      <c r="H401" s="38">
        <v>751164000</v>
      </c>
      <c r="I401" s="38">
        <v>94022822</v>
      </c>
      <c r="J401" s="38">
        <f>cek_realisasi[[#This Row],[Akrual]]-cek_realisasi[[#This Row],[SP2D]]</f>
        <v>0</v>
      </c>
      <c r="K401" s="38">
        <v>94022822</v>
      </c>
      <c r="M401" s="491"/>
      <c r="N401" s="492"/>
    </row>
    <row r="402" spans="1:14" ht="26.4" x14ac:dyDescent="0.3">
      <c r="A402" s="1" t="s">
        <v>353</v>
      </c>
      <c r="B402" s="39" t="s">
        <v>605</v>
      </c>
      <c r="C402" s="40" t="s">
        <v>354</v>
      </c>
      <c r="D402" s="39"/>
      <c r="E402" s="39" t="s">
        <v>553</v>
      </c>
      <c r="F402" s="41"/>
      <c r="G402" s="41">
        <v>646853000</v>
      </c>
      <c r="H402" s="41">
        <v>646853000</v>
      </c>
      <c r="I402" s="41">
        <v>62966622</v>
      </c>
      <c r="J402" s="41">
        <f>cek_realisasi[[#This Row],[Akrual]]-cek_realisasi[[#This Row],[SP2D]]</f>
        <v>0</v>
      </c>
      <c r="K402" s="41">
        <v>62966622</v>
      </c>
      <c r="M402" s="491"/>
      <c r="N402" s="492"/>
    </row>
    <row r="403" spans="1:14" x14ac:dyDescent="0.3">
      <c r="A403" s="1" t="s">
        <v>355</v>
      </c>
      <c r="B403" s="42" t="s">
        <v>21</v>
      </c>
      <c r="C403" s="43" t="s">
        <v>844</v>
      </c>
      <c r="D403" s="42"/>
      <c r="E403" s="42"/>
      <c r="F403" s="44"/>
      <c r="G403" s="44">
        <v>150075000</v>
      </c>
      <c r="H403" s="44">
        <v>150075000</v>
      </c>
      <c r="I403" s="44">
        <v>6935690</v>
      </c>
      <c r="J403" s="44">
        <f>cek_realisasi[[#This Row],[Akrual]]-cek_realisasi[[#This Row],[SP2D]]</f>
        <v>0</v>
      </c>
      <c r="K403" s="44">
        <v>6935690</v>
      </c>
      <c r="M403" s="491"/>
      <c r="N403" s="492"/>
    </row>
    <row r="404" spans="1:14" x14ac:dyDescent="0.3">
      <c r="A404" s="1" t="s">
        <v>356</v>
      </c>
      <c r="B404" s="45" t="s">
        <v>523</v>
      </c>
      <c r="C404" s="46" t="s">
        <v>24</v>
      </c>
      <c r="D404" s="45"/>
      <c r="E404" s="45"/>
      <c r="F404" s="47"/>
      <c r="G404" s="47">
        <v>40000000</v>
      </c>
      <c r="H404" s="47">
        <v>40000000</v>
      </c>
      <c r="I404" s="47">
        <v>3967100</v>
      </c>
      <c r="J404" s="47">
        <f>cek_realisasi[[#This Row],[Akrual]]-cek_realisasi[[#This Row],[SP2D]]</f>
        <v>0</v>
      </c>
      <c r="K404" s="47">
        <v>3967100</v>
      </c>
      <c r="M404" s="491"/>
      <c r="N404" s="492"/>
    </row>
    <row r="405" spans="1:14" x14ac:dyDescent="0.3">
      <c r="A405" s="1" t="s">
        <v>357</v>
      </c>
      <c r="B405" s="48"/>
      <c r="C405" s="49" t="s">
        <v>554</v>
      </c>
      <c r="D405" s="48">
        <v>280</v>
      </c>
      <c r="E405" s="48" t="s">
        <v>26</v>
      </c>
      <c r="F405" s="50">
        <v>75000</v>
      </c>
      <c r="G405" s="50">
        <v>21000000</v>
      </c>
      <c r="H405" s="50">
        <v>21000000</v>
      </c>
      <c r="I405" s="50">
        <v>0</v>
      </c>
      <c r="J405" s="50">
        <f>cek_realisasi[[#This Row],[Akrual]]-cek_realisasi[[#This Row],[SP2D]]</f>
        <v>0</v>
      </c>
      <c r="K405" s="50">
        <v>0</v>
      </c>
      <c r="M405" s="491"/>
      <c r="N405" s="492"/>
    </row>
    <row r="406" spans="1:14" x14ac:dyDescent="0.3">
      <c r="A406" s="1" t="s">
        <v>358</v>
      </c>
      <c r="B406" s="48"/>
      <c r="C406" s="49" t="s">
        <v>555</v>
      </c>
      <c r="D406" s="48">
        <v>4</v>
      </c>
      <c r="E406" s="48" t="s">
        <v>120</v>
      </c>
      <c r="F406" s="50">
        <v>1500000</v>
      </c>
      <c r="G406" s="50">
        <v>6000000</v>
      </c>
      <c r="H406" s="50">
        <v>6000000</v>
      </c>
      <c r="I406" s="50">
        <v>1487100</v>
      </c>
      <c r="J406" s="50">
        <f>cek_realisasi[[#This Row],[Akrual]]-cek_realisasi[[#This Row],[SP2D]]</f>
        <v>0</v>
      </c>
      <c r="K406" s="50">
        <v>1487100</v>
      </c>
      <c r="M406" s="491"/>
      <c r="N406" s="492"/>
    </row>
    <row r="407" spans="1:14" x14ac:dyDescent="0.3">
      <c r="A407" s="1" t="s">
        <v>359</v>
      </c>
      <c r="B407" s="48"/>
      <c r="C407" s="49" t="s">
        <v>556</v>
      </c>
      <c r="D407" s="48">
        <v>4</v>
      </c>
      <c r="E407" s="48" t="s">
        <v>120</v>
      </c>
      <c r="F407" s="50">
        <v>1500000</v>
      </c>
      <c r="G407" s="50">
        <v>6000000</v>
      </c>
      <c r="H407" s="50">
        <v>6000000</v>
      </c>
      <c r="I407" s="50">
        <v>1500000</v>
      </c>
      <c r="J407" s="50">
        <f>cek_realisasi[[#This Row],[Akrual]]-cek_realisasi[[#This Row],[SP2D]]</f>
        <v>0</v>
      </c>
      <c r="K407" s="50">
        <v>1500000</v>
      </c>
      <c r="M407" s="491"/>
      <c r="N407" s="492"/>
    </row>
    <row r="408" spans="1:14" x14ac:dyDescent="0.3">
      <c r="A408" s="1" t="s">
        <v>360</v>
      </c>
      <c r="B408" s="48"/>
      <c r="C408" s="49" t="s">
        <v>557</v>
      </c>
      <c r="D408" s="48">
        <v>4</v>
      </c>
      <c r="E408" s="48" t="s">
        <v>120</v>
      </c>
      <c r="F408" s="50">
        <v>1000000</v>
      </c>
      <c r="G408" s="50">
        <v>4000000</v>
      </c>
      <c r="H408" s="50">
        <v>4000000</v>
      </c>
      <c r="I408" s="50">
        <v>980000</v>
      </c>
      <c r="J408" s="50">
        <f>cek_realisasi[[#This Row],[Akrual]]-cek_realisasi[[#This Row],[SP2D]]</f>
        <v>0</v>
      </c>
      <c r="K408" s="50">
        <v>980000</v>
      </c>
      <c r="M408" s="491"/>
      <c r="N408" s="492"/>
    </row>
    <row r="409" spans="1:14" x14ac:dyDescent="0.3">
      <c r="A409" s="1" t="s">
        <v>845</v>
      </c>
      <c r="B409" s="48"/>
      <c r="C409" s="49" t="s">
        <v>789</v>
      </c>
      <c r="D409" s="48">
        <v>12</v>
      </c>
      <c r="E409" s="48" t="s">
        <v>59</v>
      </c>
      <c r="F409" s="50">
        <v>250000</v>
      </c>
      <c r="G409" s="50">
        <v>3000000</v>
      </c>
      <c r="H409" s="50">
        <v>3000000</v>
      </c>
      <c r="I409" s="50">
        <v>0</v>
      </c>
      <c r="J409" s="50">
        <f>cek_realisasi[[#This Row],[Akrual]]-cek_realisasi[[#This Row],[SP2D]]</f>
        <v>0</v>
      </c>
      <c r="K409" s="50">
        <v>0</v>
      </c>
      <c r="M409" s="491"/>
      <c r="N409" s="492"/>
    </row>
    <row r="410" spans="1:14" x14ac:dyDescent="0.3">
      <c r="A410" s="1" t="s">
        <v>361</v>
      </c>
      <c r="B410" s="51" t="s">
        <v>524</v>
      </c>
      <c r="C410" s="52" t="s">
        <v>73</v>
      </c>
      <c r="D410" s="51"/>
      <c r="E410" s="51"/>
      <c r="F410" s="53"/>
      <c r="G410" s="53">
        <v>1000000</v>
      </c>
      <c r="H410" s="53">
        <v>1000000</v>
      </c>
      <c r="I410" s="53">
        <v>783590</v>
      </c>
      <c r="J410" s="53">
        <f>cek_realisasi[[#This Row],[Akrual]]-cek_realisasi[[#This Row],[SP2D]]</f>
        <v>0</v>
      </c>
      <c r="K410" s="53">
        <v>783590</v>
      </c>
      <c r="M410" s="491"/>
      <c r="N410" s="492"/>
    </row>
    <row r="411" spans="1:14" ht="26.4" x14ac:dyDescent="0.3">
      <c r="A411" s="1" t="s">
        <v>362</v>
      </c>
      <c r="B411" s="48"/>
      <c r="C411" s="49" t="s">
        <v>846</v>
      </c>
      <c r="D411" s="48">
        <v>4</v>
      </c>
      <c r="E411" s="48" t="s">
        <v>120</v>
      </c>
      <c r="F411" s="50">
        <v>250000</v>
      </c>
      <c r="G411" s="50">
        <v>1000000</v>
      </c>
      <c r="H411" s="50">
        <v>1000000</v>
      </c>
      <c r="I411" s="50">
        <v>783590</v>
      </c>
      <c r="J411" s="50">
        <f>cek_realisasi[[#This Row],[Akrual]]-cek_realisasi[[#This Row],[SP2D]]</f>
        <v>0</v>
      </c>
      <c r="K411" s="50">
        <v>783590</v>
      </c>
      <c r="M411" s="491"/>
      <c r="N411" s="492"/>
    </row>
    <row r="412" spans="1:14" x14ac:dyDescent="0.3">
      <c r="A412" s="1" t="s">
        <v>363</v>
      </c>
      <c r="B412" s="51" t="s">
        <v>525</v>
      </c>
      <c r="C412" s="52" t="s">
        <v>35</v>
      </c>
      <c r="D412" s="51"/>
      <c r="E412" s="51"/>
      <c r="F412" s="53"/>
      <c r="G412" s="53">
        <v>109075000</v>
      </c>
      <c r="H412" s="53">
        <v>109075000</v>
      </c>
      <c r="I412" s="53">
        <v>2185000</v>
      </c>
      <c r="J412" s="53">
        <f>cek_realisasi[[#This Row],[Akrual]]-cek_realisasi[[#This Row],[SP2D]]</f>
        <v>0</v>
      </c>
      <c r="K412" s="53">
        <v>2185000</v>
      </c>
      <c r="M412" s="491"/>
      <c r="N412" s="492"/>
    </row>
    <row r="413" spans="1:14" x14ac:dyDescent="0.3">
      <c r="A413" s="1" t="s">
        <v>364</v>
      </c>
      <c r="B413" s="48"/>
      <c r="C413" s="49" t="s">
        <v>847</v>
      </c>
      <c r="D413" s="48">
        <v>18</v>
      </c>
      <c r="E413" s="48" t="s">
        <v>26</v>
      </c>
      <c r="F413" s="50">
        <v>6059723</v>
      </c>
      <c r="G413" s="50">
        <v>109075000</v>
      </c>
      <c r="H413" s="50">
        <v>109075000</v>
      </c>
      <c r="I413" s="50">
        <v>2185000</v>
      </c>
      <c r="J413" s="50">
        <f>cek_realisasi[[#This Row],[Akrual]]-cek_realisasi[[#This Row],[SP2D]]</f>
        <v>0</v>
      </c>
      <c r="K413" s="50">
        <v>2185000</v>
      </c>
      <c r="M413" s="491"/>
      <c r="N413" s="492"/>
    </row>
    <row r="414" spans="1:14" ht="26.4" x14ac:dyDescent="0.3">
      <c r="A414" s="1" t="s">
        <v>365</v>
      </c>
      <c r="B414" s="54" t="s">
        <v>38</v>
      </c>
      <c r="C414" s="55" t="s">
        <v>848</v>
      </c>
      <c r="D414" s="54"/>
      <c r="E414" s="54"/>
      <c r="F414" s="56"/>
      <c r="G414" s="56">
        <v>166238000</v>
      </c>
      <c r="H414" s="56">
        <v>166238000</v>
      </c>
      <c r="I414" s="56">
        <v>56030932</v>
      </c>
      <c r="J414" s="56">
        <f>cek_realisasi[[#This Row],[Akrual]]-cek_realisasi[[#This Row],[SP2D]]</f>
        <v>0</v>
      </c>
      <c r="K414" s="56">
        <v>56030932</v>
      </c>
      <c r="M414" s="491"/>
      <c r="N414" s="492"/>
    </row>
    <row r="415" spans="1:14" x14ac:dyDescent="0.3">
      <c r="A415" s="1" t="s">
        <v>366</v>
      </c>
      <c r="B415" s="51" t="s">
        <v>523</v>
      </c>
      <c r="C415" s="52" t="s">
        <v>24</v>
      </c>
      <c r="D415" s="51"/>
      <c r="E415" s="51"/>
      <c r="F415" s="53"/>
      <c r="G415" s="53">
        <v>33500000</v>
      </c>
      <c r="H415" s="53">
        <v>33500000</v>
      </c>
      <c r="I415" s="53">
        <v>7159800</v>
      </c>
      <c r="J415" s="53">
        <f>cek_realisasi[[#This Row],[Akrual]]-cek_realisasi[[#This Row],[SP2D]]</f>
        <v>0</v>
      </c>
      <c r="K415" s="53">
        <v>7159800</v>
      </c>
      <c r="M415" s="491"/>
      <c r="N415" s="492"/>
    </row>
    <row r="416" spans="1:14" x14ac:dyDescent="0.3">
      <c r="A416" s="1" t="s">
        <v>367</v>
      </c>
      <c r="B416" s="48"/>
      <c r="C416" s="49" t="s">
        <v>554</v>
      </c>
      <c r="D416" s="48">
        <v>180</v>
      </c>
      <c r="E416" s="48" t="s">
        <v>26</v>
      </c>
      <c r="F416" s="50">
        <v>75000</v>
      </c>
      <c r="G416" s="50">
        <v>13500000</v>
      </c>
      <c r="H416" s="50">
        <v>13500000</v>
      </c>
      <c r="I416" s="50">
        <v>3228000</v>
      </c>
      <c r="J416" s="50">
        <f>cek_realisasi[[#This Row],[Akrual]]-cek_realisasi[[#This Row],[SP2D]]</f>
        <v>0</v>
      </c>
      <c r="K416" s="50">
        <v>3228000</v>
      </c>
      <c r="M416" s="491"/>
      <c r="N416" s="492"/>
    </row>
    <row r="417" spans="1:14" x14ac:dyDescent="0.3">
      <c r="A417" s="1" t="s">
        <v>368</v>
      </c>
      <c r="B417" s="48"/>
      <c r="C417" s="49" t="s">
        <v>555</v>
      </c>
      <c r="D417" s="48">
        <v>4</v>
      </c>
      <c r="E417" s="48" t="s">
        <v>120</v>
      </c>
      <c r="F417" s="50">
        <v>1500000</v>
      </c>
      <c r="G417" s="50">
        <v>6000000</v>
      </c>
      <c r="H417" s="50">
        <v>6000000</v>
      </c>
      <c r="I417" s="50">
        <v>1485800</v>
      </c>
      <c r="J417" s="50">
        <f>cek_realisasi[[#This Row],[Akrual]]-cek_realisasi[[#This Row],[SP2D]]</f>
        <v>0</v>
      </c>
      <c r="K417" s="50">
        <v>1485800</v>
      </c>
      <c r="M417" s="491"/>
      <c r="N417" s="492"/>
    </row>
    <row r="418" spans="1:14" x14ac:dyDescent="0.3">
      <c r="A418" s="1" t="s">
        <v>369</v>
      </c>
      <c r="B418" s="48"/>
      <c r="C418" s="49" t="s">
        <v>556</v>
      </c>
      <c r="D418" s="48">
        <v>4</v>
      </c>
      <c r="E418" s="48" t="s">
        <v>120</v>
      </c>
      <c r="F418" s="50">
        <v>1500000</v>
      </c>
      <c r="G418" s="50">
        <v>6000000</v>
      </c>
      <c r="H418" s="50">
        <v>6000000</v>
      </c>
      <c r="I418" s="50">
        <v>1500000</v>
      </c>
      <c r="J418" s="50">
        <f>cek_realisasi[[#This Row],[Akrual]]-cek_realisasi[[#This Row],[SP2D]]</f>
        <v>0</v>
      </c>
      <c r="K418" s="50">
        <v>1500000</v>
      </c>
      <c r="M418" s="491"/>
      <c r="N418" s="492"/>
    </row>
    <row r="419" spans="1:14" x14ac:dyDescent="0.3">
      <c r="A419" s="1" t="s">
        <v>370</v>
      </c>
      <c r="B419" s="48"/>
      <c r="C419" s="49" t="s">
        <v>557</v>
      </c>
      <c r="D419" s="48">
        <v>4</v>
      </c>
      <c r="E419" s="48" t="s">
        <v>120</v>
      </c>
      <c r="F419" s="50">
        <v>1000000</v>
      </c>
      <c r="G419" s="50">
        <v>4000000</v>
      </c>
      <c r="H419" s="50">
        <v>4000000</v>
      </c>
      <c r="I419" s="50">
        <v>946000</v>
      </c>
      <c r="J419" s="50">
        <f>cek_realisasi[[#This Row],[Akrual]]-cek_realisasi[[#This Row],[SP2D]]</f>
        <v>0</v>
      </c>
      <c r="K419" s="50">
        <v>946000</v>
      </c>
      <c r="M419" s="491"/>
      <c r="N419" s="492"/>
    </row>
    <row r="420" spans="1:14" x14ac:dyDescent="0.3">
      <c r="A420" s="1" t="s">
        <v>371</v>
      </c>
      <c r="B420" s="48"/>
      <c r="C420" s="49" t="s">
        <v>849</v>
      </c>
      <c r="D420" s="48">
        <v>8</v>
      </c>
      <c r="E420" s="48" t="s">
        <v>59</v>
      </c>
      <c r="F420" s="50">
        <v>500000</v>
      </c>
      <c r="G420" s="50">
        <v>4000000</v>
      </c>
      <c r="H420" s="50">
        <v>4000000</v>
      </c>
      <c r="I420" s="50">
        <v>0</v>
      </c>
      <c r="J420" s="50">
        <f>cek_realisasi[[#This Row],[Akrual]]-cek_realisasi[[#This Row],[SP2D]]</f>
        <v>0</v>
      </c>
      <c r="K420" s="50">
        <v>0</v>
      </c>
      <c r="M420" s="491"/>
      <c r="N420" s="492"/>
    </row>
    <row r="421" spans="1:14" x14ac:dyDescent="0.3">
      <c r="A421" s="1" t="s">
        <v>372</v>
      </c>
      <c r="B421" s="51" t="s">
        <v>524</v>
      </c>
      <c r="C421" s="52" t="s">
        <v>73</v>
      </c>
      <c r="D421" s="51"/>
      <c r="E421" s="51"/>
      <c r="F421" s="53"/>
      <c r="G421" s="53">
        <v>31000000</v>
      </c>
      <c r="H421" s="53">
        <v>31000000</v>
      </c>
      <c r="I421" s="53">
        <v>994372</v>
      </c>
      <c r="J421" s="53">
        <f>cek_realisasi[[#This Row],[Akrual]]-cek_realisasi[[#This Row],[SP2D]]</f>
        <v>0</v>
      </c>
      <c r="K421" s="53">
        <v>994372</v>
      </c>
      <c r="M421" s="491"/>
      <c r="N421" s="492"/>
    </row>
    <row r="422" spans="1:14" ht="26.4" x14ac:dyDescent="0.3">
      <c r="A422" s="1" t="s">
        <v>373</v>
      </c>
      <c r="B422" s="48"/>
      <c r="C422" s="49" t="s">
        <v>846</v>
      </c>
      <c r="D422" s="48">
        <v>4</v>
      </c>
      <c r="E422" s="48" t="s">
        <v>120</v>
      </c>
      <c r="F422" s="50">
        <v>250000</v>
      </c>
      <c r="G422" s="50">
        <v>1000000</v>
      </c>
      <c r="H422" s="50">
        <v>1000000</v>
      </c>
      <c r="I422" s="50">
        <v>994372</v>
      </c>
      <c r="J422" s="50">
        <f>cek_realisasi[[#This Row],[Akrual]]-cek_realisasi[[#This Row],[SP2D]]</f>
        <v>0</v>
      </c>
      <c r="K422" s="50">
        <v>994372</v>
      </c>
      <c r="M422" s="491"/>
      <c r="N422" s="492"/>
    </row>
    <row r="423" spans="1:14" x14ac:dyDescent="0.3">
      <c r="A423" s="1" t="s">
        <v>850</v>
      </c>
      <c r="B423" s="48"/>
      <c r="C423" s="49" t="s">
        <v>851</v>
      </c>
      <c r="D423" s="48">
        <v>2</v>
      </c>
      <c r="E423" s="48" t="s">
        <v>120</v>
      </c>
      <c r="F423" s="50">
        <v>15000000</v>
      </c>
      <c r="G423" s="50">
        <v>30000000</v>
      </c>
      <c r="H423" s="50">
        <v>30000000</v>
      </c>
      <c r="I423" s="50">
        <v>0</v>
      </c>
      <c r="J423" s="50">
        <f>cek_realisasi[[#This Row],[Akrual]]-cek_realisasi[[#This Row],[SP2D]]</f>
        <v>0</v>
      </c>
      <c r="K423" s="50">
        <v>0</v>
      </c>
      <c r="M423" s="491"/>
      <c r="N423" s="492"/>
    </row>
    <row r="424" spans="1:14" x14ac:dyDescent="0.3">
      <c r="A424" s="1" t="s">
        <v>852</v>
      </c>
      <c r="B424" s="57" t="s">
        <v>528</v>
      </c>
      <c r="C424" s="58" t="s">
        <v>31</v>
      </c>
      <c r="D424" s="57"/>
      <c r="E424" s="57"/>
      <c r="F424" s="59"/>
      <c r="G424" s="59">
        <v>10000000</v>
      </c>
      <c r="H424" s="59">
        <v>10000000</v>
      </c>
      <c r="I424" s="59">
        <v>0</v>
      </c>
      <c r="J424" s="59">
        <f>cek_realisasi[[#This Row],[Akrual]]-cek_realisasi[[#This Row],[SP2D]]</f>
        <v>0</v>
      </c>
      <c r="K424" s="59">
        <v>0</v>
      </c>
      <c r="M424" s="491"/>
      <c r="N424" s="492"/>
    </row>
    <row r="425" spans="1:14" x14ac:dyDescent="0.3">
      <c r="A425" s="1" t="s">
        <v>853</v>
      </c>
      <c r="B425" s="48"/>
      <c r="C425" s="49" t="s">
        <v>558</v>
      </c>
      <c r="D425" s="48">
        <v>10</v>
      </c>
      <c r="E425" s="48" t="s">
        <v>33</v>
      </c>
      <c r="F425" s="50">
        <v>1000000</v>
      </c>
      <c r="G425" s="50">
        <v>10000000</v>
      </c>
      <c r="H425" s="50">
        <v>10000000</v>
      </c>
      <c r="I425" s="50">
        <v>0</v>
      </c>
      <c r="J425" s="50">
        <f>cek_realisasi[[#This Row],[Akrual]]-cek_realisasi[[#This Row],[SP2D]]</f>
        <v>0</v>
      </c>
      <c r="K425" s="50">
        <v>0</v>
      </c>
      <c r="M425" s="491"/>
      <c r="N425" s="492"/>
    </row>
    <row r="426" spans="1:14" x14ac:dyDescent="0.3">
      <c r="A426" s="1" t="s">
        <v>374</v>
      </c>
      <c r="B426" s="51" t="s">
        <v>525</v>
      </c>
      <c r="C426" s="52" t="s">
        <v>35</v>
      </c>
      <c r="D426" s="51"/>
      <c r="E426" s="51"/>
      <c r="F426" s="53"/>
      <c r="G426" s="53">
        <v>91738000</v>
      </c>
      <c r="H426" s="53">
        <v>91738000</v>
      </c>
      <c r="I426" s="53">
        <v>47876760</v>
      </c>
      <c r="J426" s="53">
        <f>cek_realisasi[[#This Row],[Akrual]]-cek_realisasi[[#This Row],[SP2D]]</f>
        <v>0</v>
      </c>
      <c r="K426" s="53">
        <v>47876760</v>
      </c>
      <c r="M426" s="491"/>
      <c r="N426" s="492"/>
    </row>
    <row r="427" spans="1:14" ht="26.4" x14ac:dyDescent="0.3">
      <c r="A427" s="1" t="s">
        <v>375</v>
      </c>
      <c r="B427" s="48"/>
      <c r="C427" s="49" t="s">
        <v>854</v>
      </c>
      <c r="D427" s="48">
        <v>20</v>
      </c>
      <c r="E427" s="48" t="s">
        <v>26</v>
      </c>
      <c r="F427" s="50">
        <v>4586900</v>
      </c>
      <c r="G427" s="50">
        <v>91738000</v>
      </c>
      <c r="H427" s="50">
        <v>91738000</v>
      </c>
      <c r="I427" s="50">
        <v>47876760</v>
      </c>
      <c r="J427" s="50">
        <f>cek_realisasi[[#This Row],[Akrual]]-cek_realisasi[[#This Row],[SP2D]]</f>
        <v>0</v>
      </c>
      <c r="K427" s="50">
        <v>47876760</v>
      </c>
      <c r="M427" s="491"/>
      <c r="N427" s="492"/>
    </row>
    <row r="428" spans="1:14" x14ac:dyDescent="0.3">
      <c r="A428" s="1" t="s">
        <v>376</v>
      </c>
      <c r="B428" s="42" t="s">
        <v>91</v>
      </c>
      <c r="C428" s="43" t="s">
        <v>855</v>
      </c>
      <c r="D428" s="42"/>
      <c r="E428" s="42"/>
      <c r="F428" s="44"/>
      <c r="G428" s="44">
        <v>330540000</v>
      </c>
      <c r="H428" s="44">
        <v>330540000</v>
      </c>
      <c r="I428" s="44">
        <v>0</v>
      </c>
      <c r="J428" s="44">
        <f>cek_realisasi[[#This Row],[Akrual]]-cek_realisasi[[#This Row],[SP2D]]</f>
        <v>0</v>
      </c>
      <c r="K428" s="44">
        <v>0</v>
      </c>
      <c r="M428" s="491"/>
      <c r="N428" s="492"/>
    </row>
    <row r="429" spans="1:14" x14ac:dyDescent="0.3">
      <c r="A429" s="1" t="s">
        <v>856</v>
      </c>
      <c r="B429" s="45" t="s">
        <v>523</v>
      </c>
      <c r="C429" s="46" t="s">
        <v>24</v>
      </c>
      <c r="D429" s="45"/>
      <c r="E429" s="45"/>
      <c r="F429" s="47"/>
      <c r="G429" s="47">
        <v>46000000</v>
      </c>
      <c r="H429" s="47">
        <v>46000000</v>
      </c>
      <c r="I429" s="47">
        <v>0</v>
      </c>
      <c r="J429" s="47">
        <f>cek_realisasi[[#This Row],[Akrual]]-cek_realisasi[[#This Row],[SP2D]]</f>
        <v>0</v>
      </c>
      <c r="K429" s="47">
        <v>0</v>
      </c>
      <c r="M429" s="491"/>
      <c r="N429" s="492"/>
    </row>
    <row r="430" spans="1:14" x14ac:dyDescent="0.3">
      <c r="A430" s="1" t="s">
        <v>857</v>
      </c>
      <c r="B430" s="48"/>
      <c r="C430" s="49" t="s">
        <v>554</v>
      </c>
      <c r="D430" s="48">
        <v>280</v>
      </c>
      <c r="E430" s="48" t="s">
        <v>26</v>
      </c>
      <c r="F430" s="50">
        <v>75000</v>
      </c>
      <c r="G430" s="50">
        <v>21000000</v>
      </c>
      <c r="H430" s="50">
        <v>21000000</v>
      </c>
      <c r="I430" s="50">
        <v>0</v>
      </c>
      <c r="J430" s="50">
        <f>cek_realisasi[[#This Row],[Akrual]]-cek_realisasi[[#This Row],[SP2D]]</f>
        <v>0</v>
      </c>
      <c r="K430" s="50">
        <v>0</v>
      </c>
      <c r="M430" s="491"/>
      <c r="N430" s="492"/>
    </row>
    <row r="431" spans="1:14" x14ac:dyDescent="0.3">
      <c r="A431" s="1" t="s">
        <v>858</v>
      </c>
      <c r="B431" s="48"/>
      <c r="C431" s="49" t="s">
        <v>555</v>
      </c>
      <c r="D431" s="48">
        <v>5</v>
      </c>
      <c r="E431" s="48" t="s">
        <v>120</v>
      </c>
      <c r="F431" s="50">
        <v>1500000</v>
      </c>
      <c r="G431" s="50">
        <v>7500000</v>
      </c>
      <c r="H431" s="50">
        <v>7500000</v>
      </c>
      <c r="I431" s="50">
        <v>0</v>
      </c>
      <c r="J431" s="50">
        <f>cek_realisasi[[#This Row],[Akrual]]-cek_realisasi[[#This Row],[SP2D]]</f>
        <v>0</v>
      </c>
      <c r="K431" s="50">
        <v>0</v>
      </c>
      <c r="M431" s="491"/>
      <c r="N431" s="492"/>
    </row>
    <row r="432" spans="1:14" x14ac:dyDescent="0.3">
      <c r="A432" s="1" t="s">
        <v>859</v>
      </c>
      <c r="B432" s="48"/>
      <c r="C432" s="49" t="s">
        <v>556</v>
      </c>
      <c r="D432" s="48">
        <v>4</v>
      </c>
      <c r="E432" s="48" t="s">
        <v>120</v>
      </c>
      <c r="F432" s="50">
        <v>1500000</v>
      </c>
      <c r="G432" s="50">
        <v>6000000</v>
      </c>
      <c r="H432" s="50">
        <v>6000000</v>
      </c>
      <c r="I432" s="50">
        <v>0</v>
      </c>
      <c r="J432" s="50">
        <f>cek_realisasi[[#This Row],[Akrual]]-cek_realisasi[[#This Row],[SP2D]]</f>
        <v>0</v>
      </c>
      <c r="K432" s="50">
        <v>0</v>
      </c>
      <c r="M432" s="491"/>
      <c r="N432" s="492"/>
    </row>
    <row r="433" spans="1:14" x14ac:dyDescent="0.3">
      <c r="A433" s="1" t="s">
        <v>860</v>
      </c>
      <c r="B433" s="48"/>
      <c r="C433" s="49" t="s">
        <v>557</v>
      </c>
      <c r="D433" s="48">
        <v>4</v>
      </c>
      <c r="E433" s="48" t="s">
        <v>120</v>
      </c>
      <c r="F433" s="50">
        <v>1000000</v>
      </c>
      <c r="G433" s="50">
        <v>4000000</v>
      </c>
      <c r="H433" s="50">
        <v>4000000</v>
      </c>
      <c r="I433" s="50">
        <v>0</v>
      </c>
      <c r="J433" s="50">
        <f>cek_realisasi[[#This Row],[Akrual]]-cek_realisasi[[#This Row],[SP2D]]</f>
        <v>0</v>
      </c>
      <c r="K433" s="50">
        <v>0</v>
      </c>
      <c r="M433" s="491"/>
      <c r="N433" s="492"/>
    </row>
    <row r="434" spans="1:14" x14ac:dyDescent="0.3">
      <c r="A434" s="1" t="s">
        <v>861</v>
      </c>
      <c r="B434" s="48"/>
      <c r="C434" s="49" t="s">
        <v>789</v>
      </c>
      <c r="D434" s="48">
        <v>30</v>
      </c>
      <c r="E434" s="48" t="s">
        <v>59</v>
      </c>
      <c r="F434" s="50">
        <v>250000</v>
      </c>
      <c r="G434" s="50">
        <v>7500000</v>
      </c>
      <c r="H434" s="50">
        <v>7500000</v>
      </c>
      <c r="I434" s="50">
        <v>0</v>
      </c>
      <c r="J434" s="50">
        <f>cek_realisasi[[#This Row],[Akrual]]-cek_realisasi[[#This Row],[SP2D]]</f>
        <v>0</v>
      </c>
      <c r="K434" s="50">
        <v>0</v>
      </c>
      <c r="M434" s="491"/>
      <c r="N434" s="492"/>
    </row>
    <row r="435" spans="1:14" x14ac:dyDescent="0.3">
      <c r="A435" s="1" t="s">
        <v>862</v>
      </c>
      <c r="B435" s="45" t="s">
        <v>524</v>
      </c>
      <c r="C435" s="46" t="s">
        <v>73</v>
      </c>
      <c r="D435" s="45"/>
      <c r="E435" s="45"/>
      <c r="F435" s="47"/>
      <c r="G435" s="47">
        <v>1000000</v>
      </c>
      <c r="H435" s="47">
        <v>1000000</v>
      </c>
      <c r="I435" s="47">
        <v>0</v>
      </c>
      <c r="J435" s="47">
        <f>cek_realisasi[[#This Row],[Akrual]]-cek_realisasi[[#This Row],[SP2D]]</f>
        <v>0</v>
      </c>
      <c r="K435" s="47">
        <v>0</v>
      </c>
      <c r="M435" s="491"/>
      <c r="N435" s="492"/>
    </row>
    <row r="436" spans="1:14" ht="26.4" x14ac:dyDescent="0.3">
      <c r="A436" s="1" t="s">
        <v>863</v>
      </c>
      <c r="B436" s="48"/>
      <c r="C436" s="49" t="s">
        <v>846</v>
      </c>
      <c r="D436" s="48">
        <v>4</v>
      </c>
      <c r="E436" s="48" t="s">
        <v>120</v>
      </c>
      <c r="F436" s="50">
        <v>250000</v>
      </c>
      <c r="G436" s="50">
        <v>1000000</v>
      </c>
      <c r="H436" s="50">
        <v>1000000</v>
      </c>
      <c r="I436" s="50">
        <v>0</v>
      </c>
      <c r="J436" s="50">
        <f>cek_realisasi[[#This Row],[Akrual]]-cek_realisasi[[#This Row],[SP2D]]</f>
        <v>0</v>
      </c>
      <c r="K436" s="50">
        <v>0</v>
      </c>
      <c r="M436" s="491"/>
      <c r="N436" s="492"/>
    </row>
    <row r="437" spans="1:14" x14ac:dyDescent="0.3">
      <c r="A437" s="1" t="s">
        <v>377</v>
      </c>
      <c r="B437" s="45" t="s">
        <v>525</v>
      </c>
      <c r="C437" s="46" t="s">
        <v>35</v>
      </c>
      <c r="D437" s="45"/>
      <c r="E437" s="45"/>
      <c r="F437" s="47"/>
      <c r="G437" s="47">
        <v>283540000</v>
      </c>
      <c r="H437" s="47">
        <v>283540000</v>
      </c>
      <c r="I437" s="47">
        <v>0</v>
      </c>
      <c r="J437" s="47">
        <f>cek_realisasi[[#This Row],[Akrual]]-cek_realisasi[[#This Row],[SP2D]]</f>
        <v>0</v>
      </c>
      <c r="K437" s="47">
        <v>0</v>
      </c>
      <c r="M437" s="491"/>
      <c r="N437" s="492"/>
    </row>
    <row r="438" spans="1:14" x14ac:dyDescent="0.3">
      <c r="A438" s="1" t="s">
        <v>378</v>
      </c>
      <c r="B438" s="48"/>
      <c r="C438" s="49" t="s">
        <v>864</v>
      </c>
      <c r="D438" s="48">
        <v>45</v>
      </c>
      <c r="E438" s="48" t="s">
        <v>26</v>
      </c>
      <c r="F438" s="50">
        <v>6300889</v>
      </c>
      <c r="G438" s="50">
        <v>283540000</v>
      </c>
      <c r="H438" s="50">
        <v>283540000</v>
      </c>
      <c r="I438" s="50">
        <v>0</v>
      </c>
      <c r="J438" s="50">
        <f>cek_realisasi[[#This Row],[Akrual]]-cek_realisasi[[#This Row],[SP2D]]</f>
        <v>0</v>
      </c>
      <c r="K438" s="50">
        <v>0</v>
      </c>
      <c r="M438" s="491"/>
      <c r="N438" s="492"/>
    </row>
    <row r="439" spans="1:14" ht="26.4" x14ac:dyDescent="0.3">
      <c r="A439" s="1" t="s">
        <v>379</v>
      </c>
      <c r="B439" s="106" t="s">
        <v>865</v>
      </c>
      <c r="C439" s="107" t="s">
        <v>380</v>
      </c>
      <c r="D439" s="106"/>
      <c r="E439" s="106" t="s">
        <v>553</v>
      </c>
      <c r="F439" s="108"/>
      <c r="G439" s="108">
        <v>104311000</v>
      </c>
      <c r="H439" s="108">
        <v>104311000</v>
      </c>
      <c r="I439" s="108">
        <v>31056200</v>
      </c>
      <c r="J439" s="108">
        <f>cek_realisasi[[#This Row],[Akrual]]-cek_realisasi[[#This Row],[SP2D]]</f>
        <v>0</v>
      </c>
      <c r="K439" s="108">
        <v>31056200</v>
      </c>
      <c r="M439" s="491"/>
      <c r="N439" s="492"/>
    </row>
    <row r="440" spans="1:14" x14ac:dyDescent="0.3">
      <c r="A440" s="1" t="s">
        <v>381</v>
      </c>
      <c r="B440" s="54" t="s">
        <v>21</v>
      </c>
      <c r="C440" s="55" t="s">
        <v>866</v>
      </c>
      <c r="D440" s="54"/>
      <c r="E440" s="54"/>
      <c r="F440" s="56"/>
      <c r="G440" s="56">
        <v>104311000</v>
      </c>
      <c r="H440" s="56">
        <v>104311000</v>
      </c>
      <c r="I440" s="56">
        <v>31056200</v>
      </c>
      <c r="J440" s="56">
        <f>cek_realisasi[[#This Row],[Akrual]]-cek_realisasi[[#This Row],[SP2D]]</f>
        <v>0</v>
      </c>
      <c r="K440" s="56">
        <v>31056200</v>
      </c>
      <c r="M440" s="491"/>
      <c r="N440" s="492"/>
    </row>
    <row r="441" spans="1:14" x14ac:dyDescent="0.3">
      <c r="A441" s="1" t="s">
        <v>382</v>
      </c>
      <c r="B441" s="51" t="s">
        <v>523</v>
      </c>
      <c r="C441" s="52" t="s">
        <v>24</v>
      </c>
      <c r="D441" s="51"/>
      <c r="E441" s="51"/>
      <c r="F441" s="53"/>
      <c r="G441" s="53">
        <v>35500000</v>
      </c>
      <c r="H441" s="53">
        <v>35500000</v>
      </c>
      <c r="I441" s="53">
        <v>7503500</v>
      </c>
      <c r="J441" s="53">
        <f>cek_realisasi[[#This Row],[Akrual]]-cek_realisasi[[#This Row],[SP2D]]</f>
        <v>0</v>
      </c>
      <c r="K441" s="53">
        <v>7503500</v>
      </c>
      <c r="M441" s="491"/>
      <c r="N441" s="492"/>
    </row>
    <row r="442" spans="1:14" x14ac:dyDescent="0.3">
      <c r="A442" s="1" t="s">
        <v>383</v>
      </c>
      <c r="B442" s="48"/>
      <c r="C442" s="49" t="s">
        <v>554</v>
      </c>
      <c r="D442" s="48">
        <v>180</v>
      </c>
      <c r="E442" s="48" t="s">
        <v>26</v>
      </c>
      <c r="F442" s="50">
        <v>75000</v>
      </c>
      <c r="G442" s="50">
        <v>13500000</v>
      </c>
      <c r="H442" s="50">
        <v>13500000</v>
      </c>
      <c r="I442" s="50">
        <v>1560000</v>
      </c>
      <c r="J442" s="50">
        <f>cek_realisasi[[#This Row],[Akrual]]-cek_realisasi[[#This Row],[SP2D]]</f>
        <v>0</v>
      </c>
      <c r="K442" s="50">
        <v>1560000</v>
      </c>
      <c r="M442" s="491"/>
      <c r="N442" s="492"/>
    </row>
    <row r="443" spans="1:14" x14ac:dyDescent="0.3">
      <c r="A443" s="22" t="s">
        <v>384</v>
      </c>
      <c r="B443" s="48"/>
      <c r="C443" s="49" t="s">
        <v>555</v>
      </c>
      <c r="D443" s="48">
        <v>4</v>
      </c>
      <c r="E443" s="48" t="s">
        <v>120</v>
      </c>
      <c r="F443" s="50">
        <v>1500000</v>
      </c>
      <c r="G443" s="50">
        <v>6000000</v>
      </c>
      <c r="H443" s="50">
        <v>6000000</v>
      </c>
      <c r="I443" s="50">
        <v>1497500</v>
      </c>
      <c r="J443" s="50">
        <f>cek_realisasi[[#This Row],[Akrual]]-cek_realisasi[[#This Row],[SP2D]]</f>
        <v>0</v>
      </c>
      <c r="K443" s="50">
        <v>1497500</v>
      </c>
      <c r="M443" s="491"/>
      <c r="N443" s="492"/>
    </row>
    <row r="444" spans="1:14" x14ac:dyDescent="0.3">
      <c r="A444" s="1" t="s">
        <v>385</v>
      </c>
      <c r="B444" s="48"/>
      <c r="C444" s="49" t="s">
        <v>556</v>
      </c>
      <c r="D444" s="48">
        <v>4</v>
      </c>
      <c r="E444" s="48" t="s">
        <v>120</v>
      </c>
      <c r="F444" s="50">
        <v>1500000</v>
      </c>
      <c r="G444" s="50">
        <v>6000000</v>
      </c>
      <c r="H444" s="50">
        <v>6000000</v>
      </c>
      <c r="I444" s="50">
        <v>1450000</v>
      </c>
      <c r="J444" s="50">
        <f>cek_realisasi[[#This Row],[Akrual]]-cek_realisasi[[#This Row],[SP2D]]</f>
        <v>0</v>
      </c>
      <c r="K444" s="50">
        <v>1450000</v>
      </c>
      <c r="M444" s="491"/>
      <c r="N444" s="492"/>
    </row>
    <row r="445" spans="1:14" x14ac:dyDescent="0.3">
      <c r="A445" s="1" t="s">
        <v>386</v>
      </c>
      <c r="B445" s="48"/>
      <c r="C445" s="49" t="s">
        <v>557</v>
      </c>
      <c r="D445" s="48">
        <v>4</v>
      </c>
      <c r="E445" s="48" t="s">
        <v>120</v>
      </c>
      <c r="F445" s="50">
        <v>1000000</v>
      </c>
      <c r="G445" s="50">
        <v>4000000</v>
      </c>
      <c r="H445" s="50">
        <v>4000000</v>
      </c>
      <c r="I445" s="50">
        <v>996000</v>
      </c>
      <c r="J445" s="50">
        <f>cek_realisasi[[#This Row],[Akrual]]-cek_realisasi[[#This Row],[SP2D]]</f>
        <v>0</v>
      </c>
      <c r="K445" s="50">
        <v>996000</v>
      </c>
      <c r="M445" s="491"/>
      <c r="N445" s="492"/>
    </row>
    <row r="446" spans="1:14" x14ac:dyDescent="0.3">
      <c r="A446" s="1" t="s">
        <v>387</v>
      </c>
      <c r="B446" s="48"/>
      <c r="C446" s="49" t="s">
        <v>829</v>
      </c>
      <c r="D446" s="48">
        <v>12</v>
      </c>
      <c r="E446" s="48" t="s">
        <v>59</v>
      </c>
      <c r="F446" s="50">
        <v>500000</v>
      </c>
      <c r="G446" s="50">
        <v>6000000</v>
      </c>
      <c r="H446" s="50">
        <v>6000000</v>
      </c>
      <c r="I446" s="50">
        <v>2000000</v>
      </c>
      <c r="J446" s="50">
        <f>cek_realisasi[[#This Row],[Akrual]]-cek_realisasi[[#This Row],[SP2D]]</f>
        <v>0</v>
      </c>
      <c r="K446" s="50">
        <v>2000000</v>
      </c>
      <c r="M446" s="491"/>
      <c r="N446" s="492"/>
    </row>
    <row r="447" spans="1:14" x14ac:dyDescent="0.3">
      <c r="A447" s="1" t="s">
        <v>389</v>
      </c>
      <c r="B447" s="51" t="s">
        <v>525</v>
      </c>
      <c r="C447" s="52" t="s">
        <v>35</v>
      </c>
      <c r="D447" s="51"/>
      <c r="E447" s="51"/>
      <c r="F447" s="53"/>
      <c r="G447" s="53">
        <v>68811000</v>
      </c>
      <c r="H447" s="53">
        <v>68811000</v>
      </c>
      <c r="I447" s="53">
        <v>23552700</v>
      </c>
      <c r="J447" s="53">
        <f>cek_realisasi[[#This Row],[Akrual]]-cek_realisasi[[#This Row],[SP2D]]</f>
        <v>0</v>
      </c>
      <c r="K447" s="53">
        <v>23552700</v>
      </c>
      <c r="M447" s="491"/>
      <c r="N447" s="492"/>
    </row>
    <row r="448" spans="1:14" x14ac:dyDescent="0.3">
      <c r="A448" s="1" t="s">
        <v>390</v>
      </c>
      <c r="B448" s="48"/>
      <c r="C448" s="49" t="s">
        <v>867</v>
      </c>
      <c r="D448" s="48">
        <v>15</v>
      </c>
      <c r="E448" s="48" t="s">
        <v>26</v>
      </c>
      <c r="F448" s="50">
        <v>4587400</v>
      </c>
      <c r="G448" s="50">
        <v>68811000</v>
      </c>
      <c r="H448" s="50">
        <v>68811000</v>
      </c>
      <c r="I448" s="50">
        <v>23552700</v>
      </c>
      <c r="J448" s="50">
        <f>cek_realisasi[[#This Row],[Akrual]]-cek_realisasi[[#This Row],[SP2D]]</f>
        <v>0</v>
      </c>
      <c r="K448" s="50">
        <v>23552700</v>
      </c>
      <c r="M448" s="491"/>
      <c r="N448" s="492"/>
    </row>
    <row r="449" spans="1:14" x14ac:dyDescent="0.3">
      <c r="A449" s="1" t="s">
        <v>391</v>
      </c>
      <c r="B449" s="75" t="s">
        <v>392</v>
      </c>
      <c r="C449" s="76" t="s">
        <v>393</v>
      </c>
      <c r="D449" s="75">
        <v>1</v>
      </c>
      <c r="E449" s="75" t="s">
        <v>317</v>
      </c>
      <c r="F449" s="77"/>
      <c r="G449" s="77">
        <v>568121000</v>
      </c>
      <c r="H449" s="77">
        <v>568121000</v>
      </c>
      <c r="I449" s="77">
        <v>114775850</v>
      </c>
      <c r="J449" s="77">
        <f>cek_realisasi[[#This Row],[Akrual]]-cek_realisasi[[#This Row],[SP2D]]</f>
        <v>0</v>
      </c>
      <c r="K449" s="77">
        <v>114775850</v>
      </c>
      <c r="M449" s="491"/>
      <c r="N449" s="492"/>
    </row>
    <row r="450" spans="1:14" x14ac:dyDescent="0.3">
      <c r="A450" s="1" t="s">
        <v>394</v>
      </c>
      <c r="B450" s="510" t="s">
        <v>605</v>
      </c>
      <c r="C450" s="511" t="s">
        <v>395</v>
      </c>
      <c r="D450" s="510"/>
      <c r="E450" s="510" t="s">
        <v>553</v>
      </c>
      <c r="F450" s="512"/>
      <c r="G450" s="512">
        <v>568121000</v>
      </c>
      <c r="H450" s="512">
        <v>568121000</v>
      </c>
      <c r="I450" s="512">
        <v>114775850</v>
      </c>
      <c r="J450" s="512">
        <f>cek_realisasi[[#This Row],[Akrual]]-cek_realisasi[[#This Row],[SP2D]]</f>
        <v>0</v>
      </c>
      <c r="K450" s="512">
        <v>114775850</v>
      </c>
      <c r="M450" s="491"/>
      <c r="N450" s="492"/>
    </row>
    <row r="451" spans="1:14" x14ac:dyDescent="0.3">
      <c r="A451" s="1" t="s">
        <v>396</v>
      </c>
      <c r="B451" s="63" t="s">
        <v>21</v>
      </c>
      <c r="C451" s="64" t="s">
        <v>868</v>
      </c>
      <c r="D451" s="63"/>
      <c r="E451" s="63"/>
      <c r="F451" s="65"/>
      <c r="G451" s="65">
        <v>48160000</v>
      </c>
      <c r="H451" s="65">
        <v>48160000</v>
      </c>
      <c r="I451" s="65">
        <v>11055000</v>
      </c>
      <c r="J451" s="65">
        <f>cek_realisasi[[#This Row],[Akrual]]-cek_realisasi[[#This Row],[SP2D]]</f>
        <v>0</v>
      </c>
      <c r="K451" s="65">
        <v>11055000</v>
      </c>
      <c r="M451" s="491"/>
      <c r="N451" s="492"/>
    </row>
    <row r="452" spans="1:14" x14ac:dyDescent="0.3">
      <c r="A452" s="1" t="s">
        <v>397</v>
      </c>
      <c r="B452" s="57" t="s">
        <v>523</v>
      </c>
      <c r="C452" s="58" t="s">
        <v>24</v>
      </c>
      <c r="D452" s="57"/>
      <c r="E452" s="57"/>
      <c r="F452" s="59"/>
      <c r="G452" s="59">
        <v>19750000</v>
      </c>
      <c r="H452" s="59">
        <v>19750000</v>
      </c>
      <c r="I452" s="59">
        <v>3925000</v>
      </c>
      <c r="J452" s="59">
        <f>cek_realisasi[[#This Row],[Akrual]]-cek_realisasi[[#This Row],[SP2D]]</f>
        <v>0</v>
      </c>
      <c r="K452" s="59">
        <v>3925000</v>
      </c>
      <c r="M452" s="491"/>
      <c r="N452" s="492"/>
    </row>
    <row r="453" spans="1:14" x14ac:dyDescent="0.3">
      <c r="A453" s="1" t="s">
        <v>398</v>
      </c>
      <c r="B453" s="48"/>
      <c r="C453" s="49" t="s">
        <v>554</v>
      </c>
      <c r="D453" s="48">
        <v>50</v>
      </c>
      <c r="E453" s="48" t="s">
        <v>26</v>
      </c>
      <c r="F453" s="50">
        <v>75000</v>
      </c>
      <c r="G453" s="50">
        <v>3750000</v>
      </c>
      <c r="H453" s="50">
        <v>3750000</v>
      </c>
      <c r="I453" s="50">
        <v>0</v>
      </c>
      <c r="J453" s="50">
        <f>cek_realisasi[[#This Row],[Akrual]]-cek_realisasi[[#This Row],[SP2D]]</f>
        <v>0</v>
      </c>
      <c r="K453" s="50">
        <v>0</v>
      </c>
      <c r="M453" s="491"/>
      <c r="N453" s="492"/>
    </row>
    <row r="454" spans="1:14" x14ac:dyDescent="0.3">
      <c r="A454" s="1" t="s">
        <v>399</v>
      </c>
      <c r="B454" s="48"/>
      <c r="C454" s="49" t="s">
        <v>555</v>
      </c>
      <c r="D454" s="48">
        <v>4</v>
      </c>
      <c r="E454" s="48" t="s">
        <v>120</v>
      </c>
      <c r="F454" s="50">
        <v>1500000</v>
      </c>
      <c r="G454" s="50">
        <v>6000000</v>
      </c>
      <c r="H454" s="50">
        <v>6000000</v>
      </c>
      <c r="I454" s="50">
        <v>1480000</v>
      </c>
      <c r="J454" s="50">
        <f>cek_realisasi[[#This Row],[Akrual]]-cek_realisasi[[#This Row],[SP2D]]</f>
        <v>0</v>
      </c>
      <c r="K454" s="50">
        <v>1480000</v>
      </c>
      <c r="M454" s="491"/>
      <c r="N454" s="492"/>
    </row>
    <row r="455" spans="1:14" x14ac:dyDescent="0.3">
      <c r="A455" s="1" t="s">
        <v>400</v>
      </c>
      <c r="B455" s="48"/>
      <c r="C455" s="49" t="s">
        <v>556</v>
      </c>
      <c r="D455" s="48">
        <v>4</v>
      </c>
      <c r="E455" s="48" t="s">
        <v>120</v>
      </c>
      <c r="F455" s="50">
        <v>1500000</v>
      </c>
      <c r="G455" s="50">
        <v>6000000</v>
      </c>
      <c r="H455" s="50">
        <v>6000000</v>
      </c>
      <c r="I455" s="50">
        <v>1450000</v>
      </c>
      <c r="J455" s="50">
        <f>cek_realisasi[[#This Row],[Akrual]]-cek_realisasi[[#This Row],[SP2D]]</f>
        <v>0</v>
      </c>
      <c r="K455" s="50">
        <v>1450000</v>
      </c>
      <c r="M455" s="491"/>
      <c r="N455" s="492"/>
    </row>
    <row r="456" spans="1:14" x14ac:dyDescent="0.3">
      <c r="A456" s="1" t="s">
        <v>401</v>
      </c>
      <c r="B456" s="48"/>
      <c r="C456" s="49" t="s">
        <v>557</v>
      </c>
      <c r="D456" s="48">
        <v>4</v>
      </c>
      <c r="E456" s="48" t="s">
        <v>120</v>
      </c>
      <c r="F456" s="50">
        <v>1000000</v>
      </c>
      <c r="G456" s="50">
        <v>4000000</v>
      </c>
      <c r="H456" s="50">
        <v>4000000</v>
      </c>
      <c r="I456" s="50">
        <v>995000</v>
      </c>
      <c r="J456" s="50">
        <f>cek_realisasi[[#This Row],[Akrual]]-cek_realisasi[[#This Row],[SP2D]]</f>
        <v>0</v>
      </c>
      <c r="K456" s="50">
        <v>995000</v>
      </c>
      <c r="M456" s="491"/>
      <c r="N456" s="492"/>
    </row>
    <row r="457" spans="1:14" x14ac:dyDescent="0.3">
      <c r="A457" s="1" t="s">
        <v>402</v>
      </c>
      <c r="B457" s="51" t="s">
        <v>525</v>
      </c>
      <c r="C457" s="52" t="s">
        <v>35</v>
      </c>
      <c r="D457" s="51"/>
      <c r="E457" s="51"/>
      <c r="F457" s="53"/>
      <c r="G457" s="53">
        <v>24810000</v>
      </c>
      <c r="H457" s="53">
        <v>24810000</v>
      </c>
      <c r="I457" s="53">
        <v>7130000</v>
      </c>
      <c r="J457" s="53">
        <f>cek_realisasi[[#This Row],[Akrual]]-cek_realisasi[[#This Row],[SP2D]]</f>
        <v>0</v>
      </c>
      <c r="K457" s="53">
        <v>7130000</v>
      </c>
      <c r="M457" s="491"/>
      <c r="N457" s="492"/>
    </row>
    <row r="458" spans="1:14" x14ac:dyDescent="0.3">
      <c r="A458" s="1" t="s">
        <v>403</v>
      </c>
      <c r="B458" s="48"/>
      <c r="C458" s="49" t="s">
        <v>976</v>
      </c>
      <c r="D458" s="48">
        <v>6</v>
      </c>
      <c r="E458" s="48" t="s">
        <v>26</v>
      </c>
      <c r="F458" s="50">
        <v>4135000</v>
      </c>
      <c r="G458" s="50">
        <v>24810000</v>
      </c>
      <c r="H458" s="50">
        <v>24810000</v>
      </c>
      <c r="I458" s="50">
        <v>7130000</v>
      </c>
      <c r="J458" s="50">
        <f>cek_realisasi[[#This Row],[Akrual]]-cek_realisasi[[#This Row],[SP2D]]</f>
        <v>0</v>
      </c>
      <c r="K458" s="50">
        <v>7130000</v>
      </c>
      <c r="M458" s="491"/>
      <c r="N458" s="492"/>
    </row>
    <row r="459" spans="1:14" x14ac:dyDescent="0.3">
      <c r="A459" s="1" t="s">
        <v>870</v>
      </c>
      <c r="B459" s="45" t="s">
        <v>582</v>
      </c>
      <c r="C459" s="46" t="s">
        <v>80</v>
      </c>
      <c r="D459" s="45"/>
      <c r="E459" s="45"/>
      <c r="F459" s="47"/>
      <c r="G459" s="47">
        <v>3600000</v>
      </c>
      <c r="H459" s="47">
        <v>3600000</v>
      </c>
      <c r="I459" s="47">
        <v>0</v>
      </c>
      <c r="J459" s="47">
        <f>cek_realisasi[[#This Row],[Akrual]]-cek_realisasi[[#This Row],[SP2D]]</f>
        <v>0</v>
      </c>
      <c r="K459" s="47">
        <v>0</v>
      </c>
      <c r="M459" s="491"/>
      <c r="N459" s="492"/>
    </row>
    <row r="460" spans="1:14" x14ac:dyDescent="0.3">
      <c r="A460" s="1" t="s">
        <v>871</v>
      </c>
      <c r="B460" s="48"/>
      <c r="C460" s="49" t="s">
        <v>872</v>
      </c>
      <c r="D460" s="48">
        <v>24</v>
      </c>
      <c r="E460" s="48" t="s">
        <v>26</v>
      </c>
      <c r="F460" s="50">
        <v>150000</v>
      </c>
      <c r="G460" s="50">
        <v>3600000</v>
      </c>
      <c r="H460" s="50">
        <v>3600000</v>
      </c>
      <c r="I460" s="50">
        <v>0</v>
      </c>
      <c r="J460" s="50">
        <f>cek_realisasi[[#This Row],[Akrual]]-cek_realisasi[[#This Row],[SP2D]]</f>
        <v>0</v>
      </c>
      <c r="K460" s="50">
        <v>0</v>
      </c>
      <c r="M460" s="491"/>
      <c r="N460" s="492"/>
    </row>
    <row r="461" spans="1:14" x14ac:dyDescent="0.3">
      <c r="A461" s="1" t="s">
        <v>404</v>
      </c>
      <c r="B461" s="63" t="s">
        <v>38</v>
      </c>
      <c r="C461" s="64" t="s">
        <v>873</v>
      </c>
      <c r="D461" s="63"/>
      <c r="E461" s="63"/>
      <c r="F461" s="65"/>
      <c r="G461" s="65">
        <v>46450000</v>
      </c>
      <c r="H461" s="65">
        <v>46450000</v>
      </c>
      <c r="I461" s="65">
        <v>15324100</v>
      </c>
      <c r="J461" s="65">
        <f>cek_realisasi[[#This Row],[Akrual]]-cek_realisasi[[#This Row],[SP2D]]</f>
        <v>0</v>
      </c>
      <c r="K461" s="65">
        <v>15324100</v>
      </c>
      <c r="M461" s="491"/>
      <c r="N461" s="492"/>
    </row>
    <row r="462" spans="1:14" x14ac:dyDescent="0.3">
      <c r="A462" s="1" t="s">
        <v>405</v>
      </c>
      <c r="B462" s="57" t="s">
        <v>523</v>
      </c>
      <c r="C462" s="58" t="s">
        <v>24</v>
      </c>
      <c r="D462" s="57"/>
      <c r="E462" s="57"/>
      <c r="F462" s="59"/>
      <c r="G462" s="59">
        <v>19000000</v>
      </c>
      <c r="H462" s="59">
        <v>19000000</v>
      </c>
      <c r="I462" s="59">
        <v>8904100</v>
      </c>
      <c r="J462" s="59">
        <f>cek_realisasi[[#This Row],[Akrual]]-cek_realisasi[[#This Row],[SP2D]]</f>
        <v>0</v>
      </c>
      <c r="K462" s="59">
        <v>8904100</v>
      </c>
      <c r="M462" s="491"/>
      <c r="N462" s="492"/>
    </row>
    <row r="463" spans="1:14" x14ac:dyDescent="0.3">
      <c r="A463" s="1" t="s">
        <v>406</v>
      </c>
      <c r="B463" s="48"/>
      <c r="C463" s="49" t="s">
        <v>554</v>
      </c>
      <c r="D463" s="48">
        <v>40</v>
      </c>
      <c r="E463" s="48" t="s">
        <v>26</v>
      </c>
      <c r="F463" s="50">
        <v>75000</v>
      </c>
      <c r="G463" s="50">
        <v>3000000</v>
      </c>
      <c r="H463" s="50">
        <v>3000000</v>
      </c>
      <c r="I463" s="50">
        <v>935100</v>
      </c>
      <c r="J463" s="50">
        <f>cek_realisasi[[#This Row],[Akrual]]-cek_realisasi[[#This Row],[SP2D]]</f>
        <v>0</v>
      </c>
      <c r="K463" s="50">
        <v>935100</v>
      </c>
      <c r="M463" s="491"/>
      <c r="N463" s="492"/>
    </row>
    <row r="464" spans="1:14" x14ac:dyDescent="0.3">
      <c r="A464" s="1" t="s">
        <v>407</v>
      </c>
      <c r="B464" s="48"/>
      <c r="C464" s="49" t="s">
        <v>555</v>
      </c>
      <c r="D464" s="48">
        <v>4</v>
      </c>
      <c r="E464" s="48" t="s">
        <v>120</v>
      </c>
      <c r="F464" s="50">
        <v>1500000</v>
      </c>
      <c r="G464" s="50">
        <v>6000000</v>
      </c>
      <c r="H464" s="50">
        <v>6000000</v>
      </c>
      <c r="I464" s="50">
        <v>2985000</v>
      </c>
      <c r="J464" s="50">
        <f>cek_realisasi[[#This Row],[Akrual]]-cek_realisasi[[#This Row],[SP2D]]</f>
        <v>0</v>
      </c>
      <c r="K464" s="50">
        <v>2985000</v>
      </c>
      <c r="M464" s="491"/>
      <c r="N464" s="492"/>
    </row>
    <row r="465" spans="1:14" x14ac:dyDescent="0.3">
      <c r="A465" s="1" t="s">
        <v>874</v>
      </c>
      <c r="B465" s="48"/>
      <c r="C465" s="49" t="s">
        <v>556</v>
      </c>
      <c r="D465" s="48">
        <v>4</v>
      </c>
      <c r="E465" s="48" t="s">
        <v>120</v>
      </c>
      <c r="F465" s="50">
        <v>1500000</v>
      </c>
      <c r="G465" s="50">
        <v>6000000</v>
      </c>
      <c r="H465" s="50">
        <v>6000000</v>
      </c>
      <c r="I465" s="50">
        <v>2995000</v>
      </c>
      <c r="J465" s="50">
        <f>cek_realisasi[[#This Row],[Akrual]]-cek_realisasi[[#This Row],[SP2D]]</f>
        <v>0</v>
      </c>
      <c r="K465" s="50">
        <v>2995000</v>
      </c>
      <c r="M465" s="491"/>
      <c r="N465" s="492"/>
    </row>
    <row r="466" spans="1:14" x14ac:dyDescent="0.3">
      <c r="A466" s="1" t="s">
        <v>875</v>
      </c>
      <c r="B466" s="48"/>
      <c r="C466" s="49" t="s">
        <v>557</v>
      </c>
      <c r="D466" s="48">
        <v>4</v>
      </c>
      <c r="E466" s="48" t="s">
        <v>120</v>
      </c>
      <c r="F466" s="50">
        <v>1000000</v>
      </c>
      <c r="G466" s="50">
        <v>4000000</v>
      </c>
      <c r="H466" s="50">
        <v>4000000</v>
      </c>
      <c r="I466" s="50">
        <v>1989000</v>
      </c>
      <c r="J466" s="50">
        <f>cek_realisasi[[#This Row],[Akrual]]-cek_realisasi[[#This Row],[SP2D]]</f>
        <v>0</v>
      </c>
      <c r="K466" s="50">
        <v>1989000</v>
      </c>
      <c r="M466" s="491"/>
      <c r="N466" s="492"/>
    </row>
    <row r="467" spans="1:14" x14ac:dyDescent="0.3">
      <c r="A467" s="1" t="s">
        <v>408</v>
      </c>
      <c r="B467" s="45" t="s">
        <v>525</v>
      </c>
      <c r="C467" s="46" t="s">
        <v>35</v>
      </c>
      <c r="D467" s="45"/>
      <c r="E467" s="45"/>
      <c r="F467" s="47"/>
      <c r="G467" s="47">
        <v>26250000</v>
      </c>
      <c r="H467" s="47">
        <v>26250000</v>
      </c>
      <c r="I467" s="47">
        <v>6420000</v>
      </c>
      <c r="J467" s="47">
        <f>cek_realisasi[[#This Row],[Akrual]]-cek_realisasi[[#This Row],[SP2D]]</f>
        <v>0</v>
      </c>
      <c r="K467" s="47">
        <v>6420000</v>
      </c>
      <c r="M467" s="491"/>
      <c r="N467" s="492"/>
    </row>
    <row r="468" spans="1:14" x14ac:dyDescent="0.3">
      <c r="A468" s="1" t="s">
        <v>409</v>
      </c>
      <c r="B468" s="48"/>
      <c r="C468" s="49" t="s">
        <v>1033</v>
      </c>
      <c r="D468" s="48">
        <v>15</v>
      </c>
      <c r="E468" s="48" t="s">
        <v>26</v>
      </c>
      <c r="F468" s="50">
        <v>1750000</v>
      </c>
      <c r="G468" s="50">
        <v>26250000</v>
      </c>
      <c r="H468" s="50">
        <v>26250000</v>
      </c>
      <c r="I468" s="50">
        <v>6420000</v>
      </c>
      <c r="J468" s="50">
        <f>cek_realisasi[[#This Row],[Akrual]]-cek_realisasi[[#This Row],[SP2D]]</f>
        <v>0</v>
      </c>
      <c r="K468" s="50">
        <v>6420000</v>
      </c>
      <c r="M468" s="491"/>
      <c r="N468" s="492"/>
    </row>
    <row r="469" spans="1:14" x14ac:dyDescent="0.3">
      <c r="A469" s="1" t="s">
        <v>877</v>
      </c>
      <c r="B469" s="57" t="s">
        <v>582</v>
      </c>
      <c r="C469" s="58" t="s">
        <v>80</v>
      </c>
      <c r="D469" s="57"/>
      <c r="E469" s="57"/>
      <c r="F469" s="59"/>
      <c r="G469" s="59">
        <v>1200000</v>
      </c>
      <c r="H469" s="59">
        <v>1200000</v>
      </c>
      <c r="I469" s="59">
        <v>0</v>
      </c>
      <c r="J469" s="59">
        <f>cek_realisasi[[#This Row],[Akrual]]-cek_realisasi[[#This Row],[SP2D]]</f>
        <v>0</v>
      </c>
      <c r="K469" s="59">
        <v>0</v>
      </c>
      <c r="M469" s="491"/>
      <c r="N469" s="492"/>
    </row>
    <row r="470" spans="1:14" x14ac:dyDescent="0.3">
      <c r="A470" s="1" t="s">
        <v>878</v>
      </c>
      <c r="B470" s="48"/>
      <c r="C470" s="49" t="s">
        <v>872</v>
      </c>
      <c r="D470" s="48">
        <v>8</v>
      </c>
      <c r="E470" s="48" t="s">
        <v>26</v>
      </c>
      <c r="F470" s="50">
        <v>150000</v>
      </c>
      <c r="G470" s="50">
        <v>1200000</v>
      </c>
      <c r="H470" s="50">
        <v>1200000</v>
      </c>
      <c r="I470" s="50">
        <v>0</v>
      </c>
      <c r="J470" s="50">
        <f>cek_realisasi[[#This Row],[Akrual]]-cek_realisasi[[#This Row],[SP2D]]</f>
        <v>0</v>
      </c>
      <c r="K470" s="50">
        <v>0</v>
      </c>
      <c r="M470" s="491"/>
      <c r="N470" s="492"/>
    </row>
    <row r="471" spans="1:14" x14ac:dyDescent="0.3">
      <c r="A471" s="1" t="s">
        <v>410</v>
      </c>
      <c r="B471" s="63" t="s">
        <v>91</v>
      </c>
      <c r="C471" s="64" t="s">
        <v>426</v>
      </c>
      <c r="D471" s="63"/>
      <c r="E471" s="63"/>
      <c r="F471" s="65"/>
      <c r="G471" s="65">
        <v>74300000</v>
      </c>
      <c r="H471" s="65">
        <v>74300000</v>
      </c>
      <c r="I471" s="65">
        <v>21428000</v>
      </c>
      <c r="J471" s="65">
        <f>cek_realisasi[[#This Row],[Akrual]]-cek_realisasi[[#This Row],[SP2D]]</f>
        <v>0</v>
      </c>
      <c r="K471" s="65">
        <v>21428000</v>
      </c>
      <c r="M471" s="491"/>
      <c r="N471" s="492"/>
    </row>
    <row r="472" spans="1:14" x14ac:dyDescent="0.3">
      <c r="A472" s="1" t="s">
        <v>411</v>
      </c>
      <c r="B472" s="51" t="s">
        <v>523</v>
      </c>
      <c r="C472" s="52" t="s">
        <v>24</v>
      </c>
      <c r="D472" s="51"/>
      <c r="E472" s="51"/>
      <c r="F472" s="53"/>
      <c r="G472" s="53">
        <v>28750000</v>
      </c>
      <c r="H472" s="53">
        <v>28750000</v>
      </c>
      <c r="I472" s="53">
        <v>10068000</v>
      </c>
      <c r="J472" s="53">
        <f>cek_realisasi[[#This Row],[Akrual]]-cek_realisasi[[#This Row],[SP2D]]</f>
        <v>0</v>
      </c>
      <c r="K472" s="53">
        <v>10068000</v>
      </c>
      <c r="M472" s="491"/>
      <c r="N472" s="492"/>
    </row>
    <row r="473" spans="1:14" x14ac:dyDescent="0.3">
      <c r="A473" s="1" t="s">
        <v>412</v>
      </c>
      <c r="B473" s="48"/>
      <c r="C473" s="49" t="s">
        <v>554</v>
      </c>
      <c r="D473" s="48">
        <v>50</v>
      </c>
      <c r="E473" s="48" t="s">
        <v>26</v>
      </c>
      <c r="F473" s="50">
        <v>75000</v>
      </c>
      <c r="G473" s="50">
        <v>3750000</v>
      </c>
      <c r="H473" s="50">
        <v>3750000</v>
      </c>
      <c r="I473" s="50">
        <v>2102000</v>
      </c>
      <c r="J473" s="50">
        <f>cek_realisasi[[#This Row],[Akrual]]-cek_realisasi[[#This Row],[SP2D]]</f>
        <v>0</v>
      </c>
      <c r="K473" s="50">
        <v>2102000</v>
      </c>
      <c r="M473" s="491"/>
      <c r="N473" s="492"/>
    </row>
    <row r="474" spans="1:14" x14ac:dyDescent="0.3">
      <c r="A474" s="1" t="s">
        <v>413</v>
      </c>
      <c r="B474" s="48"/>
      <c r="C474" s="49" t="s">
        <v>879</v>
      </c>
      <c r="D474" s="48">
        <v>6</v>
      </c>
      <c r="E474" s="48" t="s">
        <v>120</v>
      </c>
      <c r="F474" s="50">
        <v>1500000</v>
      </c>
      <c r="G474" s="50">
        <v>9000000</v>
      </c>
      <c r="H474" s="50">
        <v>9000000</v>
      </c>
      <c r="I474" s="50">
        <v>0</v>
      </c>
      <c r="J474" s="50">
        <f>cek_realisasi[[#This Row],[Akrual]]-cek_realisasi[[#This Row],[SP2D]]</f>
        <v>0</v>
      </c>
      <c r="K474" s="50">
        <v>0</v>
      </c>
      <c r="M474" s="491"/>
      <c r="N474" s="492"/>
    </row>
    <row r="475" spans="1:14" x14ac:dyDescent="0.3">
      <c r="A475" s="1" t="s">
        <v>880</v>
      </c>
      <c r="B475" s="48"/>
      <c r="C475" s="49" t="s">
        <v>881</v>
      </c>
      <c r="D475" s="48">
        <v>4</v>
      </c>
      <c r="E475" s="48" t="s">
        <v>120</v>
      </c>
      <c r="F475" s="50">
        <v>1500000</v>
      </c>
      <c r="G475" s="50">
        <v>6000000</v>
      </c>
      <c r="H475" s="50">
        <v>6000000</v>
      </c>
      <c r="I475" s="50">
        <v>2985000</v>
      </c>
      <c r="J475" s="50">
        <f>cek_realisasi[[#This Row],[Akrual]]-cek_realisasi[[#This Row],[SP2D]]</f>
        <v>0</v>
      </c>
      <c r="K475" s="50">
        <v>2985000</v>
      </c>
      <c r="M475" s="491"/>
      <c r="N475" s="492"/>
    </row>
    <row r="476" spans="1:14" x14ac:dyDescent="0.3">
      <c r="A476" s="1" t="s">
        <v>882</v>
      </c>
      <c r="B476" s="48"/>
      <c r="C476" s="49" t="s">
        <v>883</v>
      </c>
      <c r="D476" s="48">
        <v>4</v>
      </c>
      <c r="E476" s="48" t="s">
        <v>120</v>
      </c>
      <c r="F476" s="50">
        <v>1500000</v>
      </c>
      <c r="G476" s="50">
        <v>6000000</v>
      </c>
      <c r="H476" s="50">
        <v>6000000</v>
      </c>
      <c r="I476" s="50">
        <v>2985000</v>
      </c>
      <c r="J476" s="50">
        <f>cek_realisasi[[#This Row],[Akrual]]-cek_realisasi[[#This Row],[SP2D]]</f>
        <v>0</v>
      </c>
      <c r="K476" s="50">
        <v>2985000</v>
      </c>
      <c r="M476" s="491"/>
      <c r="N476" s="492"/>
    </row>
    <row r="477" spans="1:14" x14ac:dyDescent="0.3">
      <c r="A477" s="1" t="s">
        <v>884</v>
      </c>
      <c r="B477" s="48"/>
      <c r="C477" s="49" t="s">
        <v>885</v>
      </c>
      <c r="D477" s="48">
        <v>4</v>
      </c>
      <c r="E477" s="48" t="s">
        <v>120</v>
      </c>
      <c r="F477" s="50">
        <v>1000000</v>
      </c>
      <c r="G477" s="50">
        <v>4000000</v>
      </c>
      <c r="H477" s="50">
        <v>4000000</v>
      </c>
      <c r="I477" s="50">
        <v>1996000</v>
      </c>
      <c r="J477" s="50">
        <f>cek_realisasi[[#This Row],[Akrual]]-cek_realisasi[[#This Row],[SP2D]]</f>
        <v>0</v>
      </c>
      <c r="K477" s="50">
        <v>1996000</v>
      </c>
      <c r="M477" s="491"/>
      <c r="N477" s="492"/>
    </row>
    <row r="478" spans="1:14" x14ac:dyDescent="0.3">
      <c r="A478" s="1" t="s">
        <v>886</v>
      </c>
      <c r="B478" s="51" t="s">
        <v>525</v>
      </c>
      <c r="C478" s="52" t="s">
        <v>35</v>
      </c>
      <c r="D478" s="51"/>
      <c r="E478" s="51"/>
      <c r="F478" s="53"/>
      <c r="G478" s="53">
        <v>43750000</v>
      </c>
      <c r="H478" s="53">
        <v>43750000</v>
      </c>
      <c r="I478" s="53">
        <v>11360000</v>
      </c>
      <c r="J478" s="53">
        <f>cek_realisasi[[#This Row],[Akrual]]-cek_realisasi[[#This Row],[SP2D]]</f>
        <v>0</v>
      </c>
      <c r="K478" s="53">
        <v>11360000</v>
      </c>
      <c r="M478" s="491"/>
      <c r="N478" s="492"/>
    </row>
    <row r="479" spans="1:14" ht="26.4" x14ac:dyDescent="0.3">
      <c r="A479" s="1" t="s">
        <v>887</v>
      </c>
      <c r="B479" s="48"/>
      <c r="C479" s="49" t="s">
        <v>888</v>
      </c>
      <c r="D479" s="48">
        <v>25</v>
      </c>
      <c r="E479" s="48" t="s">
        <v>26</v>
      </c>
      <c r="F479" s="50">
        <v>1750000</v>
      </c>
      <c r="G479" s="50">
        <v>43750000</v>
      </c>
      <c r="H479" s="50">
        <v>43750000</v>
      </c>
      <c r="I479" s="50">
        <v>11360000</v>
      </c>
      <c r="J479" s="50">
        <f>cek_realisasi[[#This Row],[Akrual]]-cek_realisasi[[#This Row],[SP2D]]</f>
        <v>0</v>
      </c>
      <c r="K479" s="50">
        <v>11360000</v>
      </c>
      <c r="M479" s="491"/>
      <c r="N479" s="492"/>
    </row>
    <row r="480" spans="1:14" x14ac:dyDescent="0.3">
      <c r="A480" s="1" t="s">
        <v>889</v>
      </c>
      <c r="B480" s="51" t="s">
        <v>582</v>
      </c>
      <c r="C480" s="52" t="s">
        <v>80</v>
      </c>
      <c r="D480" s="51"/>
      <c r="E480" s="51"/>
      <c r="F480" s="53"/>
      <c r="G480" s="53">
        <v>1800000</v>
      </c>
      <c r="H480" s="53">
        <v>1800000</v>
      </c>
      <c r="I480" s="53">
        <v>0</v>
      </c>
      <c r="J480" s="53">
        <f>cek_realisasi[[#This Row],[Akrual]]-cek_realisasi[[#This Row],[SP2D]]</f>
        <v>0</v>
      </c>
      <c r="K480" s="53">
        <v>0</v>
      </c>
      <c r="M480" s="491"/>
      <c r="N480" s="492"/>
    </row>
    <row r="481" spans="1:14" x14ac:dyDescent="0.3">
      <c r="A481" s="1" t="s">
        <v>890</v>
      </c>
      <c r="B481" s="48"/>
      <c r="C481" s="49" t="s">
        <v>872</v>
      </c>
      <c r="D481" s="48">
        <v>12</v>
      </c>
      <c r="E481" s="48" t="s">
        <v>26</v>
      </c>
      <c r="F481" s="50">
        <v>150000</v>
      </c>
      <c r="G481" s="50">
        <v>1800000</v>
      </c>
      <c r="H481" s="50">
        <v>1800000</v>
      </c>
      <c r="I481" s="50">
        <v>0</v>
      </c>
      <c r="J481" s="50">
        <f>cek_realisasi[[#This Row],[Akrual]]-cek_realisasi[[#This Row],[SP2D]]</f>
        <v>0</v>
      </c>
      <c r="K481" s="50">
        <v>0</v>
      </c>
      <c r="M481" s="491"/>
      <c r="N481" s="492"/>
    </row>
    <row r="482" spans="1:14" x14ac:dyDescent="0.3">
      <c r="A482" s="1" t="s">
        <v>414</v>
      </c>
      <c r="B482" s="54" t="s">
        <v>167</v>
      </c>
      <c r="C482" s="55" t="s">
        <v>891</v>
      </c>
      <c r="D482" s="54"/>
      <c r="E482" s="54"/>
      <c r="F482" s="56"/>
      <c r="G482" s="56">
        <v>64758000</v>
      </c>
      <c r="H482" s="56">
        <v>64758000</v>
      </c>
      <c r="I482" s="56">
        <v>12210000</v>
      </c>
      <c r="J482" s="56">
        <f>cek_realisasi[[#This Row],[Akrual]]-cek_realisasi[[#This Row],[SP2D]]</f>
        <v>0</v>
      </c>
      <c r="K482" s="56">
        <v>12210000</v>
      </c>
      <c r="M482" s="491"/>
      <c r="N482" s="492"/>
    </row>
    <row r="483" spans="1:14" x14ac:dyDescent="0.3">
      <c r="A483" s="1" t="s">
        <v>415</v>
      </c>
      <c r="B483" s="51" t="s">
        <v>523</v>
      </c>
      <c r="C483" s="52" t="s">
        <v>24</v>
      </c>
      <c r="D483" s="51"/>
      <c r="E483" s="51"/>
      <c r="F483" s="53"/>
      <c r="G483" s="53">
        <v>20500000</v>
      </c>
      <c r="H483" s="53">
        <v>20500000</v>
      </c>
      <c r="I483" s="53">
        <v>7930000</v>
      </c>
      <c r="J483" s="53">
        <f>cek_realisasi[[#This Row],[Akrual]]-cek_realisasi[[#This Row],[SP2D]]</f>
        <v>0</v>
      </c>
      <c r="K483" s="53">
        <v>7930000</v>
      </c>
      <c r="M483" s="491"/>
      <c r="N483" s="492"/>
    </row>
    <row r="484" spans="1:14" x14ac:dyDescent="0.3">
      <c r="A484" s="22" t="s">
        <v>416</v>
      </c>
      <c r="B484" s="48"/>
      <c r="C484" s="49" t="s">
        <v>554</v>
      </c>
      <c r="D484" s="48">
        <v>60</v>
      </c>
      <c r="E484" s="48" t="s">
        <v>26</v>
      </c>
      <c r="F484" s="50">
        <v>75000</v>
      </c>
      <c r="G484" s="50">
        <v>4500000</v>
      </c>
      <c r="H484" s="50">
        <v>4500000</v>
      </c>
      <c r="I484" s="50">
        <v>0</v>
      </c>
      <c r="J484" s="50">
        <f>cek_realisasi[[#This Row],[Akrual]]-cek_realisasi[[#This Row],[SP2D]]</f>
        <v>0</v>
      </c>
      <c r="K484" s="50">
        <v>0</v>
      </c>
      <c r="M484" s="491"/>
      <c r="N484" s="492"/>
    </row>
    <row r="485" spans="1:14" x14ac:dyDescent="0.3">
      <c r="A485" s="22" t="s">
        <v>417</v>
      </c>
      <c r="B485" s="48"/>
      <c r="C485" s="49" t="s">
        <v>892</v>
      </c>
      <c r="D485" s="48">
        <v>4</v>
      </c>
      <c r="E485" s="48" t="s">
        <v>120</v>
      </c>
      <c r="F485" s="50">
        <v>1500000</v>
      </c>
      <c r="G485" s="50">
        <v>6000000</v>
      </c>
      <c r="H485" s="50">
        <v>6000000</v>
      </c>
      <c r="I485" s="50">
        <v>2995000</v>
      </c>
      <c r="J485" s="50">
        <f>cek_realisasi[[#This Row],[Akrual]]-cek_realisasi[[#This Row],[SP2D]]</f>
        <v>0</v>
      </c>
      <c r="K485" s="50">
        <v>2995000</v>
      </c>
      <c r="M485" s="491"/>
      <c r="N485" s="492"/>
    </row>
    <row r="486" spans="1:14" x14ac:dyDescent="0.3">
      <c r="A486" s="22" t="s">
        <v>418</v>
      </c>
      <c r="B486" s="48"/>
      <c r="C486" s="49" t="s">
        <v>556</v>
      </c>
      <c r="D486" s="48">
        <v>4</v>
      </c>
      <c r="E486" s="48" t="s">
        <v>120</v>
      </c>
      <c r="F486" s="50">
        <v>1500000</v>
      </c>
      <c r="G486" s="50">
        <v>6000000</v>
      </c>
      <c r="H486" s="50">
        <v>6000000</v>
      </c>
      <c r="I486" s="50">
        <v>2945000</v>
      </c>
      <c r="J486" s="50">
        <f>cek_realisasi[[#This Row],[Akrual]]-cek_realisasi[[#This Row],[SP2D]]</f>
        <v>0</v>
      </c>
      <c r="K486" s="50">
        <v>2945000</v>
      </c>
      <c r="M486" s="491"/>
      <c r="N486" s="492"/>
    </row>
    <row r="487" spans="1:14" x14ac:dyDescent="0.3">
      <c r="A487" s="22" t="s">
        <v>893</v>
      </c>
      <c r="B487" s="48"/>
      <c r="C487" s="49" t="s">
        <v>557</v>
      </c>
      <c r="D487" s="48">
        <v>4</v>
      </c>
      <c r="E487" s="48" t="s">
        <v>120</v>
      </c>
      <c r="F487" s="50">
        <v>1000000</v>
      </c>
      <c r="G487" s="50">
        <v>4000000</v>
      </c>
      <c r="H487" s="50">
        <v>4000000</v>
      </c>
      <c r="I487" s="50">
        <v>1990000</v>
      </c>
      <c r="J487" s="50">
        <f>cek_realisasi[[#This Row],[Akrual]]-cek_realisasi[[#This Row],[SP2D]]</f>
        <v>0</v>
      </c>
      <c r="K487" s="50">
        <v>1990000</v>
      </c>
      <c r="M487" s="491"/>
      <c r="N487" s="492"/>
    </row>
    <row r="488" spans="1:14" x14ac:dyDescent="0.3">
      <c r="A488" s="1" t="s">
        <v>419</v>
      </c>
      <c r="B488" s="57" t="s">
        <v>525</v>
      </c>
      <c r="C488" s="58" t="s">
        <v>35</v>
      </c>
      <c r="D488" s="57"/>
      <c r="E488" s="57"/>
      <c r="F488" s="59"/>
      <c r="G488" s="59">
        <v>42758000</v>
      </c>
      <c r="H488" s="59">
        <v>42758000</v>
      </c>
      <c r="I488" s="59">
        <v>4280000</v>
      </c>
      <c r="J488" s="59">
        <f>cek_realisasi[[#This Row],[Akrual]]-cek_realisasi[[#This Row],[SP2D]]</f>
        <v>0</v>
      </c>
      <c r="K488" s="59">
        <v>4280000</v>
      </c>
      <c r="M488" s="491"/>
      <c r="N488" s="492"/>
    </row>
    <row r="489" spans="1:14" ht="26.4" x14ac:dyDescent="0.3">
      <c r="A489" s="1" t="s">
        <v>420</v>
      </c>
      <c r="B489" s="48"/>
      <c r="C489" s="49" t="s">
        <v>894</v>
      </c>
      <c r="D489" s="48">
        <v>8</v>
      </c>
      <c r="E489" s="48" t="s">
        <v>26</v>
      </c>
      <c r="F489" s="50">
        <v>5344800</v>
      </c>
      <c r="G489" s="50">
        <v>42758000</v>
      </c>
      <c r="H489" s="50">
        <v>42758000</v>
      </c>
      <c r="I489" s="50">
        <v>4280000</v>
      </c>
      <c r="J489" s="50">
        <f>cek_realisasi[[#This Row],[Akrual]]-cek_realisasi[[#This Row],[SP2D]]</f>
        <v>0</v>
      </c>
      <c r="K489" s="50">
        <v>4280000</v>
      </c>
      <c r="M489" s="491"/>
      <c r="N489" s="492"/>
    </row>
    <row r="490" spans="1:14" x14ac:dyDescent="0.3">
      <c r="A490" s="1" t="s">
        <v>895</v>
      </c>
      <c r="B490" s="51" t="s">
        <v>582</v>
      </c>
      <c r="C490" s="52" t="s">
        <v>80</v>
      </c>
      <c r="D490" s="51"/>
      <c r="E490" s="51"/>
      <c r="F490" s="53"/>
      <c r="G490" s="53">
        <v>1500000</v>
      </c>
      <c r="H490" s="53">
        <v>1500000</v>
      </c>
      <c r="I490" s="53">
        <v>0</v>
      </c>
      <c r="J490" s="53">
        <f>cek_realisasi[[#This Row],[Akrual]]-cek_realisasi[[#This Row],[SP2D]]</f>
        <v>0</v>
      </c>
      <c r="K490" s="53">
        <v>0</v>
      </c>
      <c r="M490" s="491"/>
      <c r="N490" s="492"/>
    </row>
    <row r="491" spans="1:14" x14ac:dyDescent="0.3">
      <c r="A491" s="1" t="s">
        <v>896</v>
      </c>
      <c r="B491" s="48"/>
      <c r="C491" s="49" t="s">
        <v>872</v>
      </c>
      <c r="D491" s="48">
        <v>10</v>
      </c>
      <c r="E491" s="48" t="s">
        <v>26</v>
      </c>
      <c r="F491" s="50">
        <v>150000</v>
      </c>
      <c r="G491" s="50">
        <v>1500000</v>
      </c>
      <c r="H491" s="50">
        <v>1500000</v>
      </c>
      <c r="I491" s="50">
        <v>0</v>
      </c>
      <c r="J491" s="50">
        <f>cek_realisasi[[#This Row],[Akrual]]-cek_realisasi[[#This Row],[SP2D]]</f>
        <v>0</v>
      </c>
      <c r="K491" s="50">
        <v>0</v>
      </c>
      <c r="M491" s="491"/>
      <c r="N491" s="492"/>
    </row>
    <row r="492" spans="1:14" x14ac:dyDescent="0.3">
      <c r="A492" s="1" t="s">
        <v>421</v>
      </c>
      <c r="B492" s="63" t="s">
        <v>177</v>
      </c>
      <c r="C492" s="64" t="s">
        <v>897</v>
      </c>
      <c r="D492" s="63"/>
      <c r="E492" s="63"/>
      <c r="F492" s="65"/>
      <c r="G492" s="65">
        <v>49250000</v>
      </c>
      <c r="H492" s="65">
        <v>49250000</v>
      </c>
      <c r="I492" s="65">
        <v>14258500</v>
      </c>
      <c r="J492" s="65">
        <f>cek_realisasi[[#This Row],[Akrual]]-cek_realisasi[[#This Row],[SP2D]]</f>
        <v>0</v>
      </c>
      <c r="K492" s="65">
        <v>14258500</v>
      </c>
      <c r="M492" s="491"/>
      <c r="N492" s="492"/>
    </row>
    <row r="493" spans="1:14" x14ac:dyDescent="0.3">
      <c r="A493" s="1" t="s">
        <v>422</v>
      </c>
      <c r="B493" s="51" t="s">
        <v>523</v>
      </c>
      <c r="C493" s="52" t="s">
        <v>24</v>
      </c>
      <c r="D493" s="51"/>
      <c r="E493" s="51"/>
      <c r="F493" s="53"/>
      <c r="G493" s="53">
        <v>17750000</v>
      </c>
      <c r="H493" s="53">
        <v>17750000</v>
      </c>
      <c r="I493" s="53">
        <v>9313500</v>
      </c>
      <c r="J493" s="53">
        <f>cek_realisasi[[#This Row],[Akrual]]-cek_realisasi[[#This Row],[SP2D]]</f>
        <v>0</v>
      </c>
      <c r="K493" s="53">
        <v>9313500</v>
      </c>
      <c r="M493" s="491"/>
      <c r="N493" s="492"/>
    </row>
    <row r="494" spans="1:14" x14ac:dyDescent="0.3">
      <c r="A494" s="1" t="s">
        <v>423</v>
      </c>
      <c r="B494" s="48"/>
      <c r="C494" s="49" t="s">
        <v>554</v>
      </c>
      <c r="D494" s="48">
        <v>50</v>
      </c>
      <c r="E494" s="48" t="s">
        <v>26</v>
      </c>
      <c r="F494" s="50">
        <v>75000</v>
      </c>
      <c r="G494" s="50">
        <v>3750000</v>
      </c>
      <c r="H494" s="50">
        <v>3750000</v>
      </c>
      <c r="I494" s="50">
        <v>1012000</v>
      </c>
      <c r="J494" s="50">
        <f>cek_realisasi[[#This Row],[Akrual]]-cek_realisasi[[#This Row],[SP2D]]</f>
        <v>0</v>
      </c>
      <c r="K494" s="50">
        <v>1012000</v>
      </c>
      <c r="M494" s="491"/>
      <c r="N494" s="492"/>
    </row>
    <row r="495" spans="1:14" x14ac:dyDescent="0.3">
      <c r="A495" s="1" t="s">
        <v>424</v>
      </c>
      <c r="B495" s="48"/>
      <c r="C495" s="49" t="s">
        <v>892</v>
      </c>
      <c r="D495" s="48">
        <v>4</v>
      </c>
      <c r="E495" s="48" t="s">
        <v>120</v>
      </c>
      <c r="F495" s="50">
        <v>1500000</v>
      </c>
      <c r="G495" s="50">
        <v>6000000</v>
      </c>
      <c r="H495" s="50">
        <v>6000000</v>
      </c>
      <c r="I495" s="50">
        <v>3409500</v>
      </c>
      <c r="J495" s="50">
        <f>cek_realisasi[[#This Row],[Akrual]]-cek_realisasi[[#This Row],[SP2D]]</f>
        <v>0</v>
      </c>
      <c r="K495" s="50">
        <v>3409500</v>
      </c>
      <c r="M495" s="491"/>
      <c r="N495" s="492"/>
    </row>
    <row r="496" spans="1:14" x14ac:dyDescent="0.3">
      <c r="A496" s="1" t="s">
        <v>898</v>
      </c>
      <c r="B496" s="48"/>
      <c r="C496" s="49" t="s">
        <v>556</v>
      </c>
      <c r="D496" s="48">
        <v>4</v>
      </c>
      <c r="E496" s="48" t="s">
        <v>120</v>
      </c>
      <c r="F496" s="50">
        <v>1500000</v>
      </c>
      <c r="G496" s="50">
        <v>6000000</v>
      </c>
      <c r="H496" s="50">
        <v>6000000</v>
      </c>
      <c r="I496" s="50">
        <v>2900000</v>
      </c>
      <c r="J496" s="50">
        <f>cek_realisasi[[#This Row],[Akrual]]-cek_realisasi[[#This Row],[SP2D]]</f>
        <v>0</v>
      </c>
      <c r="K496" s="50">
        <v>2900000</v>
      </c>
      <c r="M496" s="491"/>
      <c r="N496" s="492"/>
    </row>
    <row r="497" spans="1:14" x14ac:dyDescent="0.3">
      <c r="A497" s="1" t="s">
        <v>899</v>
      </c>
      <c r="B497" s="48"/>
      <c r="C497" s="49" t="s">
        <v>557</v>
      </c>
      <c r="D497" s="48">
        <v>2</v>
      </c>
      <c r="E497" s="48" t="s">
        <v>120</v>
      </c>
      <c r="F497" s="50">
        <v>1000000</v>
      </c>
      <c r="G497" s="50">
        <v>2000000</v>
      </c>
      <c r="H497" s="50">
        <v>2000000</v>
      </c>
      <c r="I497" s="50">
        <v>1992000</v>
      </c>
      <c r="J497" s="50">
        <f>cek_realisasi[[#This Row],[Akrual]]-cek_realisasi[[#This Row],[SP2D]]</f>
        <v>0</v>
      </c>
      <c r="K497" s="50">
        <v>1992000</v>
      </c>
      <c r="M497" s="491"/>
      <c r="N497" s="492"/>
    </row>
    <row r="498" spans="1:14" x14ac:dyDescent="0.3">
      <c r="A498" s="1" t="s">
        <v>900</v>
      </c>
      <c r="B498" s="45" t="s">
        <v>525</v>
      </c>
      <c r="C498" s="46" t="s">
        <v>35</v>
      </c>
      <c r="D498" s="45"/>
      <c r="E498" s="45"/>
      <c r="F498" s="47"/>
      <c r="G498" s="47">
        <v>31500000</v>
      </c>
      <c r="H498" s="47">
        <v>31500000</v>
      </c>
      <c r="I498" s="47">
        <v>4945000</v>
      </c>
      <c r="J498" s="47">
        <f>cek_realisasi[[#This Row],[Akrual]]-cek_realisasi[[#This Row],[SP2D]]</f>
        <v>0</v>
      </c>
      <c r="K498" s="47">
        <v>4945000</v>
      </c>
      <c r="M498" s="491"/>
      <c r="N498" s="492"/>
    </row>
    <row r="499" spans="1:14" x14ac:dyDescent="0.3">
      <c r="A499" s="1" t="s">
        <v>901</v>
      </c>
      <c r="B499" s="48"/>
      <c r="C499" s="49" t="s">
        <v>902</v>
      </c>
      <c r="D499" s="48">
        <v>18</v>
      </c>
      <c r="E499" s="48" t="s">
        <v>26</v>
      </c>
      <c r="F499" s="50">
        <v>1750000</v>
      </c>
      <c r="G499" s="50">
        <v>31500000</v>
      </c>
      <c r="H499" s="50">
        <v>31500000</v>
      </c>
      <c r="I499" s="50">
        <v>4945000</v>
      </c>
      <c r="J499" s="50">
        <f>cek_realisasi[[#This Row],[Akrual]]-cek_realisasi[[#This Row],[SP2D]]</f>
        <v>0</v>
      </c>
      <c r="K499" s="50">
        <v>4945000</v>
      </c>
      <c r="M499" s="491"/>
      <c r="N499" s="492"/>
    </row>
    <row r="500" spans="1:14" x14ac:dyDescent="0.3">
      <c r="A500" s="1" t="s">
        <v>425</v>
      </c>
      <c r="B500" s="63" t="s">
        <v>191</v>
      </c>
      <c r="C500" s="64" t="s">
        <v>905</v>
      </c>
      <c r="D500" s="63"/>
      <c r="E500" s="63"/>
      <c r="F500" s="65"/>
      <c r="G500" s="65">
        <v>150000000</v>
      </c>
      <c r="H500" s="65">
        <v>150000000</v>
      </c>
      <c r="I500" s="65">
        <v>0</v>
      </c>
      <c r="J500" s="65">
        <f>cek_realisasi[[#This Row],[Akrual]]-cek_realisasi[[#This Row],[SP2D]]</f>
        <v>0</v>
      </c>
      <c r="K500" s="65">
        <v>0</v>
      </c>
      <c r="M500" s="491"/>
      <c r="N500" s="492"/>
    </row>
    <row r="501" spans="1:14" x14ac:dyDescent="0.3">
      <c r="A501" s="1" t="s">
        <v>427</v>
      </c>
      <c r="B501" s="45" t="s">
        <v>523</v>
      </c>
      <c r="C501" s="46" t="s">
        <v>24</v>
      </c>
      <c r="D501" s="45"/>
      <c r="E501" s="45"/>
      <c r="F501" s="47"/>
      <c r="G501" s="47">
        <v>13000000</v>
      </c>
      <c r="H501" s="47">
        <v>13000000</v>
      </c>
      <c r="I501" s="47">
        <v>0</v>
      </c>
      <c r="J501" s="47">
        <f>cek_realisasi[[#This Row],[Akrual]]-cek_realisasi[[#This Row],[SP2D]]</f>
        <v>0</v>
      </c>
      <c r="K501" s="47">
        <v>0</v>
      </c>
      <c r="M501" s="491"/>
      <c r="N501" s="492"/>
    </row>
    <row r="502" spans="1:14" x14ac:dyDescent="0.3">
      <c r="A502" s="1" t="s">
        <v>428</v>
      </c>
      <c r="B502" s="48"/>
      <c r="C502" s="49" t="s">
        <v>554</v>
      </c>
      <c r="D502" s="48">
        <v>120</v>
      </c>
      <c r="E502" s="48" t="s">
        <v>26</v>
      </c>
      <c r="F502" s="50">
        <v>75000</v>
      </c>
      <c r="G502" s="50">
        <v>9000000</v>
      </c>
      <c r="H502" s="50">
        <v>9000000</v>
      </c>
      <c r="I502" s="50">
        <v>0</v>
      </c>
      <c r="J502" s="50">
        <f>cek_realisasi[[#This Row],[Akrual]]-cek_realisasi[[#This Row],[SP2D]]</f>
        <v>0</v>
      </c>
      <c r="K502" s="50">
        <v>0</v>
      </c>
      <c r="M502" s="491"/>
      <c r="N502" s="492"/>
    </row>
    <row r="503" spans="1:14" x14ac:dyDescent="0.3">
      <c r="A503" s="1" t="s">
        <v>906</v>
      </c>
      <c r="B503" s="48"/>
      <c r="C503" s="49" t="s">
        <v>892</v>
      </c>
      <c r="D503" s="48">
        <v>1</v>
      </c>
      <c r="E503" s="48" t="s">
        <v>120</v>
      </c>
      <c r="F503" s="50">
        <v>1500000</v>
      </c>
      <c r="G503" s="50">
        <v>1500000</v>
      </c>
      <c r="H503" s="50">
        <v>1500000</v>
      </c>
      <c r="I503" s="50">
        <v>0</v>
      </c>
      <c r="J503" s="50">
        <f>cek_realisasi[[#This Row],[Akrual]]-cek_realisasi[[#This Row],[SP2D]]</f>
        <v>0</v>
      </c>
      <c r="K503" s="50">
        <v>0</v>
      </c>
      <c r="M503" s="491"/>
      <c r="N503" s="492"/>
    </row>
    <row r="504" spans="1:14" x14ac:dyDescent="0.3">
      <c r="A504" s="1" t="s">
        <v>907</v>
      </c>
      <c r="B504" s="48"/>
      <c r="C504" s="49" t="s">
        <v>556</v>
      </c>
      <c r="D504" s="48">
        <v>1</v>
      </c>
      <c r="E504" s="48" t="s">
        <v>120</v>
      </c>
      <c r="F504" s="50">
        <v>1500000</v>
      </c>
      <c r="G504" s="50">
        <v>1500000</v>
      </c>
      <c r="H504" s="50">
        <v>1500000</v>
      </c>
      <c r="I504" s="50">
        <v>0</v>
      </c>
      <c r="J504" s="50">
        <f>cek_realisasi[[#This Row],[Akrual]]-cek_realisasi[[#This Row],[SP2D]]</f>
        <v>0</v>
      </c>
      <c r="K504" s="50">
        <v>0</v>
      </c>
      <c r="M504" s="491"/>
      <c r="N504" s="492"/>
    </row>
    <row r="505" spans="1:14" x14ac:dyDescent="0.3">
      <c r="A505" s="1" t="s">
        <v>908</v>
      </c>
      <c r="B505" s="48"/>
      <c r="C505" s="49" t="s">
        <v>557</v>
      </c>
      <c r="D505" s="48">
        <v>1</v>
      </c>
      <c r="E505" s="48" t="s">
        <v>120</v>
      </c>
      <c r="F505" s="50">
        <v>1000000</v>
      </c>
      <c r="G505" s="50">
        <v>1000000</v>
      </c>
      <c r="H505" s="50">
        <v>1000000</v>
      </c>
      <c r="I505" s="50">
        <v>0</v>
      </c>
      <c r="J505" s="50">
        <f>cek_realisasi[[#This Row],[Akrual]]-cek_realisasi[[#This Row],[SP2D]]</f>
        <v>0</v>
      </c>
      <c r="K505" s="50">
        <v>0</v>
      </c>
      <c r="M505" s="491"/>
      <c r="N505" s="492"/>
    </row>
    <row r="506" spans="1:14" x14ac:dyDescent="0.3">
      <c r="A506" s="1" t="s">
        <v>909</v>
      </c>
      <c r="B506" s="57" t="s">
        <v>528</v>
      </c>
      <c r="C506" s="58" t="s">
        <v>31</v>
      </c>
      <c r="D506" s="57"/>
      <c r="E506" s="57"/>
      <c r="F506" s="59"/>
      <c r="G506" s="59">
        <v>10000000</v>
      </c>
      <c r="H506" s="59">
        <v>10000000</v>
      </c>
      <c r="I506" s="59">
        <v>0</v>
      </c>
      <c r="J506" s="59">
        <f>cek_realisasi[[#This Row],[Akrual]]-cek_realisasi[[#This Row],[SP2D]]</f>
        <v>0</v>
      </c>
      <c r="K506" s="59">
        <v>0</v>
      </c>
      <c r="M506" s="491"/>
      <c r="N506" s="492"/>
    </row>
    <row r="507" spans="1:14" x14ac:dyDescent="0.3">
      <c r="A507" s="1" t="s">
        <v>910</v>
      </c>
      <c r="B507" s="48"/>
      <c r="C507" s="49" t="s">
        <v>558</v>
      </c>
      <c r="D507" s="48">
        <v>10</v>
      </c>
      <c r="E507" s="48" t="s">
        <v>33</v>
      </c>
      <c r="F507" s="50">
        <v>1000000</v>
      </c>
      <c r="G507" s="50">
        <v>10000000</v>
      </c>
      <c r="H507" s="50">
        <v>10000000</v>
      </c>
      <c r="I507" s="50">
        <v>0</v>
      </c>
      <c r="J507" s="50">
        <f>cek_realisasi[[#This Row],[Akrual]]-cek_realisasi[[#This Row],[SP2D]]</f>
        <v>0</v>
      </c>
      <c r="K507" s="50">
        <v>0</v>
      </c>
      <c r="M507" s="491"/>
      <c r="N507" s="492"/>
    </row>
    <row r="508" spans="1:14" x14ac:dyDescent="0.3">
      <c r="A508" s="1" t="s">
        <v>429</v>
      </c>
      <c r="B508" s="51" t="s">
        <v>525</v>
      </c>
      <c r="C508" s="52" t="s">
        <v>35</v>
      </c>
      <c r="D508" s="51"/>
      <c r="E508" s="51"/>
      <c r="F508" s="53"/>
      <c r="G508" s="53">
        <v>127000000</v>
      </c>
      <c r="H508" s="53">
        <v>127000000</v>
      </c>
      <c r="I508" s="53">
        <v>0</v>
      </c>
      <c r="J508" s="53">
        <f>cek_realisasi[[#This Row],[Akrual]]-cek_realisasi[[#This Row],[SP2D]]</f>
        <v>0</v>
      </c>
      <c r="K508" s="53">
        <v>0</v>
      </c>
      <c r="M508" s="491"/>
      <c r="N508" s="492"/>
    </row>
    <row r="509" spans="1:14" x14ac:dyDescent="0.3">
      <c r="A509" s="1" t="s">
        <v>430</v>
      </c>
      <c r="B509" s="48"/>
      <c r="C509" s="49" t="s">
        <v>911</v>
      </c>
      <c r="D509" s="48">
        <v>20</v>
      </c>
      <c r="E509" s="48" t="s">
        <v>26</v>
      </c>
      <c r="F509" s="50">
        <v>6350000</v>
      </c>
      <c r="G509" s="50">
        <v>127000000</v>
      </c>
      <c r="H509" s="50">
        <v>127000000</v>
      </c>
      <c r="I509" s="50">
        <v>0</v>
      </c>
      <c r="J509" s="50">
        <f>cek_realisasi[[#This Row],[Akrual]]-cek_realisasi[[#This Row],[SP2D]]</f>
        <v>0</v>
      </c>
      <c r="K509" s="50">
        <v>0</v>
      </c>
      <c r="M509" s="491"/>
      <c r="N509" s="492"/>
    </row>
    <row r="510" spans="1:14" x14ac:dyDescent="0.3">
      <c r="A510" s="1" t="s">
        <v>431</v>
      </c>
      <c r="B510" s="63" t="s">
        <v>203</v>
      </c>
      <c r="C510" s="64" t="s">
        <v>204</v>
      </c>
      <c r="D510" s="63"/>
      <c r="E510" s="63"/>
      <c r="F510" s="65"/>
      <c r="G510" s="65">
        <v>78803000</v>
      </c>
      <c r="H510" s="65">
        <v>78803000</v>
      </c>
      <c r="I510" s="65">
        <v>40500250</v>
      </c>
      <c r="J510" s="65">
        <f>cek_realisasi[[#This Row],[Akrual]]-cek_realisasi[[#This Row],[SP2D]]</f>
        <v>0</v>
      </c>
      <c r="K510" s="65">
        <v>40500250</v>
      </c>
      <c r="M510" s="491"/>
      <c r="N510" s="492"/>
    </row>
    <row r="511" spans="1:14" x14ac:dyDescent="0.3">
      <c r="A511" s="1" t="s">
        <v>912</v>
      </c>
      <c r="B511" s="51" t="s">
        <v>523</v>
      </c>
      <c r="C511" s="52" t="s">
        <v>24</v>
      </c>
      <c r="D511" s="51"/>
      <c r="E511" s="51"/>
      <c r="F511" s="53"/>
      <c r="G511" s="53">
        <v>15500000</v>
      </c>
      <c r="H511" s="53">
        <v>15500000</v>
      </c>
      <c r="I511" s="53">
        <v>4037800</v>
      </c>
      <c r="J511" s="53">
        <f>cek_realisasi[[#This Row],[Akrual]]-cek_realisasi[[#This Row],[SP2D]]</f>
        <v>0</v>
      </c>
      <c r="K511" s="53">
        <v>4037800</v>
      </c>
      <c r="M511" s="491"/>
      <c r="N511" s="492"/>
    </row>
    <row r="512" spans="1:14" x14ac:dyDescent="0.3">
      <c r="A512" s="1" t="s">
        <v>913</v>
      </c>
      <c r="B512" s="48"/>
      <c r="C512" s="49" t="s">
        <v>554</v>
      </c>
      <c r="D512" s="48">
        <v>130</v>
      </c>
      <c r="E512" s="48" t="s">
        <v>26</v>
      </c>
      <c r="F512" s="50">
        <v>75000</v>
      </c>
      <c r="G512" s="50">
        <v>9750000</v>
      </c>
      <c r="H512" s="50">
        <v>9750000</v>
      </c>
      <c r="I512" s="50">
        <v>1566800</v>
      </c>
      <c r="J512" s="50">
        <f>cek_realisasi[[#This Row],[Akrual]]-cek_realisasi[[#This Row],[SP2D]]</f>
        <v>0</v>
      </c>
      <c r="K512" s="50">
        <v>1566800</v>
      </c>
      <c r="M512" s="491"/>
      <c r="N512" s="492"/>
    </row>
    <row r="513" spans="1:14" x14ac:dyDescent="0.3">
      <c r="A513" s="1" t="s">
        <v>914</v>
      </c>
      <c r="B513" s="48"/>
      <c r="C513" s="49" t="s">
        <v>892</v>
      </c>
      <c r="D513" s="48">
        <v>1</v>
      </c>
      <c r="E513" s="48" t="s">
        <v>120</v>
      </c>
      <c r="F513" s="50">
        <v>750000</v>
      </c>
      <c r="G513" s="50">
        <v>750000</v>
      </c>
      <c r="H513" s="50">
        <v>750000</v>
      </c>
      <c r="I513" s="50">
        <v>0</v>
      </c>
      <c r="J513" s="50">
        <f>cek_realisasi[[#This Row],[Akrual]]-cek_realisasi[[#This Row],[SP2D]]</f>
        <v>0</v>
      </c>
      <c r="K513" s="50">
        <v>0</v>
      </c>
      <c r="M513" s="491"/>
      <c r="N513" s="492"/>
    </row>
    <row r="514" spans="1:14" x14ac:dyDescent="0.3">
      <c r="A514" s="1" t="s">
        <v>915</v>
      </c>
      <c r="B514" s="48"/>
      <c r="C514" s="49" t="s">
        <v>556</v>
      </c>
      <c r="D514" s="48">
        <v>2</v>
      </c>
      <c r="E514" s="48" t="s">
        <v>120</v>
      </c>
      <c r="F514" s="50">
        <v>1500000</v>
      </c>
      <c r="G514" s="50">
        <v>3000000</v>
      </c>
      <c r="H514" s="50">
        <v>3000000</v>
      </c>
      <c r="I514" s="50">
        <v>1474000</v>
      </c>
      <c r="J514" s="50">
        <f>cek_realisasi[[#This Row],[Akrual]]-cek_realisasi[[#This Row],[SP2D]]</f>
        <v>0</v>
      </c>
      <c r="K514" s="50">
        <v>1474000</v>
      </c>
      <c r="M514" s="491"/>
      <c r="N514" s="492"/>
    </row>
    <row r="515" spans="1:14" x14ac:dyDescent="0.3">
      <c r="A515" s="1" t="s">
        <v>916</v>
      </c>
      <c r="B515" s="48"/>
      <c r="C515" s="49" t="s">
        <v>557</v>
      </c>
      <c r="D515" s="48">
        <v>2</v>
      </c>
      <c r="E515" s="48" t="s">
        <v>120</v>
      </c>
      <c r="F515" s="50">
        <v>1000000</v>
      </c>
      <c r="G515" s="50">
        <v>2000000</v>
      </c>
      <c r="H515" s="50">
        <v>2000000</v>
      </c>
      <c r="I515" s="50">
        <v>997000</v>
      </c>
      <c r="J515" s="50">
        <f>cek_realisasi[[#This Row],[Akrual]]-cek_realisasi[[#This Row],[SP2D]]</f>
        <v>0</v>
      </c>
      <c r="K515" s="50">
        <v>997000</v>
      </c>
      <c r="M515" s="491"/>
      <c r="N515" s="492"/>
    </row>
    <row r="516" spans="1:14" x14ac:dyDescent="0.3">
      <c r="A516" s="1" t="s">
        <v>917</v>
      </c>
      <c r="B516" s="51" t="s">
        <v>528</v>
      </c>
      <c r="C516" s="52" t="s">
        <v>31</v>
      </c>
      <c r="D516" s="51"/>
      <c r="E516" s="51"/>
      <c r="F516" s="53"/>
      <c r="G516" s="53">
        <v>20000000</v>
      </c>
      <c r="H516" s="53">
        <v>20000000</v>
      </c>
      <c r="I516" s="53">
        <v>0</v>
      </c>
      <c r="J516" s="53">
        <f>cek_realisasi[[#This Row],[Akrual]]-cek_realisasi[[#This Row],[SP2D]]</f>
        <v>0</v>
      </c>
      <c r="K516" s="53">
        <v>0</v>
      </c>
      <c r="M516" s="491"/>
      <c r="N516" s="492"/>
    </row>
    <row r="517" spans="1:14" x14ac:dyDescent="0.3">
      <c r="A517" s="1" t="s">
        <v>918</v>
      </c>
      <c r="B517" s="48"/>
      <c r="C517" s="49" t="s">
        <v>558</v>
      </c>
      <c r="D517" s="48">
        <v>20</v>
      </c>
      <c r="E517" s="48" t="s">
        <v>33</v>
      </c>
      <c r="F517" s="50">
        <v>1000000</v>
      </c>
      <c r="G517" s="50">
        <v>20000000</v>
      </c>
      <c r="H517" s="50">
        <v>20000000</v>
      </c>
      <c r="I517" s="50">
        <v>0</v>
      </c>
      <c r="J517" s="50">
        <f>cek_realisasi[[#This Row],[Akrual]]-cek_realisasi[[#This Row],[SP2D]]</f>
        <v>0</v>
      </c>
      <c r="K517" s="50">
        <v>0</v>
      </c>
      <c r="M517" s="491"/>
      <c r="N517" s="492"/>
    </row>
    <row r="518" spans="1:14" x14ac:dyDescent="0.3">
      <c r="A518" s="1" t="s">
        <v>919</v>
      </c>
      <c r="B518" s="51" t="s">
        <v>525</v>
      </c>
      <c r="C518" s="52" t="s">
        <v>35</v>
      </c>
      <c r="D518" s="51"/>
      <c r="E518" s="51"/>
      <c r="F518" s="53"/>
      <c r="G518" s="53">
        <v>43303000</v>
      </c>
      <c r="H518" s="53">
        <v>43303000</v>
      </c>
      <c r="I518" s="53">
        <v>36462450</v>
      </c>
      <c r="J518" s="53">
        <f>cek_realisasi[[#This Row],[Akrual]]-cek_realisasi[[#This Row],[SP2D]]</f>
        <v>0</v>
      </c>
      <c r="K518" s="53">
        <v>36462450</v>
      </c>
      <c r="M518" s="491"/>
      <c r="N518" s="492"/>
    </row>
    <row r="519" spans="1:14" x14ac:dyDescent="0.3">
      <c r="A519" s="1" t="s">
        <v>920</v>
      </c>
      <c r="B519" s="48"/>
      <c r="C519" s="49" t="s">
        <v>921</v>
      </c>
      <c r="D519" s="48">
        <v>10</v>
      </c>
      <c r="E519" s="48" t="s">
        <v>26</v>
      </c>
      <c r="F519" s="50">
        <v>4330300</v>
      </c>
      <c r="G519" s="50">
        <v>43303000</v>
      </c>
      <c r="H519" s="50">
        <v>43303000</v>
      </c>
      <c r="I519" s="50">
        <v>36462450</v>
      </c>
      <c r="J519" s="50">
        <f>cek_realisasi[[#This Row],[Akrual]]-cek_realisasi[[#This Row],[SP2D]]</f>
        <v>0</v>
      </c>
      <c r="K519" s="50">
        <v>36462450</v>
      </c>
      <c r="M519" s="491"/>
      <c r="N519" s="492"/>
    </row>
    <row r="520" spans="1:14" x14ac:dyDescent="0.3">
      <c r="A520" s="1" t="s">
        <v>1005</v>
      </c>
      <c r="B520" s="63" t="s">
        <v>214</v>
      </c>
      <c r="C520" s="64" t="s">
        <v>975</v>
      </c>
      <c r="D520" s="63"/>
      <c r="E520" s="63"/>
      <c r="F520" s="65"/>
      <c r="G520" s="65">
        <v>56400000</v>
      </c>
      <c r="H520" s="65">
        <v>56400000</v>
      </c>
      <c r="I520" s="65">
        <v>0</v>
      </c>
      <c r="J520" s="65">
        <f>cek_realisasi[[#This Row],[Akrual]]-cek_realisasi[[#This Row],[SP2D]]</f>
        <v>0</v>
      </c>
      <c r="K520" s="65">
        <v>0</v>
      </c>
      <c r="M520" s="491"/>
      <c r="N520" s="492"/>
    </row>
    <row r="521" spans="1:14" x14ac:dyDescent="0.3">
      <c r="A521" s="1" t="s">
        <v>1006</v>
      </c>
      <c r="B521" s="51" t="s">
        <v>523</v>
      </c>
      <c r="C521" s="52" t="s">
        <v>24</v>
      </c>
      <c r="D521" s="51"/>
      <c r="E521" s="51"/>
      <c r="F521" s="53"/>
      <c r="G521" s="53">
        <v>20500000</v>
      </c>
      <c r="H521" s="53">
        <v>20500000</v>
      </c>
      <c r="I521" s="53">
        <v>0</v>
      </c>
      <c r="J521" s="53">
        <f>cek_realisasi[[#This Row],[Akrual]]-cek_realisasi[[#This Row],[SP2D]]</f>
        <v>0</v>
      </c>
      <c r="K521" s="53">
        <v>0</v>
      </c>
      <c r="M521" s="491"/>
      <c r="N521" s="492"/>
    </row>
    <row r="522" spans="1:14" x14ac:dyDescent="0.3">
      <c r="A522" s="1" t="s">
        <v>1199</v>
      </c>
      <c r="B522" s="48"/>
      <c r="C522" s="49" t="s">
        <v>554</v>
      </c>
      <c r="D522" s="48">
        <v>60</v>
      </c>
      <c r="E522" s="48" t="s">
        <v>26</v>
      </c>
      <c r="F522" s="50">
        <v>75000</v>
      </c>
      <c r="G522" s="50">
        <v>4500000</v>
      </c>
      <c r="H522" s="50">
        <v>4500000</v>
      </c>
      <c r="I522" s="50">
        <v>0</v>
      </c>
      <c r="J522" s="50">
        <f>cek_realisasi[[#This Row],[Akrual]]-cek_realisasi[[#This Row],[SP2D]]</f>
        <v>0</v>
      </c>
      <c r="K522" s="50">
        <v>0</v>
      </c>
      <c r="M522" s="491"/>
      <c r="N522" s="492"/>
    </row>
    <row r="523" spans="1:14" x14ac:dyDescent="0.3">
      <c r="A523" s="1" t="s">
        <v>1200</v>
      </c>
      <c r="B523" s="48"/>
      <c r="C523" s="49" t="s">
        <v>892</v>
      </c>
      <c r="D523" s="48">
        <v>4</v>
      </c>
      <c r="E523" s="48" t="s">
        <v>120</v>
      </c>
      <c r="F523" s="50">
        <v>1500000</v>
      </c>
      <c r="G523" s="50">
        <v>6000000</v>
      </c>
      <c r="H523" s="50">
        <v>6000000</v>
      </c>
      <c r="I523" s="50">
        <v>0</v>
      </c>
      <c r="J523" s="50">
        <f>cek_realisasi[[#This Row],[Akrual]]-cek_realisasi[[#This Row],[SP2D]]</f>
        <v>0</v>
      </c>
      <c r="K523" s="50">
        <v>0</v>
      </c>
      <c r="M523" s="491"/>
      <c r="N523" s="492"/>
    </row>
    <row r="524" spans="1:14" x14ac:dyDescent="0.3">
      <c r="A524" s="1" t="s">
        <v>1201</v>
      </c>
      <c r="B524" s="48"/>
      <c r="C524" s="49" t="s">
        <v>556</v>
      </c>
      <c r="D524" s="48">
        <v>4</v>
      </c>
      <c r="E524" s="48" t="s">
        <v>120</v>
      </c>
      <c r="F524" s="50">
        <v>1500000</v>
      </c>
      <c r="G524" s="50">
        <v>6000000</v>
      </c>
      <c r="H524" s="50">
        <v>6000000</v>
      </c>
      <c r="I524" s="50">
        <v>0</v>
      </c>
      <c r="J524" s="50">
        <f>cek_realisasi[[#This Row],[Akrual]]-cek_realisasi[[#This Row],[SP2D]]</f>
        <v>0</v>
      </c>
      <c r="K524" s="50">
        <v>0</v>
      </c>
      <c r="M524" s="491"/>
      <c r="N524" s="492"/>
    </row>
    <row r="525" spans="1:14" x14ac:dyDescent="0.3">
      <c r="A525" s="1" t="s">
        <v>1202</v>
      </c>
      <c r="B525" s="48"/>
      <c r="C525" s="49" t="s">
        <v>557</v>
      </c>
      <c r="D525" s="48">
        <v>4</v>
      </c>
      <c r="E525" s="48" t="s">
        <v>120</v>
      </c>
      <c r="F525" s="50">
        <v>1000000</v>
      </c>
      <c r="G525" s="50">
        <v>4000000</v>
      </c>
      <c r="H525" s="50">
        <v>4000000</v>
      </c>
      <c r="I525" s="50">
        <v>0</v>
      </c>
      <c r="J525" s="50">
        <f>cek_realisasi[[#This Row],[Akrual]]-cek_realisasi[[#This Row],[SP2D]]</f>
        <v>0</v>
      </c>
      <c r="K525" s="50">
        <v>0</v>
      </c>
      <c r="M525" s="491"/>
      <c r="N525" s="492"/>
    </row>
    <row r="526" spans="1:14" x14ac:dyDescent="0.3">
      <c r="A526" s="1" t="s">
        <v>1007</v>
      </c>
      <c r="B526" s="45" t="s">
        <v>525</v>
      </c>
      <c r="C526" s="46" t="s">
        <v>35</v>
      </c>
      <c r="D526" s="45"/>
      <c r="E526" s="45"/>
      <c r="F526" s="47"/>
      <c r="G526" s="47">
        <v>35000000</v>
      </c>
      <c r="H526" s="47">
        <v>35000000</v>
      </c>
      <c r="I526" s="47">
        <v>0</v>
      </c>
      <c r="J526" s="47">
        <f>cek_realisasi[[#This Row],[Akrual]]-cek_realisasi[[#This Row],[SP2D]]</f>
        <v>0</v>
      </c>
      <c r="K526" s="47">
        <v>0</v>
      </c>
      <c r="M526" s="491"/>
      <c r="N526" s="492"/>
    </row>
    <row r="527" spans="1:14" x14ac:dyDescent="0.3">
      <c r="A527" s="1" t="s">
        <v>1203</v>
      </c>
      <c r="B527" s="48"/>
      <c r="C527" s="49" t="s">
        <v>803</v>
      </c>
      <c r="D527" s="48">
        <v>10</v>
      </c>
      <c r="E527" s="48" t="s">
        <v>26</v>
      </c>
      <c r="F527" s="50">
        <v>3500000</v>
      </c>
      <c r="G527" s="50">
        <v>35000000</v>
      </c>
      <c r="H527" s="50">
        <v>35000000</v>
      </c>
      <c r="I527" s="50">
        <v>0</v>
      </c>
      <c r="J527" s="50">
        <f>cek_realisasi[[#This Row],[Akrual]]-cek_realisasi[[#This Row],[SP2D]]</f>
        <v>0</v>
      </c>
      <c r="K527" s="50">
        <v>0</v>
      </c>
      <c r="M527" s="491"/>
      <c r="N527" s="492"/>
    </row>
    <row r="528" spans="1:14" x14ac:dyDescent="0.3">
      <c r="A528" s="1" t="s">
        <v>1008</v>
      </c>
      <c r="B528" s="51" t="s">
        <v>582</v>
      </c>
      <c r="C528" s="52" t="s">
        <v>80</v>
      </c>
      <c r="D528" s="51"/>
      <c r="E528" s="51"/>
      <c r="F528" s="53"/>
      <c r="G528" s="53">
        <v>900000</v>
      </c>
      <c r="H528" s="53">
        <v>900000</v>
      </c>
      <c r="I528" s="53">
        <v>0</v>
      </c>
      <c r="J528" s="53">
        <f>cek_realisasi[[#This Row],[Akrual]]-cek_realisasi[[#This Row],[SP2D]]</f>
        <v>0</v>
      </c>
      <c r="K528" s="53">
        <v>0</v>
      </c>
      <c r="M528" s="491"/>
      <c r="N528" s="492"/>
    </row>
    <row r="529" spans="1:14" x14ac:dyDescent="0.3">
      <c r="A529" s="1" t="s">
        <v>1204</v>
      </c>
      <c r="B529" s="48"/>
      <c r="C529" s="49" t="s">
        <v>872</v>
      </c>
      <c r="D529" s="48">
        <v>6</v>
      </c>
      <c r="E529" s="48" t="s">
        <v>26</v>
      </c>
      <c r="F529" s="50">
        <v>150000</v>
      </c>
      <c r="G529" s="50">
        <v>900000</v>
      </c>
      <c r="H529" s="50">
        <v>900000</v>
      </c>
      <c r="I529" s="50">
        <v>0</v>
      </c>
      <c r="J529" s="50">
        <f>cek_realisasi[[#This Row],[Akrual]]-cek_realisasi[[#This Row],[SP2D]]</f>
        <v>0</v>
      </c>
      <c r="K529" s="50">
        <v>0</v>
      </c>
      <c r="M529" s="491"/>
      <c r="N529" s="492"/>
    </row>
    <row r="530" spans="1:14" x14ac:dyDescent="0.3">
      <c r="A530" s="1" t="s">
        <v>432</v>
      </c>
      <c r="B530" s="109" t="s">
        <v>922</v>
      </c>
      <c r="C530" s="110" t="s">
        <v>433</v>
      </c>
      <c r="D530" s="109"/>
      <c r="E530" s="109"/>
      <c r="F530" s="111"/>
      <c r="G530" s="111">
        <v>8500000000</v>
      </c>
      <c r="H530" s="111">
        <v>8500000000</v>
      </c>
      <c r="I530" s="111">
        <v>3007118708</v>
      </c>
      <c r="J530" s="111">
        <f>cek_realisasi[[#This Row],[Akrual]]-cek_realisasi[[#This Row],[SP2D]]</f>
        <v>45000000</v>
      </c>
      <c r="K530" s="111">
        <v>3052118708</v>
      </c>
      <c r="M530" s="491"/>
      <c r="N530" s="492"/>
    </row>
    <row r="531" spans="1:14" x14ac:dyDescent="0.3">
      <c r="A531" s="1" t="s">
        <v>434</v>
      </c>
      <c r="B531" s="100" t="s">
        <v>435</v>
      </c>
      <c r="C531" s="101" t="s">
        <v>923</v>
      </c>
      <c r="D531" s="100">
        <v>235</v>
      </c>
      <c r="E531" s="184" t="s">
        <v>924</v>
      </c>
      <c r="F531" s="184"/>
      <c r="G531" s="102">
        <v>8500000000</v>
      </c>
      <c r="H531" s="102">
        <v>8500000000</v>
      </c>
      <c r="I531" s="102">
        <v>3007118708</v>
      </c>
      <c r="J531" s="102">
        <f>cek_realisasi[[#This Row],[Akrual]]-cek_realisasi[[#This Row],[SP2D]]</f>
        <v>45000000</v>
      </c>
      <c r="K531" s="102">
        <v>3052118708</v>
      </c>
      <c r="M531" s="491"/>
      <c r="N531" s="492"/>
    </row>
    <row r="532" spans="1:14" x14ac:dyDescent="0.3">
      <c r="A532" s="1" t="s">
        <v>437</v>
      </c>
      <c r="B532" s="96" t="s">
        <v>438</v>
      </c>
      <c r="C532" s="97" t="s">
        <v>439</v>
      </c>
      <c r="D532" s="96">
        <v>235</v>
      </c>
      <c r="E532" s="96" t="s">
        <v>436</v>
      </c>
      <c r="F532" s="98"/>
      <c r="G532" s="98">
        <v>8500000000</v>
      </c>
      <c r="H532" s="98">
        <v>8500000000</v>
      </c>
      <c r="I532" s="98">
        <v>3007118708</v>
      </c>
      <c r="J532" s="98">
        <f>cek_realisasi[[#This Row],[Akrual]]-cek_realisasi[[#This Row],[SP2D]]</f>
        <v>45000000</v>
      </c>
      <c r="K532" s="98">
        <v>3052118708</v>
      </c>
      <c r="M532" s="491"/>
      <c r="N532" s="492"/>
    </row>
    <row r="533" spans="1:14" x14ac:dyDescent="0.3">
      <c r="A533" s="1" t="s">
        <v>440</v>
      </c>
      <c r="B533" s="60" t="s">
        <v>605</v>
      </c>
      <c r="C533" s="61" t="s">
        <v>441</v>
      </c>
      <c r="D533" s="60"/>
      <c r="E533" s="60" t="s">
        <v>553</v>
      </c>
      <c r="F533" s="62"/>
      <c r="G533" s="62">
        <v>8408830000</v>
      </c>
      <c r="H533" s="62">
        <v>8408830000</v>
      </c>
      <c r="I533" s="62">
        <v>2999391258</v>
      </c>
      <c r="J533" s="62">
        <f>cek_realisasi[[#This Row],[Akrual]]-cek_realisasi[[#This Row],[SP2D]]</f>
        <v>45000000</v>
      </c>
      <c r="K533" s="62">
        <v>3044391258</v>
      </c>
      <c r="M533" s="491"/>
      <c r="N533" s="492"/>
    </row>
    <row r="534" spans="1:14" x14ac:dyDescent="0.3">
      <c r="A534" s="1" t="s">
        <v>442</v>
      </c>
      <c r="B534" s="63" t="s">
        <v>21</v>
      </c>
      <c r="C534" s="64" t="s">
        <v>443</v>
      </c>
      <c r="D534" s="63"/>
      <c r="E534" s="63"/>
      <c r="F534" s="65"/>
      <c r="G534" s="65">
        <v>2523377000</v>
      </c>
      <c r="H534" s="65">
        <v>2523377000</v>
      </c>
      <c r="I534" s="65">
        <v>4407050</v>
      </c>
      <c r="J534" s="65">
        <f>cek_realisasi[[#This Row],[Akrual]]-cek_realisasi[[#This Row],[SP2D]]</f>
        <v>0</v>
      </c>
      <c r="K534" s="65">
        <v>4407050</v>
      </c>
      <c r="M534" s="491"/>
      <c r="N534" s="492"/>
    </row>
    <row r="535" spans="1:14" x14ac:dyDescent="0.3">
      <c r="A535" s="1" t="s">
        <v>444</v>
      </c>
      <c r="B535" s="45" t="s">
        <v>523</v>
      </c>
      <c r="C535" s="46" t="s">
        <v>24</v>
      </c>
      <c r="D535" s="45"/>
      <c r="E535" s="45"/>
      <c r="F535" s="47"/>
      <c r="G535" s="47">
        <v>129600000</v>
      </c>
      <c r="H535" s="47">
        <v>129600000</v>
      </c>
      <c r="I535" s="47">
        <v>4407050</v>
      </c>
      <c r="J535" s="47">
        <f>cek_realisasi[[#This Row],[Akrual]]-cek_realisasi[[#This Row],[SP2D]]</f>
        <v>0</v>
      </c>
      <c r="K535" s="47">
        <v>4407050</v>
      </c>
      <c r="M535" s="491"/>
      <c r="N535" s="492"/>
    </row>
    <row r="536" spans="1:14" x14ac:dyDescent="0.3">
      <c r="A536" s="1" t="s">
        <v>445</v>
      </c>
      <c r="B536" s="48"/>
      <c r="C536" s="49" t="s">
        <v>554</v>
      </c>
      <c r="D536" s="48">
        <v>400</v>
      </c>
      <c r="E536" s="48" t="s">
        <v>26</v>
      </c>
      <c r="F536" s="50">
        <v>70000</v>
      </c>
      <c r="G536" s="50">
        <v>28000000</v>
      </c>
      <c r="H536" s="50">
        <v>28000000</v>
      </c>
      <c r="I536" s="50">
        <v>506000</v>
      </c>
      <c r="J536" s="50">
        <f>cek_realisasi[[#This Row],[Akrual]]-cek_realisasi[[#This Row],[SP2D]]</f>
        <v>0</v>
      </c>
      <c r="K536" s="50">
        <v>506000</v>
      </c>
      <c r="M536" s="491"/>
      <c r="N536" s="492"/>
    </row>
    <row r="537" spans="1:14" x14ac:dyDescent="0.3">
      <c r="A537" s="1" t="s">
        <v>446</v>
      </c>
      <c r="B537" s="48"/>
      <c r="C537" s="49" t="s">
        <v>555</v>
      </c>
      <c r="D537" s="48">
        <v>8</v>
      </c>
      <c r="E537" s="48" t="s">
        <v>120</v>
      </c>
      <c r="F537" s="50">
        <v>1500000</v>
      </c>
      <c r="G537" s="50">
        <v>12000000</v>
      </c>
      <c r="H537" s="50">
        <v>12000000</v>
      </c>
      <c r="I537" s="50">
        <v>1496050</v>
      </c>
      <c r="J537" s="50">
        <f>cek_realisasi[[#This Row],[Akrual]]-cek_realisasi[[#This Row],[SP2D]]</f>
        <v>0</v>
      </c>
      <c r="K537" s="50">
        <v>1496050</v>
      </c>
      <c r="M537" s="491"/>
      <c r="N537" s="492"/>
    </row>
    <row r="538" spans="1:14" x14ac:dyDescent="0.3">
      <c r="A538" s="1" t="s">
        <v>447</v>
      </c>
      <c r="B538" s="48"/>
      <c r="C538" s="49" t="s">
        <v>556</v>
      </c>
      <c r="D538" s="48">
        <v>8</v>
      </c>
      <c r="E538" s="48" t="s">
        <v>120</v>
      </c>
      <c r="F538" s="50">
        <v>1500000</v>
      </c>
      <c r="G538" s="50">
        <v>12000000</v>
      </c>
      <c r="H538" s="50">
        <v>12000000</v>
      </c>
      <c r="I538" s="50">
        <v>1435000</v>
      </c>
      <c r="J538" s="50">
        <f>cek_realisasi[[#This Row],[Akrual]]-cek_realisasi[[#This Row],[SP2D]]</f>
        <v>0</v>
      </c>
      <c r="K538" s="50">
        <v>1435000</v>
      </c>
      <c r="M538" s="491"/>
      <c r="N538" s="492"/>
    </row>
    <row r="539" spans="1:14" x14ac:dyDescent="0.3">
      <c r="A539" s="1" t="s">
        <v>448</v>
      </c>
      <c r="B539" s="48"/>
      <c r="C539" s="49" t="s">
        <v>557</v>
      </c>
      <c r="D539" s="48">
        <v>8</v>
      </c>
      <c r="E539" s="48" t="s">
        <v>120</v>
      </c>
      <c r="F539" s="50">
        <v>1000000</v>
      </c>
      <c r="G539" s="50">
        <v>8000000</v>
      </c>
      <c r="H539" s="50">
        <v>8000000</v>
      </c>
      <c r="I539" s="50">
        <v>970000</v>
      </c>
      <c r="J539" s="50">
        <f>cek_realisasi[[#This Row],[Akrual]]-cek_realisasi[[#This Row],[SP2D]]</f>
        <v>0</v>
      </c>
      <c r="K539" s="50">
        <v>970000</v>
      </c>
      <c r="M539" s="491"/>
      <c r="N539" s="492"/>
    </row>
    <row r="540" spans="1:14" x14ac:dyDescent="0.3">
      <c r="A540" s="1" t="s">
        <v>449</v>
      </c>
      <c r="B540" s="48"/>
      <c r="C540" s="49" t="s">
        <v>925</v>
      </c>
      <c r="D540" s="48">
        <v>120</v>
      </c>
      <c r="E540" s="48" t="s">
        <v>55</v>
      </c>
      <c r="F540" s="50">
        <v>280000</v>
      </c>
      <c r="G540" s="50">
        <v>33600000</v>
      </c>
      <c r="H540" s="50">
        <v>33600000</v>
      </c>
      <c r="I540" s="50">
        <v>0</v>
      </c>
      <c r="J540" s="50">
        <f>cek_realisasi[[#This Row],[Akrual]]-cek_realisasi[[#This Row],[SP2D]]</f>
        <v>0</v>
      </c>
      <c r="K540" s="50">
        <v>0</v>
      </c>
      <c r="M540" s="491"/>
      <c r="N540" s="492"/>
    </row>
    <row r="541" spans="1:14" x14ac:dyDescent="0.3">
      <c r="A541" s="1" t="s">
        <v>926</v>
      </c>
      <c r="B541" s="48"/>
      <c r="C541" s="49" t="s">
        <v>927</v>
      </c>
      <c r="D541" s="48">
        <v>90</v>
      </c>
      <c r="E541" s="48" t="s">
        <v>59</v>
      </c>
      <c r="F541" s="50">
        <v>400000</v>
      </c>
      <c r="G541" s="50">
        <v>36000000</v>
      </c>
      <c r="H541" s="50">
        <v>36000000</v>
      </c>
      <c r="I541" s="50">
        <v>0</v>
      </c>
      <c r="J541" s="50">
        <f>cek_realisasi[[#This Row],[Akrual]]-cek_realisasi[[#This Row],[SP2D]]</f>
        <v>0</v>
      </c>
      <c r="K541" s="50">
        <v>0</v>
      </c>
      <c r="M541" s="491"/>
      <c r="N541" s="492"/>
    </row>
    <row r="542" spans="1:14" x14ac:dyDescent="0.3">
      <c r="A542" s="1" t="s">
        <v>450</v>
      </c>
      <c r="B542" s="51" t="s">
        <v>524</v>
      </c>
      <c r="C542" s="52" t="s">
        <v>73</v>
      </c>
      <c r="D542" s="51"/>
      <c r="E542" s="51"/>
      <c r="F542" s="53"/>
      <c r="G542" s="53">
        <v>2072227000</v>
      </c>
      <c r="H542" s="53">
        <v>2072227000</v>
      </c>
      <c r="I542" s="53">
        <v>0</v>
      </c>
      <c r="J542" s="53">
        <f>cek_realisasi[[#This Row],[Akrual]]-cek_realisasi[[#This Row],[SP2D]]</f>
        <v>0</v>
      </c>
      <c r="K542" s="53">
        <v>0</v>
      </c>
      <c r="M542" s="491"/>
      <c r="N542" s="492"/>
    </row>
    <row r="543" spans="1:14" x14ac:dyDescent="0.3">
      <c r="A543" s="1" t="s">
        <v>451</v>
      </c>
      <c r="B543" s="48"/>
      <c r="C543" s="49" t="s">
        <v>928</v>
      </c>
      <c r="D543" s="48">
        <v>89</v>
      </c>
      <c r="E543" s="48" t="s">
        <v>26</v>
      </c>
      <c r="F543" s="50">
        <v>23280641</v>
      </c>
      <c r="G543" s="50">
        <v>2071977000</v>
      </c>
      <c r="H543" s="50">
        <v>2071977000</v>
      </c>
      <c r="I543" s="50">
        <v>0</v>
      </c>
      <c r="J543" s="50">
        <f>cek_realisasi[[#This Row],[Akrual]]-cek_realisasi[[#This Row],[SP2D]]</f>
        <v>0</v>
      </c>
      <c r="K543" s="50">
        <v>0</v>
      </c>
      <c r="M543" s="491"/>
      <c r="N543" s="492"/>
    </row>
    <row r="544" spans="1:14" x14ac:dyDescent="0.3">
      <c r="A544" s="1" t="s">
        <v>452</v>
      </c>
      <c r="B544" s="48"/>
      <c r="C544" s="49" t="s">
        <v>929</v>
      </c>
      <c r="D544" s="48">
        <v>1</v>
      </c>
      <c r="E544" s="48" t="s">
        <v>120</v>
      </c>
      <c r="F544" s="50">
        <v>250000</v>
      </c>
      <c r="G544" s="50">
        <v>250000</v>
      </c>
      <c r="H544" s="50">
        <v>250000</v>
      </c>
      <c r="I544" s="50">
        <v>0</v>
      </c>
      <c r="J544" s="50">
        <f>cek_realisasi[[#This Row],[Akrual]]-cek_realisasi[[#This Row],[SP2D]]</f>
        <v>0</v>
      </c>
      <c r="K544" s="50">
        <v>0</v>
      </c>
      <c r="M544" s="491"/>
      <c r="N544" s="492"/>
    </row>
    <row r="545" spans="1:14" x14ac:dyDescent="0.3">
      <c r="A545" s="1" t="s">
        <v>453</v>
      </c>
      <c r="B545" s="51" t="s">
        <v>528</v>
      </c>
      <c r="C545" s="52" t="s">
        <v>31</v>
      </c>
      <c r="D545" s="51"/>
      <c r="E545" s="51"/>
      <c r="F545" s="53"/>
      <c r="G545" s="53">
        <v>10000000</v>
      </c>
      <c r="H545" s="53">
        <v>10000000</v>
      </c>
      <c r="I545" s="53">
        <v>0</v>
      </c>
      <c r="J545" s="53">
        <f>cek_realisasi[[#This Row],[Akrual]]-cek_realisasi[[#This Row],[SP2D]]</f>
        <v>0</v>
      </c>
      <c r="K545" s="53">
        <v>0</v>
      </c>
      <c r="M545" s="491"/>
      <c r="N545" s="492"/>
    </row>
    <row r="546" spans="1:14" x14ac:dyDescent="0.3">
      <c r="A546" s="1" t="s">
        <v>454</v>
      </c>
      <c r="B546" s="48"/>
      <c r="C546" s="49" t="s">
        <v>558</v>
      </c>
      <c r="D546" s="48">
        <v>10</v>
      </c>
      <c r="E546" s="48" t="s">
        <v>33</v>
      </c>
      <c r="F546" s="50">
        <v>1000000</v>
      </c>
      <c r="G546" s="50">
        <v>10000000</v>
      </c>
      <c r="H546" s="50">
        <v>10000000</v>
      </c>
      <c r="I546" s="50">
        <v>0</v>
      </c>
      <c r="J546" s="50">
        <f>cek_realisasi[[#This Row],[Akrual]]-cek_realisasi[[#This Row],[SP2D]]</f>
        <v>0</v>
      </c>
      <c r="K546" s="50">
        <v>0</v>
      </c>
      <c r="M546" s="491"/>
      <c r="N546" s="492"/>
    </row>
    <row r="547" spans="1:14" x14ac:dyDescent="0.3">
      <c r="A547" s="1" t="s">
        <v>455</v>
      </c>
      <c r="B547" s="51" t="s">
        <v>930</v>
      </c>
      <c r="C547" s="52" t="s">
        <v>185</v>
      </c>
      <c r="D547" s="51"/>
      <c r="E547" s="51"/>
      <c r="F547" s="53"/>
      <c r="G547" s="53">
        <v>76950000</v>
      </c>
      <c r="H547" s="53">
        <v>76950000</v>
      </c>
      <c r="I547" s="53">
        <v>0</v>
      </c>
      <c r="J547" s="53">
        <f>cek_realisasi[[#This Row],[Akrual]]-cek_realisasi[[#This Row],[SP2D]]</f>
        <v>0</v>
      </c>
      <c r="K547" s="53">
        <v>0</v>
      </c>
      <c r="M547" s="491"/>
      <c r="N547" s="492"/>
    </row>
    <row r="548" spans="1:14" x14ac:dyDescent="0.3">
      <c r="A548" s="22" t="s">
        <v>456</v>
      </c>
      <c r="B548" s="48"/>
      <c r="C548" s="49" t="s">
        <v>931</v>
      </c>
      <c r="D548" s="48">
        <v>90</v>
      </c>
      <c r="E548" s="48" t="s">
        <v>26</v>
      </c>
      <c r="F548" s="50">
        <v>855000</v>
      </c>
      <c r="G548" s="50">
        <v>76950000</v>
      </c>
      <c r="H548" s="50">
        <v>76950000</v>
      </c>
      <c r="I548" s="50">
        <v>0</v>
      </c>
      <c r="J548" s="50">
        <f>cek_realisasi[[#This Row],[Akrual]]-cek_realisasi[[#This Row],[SP2D]]</f>
        <v>0</v>
      </c>
      <c r="K548" s="50">
        <v>0</v>
      </c>
      <c r="M548" s="491"/>
      <c r="N548" s="492"/>
    </row>
    <row r="549" spans="1:14" x14ac:dyDescent="0.3">
      <c r="A549" s="1" t="s">
        <v>457</v>
      </c>
      <c r="B549" s="57" t="s">
        <v>525</v>
      </c>
      <c r="C549" s="58" t="s">
        <v>35</v>
      </c>
      <c r="D549" s="57"/>
      <c r="E549" s="57"/>
      <c r="F549" s="59"/>
      <c r="G549" s="59">
        <v>234600000</v>
      </c>
      <c r="H549" s="59">
        <v>234600000</v>
      </c>
      <c r="I549" s="59">
        <v>0</v>
      </c>
      <c r="J549" s="59">
        <f>cek_realisasi[[#This Row],[Akrual]]-cek_realisasi[[#This Row],[SP2D]]</f>
        <v>0</v>
      </c>
      <c r="K549" s="59">
        <v>0</v>
      </c>
      <c r="M549" s="491"/>
      <c r="N549" s="492"/>
    </row>
    <row r="550" spans="1:14" ht="26.4" x14ac:dyDescent="0.3">
      <c r="A550" s="1" t="s">
        <v>458</v>
      </c>
      <c r="B550" s="48"/>
      <c r="C550" s="49" t="s">
        <v>932</v>
      </c>
      <c r="D550" s="48">
        <v>20</v>
      </c>
      <c r="E550" s="48" t="s">
        <v>26</v>
      </c>
      <c r="F550" s="50">
        <v>5500000</v>
      </c>
      <c r="G550" s="50">
        <v>110000000</v>
      </c>
      <c r="H550" s="50">
        <v>110000000</v>
      </c>
      <c r="I550" s="50">
        <v>0</v>
      </c>
      <c r="J550" s="50">
        <f>cek_realisasi[[#This Row],[Akrual]]-cek_realisasi[[#This Row],[SP2D]]</f>
        <v>0</v>
      </c>
      <c r="K550" s="50">
        <v>0</v>
      </c>
      <c r="M550" s="491"/>
      <c r="N550" s="492"/>
    </row>
    <row r="551" spans="1:14" x14ac:dyDescent="0.3">
      <c r="A551" s="1" t="s">
        <v>459</v>
      </c>
      <c r="B551" s="48"/>
      <c r="C551" s="49" t="s">
        <v>933</v>
      </c>
      <c r="D551" s="48">
        <v>89</v>
      </c>
      <c r="E551" s="48" t="s">
        <v>26</v>
      </c>
      <c r="F551" s="50">
        <v>1400000</v>
      </c>
      <c r="G551" s="50">
        <v>124600000</v>
      </c>
      <c r="H551" s="50">
        <v>124600000</v>
      </c>
      <c r="I551" s="50">
        <v>0</v>
      </c>
      <c r="J551" s="50">
        <f>cek_realisasi[[#This Row],[Akrual]]-cek_realisasi[[#This Row],[SP2D]]</f>
        <v>0</v>
      </c>
      <c r="K551" s="50">
        <v>0</v>
      </c>
      <c r="M551" s="491"/>
      <c r="N551" s="492"/>
    </row>
    <row r="552" spans="1:14" x14ac:dyDescent="0.3">
      <c r="A552" s="1" t="s">
        <v>460</v>
      </c>
      <c r="B552" s="63" t="s">
        <v>38</v>
      </c>
      <c r="C552" s="64" t="s">
        <v>461</v>
      </c>
      <c r="D552" s="63"/>
      <c r="E552" s="63"/>
      <c r="F552" s="65"/>
      <c r="G552" s="65">
        <v>5699412000</v>
      </c>
      <c r="H552" s="65">
        <v>5699412000</v>
      </c>
      <c r="I552" s="65">
        <v>2987127258</v>
      </c>
      <c r="J552" s="65">
        <f>cek_realisasi[[#This Row],[Akrual]]-cek_realisasi[[#This Row],[SP2D]]</f>
        <v>45000000</v>
      </c>
      <c r="K552" s="65">
        <v>3032127258</v>
      </c>
      <c r="M552" s="491"/>
      <c r="N552" s="492"/>
    </row>
    <row r="553" spans="1:14" x14ac:dyDescent="0.3">
      <c r="A553" s="1" t="s">
        <v>462</v>
      </c>
      <c r="B553" s="45" t="s">
        <v>523</v>
      </c>
      <c r="C553" s="46" t="s">
        <v>24</v>
      </c>
      <c r="D553" s="45"/>
      <c r="E553" s="45"/>
      <c r="F553" s="47"/>
      <c r="G553" s="47">
        <v>64620000</v>
      </c>
      <c r="H553" s="47">
        <v>64620000</v>
      </c>
      <c r="I553" s="47">
        <v>9993450</v>
      </c>
      <c r="J553" s="47">
        <f>cek_realisasi[[#This Row],[Akrual]]-cek_realisasi[[#This Row],[SP2D]]</f>
        <v>0</v>
      </c>
      <c r="K553" s="47">
        <v>9993450</v>
      </c>
      <c r="M553" s="491"/>
      <c r="N553" s="492"/>
    </row>
    <row r="554" spans="1:14" x14ac:dyDescent="0.3">
      <c r="A554" s="1" t="s">
        <v>463</v>
      </c>
      <c r="B554" s="48"/>
      <c r="C554" s="49" t="s">
        <v>554</v>
      </c>
      <c r="D554" s="48">
        <v>100</v>
      </c>
      <c r="E554" s="48" t="s">
        <v>26</v>
      </c>
      <c r="F554" s="50">
        <v>70000</v>
      </c>
      <c r="G554" s="50">
        <v>7000000</v>
      </c>
      <c r="H554" s="50">
        <v>7000000</v>
      </c>
      <c r="I554" s="50">
        <v>2160000</v>
      </c>
      <c r="J554" s="50">
        <f>cek_realisasi[[#This Row],[Akrual]]-cek_realisasi[[#This Row],[SP2D]]</f>
        <v>0</v>
      </c>
      <c r="K554" s="50">
        <v>2160000</v>
      </c>
      <c r="M554" s="491"/>
      <c r="N554" s="492"/>
    </row>
    <row r="555" spans="1:14" x14ac:dyDescent="0.3">
      <c r="A555" s="1" t="s">
        <v>464</v>
      </c>
      <c r="B555" s="48"/>
      <c r="C555" s="49" t="s">
        <v>555</v>
      </c>
      <c r="D555" s="48">
        <v>8</v>
      </c>
      <c r="E555" s="48" t="s">
        <v>120</v>
      </c>
      <c r="F555" s="50">
        <v>1500000</v>
      </c>
      <c r="G555" s="50">
        <v>12000000</v>
      </c>
      <c r="H555" s="50">
        <v>12000000</v>
      </c>
      <c r="I555" s="50">
        <v>2932450</v>
      </c>
      <c r="J555" s="50">
        <f>cek_realisasi[[#This Row],[Akrual]]-cek_realisasi[[#This Row],[SP2D]]</f>
        <v>0</v>
      </c>
      <c r="K555" s="50">
        <v>2932450</v>
      </c>
      <c r="M555" s="491"/>
      <c r="N555" s="492"/>
    </row>
    <row r="556" spans="1:14" x14ac:dyDescent="0.3">
      <c r="A556" s="1" t="s">
        <v>465</v>
      </c>
      <c r="B556" s="48"/>
      <c r="C556" s="49" t="s">
        <v>556</v>
      </c>
      <c r="D556" s="48">
        <v>8</v>
      </c>
      <c r="E556" s="48" t="s">
        <v>120</v>
      </c>
      <c r="F556" s="50">
        <v>1500000</v>
      </c>
      <c r="G556" s="50">
        <v>12000000</v>
      </c>
      <c r="H556" s="50">
        <v>12000000</v>
      </c>
      <c r="I556" s="50">
        <v>2910000</v>
      </c>
      <c r="J556" s="50">
        <f>cek_realisasi[[#This Row],[Akrual]]-cek_realisasi[[#This Row],[SP2D]]</f>
        <v>0</v>
      </c>
      <c r="K556" s="50">
        <v>2910000</v>
      </c>
      <c r="M556" s="491"/>
      <c r="N556" s="492"/>
    </row>
    <row r="557" spans="1:14" x14ac:dyDescent="0.3">
      <c r="A557" s="1" t="s">
        <v>466</v>
      </c>
      <c r="B557" s="48"/>
      <c r="C557" s="49" t="s">
        <v>557</v>
      </c>
      <c r="D557" s="48">
        <v>8</v>
      </c>
      <c r="E557" s="48" t="s">
        <v>120</v>
      </c>
      <c r="F557" s="50">
        <v>1000000</v>
      </c>
      <c r="G557" s="50">
        <v>8000000</v>
      </c>
      <c r="H557" s="50">
        <v>8000000</v>
      </c>
      <c r="I557" s="50">
        <v>1991000</v>
      </c>
      <c r="J557" s="50">
        <f>cek_realisasi[[#This Row],[Akrual]]-cek_realisasi[[#This Row],[SP2D]]</f>
        <v>0</v>
      </c>
      <c r="K557" s="50">
        <v>1991000</v>
      </c>
      <c r="M557" s="491"/>
      <c r="N557" s="492"/>
    </row>
    <row r="558" spans="1:14" x14ac:dyDescent="0.3">
      <c r="A558" s="1" t="s">
        <v>467</v>
      </c>
      <c r="B558" s="48"/>
      <c r="C558" s="49" t="s">
        <v>829</v>
      </c>
      <c r="D558" s="48">
        <v>30</v>
      </c>
      <c r="E558" s="48" t="s">
        <v>59</v>
      </c>
      <c r="F558" s="50">
        <v>350000</v>
      </c>
      <c r="G558" s="50">
        <v>10500000</v>
      </c>
      <c r="H558" s="50">
        <v>10500000</v>
      </c>
      <c r="I558" s="50">
        <v>0</v>
      </c>
      <c r="J558" s="50">
        <f>cek_realisasi[[#This Row],[Akrual]]-cek_realisasi[[#This Row],[SP2D]]</f>
        <v>0</v>
      </c>
      <c r="K558" s="50">
        <v>0</v>
      </c>
      <c r="M558" s="491"/>
      <c r="N558" s="492"/>
    </row>
    <row r="559" spans="1:14" x14ac:dyDescent="0.3">
      <c r="A559" s="1" t="s">
        <v>934</v>
      </c>
      <c r="B559" s="48"/>
      <c r="C559" s="49" t="s">
        <v>831</v>
      </c>
      <c r="D559" s="48">
        <v>54</v>
      </c>
      <c r="E559" s="48" t="s">
        <v>935</v>
      </c>
      <c r="F559" s="50">
        <v>280000</v>
      </c>
      <c r="G559" s="50">
        <v>15120000</v>
      </c>
      <c r="H559" s="50">
        <v>15120000</v>
      </c>
      <c r="I559" s="50">
        <v>0</v>
      </c>
      <c r="J559" s="50">
        <f>cek_realisasi[[#This Row],[Akrual]]-cek_realisasi[[#This Row],[SP2D]]</f>
        <v>0</v>
      </c>
      <c r="K559" s="50">
        <v>0</v>
      </c>
      <c r="M559" s="491"/>
      <c r="N559" s="492"/>
    </row>
    <row r="560" spans="1:14" x14ac:dyDescent="0.3">
      <c r="A560" s="1" t="s">
        <v>468</v>
      </c>
      <c r="B560" s="51" t="s">
        <v>524</v>
      </c>
      <c r="C560" s="52" t="s">
        <v>73</v>
      </c>
      <c r="D560" s="51"/>
      <c r="E560" s="48"/>
      <c r="F560" s="53"/>
      <c r="G560" s="53">
        <v>5257592000</v>
      </c>
      <c r="H560" s="53">
        <v>5257592000</v>
      </c>
      <c r="I560" s="53">
        <v>2914710248</v>
      </c>
      <c r="J560" s="53">
        <f>cek_realisasi[[#This Row],[Akrual]]-cek_realisasi[[#This Row],[SP2D]]</f>
        <v>45000000</v>
      </c>
      <c r="K560" s="53">
        <v>2959710248</v>
      </c>
      <c r="M560" s="491"/>
      <c r="N560" s="492"/>
    </row>
    <row r="561" spans="1:14" x14ac:dyDescent="0.3">
      <c r="A561" s="1" t="s">
        <v>469</v>
      </c>
      <c r="B561" s="48"/>
      <c r="C561" s="49" t="s">
        <v>928</v>
      </c>
      <c r="D561" s="48">
        <v>101</v>
      </c>
      <c r="E561" s="48" t="s">
        <v>26</v>
      </c>
      <c r="F561" s="50">
        <v>52047941</v>
      </c>
      <c r="G561" s="50">
        <v>5256842000</v>
      </c>
      <c r="H561" s="50">
        <v>5256842000</v>
      </c>
      <c r="I561" s="50">
        <v>2914710248</v>
      </c>
      <c r="J561" s="50">
        <f>cek_realisasi[[#This Row],[Akrual]]-cek_realisasi[[#This Row],[SP2D]]</f>
        <v>45000000</v>
      </c>
      <c r="K561" s="50">
        <v>2959710248</v>
      </c>
      <c r="M561" s="491"/>
      <c r="N561" s="492"/>
    </row>
    <row r="562" spans="1:14" x14ac:dyDescent="0.3">
      <c r="A562" s="1" t="s">
        <v>470</v>
      </c>
      <c r="B562" s="48"/>
      <c r="C562" s="49" t="s">
        <v>929</v>
      </c>
      <c r="D562" s="48">
        <v>3</v>
      </c>
      <c r="E562" s="48" t="s">
        <v>120</v>
      </c>
      <c r="F562" s="50">
        <v>250000</v>
      </c>
      <c r="G562" s="50">
        <v>750000</v>
      </c>
      <c r="H562" s="50">
        <v>750000</v>
      </c>
      <c r="I562" s="50">
        <v>0</v>
      </c>
      <c r="J562" s="50">
        <f>cek_realisasi[[#This Row],[Akrual]]-cek_realisasi[[#This Row],[SP2D]]</f>
        <v>0</v>
      </c>
      <c r="K562" s="50">
        <v>0</v>
      </c>
      <c r="M562" s="491"/>
      <c r="N562" s="492"/>
    </row>
    <row r="563" spans="1:14" x14ac:dyDescent="0.3">
      <c r="A563" s="1" t="s">
        <v>471</v>
      </c>
      <c r="B563" s="51" t="s">
        <v>528</v>
      </c>
      <c r="C563" s="52" t="s">
        <v>31</v>
      </c>
      <c r="D563" s="51"/>
      <c r="E563" s="48"/>
      <c r="F563" s="53"/>
      <c r="G563" s="53">
        <v>20000000</v>
      </c>
      <c r="H563" s="53">
        <v>20000000</v>
      </c>
      <c r="I563" s="53">
        <v>0</v>
      </c>
      <c r="J563" s="53">
        <f>cek_realisasi[[#This Row],[Akrual]]-cek_realisasi[[#This Row],[SP2D]]</f>
        <v>0</v>
      </c>
      <c r="K563" s="53">
        <v>0</v>
      </c>
      <c r="M563" s="491"/>
      <c r="N563" s="492"/>
    </row>
    <row r="564" spans="1:14" x14ac:dyDescent="0.3">
      <c r="A564" s="1" t="s">
        <v>472</v>
      </c>
      <c r="B564" s="48"/>
      <c r="C564" s="49" t="s">
        <v>558</v>
      </c>
      <c r="D564" s="48">
        <v>20</v>
      </c>
      <c r="E564" s="48" t="s">
        <v>33</v>
      </c>
      <c r="F564" s="50">
        <v>1000000</v>
      </c>
      <c r="G564" s="50">
        <v>20000000</v>
      </c>
      <c r="H564" s="50">
        <v>20000000</v>
      </c>
      <c r="I564" s="50">
        <v>0</v>
      </c>
      <c r="J564" s="50">
        <f>cek_realisasi[[#This Row],[Akrual]]-cek_realisasi[[#This Row],[SP2D]]</f>
        <v>0</v>
      </c>
      <c r="K564" s="50">
        <v>0</v>
      </c>
      <c r="M564" s="491"/>
      <c r="N564" s="492"/>
    </row>
    <row r="565" spans="1:14" x14ac:dyDescent="0.3">
      <c r="A565" s="1" t="s">
        <v>473</v>
      </c>
      <c r="B565" s="51" t="s">
        <v>525</v>
      </c>
      <c r="C565" s="52" t="s">
        <v>35</v>
      </c>
      <c r="D565" s="51"/>
      <c r="E565" s="51"/>
      <c r="F565" s="53"/>
      <c r="G565" s="53">
        <v>152000000</v>
      </c>
      <c r="H565" s="53">
        <v>152000000</v>
      </c>
      <c r="I565" s="53">
        <v>62423560</v>
      </c>
      <c r="J565" s="53">
        <f>cek_realisasi[[#This Row],[Akrual]]-cek_realisasi[[#This Row],[SP2D]]</f>
        <v>0</v>
      </c>
      <c r="K565" s="53">
        <v>62423560</v>
      </c>
      <c r="M565" s="491"/>
      <c r="N565" s="492"/>
    </row>
    <row r="566" spans="1:14" ht="26.4" x14ac:dyDescent="0.3">
      <c r="A566" s="1" t="s">
        <v>474</v>
      </c>
      <c r="B566" s="48"/>
      <c r="C566" s="49" t="s">
        <v>932</v>
      </c>
      <c r="D566" s="48">
        <v>20</v>
      </c>
      <c r="E566" s="48" t="s">
        <v>26</v>
      </c>
      <c r="F566" s="50">
        <v>5500000</v>
      </c>
      <c r="G566" s="50">
        <v>110000000</v>
      </c>
      <c r="H566" s="50">
        <v>110000000</v>
      </c>
      <c r="I566" s="50">
        <v>62423560</v>
      </c>
      <c r="J566" s="50">
        <f>cek_realisasi[[#This Row],[Akrual]]-cek_realisasi[[#This Row],[SP2D]]</f>
        <v>0</v>
      </c>
      <c r="K566" s="50">
        <v>62423560</v>
      </c>
      <c r="M566" s="491"/>
      <c r="N566" s="492"/>
    </row>
    <row r="567" spans="1:14" x14ac:dyDescent="0.3">
      <c r="A567" s="1" t="s">
        <v>475</v>
      </c>
      <c r="B567" s="48"/>
      <c r="C567" s="49" t="s">
        <v>933</v>
      </c>
      <c r="D567" s="48">
        <v>28</v>
      </c>
      <c r="E567" s="48" t="s">
        <v>26</v>
      </c>
      <c r="F567" s="50">
        <v>1500000</v>
      </c>
      <c r="G567" s="50">
        <v>42000000</v>
      </c>
      <c r="H567" s="50">
        <v>42000000</v>
      </c>
      <c r="I567" s="50">
        <v>0</v>
      </c>
      <c r="J567" s="50">
        <f>cek_realisasi[[#This Row],[Akrual]]-cek_realisasi[[#This Row],[SP2D]]</f>
        <v>0</v>
      </c>
      <c r="K567" s="50">
        <v>0</v>
      </c>
      <c r="M567" s="491"/>
      <c r="N567" s="492"/>
    </row>
    <row r="568" spans="1:14" x14ac:dyDescent="0.3">
      <c r="A568" s="1" t="s">
        <v>476</v>
      </c>
      <c r="B568" s="51" t="s">
        <v>529</v>
      </c>
      <c r="C568" s="52" t="s">
        <v>477</v>
      </c>
      <c r="D568" s="51"/>
      <c r="E568" s="51"/>
      <c r="F568" s="53"/>
      <c r="G568" s="53">
        <v>205200000</v>
      </c>
      <c r="H568" s="53">
        <v>205200000</v>
      </c>
      <c r="I568" s="53">
        <v>0</v>
      </c>
      <c r="J568" s="53">
        <f>cek_realisasi[[#This Row],[Akrual]]-cek_realisasi[[#This Row],[SP2D]]</f>
        <v>0</v>
      </c>
      <c r="K568" s="53">
        <v>0</v>
      </c>
      <c r="M568" s="491"/>
      <c r="N568" s="492"/>
    </row>
    <row r="569" spans="1:14" x14ac:dyDescent="0.3">
      <c r="A569" s="1" t="s">
        <v>478</v>
      </c>
      <c r="B569" s="48"/>
      <c r="C569" s="49" t="s">
        <v>936</v>
      </c>
      <c r="D569" s="48">
        <v>108</v>
      </c>
      <c r="E569" s="48" t="s">
        <v>479</v>
      </c>
      <c r="F569" s="50">
        <v>850000</v>
      </c>
      <c r="G569" s="50">
        <v>91800000</v>
      </c>
      <c r="H569" s="50">
        <v>91800000</v>
      </c>
      <c r="I569" s="50">
        <v>0</v>
      </c>
      <c r="J569" s="50">
        <f>cek_realisasi[[#This Row],[Akrual]]-cek_realisasi[[#This Row],[SP2D]]</f>
        <v>0</v>
      </c>
      <c r="K569" s="50">
        <v>0</v>
      </c>
      <c r="M569" s="491"/>
      <c r="N569" s="492"/>
    </row>
    <row r="570" spans="1:14" x14ac:dyDescent="0.3">
      <c r="A570" s="1" t="s">
        <v>480</v>
      </c>
      <c r="B570" s="48"/>
      <c r="C570" s="49" t="s">
        <v>937</v>
      </c>
      <c r="D570" s="48">
        <v>54</v>
      </c>
      <c r="E570" s="48" t="s">
        <v>26</v>
      </c>
      <c r="F570" s="50">
        <v>450000</v>
      </c>
      <c r="G570" s="50">
        <v>24300000</v>
      </c>
      <c r="H570" s="50">
        <v>24300000</v>
      </c>
      <c r="I570" s="50">
        <v>0</v>
      </c>
      <c r="J570" s="50">
        <f>cek_realisasi[[#This Row],[Akrual]]-cek_realisasi[[#This Row],[SP2D]]</f>
        <v>0</v>
      </c>
      <c r="K570" s="50">
        <v>0</v>
      </c>
      <c r="M570" s="491"/>
      <c r="N570" s="492"/>
    </row>
    <row r="571" spans="1:14" x14ac:dyDescent="0.3">
      <c r="A571" s="1" t="s">
        <v>481</v>
      </c>
      <c r="B571" s="48"/>
      <c r="C571" s="49" t="s">
        <v>938</v>
      </c>
      <c r="D571" s="48">
        <v>54</v>
      </c>
      <c r="E571" s="48" t="s">
        <v>26</v>
      </c>
      <c r="F571" s="50">
        <v>1650000</v>
      </c>
      <c r="G571" s="50">
        <v>89100000</v>
      </c>
      <c r="H571" s="50">
        <v>89100000</v>
      </c>
      <c r="I571" s="50">
        <v>0</v>
      </c>
      <c r="J571" s="50">
        <f>cek_realisasi[[#This Row],[Akrual]]-cek_realisasi[[#This Row],[SP2D]]</f>
        <v>0</v>
      </c>
      <c r="K571" s="50">
        <v>0</v>
      </c>
      <c r="M571" s="491"/>
      <c r="N571" s="492"/>
    </row>
    <row r="572" spans="1:14" x14ac:dyDescent="0.3">
      <c r="A572" s="1" t="s">
        <v>482</v>
      </c>
      <c r="B572" s="63" t="s">
        <v>91</v>
      </c>
      <c r="C572" s="64" t="s">
        <v>483</v>
      </c>
      <c r="D572" s="63"/>
      <c r="E572" s="63"/>
      <c r="F572" s="65"/>
      <c r="G572" s="65">
        <v>186041000</v>
      </c>
      <c r="H572" s="65">
        <v>186041000</v>
      </c>
      <c r="I572" s="65">
        <v>7856950</v>
      </c>
      <c r="J572" s="65">
        <f>cek_realisasi[[#This Row],[Akrual]]-cek_realisasi[[#This Row],[SP2D]]</f>
        <v>0</v>
      </c>
      <c r="K572" s="65">
        <v>7856950</v>
      </c>
      <c r="M572" s="491"/>
      <c r="N572" s="492"/>
    </row>
    <row r="573" spans="1:14" x14ac:dyDescent="0.3">
      <c r="A573" s="1" t="s">
        <v>484</v>
      </c>
      <c r="B573" s="51" t="s">
        <v>523</v>
      </c>
      <c r="C573" s="52" t="s">
        <v>24</v>
      </c>
      <c r="D573" s="51"/>
      <c r="E573" s="51"/>
      <c r="F573" s="53"/>
      <c r="G573" s="53">
        <v>24000000</v>
      </c>
      <c r="H573" s="53">
        <v>24000000</v>
      </c>
      <c r="I573" s="53">
        <v>7856950</v>
      </c>
      <c r="J573" s="53">
        <f>cek_realisasi[[#This Row],[Akrual]]-cek_realisasi[[#This Row],[SP2D]]</f>
        <v>0</v>
      </c>
      <c r="K573" s="53">
        <v>7856950</v>
      </c>
      <c r="M573" s="491"/>
      <c r="N573" s="492"/>
    </row>
    <row r="574" spans="1:14" x14ac:dyDescent="0.3">
      <c r="A574" s="1" t="s">
        <v>485</v>
      </c>
      <c r="B574" s="48"/>
      <c r="C574" s="49" t="s">
        <v>630</v>
      </c>
      <c r="D574" s="48">
        <v>6</v>
      </c>
      <c r="E574" s="48" t="s">
        <v>120</v>
      </c>
      <c r="F574" s="50">
        <v>1500000</v>
      </c>
      <c r="G574" s="50">
        <v>9000000</v>
      </c>
      <c r="H574" s="50">
        <v>9000000</v>
      </c>
      <c r="I574" s="50">
        <v>2952950</v>
      </c>
      <c r="J574" s="50">
        <f>cek_realisasi[[#This Row],[Akrual]]-cek_realisasi[[#This Row],[SP2D]]</f>
        <v>0</v>
      </c>
      <c r="K574" s="50">
        <v>2952950</v>
      </c>
      <c r="M574" s="491"/>
      <c r="N574" s="492"/>
    </row>
    <row r="575" spans="1:14" x14ac:dyDescent="0.3">
      <c r="A575" s="1" t="s">
        <v>486</v>
      </c>
      <c r="B575" s="48"/>
      <c r="C575" s="49" t="s">
        <v>562</v>
      </c>
      <c r="D575" s="48">
        <v>6</v>
      </c>
      <c r="E575" s="48" t="s">
        <v>120</v>
      </c>
      <c r="F575" s="50">
        <v>1500000</v>
      </c>
      <c r="G575" s="50">
        <v>9000000</v>
      </c>
      <c r="H575" s="50">
        <v>9000000</v>
      </c>
      <c r="I575" s="50">
        <v>2930000</v>
      </c>
      <c r="J575" s="50">
        <f>cek_realisasi[[#This Row],[Akrual]]-cek_realisasi[[#This Row],[SP2D]]</f>
        <v>0</v>
      </c>
      <c r="K575" s="50">
        <v>2930000</v>
      </c>
      <c r="M575" s="491"/>
      <c r="N575" s="492"/>
    </row>
    <row r="576" spans="1:14" x14ac:dyDescent="0.3">
      <c r="A576" s="1" t="s">
        <v>487</v>
      </c>
      <c r="B576" s="48"/>
      <c r="C576" s="49" t="s">
        <v>563</v>
      </c>
      <c r="D576" s="48">
        <v>6</v>
      </c>
      <c r="E576" s="48" t="s">
        <v>120</v>
      </c>
      <c r="F576" s="50">
        <v>1000000</v>
      </c>
      <c r="G576" s="50">
        <v>6000000</v>
      </c>
      <c r="H576" s="50">
        <v>6000000</v>
      </c>
      <c r="I576" s="50">
        <v>1974000</v>
      </c>
      <c r="J576" s="50">
        <f>cek_realisasi[[#This Row],[Akrual]]-cek_realisasi[[#This Row],[SP2D]]</f>
        <v>0</v>
      </c>
      <c r="K576" s="50">
        <v>1974000</v>
      </c>
      <c r="M576" s="491"/>
      <c r="N576" s="492"/>
    </row>
    <row r="577" spans="1:14" x14ac:dyDescent="0.3">
      <c r="A577" s="1" t="s">
        <v>488</v>
      </c>
      <c r="B577" s="51" t="s">
        <v>524</v>
      </c>
      <c r="C577" s="52" t="s">
        <v>73</v>
      </c>
      <c r="D577" s="51"/>
      <c r="E577" s="51"/>
      <c r="F577" s="53"/>
      <c r="G577" s="53">
        <v>20000000</v>
      </c>
      <c r="H577" s="53">
        <v>20000000</v>
      </c>
      <c r="I577" s="53">
        <v>0</v>
      </c>
      <c r="J577" s="53">
        <f>cek_realisasi[[#This Row],[Akrual]]-cek_realisasi[[#This Row],[SP2D]]</f>
        <v>0</v>
      </c>
      <c r="K577" s="53">
        <v>0</v>
      </c>
      <c r="M577" s="491"/>
      <c r="N577" s="492"/>
    </row>
    <row r="578" spans="1:14" x14ac:dyDescent="0.3">
      <c r="A578" s="1" t="s">
        <v>489</v>
      </c>
      <c r="B578" s="48"/>
      <c r="C578" s="49" t="s">
        <v>939</v>
      </c>
      <c r="D578" s="48">
        <v>2</v>
      </c>
      <c r="E578" s="48" t="s">
        <v>26</v>
      </c>
      <c r="F578" s="50">
        <v>10000000</v>
      </c>
      <c r="G578" s="50">
        <v>20000000</v>
      </c>
      <c r="H578" s="50">
        <v>20000000</v>
      </c>
      <c r="I578" s="50">
        <v>0</v>
      </c>
      <c r="J578" s="50">
        <f>cek_realisasi[[#This Row],[Akrual]]-cek_realisasi[[#This Row],[SP2D]]</f>
        <v>0</v>
      </c>
      <c r="K578" s="50">
        <v>0</v>
      </c>
      <c r="M578" s="491"/>
      <c r="N578" s="492"/>
    </row>
    <row r="579" spans="1:14" x14ac:dyDescent="0.3">
      <c r="A579" s="1" t="s">
        <v>490</v>
      </c>
      <c r="B579" s="51" t="s">
        <v>533</v>
      </c>
      <c r="C579" s="52" t="s">
        <v>491</v>
      </c>
      <c r="D579" s="51"/>
      <c r="E579" s="51"/>
      <c r="F579" s="53"/>
      <c r="G579" s="53">
        <v>142041000</v>
      </c>
      <c r="H579" s="53">
        <v>142041000</v>
      </c>
      <c r="I579" s="53">
        <v>0</v>
      </c>
      <c r="J579" s="53">
        <f>cek_realisasi[[#This Row],[Akrual]]-cek_realisasi[[#This Row],[SP2D]]</f>
        <v>0</v>
      </c>
      <c r="K579" s="53">
        <v>0</v>
      </c>
      <c r="M579" s="491"/>
      <c r="N579" s="492"/>
    </row>
    <row r="580" spans="1:14" ht="26.4" x14ac:dyDescent="0.3">
      <c r="A580" s="1" t="s">
        <v>492</v>
      </c>
      <c r="B580" s="48"/>
      <c r="C580" s="49" t="s">
        <v>940</v>
      </c>
      <c r="D580" s="48">
        <v>3</v>
      </c>
      <c r="E580" s="48" t="s">
        <v>26</v>
      </c>
      <c r="F580" s="50">
        <v>47347000</v>
      </c>
      <c r="G580" s="50">
        <v>142041000</v>
      </c>
      <c r="H580" s="50">
        <v>142041000</v>
      </c>
      <c r="I580" s="50">
        <v>0</v>
      </c>
      <c r="J580" s="50">
        <f>cek_realisasi[[#This Row],[Akrual]]-cek_realisasi[[#This Row],[SP2D]]</f>
        <v>0</v>
      </c>
      <c r="K580" s="50">
        <v>0</v>
      </c>
      <c r="M580" s="491"/>
      <c r="N580" s="492"/>
    </row>
    <row r="581" spans="1:14" x14ac:dyDescent="0.3">
      <c r="A581" s="1" t="s">
        <v>493</v>
      </c>
      <c r="B581" s="60" t="s">
        <v>865</v>
      </c>
      <c r="C581" s="61" t="s">
        <v>494</v>
      </c>
      <c r="D581" s="60"/>
      <c r="E581" s="60" t="s">
        <v>553</v>
      </c>
      <c r="F581" s="62"/>
      <c r="G581" s="62">
        <v>91170000</v>
      </c>
      <c r="H581" s="62">
        <v>91170000</v>
      </c>
      <c r="I581" s="62">
        <v>7727450</v>
      </c>
      <c r="J581" s="62">
        <f>cek_realisasi[[#This Row],[Akrual]]-cek_realisasi[[#This Row],[SP2D]]</f>
        <v>0</v>
      </c>
      <c r="K581" s="62">
        <v>7727450</v>
      </c>
      <c r="M581" s="491"/>
      <c r="N581" s="492"/>
    </row>
    <row r="582" spans="1:14" x14ac:dyDescent="0.3">
      <c r="A582" s="1" t="s">
        <v>495</v>
      </c>
      <c r="B582" s="63" t="s">
        <v>21</v>
      </c>
      <c r="C582" s="64" t="s">
        <v>494</v>
      </c>
      <c r="D582" s="63"/>
      <c r="E582" s="63"/>
      <c r="F582" s="65"/>
      <c r="G582" s="65">
        <v>91170000</v>
      </c>
      <c r="H582" s="65">
        <v>91170000</v>
      </c>
      <c r="I582" s="65">
        <v>7727450</v>
      </c>
      <c r="J582" s="65">
        <f>cek_realisasi[[#This Row],[Akrual]]-cek_realisasi[[#This Row],[SP2D]]</f>
        <v>0</v>
      </c>
      <c r="K582" s="65">
        <v>7727450</v>
      </c>
      <c r="M582" s="491"/>
      <c r="N582" s="492"/>
    </row>
    <row r="583" spans="1:14" x14ac:dyDescent="0.3">
      <c r="A583" s="1" t="s">
        <v>496</v>
      </c>
      <c r="B583" s="51" t="s">
        <v>523</v>
      </c>
      <c r="C583" s="52" t="s">
        <v>24</v>
      </c>
      <c r="D583" s="51"/>
      <c r="E583" s="51"/>
      <c r="F583" s="53"/>
      <c r="G583" s="53">
        <v>39000000</v>
      </c>
      <c r="H583" s="53">
        <v>39000000</v>
      </c>
      <c r="I583" s="53">
        <v>7727450</v>
      </c>
      <c r="J583" s="53">
        <f>cek_realisasi[[#This Row],[Akrual]]-cek_realisasi[[#This Row],[SP2D]]</f>
        <v>0</v>
      </c>
      <c r="K583" s="53">
        <v>7727450</v>
      </c>
      <c r="M583" s="491"/>
      <c r="N583" s="492"/>
    </row>
    <row r="584" spans="1:14" x14ac:dyDescent="0.3">
      <c r="A584" s="1" t="s">
        <v>497</v>
      </c>
      <c r="B584" s="48"/>
      <c r="C584" s="49" t="s">
        <v>554</v>
      </c>
      <c r="D584" s="48">
        <v>100</v>
      </c>
      <c r="E584" s="48" t="s">
        <v>26</v>
      </c>
      <c r="F584" s="50">
        <v>70000</v>
      </c>
      <c r="G584" s="50">
        <v>7000000</v>
      </c>
      <c r="H584" s="50">
        <v>7000000</v>
      </c>
      <c r="I584" s="50">
        <v>0</v>
      </c>
      <c r="J584" s="50">
        <f>cek_realisasi[[#This Row],[Akrual]]-cek_realisasi[[#This Row],[SP2D]]</f>
        <v>0</v>
      </c>
      <c r="K584" s="50">
        <v>0</v>
      </c>
      <c r="M584" s="491"/>
      <c r="N584" s="492"/>
    </row>
    <row r="585" spans="1:14" x14ac:dyDescent="0.3">
      <c r="A585" s="1" t="s">
        <v>498</v>
      </c>
      <c r="B585" s="48"/>
      <c r="C585" s="49" t="s">
        <v>555</v>
      </c>
      <c r="D585" s="48">
        <v>8</v>
      </c>
      <c r="E585" s="48" t="s">
        <v>120</v>
      </c>
      <c r="F585" s="50">
        <v>1500000</v>
      </c>
      <c r="G585" s="50">
        <v>12000000</v>
      </c>
      <c r="H585" s="50">
        <v>12000000</v>
      </c>
      <c r="I585" s="50">
        <v>2983450</v>
      </c>
      <c r="J585" s="50">
        <f>cek_realisasi[[#This Row],[Akrual]]-cek_realisasi[[#This Row],[SP2D]]</f>
        <v>0</v>
      </c>
      <c r="K585" s="50">
        <v>2983450</v>
      </c>
      <c r="M585" s="491"/>
      <c r="N585" s="492"/>
    </row>
    <row r="586" spans="1:14" x14ac:dyDescent="0.3">
      <c r="A586" s="1" t="s">
        <v>941</v>
      </c>
      <c r="B586" s="48"/>
      <c r="C586" s="49" t="s">
        <v>556</v>
      </c>
      <c r="D586" s="48">
        <v>8</v>
      </c>
      <c r="E586" s="48" t="s">
        <v>120</v>
      </c>
      <c r="F586" s="50">
        <v>1500000</v>
      </c>
      <c r="G586" s="50">
        <v>12000000</v>
      </c>
      <c r="H586" s="50">
        <v>12000000</v>
      </c>
      <c r="I586" s="50">
        <v>2830000</v>
      </c>
      <c r="J586" s="50">
        <f>cek_realisasi[[#This Row],[Akrual]]-cek_realisasi[[#This Row],[SP2D]]</f>
        <v>0</v>
      </c>
      <c r="K586" s="50">
        <v>2830000</v>
      </c>
      <c r="M586" s="491"/>
      <c r="N586" s="492"/>
    </row>
    <row r="587" spans="1:14" x14ac:dyDescent="0.3">
      <c r="A587" s="1" t="s">
        <v>942</v>
      </c>
      <c r="B587" s="48"/>
      <c r="C587" s="49" t="s">
        <v>557</v>
      </c>
      <c r="D587" s="48">
        <v>8</v>
      </c>
      <c r="E587" s="48" t="s">
        <v>120</v>
      </c>
      <c r="F587" s="50">
        <v>1000000</v>
      </c>
      <c r="G587" s="50">
        <v>8000000</v>
      </c>
      <c r="H587" s="50">
        <v>8000000</v>
      </c>
      <c r="I587" s="50">
        <v>1914000</v>
      </c>
      <c r="J587" s="50">
        <f>cek_realisasi[[#This Row],[Akrual]]-cek_realisasi[[#This Row],[SP2D]]</f>
        <v>0</v>
      </c>
      <c r="K587" s="50">
        <v>1914000</v>
      </c>
      <c r="M587" s="491"/>
      <c r="N587" s="492"/>
    </row>
    <row r="588" spans="1:14" x14ac:dyDescent="0.3">
      <c r="A588" s="1" t="s">
        <v>943</v>
      </c>
      <c r="B588" s="51" t="s">
        <v>525</v>
      </c>
      <c r="C588" s="52" t="s">
        <v>35</v>
      </c>
      <c r="D588" s="51"/>
      <c r="E588" s="51"/>
      <c r="F588" s="53"/>
      <c r="G588" s="53">
        <v>52170000</v>
      </c>
      <c r="H588" s="53">
        <v>52170000</v>
      </c>
      <c r="I588" s="53">
        <v>0</v>
      </c>
      <c r="J588" s="53">
        <f>cek_realisasi[[#This Row],[Akrual]]-cek_realisasi[[#This Row],[SP2D]]</f>
        <v>0</v>
      </c>
      <c r="K588" s="53">
        <v>0</v>
      </c>
      <c r="M588" s="491"/>
      <c r="N588" s="492"/>
    </row>
    <row r="589" spans="1:14" x14ac:dyDescent="0.3">
      <c r="A589" s="1" t="s">
        <v>944</v>
      </c>
      <c r="B589" s="48"/>
      <c r="C589" s="49" t="s">
        <v>945</v>
      </c>
      <c r="D589" s="48">
        <v>10</v>
      </c>
      <c r="E589" s="48" t="s">
        <v>26</v>
      </c>
      <c r="F589" s="50">
        <v>5217000</v>
      </c>
      <c r="G589" s="50">
        <v>52170000</v>
      </c>
      <c r="H589" s="50">
        <v>52170000</v>
      </c>
      <c r="I589" s="50">
        <v>0</v>
      </c>
      <c r="J589" s="50">
        <f>cek_realisasi[[#This Row],[Akrual]]-cek_realisasi[[#This Row],[SP2D]]</f>
        <v>0</v>
      </c>
      <c r="K589" s="50">
        <v>0</v>
      </c>
      <c r="M589" s="491"/>
      <c r="N589" s="492"/>
    </row>
    <row r="591" spans="1:14" x14ac:dyDescent="0.3">
      <c r="E591" s="304" t="s">
        <v>1319</v>
      </c>
    </row>
    <row r="592" spans="1:14" x14ac:dyDescent="0.3">
      <c r="E592" s="304" t="s">
        <v>978</v>
      </c>
    </row>
    <row r="593" spans="5:5" x14ac:dyDescent="0.3">
      <c r="E593" s="304"/>
    </row>
    <row r="594" spans="5:5" x14ac:dyDescent="0.3">
      <c r="E594" s="304"/>
    </row>
    <row r="595" spans="5:5" x14ac:dyDescent="0.3">
      <c r="E595" s="304"/>
    </row>
    <row r="596" spans="5:5" x14ac:dyDescent="0.3">
      <c r="E596" s="304"/>
    </row>
    <row r="597" spans="5:5" x14ac:dyDescent="0.3">
      <c r="E597" s="304"/>
    </row>
    <row r="598" spans="5:5" x14ac:dyDescent="0.3">
      <c r="E598" s="304" t="s">
        <v>526</v>
      </c>
    </row>
    <row r="599" spans="5:5" x14ac:dyDescent="0.3">
      <c r="E599" s="304" t="s">
        <v>1318</v>
      </c>
    </row>
  </sheetData>
  <mergeCells count="2">
    <mergeCell ref="B1:G1"/>
    <mergeCell ref="B2:G2"/>
  </mergeCells>
  <phoneticPr fontId="16" type="noConversion"/>
  <conditionalFormatting sqref="H590:H9911">
    <cfRule type="expression" dxfId="65" priority="10">
      <formula>G590-H590&lt;&gt;0</formula>
    </cfRule>
  </conditionalFormatting>
  <conditionalFormatting sqref="H11:H589">
    <cfRule type="expression" dxfId="64" priority="1">
      <formula>G11-H11&lt;&gt;0</formula>
    </cfRule>
  </conditionalFormatting>
  <dataValidations disablePrompts="1" count="1">
    <dataValidation type="custom" allowBlank="1" showDropDown="1" showErrorMessage="1" sqref="B18:B21" xr:uid="{70689E6F-FE87-43F2-87D5-357EC15229CC}">
      <formula1>B18="521211"</formula1>
    </dataValidation>
  </dataValidations>
  <pageMargins left="0.70866141732283472" right="0.70866141732283472" top="0.74803149606299213" bottom="0.74803149606299213" header="0.31496062992125984" footer="0.31496062992125984"/>
  <pageSetup paperSize="9" scale="72" fitToHeight="0" orientation="portrait" r:id="rId1"/>
  <headerFooter>
    <oddFooter>&amp;LRKAKL DIPA Revisi 2 POK 5
(Revisi POK Ke 1, Pusdik KP Tgl 09 Mei 2023)&amp;RHal &amp;P dari &amp;N</oddFooter>
  </headerFooter>
  <rowBreaks count="7" manualBreakCount="7">
    <brk id="65" min="1" max="6" man="1"/>
    <brk id="128" min="1" max="6" man="1"/>
    <brk id="188" min="1" max="6" man="1"/>
    <brk id="254" min="1" max="6" man="1"/>
    <brk id="383" min="1" max="6" man="1"/>
    <brk id="509" min="1" max="6" man="1"/>
    <brk id="571" min="1" max="6" man="1"/>
  </rowBreaks>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61C2A-DBDA-460C-8AFD-68D33701EFC0}">
  <sheetPr filterMode="1">
    <pageSetUpPr fitToPage="1"/>
  </sheetPr>
  <dimension ref="A1:F73"/>
  <sheetViews>
    <sheetView showGridLines="0" workbookViewId="0">
      <pane xSplit="1" ySplit="4" topLeftCell="B50" activePane="bottomRight" state="frozen"/>
      <selection pane="topRight" activeCell="B1" sqref="B1"/>
      <selection pane="bottomLeft" activeCell="A4" sqref="A4"/>
      <selection pane="bottomRight" activeCell="C79" sqref="C79"/>
    </sheetView>
  </sheetViews>
  <sheetFormatPr defaultRowHeight="14.4" x14ac:dyDescent="0.3"/>
  <cols>
    <col min="1" max="1" width="69.88671875" bestFit="1" customWidth="1"/>
    <col min="2" max="3" width="15.109375" bestFit="1" customWidth="1"/>
    <col min="4" max="4" width="12.44140625" bestFit="1" customWidth="1"/>
    <col min="5" max="5" width="9" bestFit="1" customWidth="1"/>
    <col min="6" max="6" width="11.44140625" bestFit="1" customWidth="1"/>
    <col min="7" max="19" width="9" bestFit="1" customWidth="1"/>
    <col min="20" max="42" width="10" bestFit="1" customWidth="1"/>
    <col min="43" max="46" width="11" bestFit="1" customWidth="1"/>
    <col min="47" max="47" width="7" bestFit="1" customWidth="1"/>
    <col min="48" max="48" width="10.77734375" bestFit="1" customWidth="1"/>
  </cols>
  <sheetData>
    <row r="1" spans="1:6" ht="15.6" x14ac:dyDescent="0.3">
      <c r="A1" s="461" t="s">
        <v>1303</v>
      </c>
      <c r="B1" s="461"/>
      <c r="C1" s="461"/>
      <c r="D1" s="461"/>
    </row>
    <row r="2" spans="1:6" hidden="1" x14ac:dyDescent="0.3">
      <c r="A2" s="451" t="s">
        <v>1211</v>
      </c>
      <c r="B2" s="452" t="s">
        <v>1294</v>
      </c>
    </row>
    <row r="4" spans="1:6" s="414" customFormat="1" x14ac:dyDescent="0.3">
      <c r="A4" s="395" t="s">
        <v>1222</v>
      </c>
      <c r="B4" s="406" t="s">
        <v>1218</v>
      </c>
      <c r="C4" s="406" t="s">
        <v>1219</v>
      </c>
      <c r="D4" s="406" t="s">
        <v>1293</v>
      </c>
    </row>
    <row r="5" spans="1:6" x14ac:dyDescent="0.3">
      <c r="A5" s="446" t="s">
        <v>500</v>
      </c>
      <c r="B5" s="401">
        <v>364329000</v>
      </c>
      <c r="C5" s="401">
        <v>485854000</v>
      </c>
      <c r="D5" s="401">
        <v>-121525000</v>
      </c>
      <c r="F5" s="440"/>
    </row>
    <row r="6" spans="1:6" x14ac:dyDescent="0.3">
      <c r="A6" s="394" t="s">
        <v>22</v>
      </c>
      <c r="B6" s="393">
        <v>131673000</v>
      </c>
      <c r="C6" s="393">
        <v>131673000</v>
      </c>
      <c r="D6" s="393">
        <v>0</v>
      </c>
      <c r="F6" s="440"/>
    </row>
    <row r="7" spans="1:6" x14ac:dyDescent="0.3">
      <c r="A7" s="394" t="s">
        <v>204</v>
      </c>
      <c r="B7" s="393">
        <v>78803000</v>
      </c>
      <c r="C7" s="393">
        <v>68803000</v>
      </c>
      <c r="D7" s="393">
        <v>10000000</v>
      </c>
      <c r="F7" s="440"/>
    </row>
    <row r="8" spans="1:6" x14ac:dyDescent="0.3">
      <c r="A8" s="394" t="s">
        <v>39</v>
      </c>
      <c r="B8" s="393">
        <v>54519000</v>
      </c>
      <c r="C8" s="393">
        <v>54519000</v>
      </c>
      <c r="D8" s="393">
        <v>0</v>
      </c>
      <c r="F8" s="440"/>
    </row>
    <row r="9" spans="1:6" hidden="1" x14ac:dyDescent="0.3">
      <c r="A9" s="455" t="s">
        <v>1025</v>
      </c>
      <c r="B9" s="454"/>
      <c r="C9" s="440">
        <v>0</v>
      </c>
      <c r="D9" s="453">
        <v>0</v>
      </c>
      <c r="F9" s="440"/>
    </row>
    <row r="10" spans="1:6" x14ac:dyDescent="0.3">
      <c r="A10" s="394" t="s">
        <v>657</v>
      </c>
      <c r="B10" s="393">
        <v>99334000</v>
      </c>
      <c r="C10" s="393">
        <v>99334000</v>
      </c>
      <c r="D10" s="393">
        <v>0</v>
      </c>
      <c r="F10" s="440"/>
    </row>
    <row r="11" spans="1:6" x14ac:dyDescent="0.3">
      <c r="A11" s="456" t="s">
        <v>1036</v>
      </c>
      <c r="B11" s="457"/>
      <c r="C11" s="458">
        <v>131525000</v>
      </c>
      <c r="D11" s="459">
        <v>-131525000</v>
      </c>
      <c r="F11" s="440"/>
    </row>
    <row r="12" spans="1:6" x14ac:dyDescent="0.3">
      <c r="A12" s="446" t="s">
        <v>501</v>
      </c>
      <c r="B12" s="401">
        <v>258356000</v>
      </c>
      <c r="C12" s="401">
        <v>284856000</v>
      </c>
      <c r="D12" s="401">
        <v>-26500000</v>
      </c>
      <c r="F12" s="440"/>
    </row>
    <row r="13" spans="1:6" hidden="1" x14ac:dyDescent="0.3">
      <c r="A13" s="455" t="s">
        <v>1273</v>
      </c>
      <c r="B13" s="454"/>
      <c r="C13" s="440">
        <v>0</v>
      </c>
      <c r="D13" s="453">
        <v>0</v>
      </c>
    </row>
    <row r="14" spans="1:6" x14ac:dyDescent="0.3">
      <c r="A14" s="394" t="s">
        <v>561</v>
      </c>
      <c r="B14" s="393">
        <v>35050000</v>
      </c>
      <c r="C14" s="393">
        <v>35050000</v>
      </c>
      <c r="D14" s="393">
        <v>0</v>
      </c>
    </row>
    <row r="15" spans="1:6" x14ac:dyDescent="0.3">
      <c r="A15" s="394" t="s">
        <v>566</v>
      </c>
      <c r="B15" s="393">
        <v>83752000</v>
      </c>
      <c r="C15" s="393">
        <v>83752000</v>
      </c>
      <c r="D15" s="393">
        <v>0</v>
      </c>
    </row>
    <row r="16" spans="1:6" x14ac:dyDescent="0.3">
      <c r="A16" s="394" t="s">
        <v>660</v>
      </c>
      <c r="B16" s="393">
        <v>139554000</v>
      </c>
      <c r="C16" s="393">
        <v>139554000</v>
      </c>
      <c r="D16" s="393">
        <v>0</v>
      </c>
    </row>
    <row r="17" spans="1:4" x14ac:dyDescent="0.3">
      <c r="A17" s="456" t="s">
        <v>985</v>
      </c>
      <c r="B17" s="457"/>
      <c r="C17" s="458">
        <v>26500000</v>
      </c>
      <c r="D17" s="459">
        <v>-26500000</v>
      </c>
    </row>
    <row r="18" spans="1:4" x14ac:dyDescent="0.3">
      <c r="A18" s="446" t="s">
        <v>508</v>
      </c>
      <c r="B18" s="401">
        <v>10025131000</v>
      </c>
      <c r="C18" s="401">
        <v>9922338000</v>
      </c>
      <c r="D18" s="401">
        <v>102793000</v>
      </c>
    </row>
    <row r="19" spans="1:4" x14ac:dyDescent="0.3">
      <c r="A19" s="394" t="s">
        <v>128</v>
      </c>
      <c r="B19" s="393">
        <v>147749000</v>
      </c>
      <c r="C19" s="393">
        <v>94113000</v>
      </c>
      <c r="D19" s="393">
        <v>53636000</v>
      </c>
    </row>
    <row r="20" spans="1:4" x14ac:dyDescent="0.3">
      <c r="A20" s="394" t="s">
        <v>795</v>
      </c>
      <c r="B20" s="393">
        <v>131699000</v>
      </c>
      <c r="C20" s="393">
        <v>131699000</v>
      </c>
      <c r="D20" s="393">
        <v>0</v>
      </c>
    </row>
    <row r="21" spans="1:4" x14ac:dyDescent="0.3">
      <c r="A21" s="394" t="s">
        <v>1285</v>
      </c>
      <c r="B21" s="393">
        <v>63060000</v>
      </c>
      <c r="C21" s="393">
        <v>63060000</v>
      </c>
      <c r="D21" s="393">
        <v>0</v>
      </c>
    </row>
    <row r="22" spans="1:4" hidden="1" x14ac:dyDescent="0.3">
      <c r="A22" s="455" t="s">
        <v>1094</v>
      </c>
      <c r="B22" s="454">
        <v>0</v>
      </c>
      <c r="C22" s="440">
        <v>0</v>
      </c>
      <c r="D22" s="453">
        <v>0</v>
      </c>
    </row>
    <row r="23" spans="1:4" x14ac:dyDescent="0.3">
      <c r="A23" s="394" t="s">
        <v>784</v>
      </c>
      <c r="B23" s="393">
        <v>116572000</v>
      </c>
      <c r="C23" s="393">
        <v>116572000</v>
      </c>
      <c r="D23" s="393">
        <v>0</v>
      </c>
    </row>
    <row r="24" spans="1:4" hidden="1" x14ac:dyDescent="0.3">
      <c r="A24" s="455" t="s">
        <v>1069</v>
      </c>
      <c r="B24" s="454">
        <v>0</v>
      </c>
      <c r="C24" s="440">
        <v>0</v>
      </c>
      <c r="D24" s="453">
        <v>0</v>
      </c>
    </row>
    <row r="25" spans="1:4" x14ac:dyDescent="0.3">
      <c r="A25" s="394" t="s">
        <v>1288</v>
      </c>
      <c r="B25" s="393">
        <v>623614000</v>
      </c>
      <c r="C25" s="393">
        <v>606114000</v>
      </c>
      <c r="D25" s="393">
        <v>17500000</v>
      </c>
    </row>
    <row r="26" spans="1:4" x14ac:dyDescent="0.3">
      <c r="A26" s="394" t="s">
        <v>804</v>
      </c>
      <c r="B26" s="393">
        <v>126000000</v>
      </c>
      <c r="C26" s="393">
        <v>108250000</v>
      </c>
      <c r="D26" s="393">
        <v>17750000</v>
      </c>
    </row>
    <row r="27" spans="1:4" x14ac:dyDescent="0.3">
      <c r="A27" s="394" t="s">
        <v>812</v>
      </c>
      <c r="B27" s="393">
        <v>165187000</v>
      </c>
      <c r="C27" s="393">
        <v>151280000</v>
      </c>
      <c r="D27" s="393">
        <v>13907000</v>
      </c>
    </row>
    <row r="28" spans="1:4" x14ac:dyDescent="0.3">
      <c r="A28" s="394" t="s">
        <v>331</v>
      </c>
      <c r="B28" s="393">
        <v>151250000</v>
      </c>
      <c r="C28" s="393">
        <v>151250000</v>
      </c>
      <c r="D28" s="393">
        <v>0</v>
      </c>
    </row>
    <row r="29" spans="1:4" hidden="1" x14ac:dyDescent="0.3">
      <c r="A29" s="455" t="s">
        <v>1092</v>
      </c>
      <c r="B29" s="454">
        <v>0</v>
      </c>
      <c r="C29" s="440">
        <v>0</v>
      </c>
      <c r="D29" s="453">
        <v>0</v>
      </c>
    </row>
    <row r="30" spans="1:4" x14ac:dyDescent="0.3">
      <c r="A30" s="394" t="s">
        <v>443</v>
      </c>
      <c r="B30" s="393">
        <v>2523377000</v>
      </c>
      <c r="C30" s="393">
        <v>2523377000</v>
      </c>
      <c r="D30" s="393">
        <v>0</v>
      </c>
    </row>
    <row r="31" spans="1:4" x14ac:dyDescent="0.3">
      <c r="A31" s="394" t="s">
        <v>461</v>
      </c>
      <c r="B31" s="393">
        <v>5699412000</v>
      </c>
      <c r="C31" s="393">
        <v>5699412000</v>
      </c>
      <c r="D31" s="393">
        <v>0</v>
      </c>
    </row>
    <row r="32" spans="1:4" x14ac:dyDescent="0.3">
      <c r="A32" s="394" t="s">
        <v>483</v>
      </c>
      <c r="B32" s="393">
        <v>186041000</v>
      </c>
      <c r="C32" s="393">
        <v>186041000</v>
      </c>
      <c r="D32" s="393">
        <v>0</v>
      </c>
    </row>
    <row r="33" spans="1:4" x14ac:dyDescent="0.3">
      <c r="A33" s="394" t="s">
        <v>494</v>
      </c>
      <c r="B33" s="393">
        <v>91170000</v>
      </c>
      <c r="C33" s="393">
        <v>91170000</v>
      </c>
      <c r="D33" s="393">
        <v>0</v>
      </c>
    </row>
    <row r="34" spans="1:4" x14ac:dyDescent="0.3">
      <c r="A34" s="446" t="s">
        <v>509</v>
      </c>
      <c r="B34" s="401">
        <v>801164000</v>
      </c>
      <c r="C34" s="401">
        <v>568589000</v>
      </c>
      <c r="D34" s="401">
        <v>232575000</v>
      </c>
    </row>
    <row r="35" spans="1:4" x14ac:dyDescent="0.3">
      <c r="A35" s="394" t="s">
        <v>866</v>
      </c>
      <c r="B35" s="393">
        <v>104311000</v>
      </c>
      <c r="C35" s="393">
        <v>90811000</v>
      </c>
      <c r="D35" s="393">
        <v>13500000</v>
      </c>
    </row>
    <row r="36" spans="1:4" x14ac:dyDescent="0.3">
      <c r="A36" s="394" t="s">
        <v>848</v>
      </c>
      <c r="B36" s="393">
        <v>166238000</v>
      </c>
      <c r="C36" s="393">
        <v>123553000</v>
      </c>
      <c r="D36" s="393">
        <v>42685000</v>
      </c>
    </row>
    <row r="37" spans="1:4" x14ac:dyDescent="0.3">
      <c r="A37" s="394" t="s">
        <v>844</v>
      </c>
      <c r="B37" s="393">
        <v>150075000</v>
      </c>
      <c r="C37" s="393">
        <v>81597000</v>
      </c>
      <c r="D37" s="393">
        <v>68478000</v>
      </c>
    </row>
    <row r="38" spans="1:4" x14ac:dyDescent="0.3">
      <c r="A38" s="394" t="s">
        <v>855</v>
      </c>
      <c r="B38" s="393">
        <v>330540000</v>
      </c>
      <c r="C38" s="393">
        <v>222628000</v>
      </c>
      <c r="D38" s="393">
        <v>107912000</v>
      </c>
    </row>
    <row r="39" spans="1:4" x14ac:dyDescent="0.3">
      <c r="A39" s="394" t="s">
        <v>662</v>
      </c>
      <c r="B39" s="393">
        <v>50000000</v>
      </c>
      <c r="C39" s="393">
        <v>50000000</v>
      </c>
      <c r="D39" s="393">
        <v>0</v>
      </c>
    </row>
    <row r="40" spans="1:4" x14ac:dyDescent="0.3">
      <c r="A40" s="446" t="s">
        <v>503</v>
      </c>
      <c r="B40" s="401">
        <v>525378000</v>
      </c>
      <c r="C40" s="401">
        <v>525378000</v>
      </c>
      <c r="D40" s="401">
        <v>0</v>
      </c>
    </row>
    <row r="41" spans="1:4" x14ac:dyDescent="0.3">
      <c r="A41" s="394" t="s">
        <v>576</v>
      </c>
      <c r="B41" s="393">
        <v>404820000</v>
      </c>
      <c r="C41" s="393">
        <v>404820000</v>
      </c>
      <c r="D41" s="393">
        <v>0</v>
      </c>
    </row>
    <row r="42" spans="1:4" x14ac:dyDescent="0.3">
      <c r="A42" s="394" t="s">
        <v>654</v>
      </c>
      <c r="B42" s="393">
        <v>50042000</v>
      </c>
      <c r="C42" s="393">
        <v>50042000</v>
      </c>
      <c r="D42" s="393">
        <v>0</v>
      </c>
    </row>
    <row r="43" spans="1:4" x14ac:dyDescent="0.3">
      <c r="A43" s="394" t="s">
        <v>92</v>
      </c>
      <c r="B43" s="393">
        <v>70516000</v>
      </c>
      <c r="C43" s="393">
        <v>70516000</v>
      </c>
      <c r="D43" s="393">
        <v>0</v>
      </c>
    </row>
    <row r="44" spans="1:4" x14ac:dyDescent="0.3">
      <c r="A44" s="446" t="s">
        <v>504</v>
      </c>
      <c r="B44" s="401">
        <v>219670000</v>
      </c>
      <c r="C44" s="401">
        <v>219670000</v>
      </c>
      <c r="D44" s="401">
        <v>0</v>
      </c>
    </row>
    <row r="45" spans="1:4" hidden="1" x14ac:dyDescent="0.3">
      <c r="A45" s="455" t="s">
        <v>1243</v>
      </c>
      <c r="B45" s="454"/>
      <c r="C45" s="440">
        <v>0</v>
      </c>
      <c r="D45" s="453">
        <v>0</v>
      </c>
    </row>
    <row r="46" spans="1:4" x14ac:dyDescent="0.3">
      <c r="A46" s="394" t="s">
        <v>97</v>
      </c>
      <c r="B46" s="393">
        <v>102920000</v>
      </c>
      <c r="C46" s="393">
        <v>102920000</v>
      </c>
      <c r="D46" s="393">
        <v>0</v>
      </c>
    </row>
    <row r="47" spans="1:4" x14ac:dyDescent="0.3">
      <c r="A47" s="394" t="s">
        <v>587</v>
      </c>
      <c r="B47" s="393">
        <v>116750000</v>
      </c>
      <c r="C47" s="393">
        <v>116750000</v>
      </c>
      <c r="D47" s="393">
        <v>0</v>
      </c>
    </row>
    <row r="48" spans="1:4" x14ac:dyDescent="0.3">
      <c r="A48" s="446" t="s">
        <v>510</v>
      </c>
      <c r="B48" s="401">
        <v>7525338000</v>
      </c>
      <c r="C48" s="401">
        <v>7525338000</v>
      </c>
      <c r="D48" s="401">
        <v>0</v>
      </c>
    </row>
    <row r="49" spans="1:4" x14ac:dyDescent="0.3">
      <c r="A49" s="394" t="s">
        <v>868</v>
      </c>
      <c r="B49" s="393">
        <v>48160000</v>
      </c>
      <c r="C49" s="393">
        <v>48160000</v>
      </c>
      <c r="D49" s="393">
        <v>0</v>
      </c>
    </row>
    <row r="50" spans="1:4" x14ac:dyDescent="0.3">
      <c r="A50" s="394" t="s">
        <v>873</v>
      </c>
      <c r="B50" s="393">
        <v>46450000</v>
      </c>
      <c r="C50" s="393">
        <v>46450000</v>
      </c>
      <c r="D50" s="393">
        <v>0</v>
      </c>
    </row>
    <row r="51" spans="1:4" x14ac:dyDescent="0.3">
      <c r="A51" s="394" t="s">
        <v>426</v>
      </c>
      <c r="B51" s="393">
        <v>74300000</v>
      </c>
      <c r="C51" s="393">
        <v>74300000</v>
      </c>
      <c r="D51" s="393">
        <v>0</v>
      </c>
    </row>
    <row r="52" spans="1:4" x14ac:dyDescent="0.3">
      <c r="A52" s="394" t="s">
        <v>891</v>
      </c>
      <c r="B52" s="393">
        <v>64758000</v>
      </c>
      <c r="C52" s="393">
        <v>64758000</v>
      </c>
      <c r="D52" s="393">
        <v>0</v>
      </c>
    </row>
    <row r="53" spans="1:4" x14ac:dyDescent="0.3">
      <c r="A53" s="394" t="s">
        <v>897</v>
      </c>
      <c r="B53" s="393">
        <v>49250000</v>
      </c>
      <c r="C53" s="393">
        <v>49250000</v>
      </c>
      <c r="D53" s="393">
        <v>0</v>
      </c>
    </row>
    <row r="54" spans="1:4" x14ac:dyDescent="0.3">
      <c r="A54" s="394" t="s">
        <v>905</v>
      </c>
      <c r="B54" s="393">
        <v>150000000</v>
      </c>
      <c r="C54" s="393">
        <v>150000000</v>
      </c>
      <c r="D54" s="393">
        <v>0</v>
      </c>
    </row>
    <row r="55" spans="1:4" x14ac:dyDescent="0.3">
      <c r="A55" s="394" t="s">
        <v>975</v>
      </c>
      <c r="B55" s="393">
        <v>56400000</v>
      </c>
      <c r="C55" s="393">
        <v>56400000</v>
      </c>
      <c r="D55" s="393">
        <v>0</v>
      </c>
    </row>
    <row r="56" spans="1:4" x14ac:dyDescent="0.3">
      <c r="A56" s="394" t="s">
        <v>537</v>
      </c>
      <c r="B56" s="393">
        <v>7036020000</v>
      </c>
      <c r="C56" s="393">
        <v>7036020000</v>
      </c>
      <c r="D56" s="393">
        <v>0</v>
      </c>
    </row>
    <row r="57" spans="1:4" x14ac:dyDescent="0.3">
      <c r="A57" s="446" t="s">
        <v>506</v>
      </c>
      <c r="B57" s="401">
        <v>3568814000</v>
      </c>
      <c r="C57" s="401">
        <v>3756157000</v>
      </c>
      <c r="D57" s="401">
        <v>-187343000</v>
      </c>
    </row>
    <row r="58" spans="1:4" x14ac:dyDescent="0.3">
      <c r="A58" s="394" t="s">
        <v>629</v>
      </c>
      <c r="B58" s="393">
        <v>61900000</v>
      </c>
      <c r="C58" s="393">
        <v>61900000</v>
      </c>
      <c r="D58" s="393">
        <v>0</v>
      </c>
    </row>
    <row r="59" spans="1:4" x14ac:dyDescent="0.3">
      <c r="A59" s="394" t="s">
        <v>1009</v>
      </c>
      <c r="B59" s="393">
        <v>498618000</v>
      </c>
      <c r="C59" s="393">
        <v>515323000</v>
      </c>
      <c r="D59" s="393">
        <v>-16705000</v>
      </c>
    </row>
    <row r="60" spans="1:4" x14ac:dyDescent="0.3">
      <c r="A60" s="394" t="s">
        <v>152</v>
      </c>
      <c r="B60" s="393">
        <v>63200000</v>
      </c>
      <c r="C60" s="393">
        <v>63200000</v>
      </c>
      <c r="D60" s="393">
        <v>0</v>
      </c>
    </row>
    <row r="61" spans="1:4" x14ac:dyDescent="0.3">
      <c r="A61" s="394" t="s">
        <v>168</v>
      </c>
      <c r="B61" s="393">
        <v>64800000</v>
      </c>
      <c r="C61" s="393">
        <v>64800000</v>
      </c>
      <c r="D61" s="393">
        <v>0</v>
      </c>
    </row>
    <row r="62" spans="1:4" x14ac:dyDescent="0.3">
      <c r="A62" s="394" t="s">
        <v>178</v>
      </c>
      <c r="B62" s="393">
        <v>151850000</v>
      </c>
      <c r="C62" s="393">
        <v>151850000</v>
      </c>
      <c r="D62" s="393">
        <v>0</v>
      </c>
    </row>
    <row r="63" spans="1:4" x14ac:dyDescent="0.3">
      <c r="A63" s="394" t="s">
        <v>1226</v>
      </c>
      <c r="B63" s="393">
        <v>72788000</v>
      </c>
      <c r="C63" s="393">
        <v>72788000</v>
      </c>
      <c r="D63" s="393">
        <v>0</v>
      </c>
    </row>
    <row r="64" spans="1:4" x14ac:dyDescent="0.3">
      <c r="A64" s="456" t="s">
        <v>964</v>
      </c>
      <c r="B64" s="457"/>
      <c r="C64" s="458">
        <v>170638000</v>
      </c>
      <c r="D64" s="459">
        <v>-170638000</v>
      </c>
    </row>
    <row r="65" spans="1:4" x14ac:dyDescent="0.3">
      <c r="A65" s="394" t="s">
        <v>239</v>
      </c>
      <c r="B65" s="393">
        <v>1528900000</v>
      </c>
      <c r="C65" s="393">
        <v>1528900000</v>
      </c>
      <c r="D65" s="393">
        <v>0</v>
      </c>
    </row>
    <row r="66" spans="1:4" x14ac:dyDescent="0.3">
      <c r="A66" s="394" t="s">
        <v>267</v>
      </c>
      <c r="B66" s="393">
        <v>119000000</v>
      </c>
      <c r="C66" s="393">
        <v>119000000</v>
      </c>
      <c r="D66" s="393">
        <v>0</v>
      </c>
    </row>
    <row r="67" spans="1:4" x14ac:dyDescent="0.3">
      <c r="A67" s="394" t="s">
        <v>276</v>
      </c>
      <c r="B67" s="393">
        <v>410362000</v>
      </c>
      <c r="C67" s="393">
        <v>410362000</v>
      </c>
      <c r="D67" s="393">
        <v>0</v>
      </c>
    </row>
    <row r="68" spans="1:4" x14ac:dyDescent="0.3">
      <c r="A68" s="394" t="s">
        <v>294</v>
      </c>
      <c r="B68" s="393">
        <v>137396000</v>
      </c>
      <c r="C68" s="393">
        <v>137396000</v>
      </c>
      <c r="D68" s="393">
        <v>0</v>
      </c>
    </row>
    <row r="69" spans="1:4" x14ac:dyDescent="0.3">
      <c r="A69" s="394" t="s">
        <v>777</v>
      </c>
      <c r="B69" s="393">
        <v>200000000</v>
      </c>
      <c r="C69" s="393">
        <v>200000000</v>
      </c>
      <c r="D69" s="393">
        <v>0</v>
      </c>
    </row>
    <row r="70" spans="1:4" x14ac:dyDescent="0.3">
      <c r="A70" s="394" t="s">
        <v>606</v>
      </c>
      <c r="B70" s="393">
        <v>260000000</v>
      </c>
      <c r="C70" s="393">
        <v>260000000</v>
      </c>
      <c r="D70" s="393">
        <v>0</v>
      </c>
    </row>
    <row r="71" spans="1:4" x14ac:dyDescent="0.3">
      <c r="A71" s="406" t="s">
        <v>1205</v>
      </c>
      <c r="B71" s="393">
        <v>23288180000</v>
      </c>
      <c r="C71" s="393">
        <v>23288180000</v>
      </c>
      <c r="D71" s="393">
        <v>0</v>
      </c>
    </row>
    <row r="73" spans="1:4" x14ac:dyDescent="0.3">
      <c r="A73" s="460" t="s">
        <v>1215</v>
      </c>
    </row>
  </sheetData>
  <autoFilter ref="A4:D71" xr:uid="{6F4B30CD-4056-469B-8842-DAA96314CB3C}">
    <filterColumn colId="0">
      <filters>
        <filter val="Aparatur KKP yang Diberikan Izin Belajar"/>
        <filter val="Bimbingan dan Pembinaan Metode dan Kurikulum"/>
        <filter val="Bimbingan Penelitian Dan Pengabdian Kepada Masyarakat"/>
        <filter val="Dukungan Kegiatan BRSDMKP"/>
        <filter val="Evaluasi"/>
        <filter val="Evaluasi Beban Kerja Guru dan Dosen"/>
        <filter val="Gaji dan Tunjangan Pusat Pendidikan KP"/>
        <filter val="Grand Total"/>
        <filter val="Jiwa Korsa Pegawai Pusdik KP"/>
        <filter val="Kajian Analisis Kebutuhan Tenaga Kerja pada Industri Kelautan dan Perikanan"/>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Penta Helix"/>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serta Didik dan Sarana Prasarana"/>
        <filter val="Publikasi dan Kehumasan Pusat Pendidikan KP  (OII)"/>
        <filter val="Rapat Koordinasi Teknis Pendidikan KP"/>
        <filter val="Rencana Kerja Pendidikan KP"/>
        <filter val="Revisi Anggaran Pendidikan KP"/>
        <filter val="Sarana Teknologi Informasi dan Komunikasi"/>
        <filter val="Serapan  Lulusan Pendidikan KP"/>
        <filter val="Sinkronisasi Kegiatan Pendidikan KP"/>
        <filter val="Transformasi Layanan Pendidikan KP"/>
        <filter val="Tugas Belajar Baru"/>
        <filter val="Tugas Belajar Luar Negeri"/>
        <filter val="Umum"/>
        <filter val="Verifikasi dan Validasi Pertanggung Jawaban Kegiatan"/>
        <filter val="Wisuda dan Pelantikan pada Satdik di Lingkungan KKP"/>
      </filters>
    </filterColumn>
  </autoFilter>
  <mergeCells count="1">
    <mergeCell ref="A1:D1"/>
  </mergeCells>
  <pageMargins left="0.7" right="0.7" top="0.75" bottom="0.75" header="0.3" footer="0.3"/>
  <pageSetup paperSize="9" scale="75" orientation="portrait" r:id="rId2"/>
  <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159F3-31F5-431F-870C-4EB7500FD6B0}">
  <sheetPr>
    <tabColor rgb="FF00B050"/>
    <outlinePr summaryBelow="0" summaryRight="0"/>
    <pageSetUpPr fitToPage="1"/>
  </sheetPr>
  <dimension ref="B1:XET1005"/>
  <sheetViews>
    <sheetView showGridLines="0" topLeftCell="B16" zoomScaleNormal="100" zoomScaleSheetLayoutView="90" workbookViewId="0">
      <selection activeCell="F13" sqref="F13:F14"/>
    </sheetView>
  </sheetViews>
  <sheetFormatPr defaultColWidth="14" defaultRowHeight="15" customHeight="1" x14ac:dyDescent="0.25"/>
  <cols>
    <col min="1" max="1" width="3.6640625" style="9" customWidth="1"/>
    <col min="2" max="2" width="6.21875" style="9" customWidth="1"/>
    <col min="3" max="3" width="19.88671875" style="9" customWidth="1"/>
    <col min="4" max="4" width="42.44140625" style="9"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75" t="s">
        <v>1283</v>
      </c>
      <c r="C2" s="475"/>
      <c r="D2" s="475"/>
      <c r="E2" s="475"/>
      <c r="F2" s="475"/>
      <c r="G2" s="475"/>
      <c r="H2" s="475"/>
      <c r="I2" s="475"/>
      <c r="J2" s="475"/>
      <c r="K2" s="475"/>
      <c r="L2" s="475"/>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76" t="s">
        <v>511</v>
      </c>
      <c r="C3" s="476"/>
      <c r="D3" s="476"/>
      <c r="E3" s="476"/>
      <c r="F3" s="476"/>
      <c r="G3" s="476"/>
      <c r="H3" s="476"/>
      <c r="I3" s="476"/>
      <c r="J3" s="476"/>
      <c r="K3" s="476"/>
      <c r="L3" s="476"/>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77" t="s">
        <v>512</v>
      </c>
      <c r="C5" s="477"/>
      <c r="D5" s="10" t="s">
        <v>513</v>
      </c>
    </row>
    <row r="6" spans="2:16374" ht="18" customHeight="1" x14ac:dyDescent="0.3">
      <c r="B6" s="478" t="s">
        <v>514</v>
      </c>
      <c r="C6" s="480" t="s">
        <v>515</v>
      </c>
      <c r="D6" s="480" t="s">
        <v>516</v>
      </c>
      <c r="E6" s="482" t="s">
        <v>947</v>
      </c>
      <c r="F6" s="483"/>
      <c r="G6" s="484" t="s">
        <v>951</v>
      </c>
      <c r="H6" s="486" t="s">
        <v>973</v>
      </c>
      <c r="I6" s="486"/>
      <c r="J6" s="487" t="s">
        <v>988</v>
      </c>
      <c r="K6" s="487"/>
      <c r="L6" s="199">
        <v>524</v>
      </c>
    </row>
    <row r="7" spans="2:16374" ht="39.6" x14ac:dyDescent="0.25">
      <c r="B7" s="479"/>
      <c r="C7" s="481"/>
      <c r="D7" s="481"/>
      <c r="E7" s="24" t="s">
        <v>948</v>
      </c>
      <c r="F7" s="24" t="s">
        <v>974</v>
      </c>
      <c r="G7" s="485"/>
      <c r="H7" s="199" t="s">
        <v>949</v>
      </c>
      <c r="I7" s="200" t="s">
        <v>951</v>
      </c>
      <c r="J7" s="230" t="s">
        <v>948</v>
      </c>
      <c r="K7" s="230" t="s">
        <v>974</v>
      </c>
      <c r="L7" s="230" t="s">
        <v>951</v>
      </c>
    </row>
    <row r="8" spans="2:16374" ht="19.5" customHeight="1" x14ac:dyDescent="0.25">
      <c r="B8" s="12" t="s">
        <v>21</v>
      </c>
      <c r="C8" s="470" t="s">
        <v>517</v>
      </c>
      <c r="D8" s="471"/>
      <c r="E8" s="225">
        <v>1</v>
      </c>
      <c r="F8" s="225">
        <v>2</v>
      </c>
      <c r="G8" s="225" t="s">
        <v>981</v>
      </c>
      <c r="H8" s="226">
        <v>4</v>
      </c>
      <c r="I8" s="226" t="s">
        <v>982</v>
      </c>
      <c r="J8" s="227">
        <v>4</v>
      </c>
      <c r="K8" s="227">
        <v>5</v>
      </c>
      <c r="L8" s="227" t="s">
        <v>989</v>
      </c>
      <c r="M8" s="220"/>
      <c r="N8" s="220"/>
      <c r="P8" s="9" t="s">
        <v>1022</v>
      </c>
    </row>
    <row r="9" spans="2:16374" ht="19.5" customHeight="1" x14ac:dyDescent="0.25">
      <c r="B9" s="462">
        <v>1</v>
      </c>
      <c r="C9" s="472" t="s">
        <v>499</v>
      </c>
      <c r="D9" s="232" t="s">
        <v>500</v>
      </c>
      <c r="E9" s="233" cm="1">
        <f t="array" ref="E9">SUM(_xlfn._xlws.FILTER('Revisi Kanwil1'!$G$8:$G$980,'Revisi Kanwil1'!$S$8:$S$980=D9,0))</f>
        <v>364329000</v>
      </c>
      <c r="F9" s="233" cm="1">
        <f t="array" ref="F9">SUM(_xlfn._xlws.FILTER('Revisi Kanwil1'!$M$8:$M$980,'Revisi Kanwil1'!$S$8:$S$980=D9,0))</f>
        <v>485854000</v>
      </c>
      <c r="G9" s="231">
        <f>E9-F9</f>
        <v>-121525000</v>
      </c>
      <c r="H9" s="231" t="e" cm="1">
        <f t="array" ref="H9">SUM(_xlfn._xlws.FILTER(#REF!,#REF!=D9,0))</f>
        <v>#REF!</v>
      </c>
      <c r="I9" s="235" t="e">
        <f>E9-H9</f>
        <v>#REF!</v>
      </c>
      <c r="J9" s="231" cm="1">
        <f t="array" ref="J9">SUM(_xlfn._xlws.FILTER('Revisi Kanwil1'!$G$9:$G$980,(IFERROR(SEARCH('Rekap Subkoord Revisi Kanwil'!$L$6,'Revisi Kanwil1'!$B$9:$B$980,1),"")&lt;&gt;"")*('Revisi Kanwil1'!$S$9:$S$980='Rekap Subkoord Revisi Kanwil'!$D9),0))</f>
        <v>214304000</v>
      </c>
      <c r="K9" s="231" cm="1">
        <f t="array" ref="K9">SUM(_xlfn._xlws.FILTER('Revisi Kanwil1'!$M$9:$M$980,(IFERROR(SEARCH('Rekap Subkoord Revisi Kanwil'!$L$6,'Revisi Kanwil1'!$H$9:$H$980,1),"")&lt;&gt;"")*('Revisi Kanwil1'!$S$9:$S$980='Rekap Subkoord Revisi Kanwil'!$D9),0))</f>
        <v>308804000</v>
      </c>
      <c r="L9" s="231">
        <f>J9-K9</f>
        <v>-94500000</v>
      </c>
      <c r="N9" s="360">
        <f>J9/$J$29</f>
        <v>4.720130971828855E-2</v>
      </c>
      <c r="O9" s="360">
        <f>K9/$K$29</f>
        <v>6.8015311175929405E-2</v>
      </c>
      <c r="P9" s="196">
        <v>256374000</v>
      </c>
      <c r="Q9" s="196"/>
    </row>
    <row r="10" spans="2:16374" ht="19.5" customHeight="1" x14ac:dyDescent="0.25">
      <c r="B10" s="463"/>
      <c r="C10" s="473"/>
      <c r="D10" s="236" t="s">
        <v>501</v>
      </c>
      <c r="E10" s="233" cm="1">
        <f t="array" ref="E10">SUM(_xlfn._xlws.FILTER('Revisi Kanwil1'!$G$8:$G$980,'Revisi Kanwil1'!$S$8:$S$980=D10,0))</f>
        <v>258356000</v>
      </c>
      <c r="F10" s="233" cm="1">
        <f t="array" ref="F10">SUM(_xlfn._xlws.FILTER('Revisi Kanwil1'!$M$8:$M$980,'Revisi Kanwil1'!$S$8:$S$980=D10,0))</f>
        <v>284856000</v>
      </c>
      <c r="G10" s="231">
        <f>E10-F10</f>
        <v>-26500000</v>
      </c>
      <c r="H10" s="231" t="e" cm="1">
        <f t="array" ref="H10">SUM(_xlfn._xlws.FILTER(#REF!,#REF!=D10,0))</f>
        <v>#REF!</v>
      </c>
      <c r="I10" s="235" t="e">
        <f>E10-H10</f>
        <v>#REF!</v>
      </c>
      <c r="J10" s="231" cm="1">
        <f t="array" ref="J10">SUM(_xlfn._xlws.FILTER('Revisi Kanwil1'!$G$9:$G$980,(IFERROR(SEARCH('Rekap Subkoord Revisi Kanwil'!$L$6,'Revisi Kanwil1'!$B$9:$B$980,1),"")&lt;&gt;"")*('Revisi Kanwil1'!$S$9:$S$980='Rekap Subkoord Revisi Kanwil'!$D10),0))</f>
        <v>206306000</v>
      </c>
      <c r="K10" s="231" cm="1">
        <f t="array" ref="K10">SUM(_xlfn._xlws.FILTER('Revisi Kanwil1'!$M$9:$M$980,(IFERROR(SEARCH('Rekap Subkoord Revisi Kanwil'!$L$6,'Revisi Kanwil1'!$H$9:$H$980,1),"")&lt;&gt;"")*('Revisi Kanwil1'!$S$9:$S$980='Rekap Subkoord Revisi Kanwil'!$D10),0))</f>
        <v>232806000</v>
      </c>
      <c r="L10" s="231">
        <f>J10-K10</f>
        <v>-26500000</v>
      </c>
      <c r="N10" s="360">
        <f>J10/$J$29</f>
        <v>4.5439718356825989E-2</v>
      </c>
      <c r="O10" s="360">
        <f>K10/$K$29</f>
        <v>5.127644892431258E-2</v>
      </c>
      <c r="P10" s="196">
        <v>369732000</v>
      </c>
    </row>
    <row r="11" spans="2:16374" ht="19.5" customHeight="1" x14ac:dyDescent="0.25">
      <c r="B11" s="464"/>
      <c r="C11" s="474"/>
      <c r="D11" s="237" t="s">
        <v>518</v>
      </c>
      <c r="E11" s="238">
        <f t="shared" ref="E11:L11" si="0">SUM(E9:E10)</f>
        <v>622685000</v>
      </c>
      <c r="F11" s="238">
        <f t="shared" si="0"/>
        <v>770710000</v>
      </c>
      <c r="G11" s="239">
        <f t="shared" si="0"/>
        <v>-148025000</v>
      </c>
      <c r="H11" s="239" t="e">
        <f t="shared" si="0"/>
        <v>#REF!</v>
      </c>
      <c r="I11" s="239" t="e">
        <f t="shared" si="0"/>
        <v>#REF!</v>
      </c>
      <c r="J11" s="240">
        <f t="shared" si="0"/>
        <v>420610000</v>
      </c>
      <c r="K11" s="240">
        <f t="shared" si="0"/>
        <v>541610000</v>
      </c>
      <c r="L11" s="240">
        <f t="shared" si="0"/>
        <v>-121000000</v>
      </c>
      <c r="N11" s="360">
        <f>J11/$J$29</f>
        <v>9.264102807511454E-2</v>
      </c>
      <c r="O11" s="360">
        <f>K11/$K$29</f>
        <v>0.11929176010024199</v>
      </c>
    </row>
    <row r="12" spans="2:16374" ht="19.5" customHeight="1" x14ac:dyDescent="0.3">
      <c r="B12" s="462">
        <v>2</v>
      </c>
      <c r="C12" s="472" t="s">
        <v>507</v>
      </c>
      <c r="D12" s="261" t="s">
        <v>508</v>
      </c>
      <c r="E12" s="256">
        <f>SUM(E13:E15)</f>
        <v>10025131000</v>
      </c>
      <c r="F12" s="256">
        <f>SUM(F13:F15)</f>
        <v>9922338000</v>
      </c>
      <c r="G12" s="257">
        <f>E12-F12</f>
        <v>102793000</v>
      </c>
      <c r="H12" s="258" t="e" cm="1">
        <f t="array" ref="H12">SUM(_xlfn._xlws.FILTER(#REF!,#REF!=D12,0))</f>
        <v>#REF!</v>
      </c>
      <c r="I12" s="259" t="e">
        <f>E12-H12</f>
        <v>#REF!</v>
      </c>
      <c r="J12" s="258" cm="1">
        <f t="array" ref="J12">SUM(_xlfn._xlws.FILTER('Revisi Kanwil1'!$G$9:$G$980,(IFERROR(SEARCH('Rekap Subkoord Revisi Kanwil'!$L$6,'Revisi Kanwil1'!$B$9:$B$980,1),"")&lt;&gt;"")*('Revisi Kanwil1'!$S$9:$S$980='Rekap Subkoord Revisi Kanwil'!$D12),0))</f>
        <v>1906992000</v>
      </c>
      <c r="K12" s="258" cm="1">
        <f t="array" ref="K12">SUM(_xlfn._xlws.FILTER('Revisi Kanwil1'!$M$9:$M$980,(IFERROR(SEARCH('Rekap Subkoord Revisi Kanwil'!$L$6,'Revisi Kanwil1'!$H$9:$H$980,1),"")&lt;&gt;"")*('Revisi Kanwil1'!$S$9:$S$980='Rekap Subkoord Revisi Kanwil'!$D12),0))</f>
        <v>1839262000</v>
      </c>
      <c r="L12" s="260">
        <f>J12-K12</f>
        <v>67730000</v>
      </c>
      <c r="N12" s="360">
        <f>J12/$J$29</f>
        <v>0.42002258484348642</v>
      </c>
      <c r="O12" s="360">
        <f>K12/$K$29</f>
        <v>0.4051047825289254</v>
      </c>
      <c r="Q12" s="11"/>
    </row>
    <row r="13" spans="2:16374" ht="31.2" customHeight="1" x14ac:dyDescent="0.3">
      <c r="B13" s="463"/>
      <c r="C13" s="473"/>
      <c r="D13" s="262" t="s">
        <v>127</v>
      </c>
      <c r="E13" s="233">
        <f>SUMIF(rev_kanwil1[URAIAN],D13,rev_kanwil1[JUMLAH])</f>
        <v>210809000</v>
      </c>
      <c r="F13" s="233">
        <f>SUMIF(rev_kanwil1[[URAIAN ]],D13,rev_kanwil1[[JUMLAH ]])</f>
        <v>157173000</v>
      </c>
      <c r="G13" s="234">
        <f>E13-F13</f>
        <v>53636000</v>
      </c>
      <c r="H13" s="231"/>
      <c r="I13" s="235"/>
      <c r="J13" s="231" cm="1">
        <f t="array" ref="J13">SUM(_xlfn._xlws.FILTER('Revisi Kanwil1'!$G$9:$G$980,(IFERROR(SEARCH('Rekap Subkoord Revisi Kanwil'!$L$6,'Revisi Kanwil1'!$B$9:$B$980,1),"")&lt;&gt;"")*('Revisi Kanwil1'!$R$9:$R$980='Rekap Subkoord Revisi Kanwil'!$D13),0))</f>
        <v>168109000</v>
      </c>
      <c r="K13" s="231" cm="1">
        <f t="array" ref="K13">SUM(_xlfn._xlws.FILTER('Revisi Kanwil1'!$M$9:$M$980,(IFERROR(SEARCH('Rekap Subkoord Revisi Kanwil'!$L$6,'Revisi Kanwil1'!$H$9:$H$980,1),"")&lt;&gt;"")*('Revisi Kanwil1'!$R$9:$R$980='Rekap Subkoord Revisi Kanwil'!$D13),0))</f>
        <v>114286000</v>
      </c>
      <c r="L13" s="234">
        <f>J13-K13</f>
        <v>53823000</v>
      </c>
      <c r="N13" s="360">
        <f>J13/$J$29</f>
        <v>3.7026676942249183E-2</v>
      </c>
      <c r="O13" s="360">
        <f>K13/$K$29</f>
        <v>2.51719467787084E-2</v>
      </c>
      <c r="Q13" s="11"/>
    </row>
    <row r="14" spans="2:16374" ht="31.2" customHeight="1" x14ac:dyDescent="0.3">
      <c r="B14" s="463"/>
      <c r="C14" s="473"/>
      <c r="D14" s="262" t="s">
        <v>322</v>
      </c>
      <c r="E14" s="233">
        <f>SUMIF(rev_kanwil1[URAIAN],D14,rev_kanwil1[JUMLAH])</f>
        <v>1314322000</v>
      </c>
      <c r="F14" s="233">
        <f>SUMIF(rev_kanwil1[[URAIAN ]],D14,rev_kanwil1[[JUMLAH ]])</f>
        <v>1265165000</v>
      </c>
      <c r="G14" s="234">
        <f t="shared" ref="G14:G15" si="1">E14-F14</f>
        <v>49157000</v>
      </c>
      <c r="H14" s="231"/>
      <c r="I14" s="235"/>
      <c r="J14" s="231" cm="1">
        <f t="array" ref="J14">SUM(_xlfn._xlws.FILTER('Revisi Kanwil1'!$G$9:$G$980,(IFERROR(SEARCH('Rekap Subkoord Revisi Kanwil'!$L$6,'Revisi Kanwil1'!$B$9:$B$980,1),"")&lt;&gt;"")*('Revisi Kanwil1'!$R$9:$R$980='Rekap Subkoord Revisi Kanwil'!$D14),0))</f>
        <v>952872000</v>
      </c>
      <c r="K14" s="231" cm="1">
        <f t="array" ref="K14">SUM(_xlfn._xlws.FILTER('Revisi Kanwil1'!$M$9:$M$980,(IFERROR(SEARCH('Rekap Subkoord Revisi Kanwil'!$L$6,'Revisi Kanwil1'!$H$9:$H$980,1),"")&lt;&gt;"")*('Revisi Kanwil1'!$R$9:$R$980='Rekap Subkoord Revisi Kanwil'!$D14),0))</f>
        <v>938965000</v>
      </c>
      <c r="L14" s="234">
        <f>J14-K14</f>
        <v>13907000</v>
      </c>
      <c r="N14" s="360"/>
      <c r="O14" s="360"/>
      <c r="Q14" s="11"/>
    </row>
    <row r="15" spans="2:16374" ht="19.5" customHeight="1" x14ac:dyDescent="0.3">
      <c r="B15" s="463"/>
      <c r="C15" s="473"/>
      <c r="D15" s="263" t="s">
        <v>433</v>
      </c>
      <c r="E15" s="233">
        <f>SUMIF(rev_kanwil1[URAIAN],D15,rev_kanwil1[JUMLAH])</f>
        <v>8500000000</v>
      </c>
      <c r="F15" s="233">
        <f>SUMIF(rev_kanwil1[[URAIAN ]],D15,rev_kanwil1[[JUMLAH ]])</f>
        <v>8500000000</v>
      </c>
      <c r="G15" s="231">
        <f t="shared" si="1"/>
        <v>0</v>
      </c>
      <c r="H15" s="231"/>
      <c r="I15" s="235"/>
      <c r="J15" s="231" cm="1">
        <f t="array" ref="J15">SUM(_xlfn._xlws.FILTER('Revisi Kanwil1'!$G$9:$G$980,(IFERROR(SEARCH('Rekap Subkoord Revisi Kanwil'!$L$6,'Revisi Kanwil1'!$B$9:$B$980,1),"")&lt;&gt;"")*('Revisi Kanwil1'!$R$9:$R$980='Rekap Subkoord Revisi Kanwil'!$D15),0))</f>
        <v>786011000</v>
      </c>
      <c r="K15" s="231" cm="1">
        <f t="array" ref="K15">SUM(_xlfn._xlws.FILTER('Revisi Kanwil1'!$M$9:$M$980,(IFERROR(SEARCH('Rekap Subkoord Revisi Kanwil'!$L$6,'Revisi Kanwil1'!$H$9:$H$980,1),"")&lt;&gt;"")*('Revisi Kanwil1'!$R$9:$R$980='Rekap Subkoord Revisi Kanwil'!$D15),0))</f>
        <v>786011000</v>
      </c>
      <c r="L15" s="231">
        <f>J15-K15</f>
        <v>0</v>
      </c>
      <c r="N15" s="360">
        <f t="shared" ref="N15:N29" si="2">J15/$J$29</f>
        <v>0.17312205396530955</v>
      </c>
      <c r="O15" s="360">
        <f t="shared" ref="O15:O29" si="3">K15/$K$29</f>
        <v>0.17312205396530955</v>
      </c>
      <c r="Q15" s="11"/>
    </row>
    <row r="16" spans="2:16374" ht="19.5" customHeight="1" x14ac:dyDescent="0.3">
      <c r="B16" s="463"/>
      <c r="C16" s="473"/>
      <c r="D16" s="261" t="s">
        <v>509</v>
      </c>
      <c r="E16" s="256" cm="1">
        <f t="array" ref="E16">SUM(_xlfn._xlws.FILTER('Revisi Kanwil1'!$G$8:$G$980,'Revisi Kanwil1'!$S$8:$S$980=D16,0))</f>
        <v>801164000</v>
      </c>
      <c r="F16" s="256" cm="1">
        <f t="array" ref="F16">SUM(_xlfn._xlws.FILTER('Revisi Kanwil1'!$M$8:$M$980,'Revisi Kanwil1'!$S$8:$S$980=D16,0))</f>
        <v>568589000</v>
      </c>
      <c r="G16" s="257">
        <f>E16-F16</f>
        <v>232575000</v>
      </c>
      <c r="H16" s="258" t="e" cm="1">
        <f t="array" ref="H16">SUM(_xlfn._xlws.FILTER(#REF!,#REF!=D16,0))</f>
        <v>#REF!</v>
      </c>
      <c r="I16" s="259" t="e">
        <f>E16-H16</f>
        <v>#REF!</v>
      </c>
      <c r="J16" s="258" cm="1">
        <f t="array" ref="J16">SUM(_xlfn._xlws.FILTER('Revisi Kanwil1'!$G$9:$G$980,(IFERROR(SEARCH('Rekap Subkoord Revisi Kanwil'!$L$6,'Revisi Kanwil1'!$B$9:$B$980,1),"")&lt;&gt;"")*('Revisi Kanwil1'!$S$9:$S$980='Rekap Subkoord Revisi Kanwil'!$D16),0))</f>
        <v>587664000</v>
      </c>
      <c r="K16" s="258" cm="1">
        <f t="array" ref="K16">SUM(_xlfn._xlws.FILTER('Revisi Kanwil1'!$M$9:$M$980,(IFERROR(SEARCH('Rekap Subkoord Revisi Kanwil'!$L$6,'Revisi Kanwil1'!$H$9:$H$980,1),"")&lt;&gt;"")*('Revisi Kanwil1'!$S$9:$S$980='Rekap Subkoord Revisi Kanwil'!$D16),0))</f>
        <v>434339000</v>
      </c>
      <c r="L16" s="260">
        <f>J16-K16</f>
        <v>153325000</v>
      </c>
      <c r="N16" s="360">
        <f t="shared" si="2"/>
        <v>0.12943533706458266</v>
      </c>
      <c r="O16" s="360">
        <f t="shared" si="3"/>
        <v>9.5664895017039953E-2</v>
      </c>
      <c r="Q16" s="11"/>
      <c r="S16" s="195"/>
    </row>
    <row r="17" spans="2:19" ht="19.5" customHeight="1" x14ac:dyDescent="0.25">
      <c r="B17" s="464"/>
      <c r="C17" s="474"/>
      <c r="D17" s="237" t="s">
        <v>519</v>
      </c>
      <c r="E17" s="238">
        <f>SUM(E12,E16)</f>
        <v>10826295000</v>
      </c>
      <c r="F17" s="238">
        <f>SUM(F12,F16)</f>
        <v>10490927000</v>
      </c>
      <c r="G17" s="238">
        <f>SUM(G12,G16)</f>
        <v>335368000</v>
      </c>
      <c r="H17" s="239" t="e">
        <f>SUM(H12:H16)</f>
        <v>#REF!</v>
      </c>
      <c r="I17" s="239" t="e">
        <f>SUM(I12:I16)</f>
        <v>#REF!</v>
      </c>
      <c r="J17" s="240">
        <f>SUM(J12,J16)</f>
        <v>2494656000</v>
      </c>
      <c r="K17" s="240">
        <f>SUM(K12,K16)</f>
        <v>2273601000</v>
      </c>
      <c r="L17" s="245">
        <f>SUM(L12,L16)</f>
        <v>221055000</v>
      </c>
      <c r="N17" s="360">
        <f t="shared" si="2"/>
        <v>0.54945792190806908</v>
      </c>
      <c r="O17" s="360">
        <f t="shared" si="3"/>
        <v>0.50076967754596535</v>
      </c>
      <c r="Q17" s="196"/>
      <c r="R17" s="196"/>
      <c r="S17" s="198"/>
    </row>
    <row r="18" spans="2:19" ht="19.5" customHeight="1" x14ac:dyDescent="0.25">
      <c r="B18" s="462">
        <v>3</v>
      </c>
      <c r="C18" s="472" t="s">
        <v>502</v>
      </c>
      <c r="D18" s="264" t="s">
        <v>503</v>
      </c>
      <c r="E18" s="233" cm="1">
        <f t="array" ref="E18">SUM(_xlfn._xlws.FILTER('Revisi Kanwil1'!$G$8:$G$980,'Revisi Kanwil1'!$S$8:$S$980=D18,0))</f>
        <v>525378000</v>
      </c>
      <c r="F18" s="233" cm="1">
        <f t="array" ref="F18">SUM(_xlfn._xlws.FILTER('Revisi Kanwil1'!$M$8:$M$980,'Revisi Kanwil1'!$S$8:$S$980=D18,0))</f>
        <v>525378000</v>
      </c>
      <c r="G18" s="231">
        <f>E18-F18</f>
        <v>0</v>
      </c>
      <c r="H18" s="231" t="e" cm="1">
        <f t="array" ref="H18">SUM(_xlfn._xlws.FILTER(#REF!,#REF!=D18,0))</f>
        <v>#REF!</v>
      </c>
      <c r="I18" s="235" t="e">
        <f>E18-H18</f>
        <v>#REF!</v>
      </c>
      <c r="J18" s="231" cm="1">
        <f t="array" ref="J18">SUM(_xlfn._xlws.FILTER('Revisi Kanwil1'!$G$9:$G$980,(IFERROR(SEARCH('Rekap Subkoord Revisi Kanwil'!$L$6,'Revisi Kanwil1'!$B$9:$B$980,1),"")&lt;&gt;"")*('Revisi Kanwil1'!$S$9:$S$980='Rekap Subkoord Revisi Kanwil'!$D18),0))</f>
        <v>364353000</v>
      </c>
      <c r="K18" s="231" cm="1">
        <f t="array" ref="K18">SUM(_xlfn._xlws.FILTER('Revisi Kanwil1'!$M$9:$M$980,(IFERROR(SEARCH('Rekap Subkoord Revisi Kanwil'!$L$6,'Revisi Kanwil1'!$H$9:$H$980,1),"")&lt;&gt;"")*('Revisi Kanwil1'!$S$9:$S$980='Rekap Subkoord Revisi Kanwil'!$D18),0))</f>
        <v>364353000</v>
      </c>
      <c r="L18" s="231">
        <f>J18-K18</f>
        <v>0</v>
      </c>
      <c r="N18" s="360">
        <f t="shared" si="2"/>
        <v>8.0250199715299703E-2</v>
      </c>
      <c r="O18" s="360">
        <f t="shared" si="3"/>
        <v>8.0250199715299703E-2</v>
      </c>
    </row>
    <row r="19" spans="2:19" ht="19.5" customHeight="1" x14ac:dyDescent="0.25">
      <c r="B19" s="463"/>
      <c r="C19" s="473"/>
      <c r="D19" s="264" t="s">
        <v>504</v>
      </c>
      <c r="E19" s="233" cm="1">
        <f t="array" ref="E19">SUM(_xlfn._xlws.FILTER('Revisi Kanwil1'!$G$8:$G$980,'Revisi Kanwil1'!$S$8:$S$980=D19,0))</f>
        <v>219670000</v>
      </c>
      <c r="F19" s="233" cm="1">
        <f t="array" ref="F19">SUM(_xlfn._xlws.FILTER('Revisi Kanwil1'!$M$8:$M$980,'Revisi Kanwil1'!$S$8:$S$980=D19,0))</f>
        <v>219670000</v>
      </c>
      <c r="G19" s="231">
        <f>E19-F19</f>
        <v>0</v>
      </c>
      <c r="H19" s="231" t="e" cm="1">
        <f t="array" ref="H19">SUM(_xlfn._xlws.FILTER(#REF!,#REF!=D19,0))</f>
        <v>#REF!</v>
      </c>
      <c r="I19" s="235" t="e">
        <f>E19-H19</f>
        <v>#REF!</v>
      </c>
      <c r="J19" s="231" cm="1">
        <f t="array" ref="J19">SUM(_xlfn._xlws.FILTER('Revisi Kanwil1'!$G$9:$G$980,(IFERROR(SEARCH('Rekap Subkoord Revisi Kanwil'!$L$6,'Revisi Kanwil1'!$B$9:$B$980,1),"")&lt;&gt;"")*('Revisi Kanwil1'!$S$9:$S$980='Rekap Subkoord Revisi Kanwil'!$D19),0))</f>
        <v>135170000</v>
      </c>
      <c r="K19" s="231" cm="1">
        <f t="array" ref="K19">SUM(_xlfn._xlws.FILTER('Revisi Kanwil1'!$M$9:$M$980,(IFERROR(SEARCH('Rekap Subkoord Revisi Kanwil'!$L$6,'Revisi Kanwil1'!$H$9:$H$980,1),"")&lt;&gt;"")*('Revisi Kanwil1'!$S$9:$S$980='Rekap Subkoord Revisi Kanwil'!$D19),0))</f>
        <v>135170000</v>
      </c>
      <c r="L19" s="231">
        <f>J19-K19</f>
        <v>0</v>
      </c>
      <c r="N19" s="360">
        <f t="shared" si="2"/>
        <v>2.9771730973855191E-2</v>
      </c>
      <c r="O19" s="360">
        <f t="shared" si="3"/>
        <v>2.9771730973855191E-2</v>
      </c>
    </row>
    <row r="20" spans="2:19" ht="19.5" customHeight="1" x14ac:dyDescent="0.25">
      <c r="B20" s="464"/>
      <c r="C20" s="474"/>
      <c r="D20" s="241" t="s">
        <v>520</v>
      </c>
      <c r="E20" s="238">
        <f t="shared" ref="E20:L20" si="4">SUM(E18:E19)</f>
        <v>745048000</v>
      </c>
      <c r="F20" s="238">
        <f t="shared" si="4"/>
        <v>745048000</v>
      </c>
      <c r="G20" s="239">
        <f t="shared" si="4"/>
        <v>0</v>
      </c>
      <c r="H20" s="239" t="e">
        <f t="shared" si="4"/>
        <v>#REF!</v>
      </c>
      <c r="I20" s="239" t="e">
        <f t="shared" si="4"/>
        <v>#REF!</v>
      </c>
      <c r="J20" s="240">
        <f t="shared" si="4"/>
        <v>499523000</v>
      </c>
      <c r="K20" s="240">
        <f t="shared" si="4"/>
        <v>499523000</v>
      </c>
      <c r="L20" s="240">
        <f t="shared" si="4"/>
        <v>0</v>
      </c>
      <c r="N20" s="360">
        <f t="shared" si="2"/>
        <v>0.11002193068915489</v>
      </c>
      <c r="O20" s="360">
        <f t="shared" si="3"/>
        <v>0.11002193068915489</v>
      </c>
    </row>
    <row r="21" spans="2:19" ht="19.5" customHeight="1" x14ac:dyDescent="0.25">
      <c r="B21" s="462">
        <v>4</v>
      </c>
      <c r="C21" s="465" t="s">
        <v>505</v>
      </c>
      <c r="D21" s="255" t="s">
        <v>506</v>
      </c>
      <c r="E21" s="256" cm="1">
        <f t="array" ref="E21">SUM(_xlfn._xlws.FILTER('Revisi Kanwil1'!$G$8:$G$980,'Revisi Kanwil1'!$S$8:$S$980=D21,0))</f>
        <v>3568814000</v>
      </c>
      <c r="F21" s="256" cm="1">
        <f t="array" ref="F21">SUM(_xlfn._xlws.FILTER('Revisi Kanwil1'!$M$8:$M$980,'Revisi Kanwil1'!$S$8:$S$980=D21,0))</f>
        <v>3756157000</v>
      </c>
      <c r="G21" s="257">
        <f t="shared" ref="G21:G27" si="5">E21-F21</f>
        <v>-187343000</v>
      </c>
      <c r="H21" s="258" t="e" cm="1">
        <f t="array" ref="H21">SUM(_xlfn._xlws.FILTER(#REF!,#REF!=D21,0))</f>
        <v>#REF!</v>
      </c>
      <c r="I21" s="259" t="e">
        <f>E21-H21</f>
        <v>#REF!</v>
      </c>
      <c r="J21" s="258" cm="1">
        <f t="array" ref="J21">SUM(_xlfn._xlws.FILTER('Revisi Kanwil1'!$G$9:$G$980,(IFERROR(SEARCH('Rekap Subkoord Revisi Kanwil'!$L$6,'Revisi Kanwil1'!$B$9:$B$980,1),"")&lt;&gt;"")*('Revisi Kanwil1'!$S$9:$S$980='Rekap Subkoord Revisi Kanwil'!$D21),0))</f>
        <v>785356000</v>
      </c>
      <c r="K21" s="258" cm="1">
        <f t="array" ref="K21">SUM(_xlfn._xlws.FILTER('Revisi Kanwil1'!$M$9:$M$980,(IFERROR(SEARCH('Rekap Subkoord Revisi Kanwil'!$L$6,'Revisi Kanwil1'!$H$9:$H$980,1),"")&lt;&gt;"")*('Revisi Kanwil1'!$S$9:$S$980='Rekap Subkoord Revisi Kanwil'!$D21),0))</f>
        <v>885411000</v>
      </c>
      <c r="L21" s="260">
        <f t="shared" ref="L21:L27" si="6">J21-K21</f>
        <v>-100055000</v>
      </c>
      <c r="N21" s="360">
        <f t="shared" si="2"/>
        <v>0.17297778760599999</v>
      </c>
      <c r="O21" s="360">
        <f t="shared" si="3"/>
        <v>0.19501529994297626</v>
      </c>
    </row>
    <row r="22" spans="2:19" ht="19.5" customHeight="1" x14ac:dyDescent="0.25">
      <c r="B22" s="463"/>
      <c r="C22" s="466"/>
      <c r="D22" s="263" t="s">
        <v>131</v>
      </c>
      <c r="E22" s="233">
        <f>E21-SUM(E23:E24)</f>
        <v>-201166000</v>
      </c>
      <c r="F22" s="233">
        <f>F21-SUM(F23:F24)</f>
        <v>35334000</v>
      </c>
      <c r="G22" s="248">
        <f t="shared" si="5"/>
        <v>-236500000</v>
      </c>
      <c r="H22" s="231"/>
      <c r="I22" s="235"/>
      <c r="J22" s="249" cm="1">
        <f t="array" ref="J22">SUM(_xlfn._xlws.FILTER('Revisi Kanwil1'!$G$9:$G$980,(IFERROR(SEARCH('Rekap Subkoord Revisi Kanwil'!$L$6,'Revisi Kanwil1'!$B$9:$B$980,1),"")&lt;&gt;"")*('Revisi Kanwil1'!$R$9:$R$980='Rekap Subkoord Revisi Kanwil'!$D22),0))</f>
        <v>1025486000</v>
      </c>
      <c r="K22" s="249" cm="1">
        <f t="array" ref="K22">SUM(_xlfn._xlws.FILTER('Revisi Kanwil1'!$M$9:$M$980,(IFERROR(SEARCH('Rekap Subkoord Revisi Kanwil'!$L$6,'Revisi Kanwil1'!$H$9:$H$980,1),"")&lt;&gt;"")*('Revisi Kanwil1'!$R$9:$R$980='Rekap Subkoord Revisi Kanwil'!$D22),0))</f>
        <v>1246541000</v>
      </c>
      <c r="L22" s="250">
        <f t="shared" si="6"/>
        <v>-221055000</v>
      </c>
      <c r="N22" s="360">
        <f t="shared" si="2"/>
        <v>0.22586737670677565</v>
      </c>
      <c r="O22" s="360">
        <f t="shared" si="3"/>
        <v>0.27455562106887937</v>
      </c>
    </row>
    <row r="23" spans="2:19" ht="19.5" customHeight="1" x14ac:dyDescent="0.25">
      <c r="B23" s="463"/>
      <c r="C23" s="466"/>
      <c r="D23" s="246" t="s">
        <v>236</v>
      </c>
      <c r="E23" s="233">
        <f>SUMIF(rev_kanwil1[URAIAN],D23,rev_kanwil1[JUMLAH])</f>
        <v>2195658000</v>
      </c>
      <c r="F23" s="233">
        <f>SUMIF(rev_kanwil1[[URAIAN ]],D23,rev_kanwil1[[JUMLAH ]])</f>
        <v>2195658000</v>
      </c>
      <c r="G23" s="231">
        <f t="shared" si="5"/>
        <v>0</v>
      </c>
      <c r="H23" s="231"/>
      <c r="I23" s="235"/>
      <c r="J23" s="231" cm="1">
        <f t="array" ref="J23">SUM(_xlfn._xlws.FILTER('Revisi Kanwil1'!$G$9:$G$980,(IFERROR(SEARCH('Rekap Subkoord Revisi Kanwil'!$L$6,'Revisi Kanwil1'!$B$9:$B$980,1),"")&lt;&gt;"")*('Revisi Kanwil1'!$R$9:$R$980='Rekap Subkoord Revisi Kanwil'!$D23),0))</f>
        <v>0</v>
      </c>
      <c r="K23" s="231" cm="1">
        <f t="array" ref="K23">SUM(_xlfn._xlws.FILTER('Revisi Kanwil1'!$M$9:$M$980,(IFERROR(SEARCH('Rekap Subkoord Revisi Kanwil'!$L$6,'Revisi Kanwil1'!$H$9:$H$980,1),"")&lt;&gt;"")*('Revisi Kanwil1'!$R$9:$R$980='Rekap Subkoord Revisi Kanwil'!$D23),0))</f>
        <v>0</v>
      </c>
      <c r="L23" s="231">
        <f t="shared" si="6"/>
        <v>0</v>
      </c>
      <c r="N23" s="360">
        <f t="shared" si="2"/>
        <v>0</v>
      </c>
      <c r="O23" s="360">
        <f t="shared" si="3"/>
        <v>0</v>
      </c>
    </row>
    <row r="24" spans="2:19" ht="19.5" customHeight="1" x14ac:dyDescent="0.25">
      <c r="B24" s="463"/>
      <c r="C24" s="466"/>
      <c r="D24" s="246" t="s">
        <v>1011</v>
      </c>
      <c r="E24" s="233">
        <f>'Revisi Kanwil1'!G111+'Revisi Kanwil1'!G382</f>
        <v>1574322000</v>
      </c>
      <c r="F24" s="233">
        <f>'Revisi Kanwil1'!M111+'Revisi Kanwil1'!M382</f>
        <v>1525165000</v>
      </c>
      <c r="G24" s="231">
        <f t="shared" si="5"/>
        <v>49157000</v>
      </c>
      <c r="H24" s="231"/>
      <c r="I24" s="235"/>
      <c r="J24" s="231" cm="1">
        <f t="array" ref="J24">SUM(_xlfn._xlws.FILTER('Revisi Kanwil1'!$G$9:$G$980,(IFERROR(SEARCH('Rekap Subkoord Revisi Kanwil'!$L$6,'Revisi Kanwil1'!$B$9:$B$980,1),"")&lt;&gt;"")*('Revisi Kanwil1'!$R$9:$R$980='Rekap Subkoord Revisi Kanwil'!$D24),0))</f>
        <v>0</v>
      </c>
      <c r="K24" s="231" cm="1">
        <f t="array" ref="K24">SUM(_xlfn._xlws.FILTER('Revisi Kanwil1'!$M$9:$M$980,(IFERROR(SEARCH('Rekap Subkoord Revisi Kanwil'!$L$6,'Revisi Kanwil1'!$H$9:$H$980,1),"")&lt;&gt;"")*('Revisi Kanwil1'!$R$9:$R$980='Rekap Subkoord Revisi Kanwil'!$D24),0))</f>
        <v>0</v>
      </c>
      <c r="L24" s="231">
        <f t="shared" si="6"/>
        <v>0</v>
      </c>
      <c r="N24" s="360">
        <f t="shared" si="2"/>
        <v>0</v>
      </c>
      <c r="O24" s="360">
        <f t="shared" si="3"/>
        <v>0</v>
      </c>
    </row>
    <row r="25" spans="2:19" ht="19.5" customHeight="1" x14ac:dyDescent="0.25">
      <c r="B25" s="463"/>
      <c r="C25" s="466"/>
      <c r="D25" s="255" t="s">
        <v>510</v>
      </c>
      <c r="E25" s="256" cm="1">
        <f t="array" ref="E25">SUM(_xlfn._xlws.FILTER('Revisi Kanwil1'!$G$8:$G$980,'Revisi Kanwil1'!$S$8:$S$980=D25,0))</f>
        <v>7525338000</v>
      </c>
      <c r="F25" s="256" cm="1">
        <f t="array" ref="F25">SUM(_xlfn._xlws.FILTER('Revisi Kanwil1'!$M$8:$M$980,'Revisi Kanwil1'!$S$8:$S$980=D25,0))</f>
        <v>7525338000</v>
      </c>
      <c r="G25" s="258">
        <f t="shared" si="5"/>
        <v>0</v>
      </c>
      <c r="H25" s="258" t="e" cm="1">
        <f t="array" ref="H25">SUM(_xlfn._xlws.FILTER(#REF!,#REF!=D25,0))</f>
        <v>#REF!</v>
      </c>
      <c r="I25" s="259" t="e">
        <f>E25-H25</f>
        <v>#REF!</v>
      </c>
      <c r="J25" s="258" cm="1">
        <f t="array" ref="J25">SUM(_xlfn._xlws.FILTER('Revisi Kanwil1'!$G$9:$G$980,(IFERROR(SEARCH('Rekap Subkoord Revisi Kanwil'!$L$6,'Revisi Kanwil1'!$B$9:$B$980,1),"")&lt;&gt;"")*('Revisi Kanwil1'!$S$9:$S$980='Rekap Subkoord Revisi Kanwil'!$D25),0))</f>
        <v>340068000</v>
      </c>
      <c r="K25" s="258" cm="1">
        <f t="array" ref="K25">SUM(_xlfn._xlws.FILTER('Revisi Kanwil1'!$M$9:$M$980,(IFERROR(SEARCH('Rekap Subkoord Revisi Kanwil'!$L$6,'Revisi Kanwil1'!$H$9:$H$980,1),"")&lt;&gt;"")*('Revisi Kanwil1'!$S$9:$S$980='Rekap Subkoord Revisi Kanwil'!$D25),0))</f>
        <v>340068000</v>
      </c>
      <c r="L25" s="258">
        <f t="shared" si="6"/>
        <v>0</v>
      </c>
      <c r="N25" s="360">
        <f t="shared" si="2"/>
        <v>7.490133172166151E-2</v>
      </c>
      <c r="O25" s="360">
        <f t="shared" si="3"/>
        <v>7.490133172166151E-2</v>
      </c>
    </row>
    <row r="26" spans="2:19" ht="19.5" customHeight="1" x14ac:dyDescent="0.25">
      <c r="B26" s="463"/>
      <c r="C26" s="466"/>
      <c r="D26" s="246" t="s">
        <v>393</v>
      </c>
      <c r="E26" s="233">
        <f>E25-E27</f>
        <v>489318000</v>
      </c>
      <c r="F26" s="233">
        <f>F25-F27</f>
        <v>489318000</v>
      </c>
      <c r="G26" s="231">
        <f t="shared" si="5"/>
        <v>0</v>
      </c>
      <c r="H26" s="231"/>
      <c r="I26" s="235"/>
      <c r="J26" s="231" cm="1">
        <f t="array" ref="J26">SUM(_xlfn._xlws.FILTER('Revisi Kanwil1'!$G$9:$G$980,(IFERROR(SEARCH('Rekap Subkoord Revisi Kanwil'!$L$6,'Revisi Kanwil1'!$B$9:$B$980,1),"")&lt;&gt;"")*('Revisi Kanwil1'!$R$9:$R$980='Rekap Subkoord Revisi Kanwil'!$D26),0))</f>
        <v>340068000</v>
      </c>
      <c r="K26" s="231" cm="1">
        <f t="array" ref="K26">SUM(_xlfn._xlws.FILTER('Revisi Kanwil1'!$M$9:$M$980,(IFERROR(SEARCH('Rekap Subkoord Revisi Kanwil'!$L$6,'Revisi Kanwil1'!$H$9:$H$980,1),"")&lt;&gt;"")*('Revisi Kanwil1'!$R$9:$R$980='Rekap Subkoord Revisi Kanwil'!$D26),0))</f>
        <v>340068000</v>
      </c>
      <c r="L26" s="249">
        <f t="shared" si="6"/>
        <v>0</v>
      </c>
      <c r="N26" s="360">
        <f t="shared" si="2"/>
        <v>7.490133172166151E-2</v>
      </c>
      <c r="O26" s="360">
        <f t="shared" si="3"/>
        <v>7.490133172166151E-2</v>
      </c>
    </row>
    <row r="27" spans="2:19" ht="19.5" customHeight="1" x14ac:dyDescent="0.25">
      <c r="B27" s="463"/>
      <c r="C27" s="466"/>
      <c r="D27" s="246" t="s">
        <v>536</v>
      </c>
      <c r="E27" s="233">
        <f>SUMIF(rev_kanwil1[URAIAN],$D27,rev_kanwil1[JUMLAH])</f>
        <v>7036020000</v>
      </c>
      <c r="F27" s="233">
        <f>SUMIF(rev_kanwil1[[URAIAN ]],D27,rev_kanwil1[[JUMLAH ]])</f>
        <v>7036020000</v>
      </c>
      <c r="G27" s="249">
        <f t="shared" si="5"/>
        <v>0</v>
      </c>
      <c r="H27" s="231"/>
      <c r="I27" s="235"/>
      <c r="J27" s="231" cm="1">
        <f t="array" ref="J27">SUM(_xlfn._xlws.FILTER('Revisi Kanwil1'!$G$9:$G$980,(IFERROR(SEARCH('Rekap Subkoord Revisi Kanwil'!$L$6,'Revisi Kanwil1'!$B$9:$B$980,1),"")&lt;&gt;"")*('Revisi Kanwil1'!$R$9:$R$980='Rekap Subkoord Revisi Kanwil'!$D27),0))</f>
        <v>0</v>
      </c>
      <c r="K27" s="231" cm="1">
        <f t="array" ref="K27">SUM(_xlfn._xlws.FILTER('Revisi Kanwil1'!$M$9:$M$980,(IFERROR(SEARCH('Rekap Subkoord Revisi Kanwil'!$L$6,'Revisi Kanwil1'!$H$9:$H$980,1),"")&lt;&gt;"")*('Revisi Kanwil1'!$R$9:$R$980='Rekap Subkoord Revisi Kanwil'!$D27),0))</f>
        <v>0</v>
      </c>
      <c r="L27" s="231">
        <f t="shared" si="6"/>
        <v>0</v>
      </c>
      <c r="N27" s="360">
        <f t="shared" si="2"/>
        <v>0</v>
      </c>
      <c r="O27" s="360">
        <f t="shared" si="3"/>
        <v>0</v>
      </c>
    </row>
    <row r="28" spans="2:19" ht="19.5" customHeight="1" x14ac:dyDescent="0.25">
      <c r="B28" s="464"/>
      <c r="C28" s="467"/>
      <c r="D28" s="242" t="s">
        <v>521</v>
      </c>
      <c r="E28" s="238">
        <f>SUM(E21,E25)</f>
        <v>11094152000</v>
      </c>
      <c r="F28" s="238">
        <f>SUM(F21,F25)</f>
        <v>11281495000</v>
      </c>
      <c r="G28" s="243">
        <f>SUM(G21,G25)</f>
        <v>-187343000</v>
      </c>
      <c r="H28" s="239" t="e">
        <f>SUM(H21:H25)</f>
        <v>#REF!</v>
      </c>
      <c r="I28" s="239" t="e">
        <f>SUM(I21:I25)</f>
        <v>#REF!</v>
      </c>
      <c r="J28" s="240">
        <f>SUM(J21,J25)</f>
        <v>1125424000</v>
      </c>
      <c r="K28" s="240">
        <f>SUM(K21,K25)</f>
        <v>1225479000</v>
      </c>
      <c r="L28" s="245">
        <f>SUM(L21,L25)</f>
        <v>-100055000</v>
      </c>
      <c r="N28" s="360">
        <f t="shared" si="2"/>
        <v>0.24787911932766149</v>
      </c>
      <c r="O28" s="360">
        <f t="shared" si="3"/>
        <v>0.26991663166463775</v>
      </c>
    </row>
    <row r="29" spans="2:19" ht="24" customHeight="1" x14ac:dyDescent="0.25">
      <c r="B29" s="468" t="s">
        <v>522</v>
      </c>
      <c r="C29" s="469"/>
      <c r="D29" s="469"/>
      <c r="E29" s="114">
        <f t="shared" ref="E29:L29" si="7">SUM(E11,E17,E20,E28)</f>
        <v>23288180000</v>
      </c>
      <c r="F29" s="114">
        <f t="shared" si="7"/>
        <v>23288180000</v>
      </c>
      <c r="G29" s="114">
        <f t="shared" si="7"/>
        <v>0</v>
      </c>
      <c r="H29" s="114" t="e">
        <f t="shared" si="7"/>
        <v>#REF!</v>
      </c>
      <c r="I29" s="114" t="e">
        <f t="shared" si="7"/>
        <v>#REF!</v>
      </c>
      <c r="J29" s="224">
        <f t="shared" si="7"/>
        <v>4540213000</v>
      </c>
      <c r="K29" s="224">
        <f t="shared" si="7"/>
        <v>4540213000</v>
      </c>
      <c r="L29" s="224">
        <f t="shared" si="7"/>
        <v>0</v>
      </c>
      <c r="N29" s="360">
        <f t="shared" si="2"/>
        <v>1</v>
      </c>
      <c r="O29" s="360">
        <f t="shared" si="3"/>
        <v>1</v>
      </c>
    </row>
    <row r="30" spans="2:19" x14ac:dyDescent="0.25">
      <c r="B30" s="357" t="s">
        <v>1304</v>
      </c>
      <c r="G30" s="198"/>
    </row>
    <row r="31" spans="2:19" ht="3.6" customHeight="1" x14ac:dyDescent="0.25"/>
    <row r="32" spans="2:19" x14ac:dyDescent="0.25">
      <c r="G32" s="20" t="s">
        <v>1296</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L2"/>
    <mergeCell ref="B3:L3"/>
    <mergeCell ref="B5:C5"/>
    <mergeCell ref="B6:B7"/>
    <mergeCell ref="C6:C7"/>
    <mergeCell ref="D6:D7"/>
    <mergeCell ref="E6:F6"/>
    <mergeCell ref="G6:G7"/>
    <mergeCell ref="H6:I6"/>
    <mergeCell ref="J6:K6"/>
    <mergeCell ref="B21:B28"/>
    <mergeCell ref="C21:C28"/>
    <mergeCell ref="B29:D29"/>
    <mergeCell ref="C8:D8"/>
    <mergeCell ref="B9:B11"/>
    <mergeCell ref="C9:C11"/>
    <mergeCell ref="B12:B17"/>
    <mergeCell ref="C12:C17"/>
    <mergeCell ref="B18:B20"/>
    <mergeCell ref="C18:C20"/>
  </mergeCells>
  <conditionalFormatting sqref="G9:G19 G21:G29">
    <cfRule type="cellIs" dxfId="63" priority="1" operator="lessThan">
      <formula>0</formula>
    </cfRule>
  </conditionalFormatting>
  <conditionalFormatting sqref="L9:L29">
    <cfRule type="cellIs" dxfId="62" priority="2" operator="lessThan">
      <formula>0</formula>
    </cfRule>
  </conditionalFormatting>
  <printOptions horizontalCentered="1"/>
  <pageMargins left="0.59055118110236227" right="0.59055118110236227" top="0.39370078740157483" bottom="0.39370078740157483" header="0" footer="0.39370078740157483"/>
  <pageSetup paperSize="9" scale="76" pageOrder="overThenDown" orientation="landscape" cellComments="atEnd"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EAD08-1776-4507-A30E-6590CD65B85B}">
  <sheetPr>
    <tabColor rgb="FF7030A0"/>
    <pageSetUpPr fitToPage="1"/>
  </sheetPr>
  <dimension ref="A1:Z1065"/>
  <sheetViews>
    <sheetView showGridLines="0" view="pageBreakPreview" topLeftCell="A637" zoomScale="93" zoomScaleNormal="70" zoomScaleSheetLayoutView="93" workbookViewId="0">
      <selection activeCell="A8" sqref="A8:G660"/>
    </sheetView>
  </sheetViews>
  <sheetFormatPr defaultColWidth="14" defaultRowHeight="13.8" x14ac:dyDescent="0.25"/>
  <cols>
    <col min="1" max="1" width="34.33203125" style="2" bestFit="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customWidth="1"/>
    <col min="14" max="14" width="14.21875" style="4" customWidth="1"/>
    <col min="15" max="15" width="18.5546875" style="177" customWidth="1"/>
    <col min="16" max="16" width="26.21875" style="4" customWidth="1"/>
    <col min="17" max="17" width="31.88671875" style="4" customWidth="1"/>
    <col min="18" max="18" width="18.44140625" style="499" customWidth="1"/>
    <col min="19" max="19" width="32.77734375" style="177" bestFit="1" customWidth="1"/>
    <col min="20" max="21" width="15.6640625" style="4" bestFit="1" customWidth="1"/>
    <col min="22" max="16384" width="14" style="4"/>
  </cols>
  <sheetData>
    <row r="1" spans="1:21" s="14" customFormat="1" ht="13.2" x14ac:dyDescent="0.25">
      <c r="A1" s="8"/>
      <c r="B1" s="17" t="s">
        <v>1023</v>
      </c>
      <c r="C1" s="15"/>
      <c r="D1" s="15"/>
      <c r="E1" s="15"/>
      <c r="F1" s="15"/>
      <c r="G1" s="15"/>
      <c r="H1" s="17"/>
      <c r="I1" s="15"/>
      <c r="J1" s="15"/>
      <c r="K1" s="15"/>
      <c r="L1" s="15"/>
      <c r="O1" s="193"/>
      <c r="P1" s="191"/>
      <c r="Q1" s="8"/>
      <c r="R1" s="495"/>
      <c r="S1" s="221"/>
    </row>
    <row r="2" spans="1:21" s="14" customFormat="1" ht="13.2" x14ac:dyDescent="0.25">
      <c r="A2" s="8"/>
      <c r="B2" s="17" t="s">
        <v>950</v>
      </c>
      <c r="C2" s="15"/>
      <c r="D2" s="15"/>
      <c r="E2" s="15"/>
      <c r="F2" s="15"/>
      <c r="G2" s="15"/>
      <c r="H2" s="377"/>
      <c r="I2" s="378"/>
      <c r="J2" s="15"/>
      <c r="K2" s="15"/>
      <c r="L2" s="175"/>
      <c r="N2" s="228"/>
      <c r="O2" s="15"/>
      <c r="P2" s="191"/>
      <c r="Q2" s="8"/>
      <c r="R2" s="495"/>
      <c r="S2" s="221"/>
    </row>
    <row r="3" spans="1:21" s="14" customFormat="1" ht="13.2" x14ac:dyDescent="0.25">
      <c r="A3" s="8"/>
      <c r="B3" s="17" t="s">
        <v>1308</v>
      </c>
      <c r="C3" s="16"/>
      <c r="D3" s="16"/>
      <c r="E3" s="16"/>
      <c r="F3" s="16"/>
      <c r="G3" s="16"/>
      <c r="H3" s="17"/>
      <c r="I3" s="16"/>
      <c r="J3" s="189"/>
      <c r="K3" s="16"/>
      <c r="M3" s="254"/>
      <c r="N3" s="228"/>
      <c r="O3" s="192"/>
      <c r="P3" s="185"/>
      <c r="Q3" s="8"/>
      <c r="R3" s="495"/>
      <c r="S3" s="221"/>
    </row>
    <row r="4" spans="1:21" s="14" customFormat="1" ht="13.2" x14ac:dyDescent="0.25">
      <c r="A4" s="8"/>
      <c r="B4" s="17"/>
      <c r="C4" s="16"/>
      <c r="D4" s="16"/>
      <c r="E4" s="16"/>
      <c r="F4" s="16"/>
      <c r="G4" s="16"/>
      <c r="H4" s="17"/>
      <c r="I4" s="16"/>
      <c r="J4" s="253"/>
      <c r="K4" s="373"/>
      <c r="L4" s="307"/>
      <c r="M4" s="307"/>
      <c r="N4" s="254"/>
      <c r="O4" s="188"/>
      <c r="Q4" s="8"/>
      <c r="R4" s="495"/>
      <c r="S4" s="221"/>
    </row>
    <row r="5" spans="1:21" s="174" customFormat="1" x14ac:dyDescent="0.25">
      <c r="A5" s="172"/>
      <c r="B5" s="489" t="s">
        <v>948</v>
      </c>
      <c r="C5" s="173"/>
      <c r="D5" s="22"/>
      <c r="E5" s="22"/>
      <c r="F5" s="22"/>
      <c r="G5" s="22"/>
      <c r="H5" s="490" t="s">
        <v>949</v>
      </c>
      <c r="I5" s="229"/>
      <c r="J5" s="194"/>
      <c r="K5" s="194"/>
      <c r="L5" s="194"/>
      <c r="M5" s="197"/>
      <c r="O5" s="186"/>
      <c r="P5" s="8"/>
      <c r="R5" s="496"/>
      <c r="S5" s="222"/>
    </row>
    <row r="6" spans="1:21"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299" t="s">
        <v>530</v>
      </c>
      <c r="Q6" s="299" t="s">
        <v>531</v>
      </c>
      <c r="R6" s="497" t="s">
        <v>1013</v>
      </c>
      <c r="S6" s="220" t="s">
        <v>980</v>
      </c>
      <c r="T6" s="4" t="s">
        <v>1284</v>
      </c>
      <c r="U6" s="4" t="s">
        <v>1279</v>
      </c>
    </row>
    <row r="7" spans="1:21" s="19" customFormat="1" ht="13.2" x14ac:dyDescent="0.25">
      <c r="A7" s="3"/>
      <c r="B7" s="302">
        <v>1</v>
      </c>
      <c r="C7" s="302">
        <v>2</v>
      </c>
      <c r="D7" s="303">
        <v>3</v>
      </c>
      <c r="E7" s="303">
        <v>4</v>
      </c>
      <c r="F7" s="302">
        <v>5</v>
      </c>
      <c r="G7" s="367">
        <v>6</v>
      </c>
      <c r="H7" s="369">
        <v>1</v>
      </c>
      <c r="I7" s="302">
        <v>2</v>
      </c>
      <c r="J7" s="303">
        <v>3</v>
      </c>
      <c r="K7" s="303">
        <v>4</v>
      </c>
      <c r="L7" s="302">
        <v>5</v>
      </c>
      <c r="M7" s="302">
        <v>6</v>
      </c>
      <c r="N7" s="179">
        <v>7</v>
      </c>
      <c r="O7" s="18">
        <v>7</v>
      </c>
      <c r="P7" s="179">
        <v>9</v>
      </c>
      <c r="Q7" s="179">
        <v>10</v>
      </c>
      <c r="R7" s="498"/>
      <c r="U7" s="429">
        <f>IF(rev_kanwil1[[#This Row],[Akrual]]&gt;rev_kanwil1[[#This Row],[JUMLAH ]],rev_kanwil1[[#This Row],[Akrual]]-rev_kanwil1[[#This Row],[JUMLAH ]],0)</f>
        <v>0</v>
      </c>
    </row>
    <row r="8" spans="1:21" ht="13.2" x14ac:dyDescent="0.25">
      <c r="A8" s="3"/>
      <c r="B8" s="270"/>
      <c r="C8" s="266" t="s">
        <v>6</v>
      </c>
      <c r="D8" s="267"/>
      <c r="E8" s="267"/>
      <c r="F8" s="268"/>
      <c r="G8" s="271">
        <f>SUM(G9,G104)</f>
        <v>23288180000</v>
      </c>
      <c r="H8" s="270"/>
      <c r="I8" s="266" t="s">
        <v>6</v>
      </c>
      <c r="J8" s="267"/>
      <c r="K8" s="267"/>
      <c r="L8" s="268"/>
      <c r="M8" s="271">
        <f>SUM(M9,M104)</f>
        <v>23288180000</v>
      </c>
      <c r="N8" s="318">
        <f>G8-M8</f>
        <v>0</v>
      </c>
      <c r="O8" s="206"/>
      <c r="P8" s="180"/>
      <c r="Q8" s="180"/>
      <c r="T8" s="271">
        <f>SUM(T9,T104)</f>
        <v>7689732959</v>
      </c>
      <c r="U8" s="271">
        <f>SUM(U9,U104)</f>
        <v>15598447041</v>
      </c>
    </row>
    <row r="9" spans="1:21" ht="13.2" x14ac:dyDescent="0.25">
      <c r="A9" s="1" t="s">
        <v>7</v>
      </c>
      <c r="B9" s="143" t="s">
        <v>7</v>
      </c>
      <c r="C9" s="28" t="s">
        <v>8</v>
      </c>
      <c r="D9" s="27"/>
      <c r="E9" s="27"/>
      <c r="F9" s="29"/>
      <c r="G9" s="29">
        <f t="shared" ref="G9:G11" si="0">G10</f>
        <v>1000000000</v>
      </c>
      <c r="H9" s="143" t="s">
        <v>7</v>
      </c>
      <c r="I9" s="28" t="s">
        <v>8</v>
      </c>
      <c r="J9" s="27"/>
      <c r="K9" s="27"/>
      <c r="L9" s="29"/>
      <c r="M9" s="29">
        <f t="shared" ref="M9:M11" si="1">M10</f>
        <v>1000000000</v>
      </c>
      <c r="N9" s="319">
        <f t="shared" ref="N9:N72" si="2">G9-M9</f>
        <v>0</v>
      </c>
      <c r="O9" s="207" t="s">
        <v>1306</v>
      </c>
      <c r="P9" s="180"/>
      <c r="Q9" s="180"/>
      <c r="T9" s="29">
        <f t="shared" ref="T9:U11" si="3">T10</f>
        <v>397653087</v>
      </c>
      <c r="U9" s="29">
        <f t="shared" si="3"/>
        <v>602346913</v>
      </c>
    </row>
    <row r="10" spans="1:21" ht="13.2" x14ac:dyDescent="0.25">
      <c r="A10" s="1" t="s">
        <v>9</v>
      </c>
      <c r="B10" s="144" t="s">
        <v>550</v>
      </c>
      <c r="C10" s="31" t="s">
        <v>10</v>
      </c>
      <c r="D10" s="30"/>
      <c r="E10" s="30"/>
      <c r="F10" s="32"/>
      <c r="G10" s="32">
        <f t="shared" si="0"/>
        <v>1000000000</v>
      </c>
      <c r="H10" s="144" t="s">
        <v>550</v>
      </c>
      <c r="I10" s="31" t="s">
        <v>10</v>
      </c>
      <c r="J10" s="30"/>
      <c r="K10" s="30"/>
      <c r="L10" s="32"/>
      <c r="M10" s="32">
        <f t="shared" si="1"/>
        <v>1000000000</v>
      </c>
      <c r="N10" s="320">
        <f t="shared" si="2"/>
        <v>0</v>
      </c>
      <c r="O10" s="207"/>
      <c r="P10" s="180"/>
      <c r="Q10" s="180"/>
      <c r="T10" s="32">
        <f t="shared" si="3"/>
        <v>397653087</v>
      </c>
      <c r="U10" s="32">
        <f t="shared" si="3"/>
        <v>602346913</v>
      </c>
    </row>
    <row r="11" spans="1:21" ht="13.2" x14ac:dyDescent="0.25">
      <c r="A11" s="1" t="s">
        <v>11</v>
      </c>
      <c r="B11" s="145" t="s">
        <v>12</v>
      </c>
      <c r="C11" s="34" t="s">
        <v>551</v>
      </c>
      <c r="D11" s="33">
        <v>5</v>
      </c>
      <c r="E11" s="182" t="s">
        <v>552</v>
      </c>
      <c r="F11" s="182"/>
      <c r="G11" s="35">
        <f t="shared" si="0"/>
        <v>1000000000</v>
      </c>
      <c r="H11" s="145" t="s">
        <v>12</v>
      </c>
      <c r="I11" s="34" t="s">
        <v>551</v>
      </c>
      <c r="J11" s="33">
        <v>5</v>
      </c>
      <c r="K11" s="182" t="s">
        <v>552</v>
      </c>
      <c r="L11" s="182"/>
      <c r="M11" s="35">
        <f t="shared" si="1"/>
        <v>1000000000</v>
      </c>
      <c r="N11" s="321">
        <f t="shared" si="2"/>
        <v>0</v>
      </c>
      <c r="O11" s="207"/>
      <c r="P11" s="180"/>
      <c r="Q11" s="180"/>
      <c r="T11" s="35">
        <f t="shared" si="3"/>
        <v>397653087</v>
      </c>
      <c r="U11" s="35">
        <f t="shared" si="3"/>
        <v>602346913</v>
      </c>
    </row>
    <row r="12" spans="1:21" ht="26.4" x14ac:dyDescent="0.25">
      <c r="A12" s="1" t="s">
        <v>14</v>
      </c>
      <c r="B12" s="146" t="s">
        <v>15</v>
      </c>
      <c r="C12" s="37" t="s">
        <v>16</v>
      </c>
      <c r="D12" s="36">
        <v>5</v>
      </c>
      <c r="E12" s="36" t="s">
        <v>13</v>
      </c>
      <c r="F12" s="38"/>
      <c r="G12" s="38">
        <f>SUM(G13,G34,G57,G82)</f>
        <v>1000000000</v>
      </c>
      <c r="H12" s="146" t="s">
        <v>15</v>
      </c>
      <c r="I12" s="37" t="s">
        <v>16</v>
      </c>
      <c r="J12" s="36">
        <v>5</v>
      </c>
      <c r="K12" s="36" t="s">
        <v>13</v>
      </c>
      <c r="L12" s="38"/>
      <c r="M12" s="38">
        <f>SUM(M13,M34,M57,M82)</f>
        <v>1000000000</v>
      </c>
      <c r="N12" s="322">
        <f t="shared" si="2"/>
        <v>0</v>
      </c>
      <c r="O12" s="207"/>
      <c r="P12" s="180"/>
      <c r="Q12" s="180"/>
      <c r="T12" s="38">
        <f>SUM(T13,T34,T57,T82)</f>
        <v>397653087</v>
      </c>
      <c r="U12" s="38">
        <f>SUM(U13,U34,U57,U82)</f>
        <v>602346913</v>
      </c>
    </row>
    <row r="13" spans="1:21" ht="13.2" x14ac:dyDescent="0.25">
      <c r="A13" s="1" t="s">
        <v>17</v>
      </c>
      <c r="B13" s="276" t="s">
        <v>18</v>
      </c>
      <c r="C13" s="273" t="s">
        <v>19</v>
      </c>
      <c r="D13" s="272"/>
      <c r="E13" s="272" t="s">
        <v>553</v>
      </c>
      <c r="F13" s="274"/>
      <c r="G13" s="274">
        <f>SUM(G14,G24)</f>
        <v>186192000</v>
      </c>
      <c r="H13" s="276" t="s">
        <v>18</v>
      </c>
      <c r="I13" s="273" t="s">
        <v>19</v>
      </c>
      <c r="J13" s="272"/>
      <c r="K13" s="272" t="s">
        <v>553</v>
      </c>
      <c r="L13" s="274"/>
      <c r="M13" s="274">
        <f>SUM(M14,M24)</f>
        <v>186192000</v>
      </c>
      <c r="N13" s="435">
        <f t="shared" si="2"/>
        <v>0</v>
      </c>
      <c r="O13" s="207"/>
      <c r="P13" s="180"/>
      <c r="Q13" s="180"/>
      <c r="T13" s="274">
        <f>SUM(T14,T24)</f>
        <v>62977500</v>
      </c>
      <c r="U13" s="274">
        <f>SUM(U14,U24)</f>
        <v>123214500</v>
      </c>
    </row>
    <row r="14" spans="1:21" ht="13.2" x14ac:dyDescent="0.25">
      <c r="A14" s="1" t="s">
        <v>20</v>
      </c>
      <c r="B14" s="148" t="s">
        <v>21</v>
      </c>
      <c r="C14" s="43" t="s">
        <v>22</v>
      </c>
      <c r="D14" s="42"/>
      <c r="E14" s="42"/>
      <c r="F14" s="44"/>
      <c r="G14" s="44">
        <f>SUM(G15,G20,G22)</f>
        <v>131673000</v>
      </c>
      <c r="H14" s="148" t="s">
        <v>21</v>
      </c>
      <c r="I14" s="43" t="s">
        <v>22</v>
      </c>
      <c r="J14" s="42"/>
      <c r="K14" s="42"/>
      <c r="L14" s="44"/>
      <c r="M14" s="44">
        <f>SUM(M15,M20,M22)</f>
        <v>131673000</v>
      </c>
      <c r="N14" s="313">
        <f t="shared" si="2"/>
        <v>0</v>
      </c>
      <c r="O14" s="207"/>
      <c r="P14" s="180" t="s">
        <v>499</v>
      </c>
      <c r="Q14" s="180" t="s">
        <v>500</v>
      </c>
      <c r="S14" s="223"/>
      <c r="T14" s="44">
        <f>SUM(T15,T20,T22)</f>
        <v>33036700</v>
      </c>
      <c r="U14" s="44">
        <f>SUM(U15,U20,U22)</f>
        <v>98636300</v>
      </c>
    </row>
    <row r="15" spans="1:21" ht="13.2" x14ac:dyDescent="0.25">
      <c r="A15" s="1" t="s">
        <v>23</v>
      </c>
      <c r="B15" s="149" t="s">
        <v>523</v>
      </c>
      <c r="C15" s="46" t="s">
        <v>24</v>
      </c>
      <c r="D15" s="45"/>
      <c r="E15" s="45"/>
      <c r="F15" s="47"/>
      <c r="G15" s="47">
        <f>SUM(G16:G19)</f>
        <v>48225000</v>
      </c>
      <c r="H15" s="149" t="s">
        <v>523</v>
      </c>
      <c r="I15" s="46" t="s">
        <v>24</v>
      </c>
      <c r="J15" s="45"/>
      <c r="K15" s="45"/>
      <c r="L15" s="47"/>
      <c r="M15" s="47">
        <f>SUM(M16:M19)</f>
        <v>48225000</v>
      </c>
      <c r="N15" s="323">
        <f t="shared" si="2"/>
        <v>0</v>
      </c>
      <c r="O15" s="207"/>
      <c r="P15" s="180"/>
      <c r="Q15" s="180"/>
      <c r="S15" s="223" t="s">
        <v>500</v>
      </c>
      <c r="T15" s="47">
        <f>SUM(T16:T19)</f>
        <v>7217000</v>
      </c>
      <c r="U15" s="47">
        <f>SUM(U16:U19)</f>
        <v>41008000</v>
      </c>
    </row>
    <row r="16" spans="1:21" ht="13.2" x14ac:dyDescent="0.25">
      <c r="A16" s="1" t="s">
        <v>25</v>
      </c>
      <c r="B16" s="150"/>
      <c r="C16" s="49" t="s">
        <v>554</v>
      </c>
      <c r="D16" s="48">
        <v>533</v>
      </c>
      <c r="E16" s="48" t="s">
        <v>26</v>
      </c>
      <c r="F16" s="448">
        <v>75000</v>
      </c>
      <c r="G16" s="50">
        <f>ROUNDDOWN(D16*F16,-3)</f>
        <v>39975000</v>
      </c>
      <c r="H16" s="150"/>
      <c r="I16" s="49" t="s">
        <v>554</v>
      </c>
      <c r="J16" s="48">
        <v>533</v>
      </c>
      <c r="K16" s="48" t="s">
        <v>26</v>
      </c>
      <c r="L16" s="448">
        <v>75000</v>
      </c>
      <c r="M16" s="50">
        <f>ROUNDDOWN(J16*L16,-3)</f>
        <v>39975000</v>
      </c>
      <c r="N16" s="247">
        <f t="shared" si="2"/>
        <v>0</v>
      </c>
      <c r="O16" s="187" t="str">
        <f t="shared" ref="O16:O19" si="4">IF(AND(ISBLANK(H16),N16&lt;&gt;0),"Rev detil","")</f>
        <v/>
      </c>
      <c r="P16" s="180"/>
      <c r="Q16" s="180"/>
      <c r="T16" s="50" cm="1">
        <f t="array" ref="T16">_xlfn._xlws.FILTER(cek_realisasi[Akrual],cek_realisasi[Akun]=A16,0)</f>
        <v>4771700</v>
      </c>
      <c r="U16" s="50">
        <f>M16-T16</f>
        <v>35203300</v>
      </c>
    </row>
    <row r="17" spans="1:21" ht="13.2" x14ac:dyDescent="0.25">
      <c r="A17" s="1" t="s">
        <v>27</v>
      </c>
      <c r="B17" s="150"/>
      <c r="C17" s="49" t="s">
        <v>555</v>
      </c>
      <c r="D17" s="48">
        <v>1</v>
      </c>
      <c r="E17" s="48" t="s">
        <v>120</v>
      </c>
      <c r="F17" s="50">
        <v>750000</v>
      </c>
      <c r="G17" s="50">
        <f>ROUNDDOWN(D17*F17,-3)</f>
        <v>750000</v>
      </c>
      <c r="H17" s="150"/>
      <c r="I17" s="49" t="s">
        <v>555</v>
      </c>
      <c r="J17" s="48">
        <v>1</v>
      </c>
      <c r="K17" s="48" t="s">
        <v>120</v>
      </c>
      <c r="L17" s="50">
        <v>750000</v>
      </c>
      <c r="M17" s="50">
        <f>ROUNDDOWN(J17*L17,-3)</f>
        <v>750000</v>
      </c>
      <c r="N17" s="247">
        <f t="shared" si="2"/>
        <v>0</v>
      </c>
      <c r="O17" s="187" t="str">
        <f t="shared" si="4"/>
        <v/>
      </c>
      <c r="P17" s="180"/>
      <c r="Q17" s="180"/>
      <c r="T17" s="50" cm="1">
        <f t="array" ref="T17">_xlfn._xlws.FILTER(cek_realisasi[Akrual],cek_realisasi[Akun]=A17,0)</f>
        <v>0</v>
      </c>
      <c r="U17" s="50">
        <f t="shared" ref="U17:U19" si="5">M17-T17</f>
        <v>750000</v>
      </c>
    </row>
    <row r="18" spans="1:21" ht="13.2" x14ac:dyDescent="0.25">
      <c r="A18" s="1" t="s">
        <v>28</v>
      </c>
      <c r="B18" s="150"/>
      <c r="C18" s="49" t="s">
        <v>556</v>
      </c>
      <c r="D18" s="48">
        <v>3</v>
      </c>
      <c r="E18" s="48" t="s">
        <v>120</v>
      </c>
      <c r="F18" s="50">
        <v>1500000</v>
      </c>
      <c r="G18" s="50">
        <f>ROUNDDOWN(D18*F18,-3)</f>
        <v>4500000</v>
      </c>
      <c r="H18" s="150"/>
      <c r="I18" s="49" t="s">
        <v>556</v>
      </c>
      <c r="J18" s="48">
        <v>3</v>
      </c>
      <c r="K18" s="48" t="s">
        <v>120</v>
      </c>
      <c r="L18" s="50">
        <v>1500000</v>
      </c>
      <c r="M18" s="50">
        <f>ROUNDDOWN(J18*L18,-3)</f>
        <v>4500000</v>
      </c>
      <c r="N18" s="247">
        <f t="shared" si="2"/>
        <v>0</v>
      </c>
      <c r="O18" s="187" t="str">
        <f t="shared" si="4"/>
        <v/>
      </c>
      <c r="P18" s="180"/>
      <c r="Q18" s="180"/>
      <c r="T18" s="50" cm="1">
        <f t="array" ref="T18">_xlfn._xlws.FILTER(cek_realisasi[Akrual],cek_realisasi[Akun]=A18,0)</f>
        <v>1448000</v>
      </c>
      <c r="U18" s="50">
        <f t="shared" si="5"/>
        <v>3052000</v>
      </c>
    </row>
    <row r="19" spans="1:21" ht="13.2" x14ac:dyDescent="0.25">
      <c r="A19" s="1" t="s">
        <v>29</v>
      </c>
      <c r="B19" s="150"/>
      <c r="C19" s="49" t="s">
        <v>557</v>
      </c>
      <c r="D19" s="48">
        <v>3</v>
      </c>
      <c r="E19" s="48" t="s">
        <v>120</v>
      </c>
      <c r="F19" s="50">
        <v>1000000</v>
      </c>
      <c r="G19" s="50">
        <f>ROUNDDOWN(D19*F19,-3)</f>
        <v>3000000</v>
      </c>
      <c r="H19" s="150"/>
      <c r="I19" s="49" t="s">
        <v>557</v>
      </c>
      <c r="J19" s="48">
        <v>3</v>
      </c>
      <c r="K19" s="48" t="s">
        <v>120</v>
      </c>
      <c r="L19" s="50">
        <v>1000000</v>
      </c>
      <c r="M19" s="50">
        <f>ROUNDDOWN(J19*L19,-3)</f>
        <v>3000000</v>
      </c>
      <c r="N19" s="247">
        <f t="shared" si="2"/>
        <v>0</v>
      </c>
      <c r="O19" s="187" t="str">
        <f t="shared" si="4"/>
        <v/>
      </c>
      <c r="P19" s="180"/>
      <c r="Q19" s="180"/>
      <c r="T19" s="50" cm="1">
        <f t="array" ref="T19">_xlfn._xlws.FILTER(cek_realisasi[Akrual],cek_realisasi[Akun]=A19,0)</f>
        <v>997300</v>
      </c>
      <c r="U19" s="50">
        <f t="shared" si="5"/>
        <v>2002700</v>
      </c>
    </row>
    <row r="20" spans="1:21" ht="13.2" x14ac:dyDescent="0.25">
      <c r="A20" s="1" t="s">
        <v>30</v>
      </c>
      <c r="B20" s="149" t="s">
        <v>528</v>
      </c>
      <c r="C20" s="46" t="s">
        <v>31</v>
      </c>
      <c r="D20" s="45"/>
      <c r="E20" s="45"/>
      <c r="F20" s="47"/>
      <c r="G20" s="47">
        <f>G21</f>
        <v>16000000</v>
      </c>
      <c r="H20" s="149" t="s">
        <v>528</v>
      </c>
      <c r="I20" s="46" t="s">
        <v>31</v>
      </c>
      <c r="J20" s="45"/>
      <c r="K20" s="45"/>
      <c r="L20" s="47"/>
      <c r="M20" s="47">
        <f>M21</f>
        <v>16000000</v>
      </c>
      <c r="N20" s="323">
        <f t="shared" si="2"/>
        <v>0</v>
      </c>
      <c r="O20" s="207"/>
      <c r="P20" s="180"/>
      <c r="Q20" s="180"/>
      <c r="S20" s="223" t="s">
        <v>500</v>
      </c>
      <c r="T20" s="47">
        <f>T21</f>
        <v>0</v>
      </c>
      <c r="U20" s="47">
        <f>U21</f>
        <v>16000000</v>
      </c>
    </row>
    <row r="21" spans="1:21" ht="13.2" x14ac:dyDescent="0.25">
      <c r="A21" s="1" t="s">
        <v>32</v>
      </c>
      <c r="B21" s="150"/>
      <c r="C21" s="49" t="s">
        <v>558</v>
      </c>
      <c r="D21" s="48">
        <v>16</v>
      </c>
      <c r="E21" s="48" t="s">
        <v>33</v>
      </c>
      <c r="F21" s="50">
        <v>1000000</v>
      </c>
      <c r="G21" s="50">
        <f>ROUNDDOWN(D21*F21,-3)</f>
        <v>16000000</v>
      </c>
      <c r="H21" s="150"/>
      <c r="I21" s="49" t="s">
        <v>558</v>
      </c>
      <c r="J21" s="48">
        <v>16</v>
      </c>
      <c r="K21" s="48" t="s">
        <v>33</v>
      </c>
      <c r="L21" s="50">
        <v>1000000</v>
      </c>
      <c r="M21" s="50">
        <f>ROUNDDOWN(J21*L21,-3)</f>
        <v>16000000</v>
      </c>
      <c r="N21" s="247">
        <f t="shared" si="2"/>
        <v>0</v>
      </c>
      <c r="O21" s="187"/>
      <c r="P21" s="181"/>
      <c r="Q21" s="180"/>
      <c r="T21" s="50" cm="1">
        <f t="array" ref="T21">_xlfn._xlws.FILTER(cek_realisasi[Akrual],cek_realisasi[Akun]=A21,0)</f>
        <v>0</v>
      </c>
      <c r="U21" s="50">
        <f>M21-T21</f>
        <v>16000000</v>
      </c>
    </row>
    <row r="22" spans="1:21" ht="13.2" x14ac:dyDescent="0.25">
      <c r="A22" s="1" t="s">
        <v>34</v>
      </c>
      <c r="B22" s="149" t="s">
        <v>525</v>
      </c>
      <c r="C22" s="46" t="s">
        <v>35</v>
      </c>
      <c r="D22" s="45"/>
      <c r="E22" s="45"/>
      <c r="F22" s="47"/>
      <c r="G22" s="47">
        <f>G23</f>
        <v>67448000</v>
      </c>
      <c r="H22" s="149" t="s">
        <v>525</v>
      </c>
      <c r="I22" s="46" t="s">
        <v>35</v>
      </c>
      <c r="J22" s="45"/>
      <c r="K22" s="45"/>
      <c r="L22" s="47"/>
      <c r="M22" s="47">
        <f>M23</f>
        <v>67448000</v>
      </c>
      <c r="N22" s="323">
        <f t="shared" si="2"/>
        <v>0</v>
      </c>
      <c r="O22" s="207"/>
      <c r="P22" s="181"/>
      <c r="Q22" s="180"/>
      <c r="S22" s="223" t="s">
        <v>500</v>
      </c>
      <c r="T22" s="47">
        <f>T23</f>
        <v>25819700</v>
      </c>
      <c r="U22" s="47">
        <f>U23</f>
        <v>41628300</v>
      </c>
    </row>
    <row r="23" spans="1:21" ht="26.4" x14ac:dyDescent="0.25">
      <c r="A23" s="1" t="s">
        <v>36</v>
      </c>
      <c r="B23" s="150"/>
      <c r="C23" s="49" t="s">
        <v>559</v>
      </c>
      <c r="D23" s="48">
        <v>13</v>
      </c>
      <c r="E23" s="48" t="s">
        <v>26</v>
      </c>
      <c r="F23" s="50">
        <v>5188308</v>
      </c>
      <c r="G23" s="50">
        <f>ROUNDDOWN(D23*F23,-3)</f>
        <v>67448000</v>
      </c>
      <c r="H23" s="150"/>
      <c r="I23" s="49" t="s">
        <v>559</v>
      </c>
      <c r="J23" s="48">
        <v>13</v>
      </c>
      <c r="K23" s="48" t="s">
        <v>26</v>
      </c>
      <c r="L23" s="50">
        <v>5188308</v>
      </c>
      <c r="M23" s="50">
        <f>ROUNDDOWN(J23*L23,-3)</f>
        <v>67448000</v>
      </c>
      <c r="N23" s="247">
        <f t="shared" si="2"/>
        <v>0</v>
      </c>
      <c r="O23" s="187"/>
      <c r="P23" s="180"/>
      <c r="Q23" s="180"/>
      <c r="T23" s="50" cm="1">
        <f t="array" ref="T23">_xlfn._xlws.FILTER(cek_realisasi[Akrual],cek_realisasi[Akun]=A23,0)</f>
        <v>25819700</v>
      </c>
      <c r="U23" s="50">
        <f>M23-T23</f>
        <v>41628300</v>
      </c>
    </row>
    <row r="24" spans="1:21" ht="13.2" x14ac:dyDescent="0.25">
      <c r="A24" s="1" t="s">
        <v>37</v>
      </c>
      <c r="B24" s="148" t="s">
        <v>38</v>
      </c>
      <c r="C24" s="43" t="s">
        <v>39</v>
      </c>
      <c r="D24" s="42"/>
      <c r="E24" s="42"/>
      <c r="F24" s="44"/>
      <c r="G24" s="44">
        <f>SUM(G25,G30,G32)</f>
        <v>54519000</v>
      </c>
      <c r="H24" s="148" t="s">
        <v>38</v>
      </c>
      <c r="I24" s="43" t="s">
        <v>39</v>
      </c>
      <c r="J24" s="42"/>
      <c r="K24" s="42"/>
      <c r="L24" s="44"/>
      <c r="M24" s="44">
        <f>SUM(M25,M30,M32)</f>
        <v>54519000</v>
      </c>
      <c r="N24" s="313">
        <f t="shared" si="2"/>
        <v>0</v>
      </c>
      <c r="O24" s="207"/>
      <c r="P24" s="180" t="s">
        <v>499</v>
      </c>
      <c r="Q24" s="180" t="s">
        <v>500</v>
      </c>
      <c r="S24" s="223"/>
      <c r="T24" s="44">
        <f>SUM(T25,T30,T32)</f>
        <v>29940800</v>
      </c>
      <c r="U24" s="44">
        <f>SUM(U25,U30,U32)</f>
        <v>24578200</v>
      </c>
    </row>
    <row r="25" spans="1:21" ht="13.2" x14ac:dyDescent="0.25">
      <c r="A25" s="1" t="s">
        <v>40</v>
      </c>
      <c r="B25" s="149" t="s">
        <v>523</v>
      </c>
      <c r="C25" s="46" t="s">
        <v>24</v>
      </c>
      <c r="D25" s="45"/>
      <c r="E25" s="45"/>
      <c r="F25" s="47"/>
      <c r="G25" s="47">
        <f>SUM(G26:G29)</f>
        <v>17500000</v>
      </c>
      <c r="H25" s="149" t="s">
        <v>523</v>
      </c>
      <c r="I25" s="46" t="s">
        <v>24</v>
      </c>
      <c r="J25" s="45"/>
      <c r="K25" s="45"/>
      <c r="L25" s="47"/>
      <c r="M25" s="47">
        <f>SUM(M26:M29)</f>
        <v>17500000</v>
      </c>
      <c r="N25" s="323">
        <f t="shared" si="2"/>
        <v>0</v>
      </c>
      <c r="O25" s="187"/>
      <c r="P25" s="180"/>
      <c r="Q25" s="180"/>
      <c r="S25" s="223" t="s">
        <v>500</v>
      </c>
      <c r="T25" s="47">
        <f>SUM(T26:T29)</f>
        <v>6160800</v>
      </c>
      <c r="U25" s="47">
        <f>SUM(U26:U29)</f>
        <v>11339200</v>
      </c>
    </row>
    <row r="26" spans="1:21" ht="13.2" x14ac:dyDescent="0.25">
      <c r="A26" s="1" t="s">
        <v>41</v>
      </c>
      <c r="B26" s="150"/>
      <c r="C26" s="49" t="s">
        <v>554</v>
      </c>
      <c r="D26" s="48">
        <v>140</v>
      </c>
      <c r="E26" s="48" t="s">
        <v>26</v>
      </c>
      <c r="F26" s="50">
        <v>75000</v>
      </c>
      <c r="G26" s="50">
        <f>ROUNDDOWN(D26*F26,-3)</f>
        <v>10500000</v>
      </c>
      <c r="H26" s="150"/>
      <c r="I26" s="49" t="s">
        <v>554</v>
      </c>
      <c r="J26" s="48">
        <v>140</v>
      </c>
      <c r="K26" s="48" t="s">
        <v>26</v>
      </c>
      <c r="L26" s="50">
        <v>75000</v>
      </c>
      <c r="M26" s="50">
        <f>ROUNDDOWN(J26*L26,-3)</f>
        <v>10500000</v>
      </c>
      <c r="N26" s="247">
        <f t="shared" si="2"/>
        <v>0</v>
      </c>
      <c r="O26" s="187"/>
      <c r="P26" s="180"/>
      <c r="Q26" s="180"/>
      <c r="T26" s="50" cm="1">
        <f t="array" ref="T26">_xlfn._xlws.FILTER(cek_realisasi[Akrual],cek_realisasi[Akun]=A26,0)</f>
        <v>3695800</v>
      </c>
      <c r="U26" s="50">
        <f t="shared" ref="U26:U29" si="6">M26-T26</f>
        <v>6804200</v>
      </c>
    </row>
    <row r="27" spans="1:21" ht="13.2" x14ac:dyDescent="0.25">
      <c r="A27" s="1" t="s">
        <v>42</v>
      </c>
      <c r="B27" s="150"/>
      <c r="C27" s="49" t="s">
        <v>555</v>
      </c>
      <c r="D27" s="48">
        <v>2</v>
      </c>
      <c r="E27" s="48" t="s">
        <v>120</v>
      </c>
      <c r="F27" s="50">
        <v>1000000</v>
      </c>
      <c r="G27" s="50">
        <f>ROUNDDOWN(D27*F27,-3)</f>
        <v>2000000</v>
      </c>
      <c r="H27" s="150"/>
      <c r="I27" s="49" t="s">
        <v>555</v>
      </c>
      <c r="J27" s="48">
        <v>2</v>
      </c>
      <c r="K27" s="48" t="s">
        <v>120</v>
      </c>
      <c r="L27" s="50">
        <v>1000000</v>
      </c>
      <c r="M27" s="50">
        <f>ROUNDDOWN(J27*L27,-3)</f>
        <v>2000000</v>
      </c>
      <c r="N27" s="247">
        <f t="shared" si="2"/>
        <v>0</v>
      </c>
      <c r="O27" s="187"/>
      <c r="P27" s="180"/>
      <c r="Q27" s="180"/>
      <c r="T27" s="50" cm="1">
        <f t="array" ref="T27">_xlfn._xlws.FILTER(cek_realisasi[Akrual],cek_realisasi[Akun]=A27,0)</f>
        <v>0</v>
      </c>
      <c r="U27" s="50">
        <f t="shared" si="6"/>
        <v>2000000</v>
      </c>
    </row>
    <row r="28" spans="1:21" ht="13.2" x14ac:dyDescent="0.25">
      <c r="A28" s="1" t="s">
        <v>43</v>
      </c>
      <c r="B28" s="150"/>
      <c r="C28" s="49" t="s">
        <v>556</v>
      </c>
      <c r="D28" s="48">
        <v>2</v>
      </c>
      <c r="E28" s="48" t="s">
        <v>120</v>
      </c>
      <c r="F28" s="50">
        <v>1500000</v>
      </c>
      <c r="G28" s="50">
        <f>ROUNDDOWN(D28*F28,-3)</f>
        <v>3000000</v>
      </c>
      <c r="H28" s="150"/>
      <c r="I28" s="49" t="s">
        <v>556</v>
      </c>
      <c r="J28" s="48">
        <v>2</v>
      </c>
      <c r="K28" s="48" t="s">
        <v>120</v>
      </c>
      <c r="L28" s="50">
        <v>1500000</v>
      </c>
      <c r="M28" s="50">
        <f>ROUNDDOWN(J28*L28,-3)</f>
        <v>3000000</v>
      </c>
      <c r="N28" s="247">
        <f t="shared" si="2"/>
        <v>0</v>
      </c>
      <c r="O28" s="187"/>
      <c r="P28" s="180"/>
      <c r="Q28" s="180"/>
      <c r="T28" s="50" cm="1">
        <f t="array" ref="T28">_xlfn._xlws.FILTER(cek_realisasi[Akrual],cek_realisasi[Akun]=A28,0)</f>
        <v>1475000</v>
      </c>
      <c r="U28" s="50">
        <f t="shared" si="6"/>
        <v>1525000</v>
      </c>
    </row>
    <row r="29" spans="1:21" ht="13.2" x14ac:dyDescent="0.25">
      <c r="A29" s="1" t="s">
        <v>44</v>
      </c>
      <c r="B29" s="150"/>
      <c r="C29" s="49" t="s">
        <v>557</v>
      </c>
      <c r="D29" s="48">
        <v>2</v>
      </c>
      <c r="E29" s="48" t="s">
        <v>120</v>
      </c>
      <c r="F29" s="50">
        <v>1000000</v>
      </c>
      <c r="G29" s="50">
        <f>ROUNDDOWN(D29*F29,-3)</f>
        <v>2000000</v>
      </c>
      <c r="H29" s="150"/>
      <c r="I29" s="49" t="s">
        <v>557</v>
      </c>
      <c r="J29" s="48">
        <v>2</v>
      </c>
      <c r="K29" s="48" t="s">
        <v>120</v>
      </c>
      <c r="L29" s="50">
        <v>1000000</v>
      </c>
      <c r="M29" s="50">
        <f>ROUNDDOWN(J29*L29,-3)</f>
        <v>2000000</v>
      </c>
      <c r="N29" s="247">
        <f t="shared" si="2"/>
        <v>0</v>
      </c>
      <c r="O29" s="187"/>
      <c r="P29" s="180"/>
      <c r="Q29" s="180"/>
      <c r="T29" s="50" cm="1">
        <f t="array" ref="T29">_xlfn._xlws.FILTER(cek_realisasi[Akrual],cek_realisasi[Akun]=A29,0)</f>
        <v>990000</v>
      </c>
      <c r="U29" s="50">
        <f t="shared" si="6"/>
        <v>1010000</v>
      </c>
    </row>
    <row r="30" spans="1:21" ht="13.2" x14ac:dyDescent="0.25">
      <c r="A30" s="1" t="s">
        <v>45</v>
      </c>
      <c r="B30" s="149" t="s">
        <v>528</v>
      </c>
      <c r="C30" s="46" t="s">
        <v>31</v>
      </c>
      <c r="D30" s="45"/>
      <c r="E30" s="45"/>
      <c r="F30" s="47"/>
      <c r="G30" s="47">
        <f>G31</f>
        <v>5000000</v>
      </c>
      <c r="H30" s="149" t="s">
        <v>528</v>
      </c>
      <c r="I30" s="46" t="s">
        <v>31</v>
      </c>
      <c r="J30" s="45"/>
      <c r="K30" s="45"/>
      <c r="L30" s="47"/>
      <c r="M30" s="47">
        <f>M31</f>
        <v>5000000</v>
      </c>
      <c r="N30" s="323">
        <f t="shared" si="2"/>
        <v>0</v>
      </c>
      <c r="O30" s="187"/>
      <c r="P30" s="180"/>
      <c r="Q30" s="180"/>
      <c r="S30" s="223" t="s">
        <v>500</v>
      </c>
      <c r="T30" s="47">
        <f>T31</f>
        <v>2400000</v>
      </c>
      <c r="U30" s="47">
        <f>U31</f>
        <v>2600000</v>
      </c>
    </row>
    <row r="31" spans="1:21" ht="13.2" x14ac:dyDescent="0.25">
      <c r="A31" s="1" t="s">
        <v>46</v>
      </c>
      <c r="B31" s="150"/>
      <c r="C31" s="49" t="s">
        <v>558</v>
      </c>
      <c r="D31" s="48">
        <v>5</v>
      </c>
      <c r="E31" s="48" t="s">
        <v>33</v>
      </c>
      <c r="F31" s="50">
        <v>1000000</v>
      </c>
      <c r="G31" s="50">
        <f>ROUNDDOWN(D31*F31,-3)</f>
        <v>5000000</v>
      </c>
      <c r="H31" s="150"/>
      <c r="I31" s="49" t="s">
        <v>558</v>
      </c>
      <c r="J31" s="48">
        <v>5</v>
      </c>
      <c r="K31" s="48" t="s">
        <v>33</v>
      </c>
      <c r="L31" s="50">
        <v>1000000</v>
      </c>
      <c r="M31" s="50">
        <f>ROUNDDOWN(J31*L31,-3)</f>
        <v>5000000</v>
      </c>
      <c r="N31" s="247">
        <f t="shared" si="2"/>
        <v>0</v>
      </c>
      <c r="O31" s="187"/>
      <c r="P31" s="180"/>
      <c r="Q31" s="180"/>
      <c r="T31" s="50" cm="1">
        <f t="array" ref="T31">_xlfn._xlws.FILTER(cek_realisasi[Akrual],cek_realisasi[Akun]=A31,0)</f>
        <v>2400000</v>
      </c>
      <c r="U31" s="50">
        <f>M31-T31</f>
        <v>2600000</v>
      </c>
    </row>
    <row r="32" spans="1:21" ht="13.2" x14ac:dyDescent="0.25">
      <c r="A32" s="1" t="s">
        <v>47</v>
      </c>
      <c r="B32" s="149" t="s">
        <v>525</v>
      </c>
      <c r="C32" s="46" t="s">
        <v>35</v>
      </c>
      <c r="D32" s="45"/>
      <c r="E32" s="45"/>
      <c r="F32" s="47"/>
      <c r="G32" s="47">
        <f>G33</f>
        <v>32019000</v>
      </c>
      <c r="H32" s="149" t="s">
        <v>525</v>
      </c>
      <c r="I32" s="46" t="s">
        <v>35</v>
      </c>
      <c r="J32" s="45"/>
      <c r="K32" s="45"/>
      <c r="L32" s="47"/>
      <c r="M32" s="47">
        <f>M33</f>
        <v>32019000</v>
      </c>
      <c r="N32" s="323">
        <f t="shared" si="2"/>
        <v>0</v>
      </c>
      <c r="O32" s="187"/>
      <c r="P32" s="180"/>
      <c r="Q32" s="180"/>
      <c r="S32" s="223" t="s">
        <v>500</v>
      </c>
      <c r="T32" s="47">
        <f>T33</f>
        <v>21380000</v>
      </c>
      <c r="U32" s="47">
        <f>U33</f>
        <v>10639000</v>
      </c>
    </row>
    <row r="33" spans="1:21" ht="13.2" x14ac:dyDescent="0.25">
      <c r="A33" s="1" t="s">
        <v>48</v>
      </c>
      <c r="B33" s="150"/>
      <c r="C33" s="49" t="s">
        <v>560</v>
      </c>
      <c r="D33" s="48">
        <v>11</v>
      </c>
      <c r="E33" s="48" t="s">
        <v>26</v>
      </c>
      <c r="F33" s="50">
        <v>2910883</v>
      </c>
      <c r="G33" s="50">
        <f>ROUNDDOWN(D33*F33,-3)</f>
        <v>32019000</v>
      </c>
      <c r="H33" s="150"/>
      <c r="I33" s="49" t="s">
        <v>560</v>
      </c>
      <c r="J33" s="48">
        <v>11</v>
      </c>
      <c r="K33" s="48" t="s">
        <v>26</v>
      </c>
      <c r="L33" s="50">
        <v>2910883</v>
      </c>
      <c r="M33" s="50">
        <f>ROUNDDOWN(J33*L33,-3)</f>
        <v>32019000</v>
      </c>
      <c r="N33" s="247">
        <f t="shared" si="2"/>
        <v>0</v>
      </c>
      <c r="O33" s="187"/>
      <c r="P33" s="180"/>
      <c r="Q33" s="180"/>
      <c r="T33" s="50" cm="1">
        <f t="array" ref="T33">_xlfn._xlws.FILTER(cek_realisasi[Akrual],cek_realisasi[Akun]=A33,0)</f>
        <v>21380000</v>
      </c>
      <c r="U33" s="50">
        <f>M33-T33</f>
        <v>10639000</v>
      </c>
    </row>
    <row r="34" spans="1:21" ht="13.2" x14ac:dyDescent="0.25">
      <c r="A34" s="1" t="s">
        <v>49</v>
      </c>
      <c r="B34" s="147" t="s">
        <v>50</v>
      </c>
      <c r="C34" s="40" t="s">
        <v>51</v>
      </c>
      <c r="D34" s="39"/>
      <c r="E34" s="39" t="s">
        <v>553</v>
      </c>
      <c r="F34" s="41"/>
      <c r="G34" s="41">
        <f>SUM(G35,G47)</f>
        <v>118802000</v>
      </c>
      <c r="H34" s="147" t="s">
        <v>50</v>
      </c>
      <c r="I34" s="40" t="s">
        <v>51</v>
      </c>
      <c r="J34" s="39"/>
      <c r="K34" s="39" t="s">
        <v>553</v>
      </c>
      <c r="L34" s="41"/>
      <c r="M34" s="41">
        <f>SUM(M35,M47)</f>
        <v>118802000</v>
      </c>
      <c r="N34" s="436">
        <f t="shared" si="2"/>
        <v>0</v>
      </c>
      <c r="O34" s="207"/>
      <c r="P34" s="180"/>
      <c r="Q34" s="180"/>
      <c r="T34" s="41">
        <f>SUM(T35,T47)</f>
        <v>40182856</v>
      </c>
      <c r="U34" s="41">
        <f>SUM(U35,U47)</f>
        <v>78619144</v>
      </c>
    </row>
    <row r="35" spans="1:21" ht="13.2" x14ac:dyDescent="0.25">
      <c r="A35" s="1" t="s">
        <v>52</v>
      </c>
      <c r="B35" s="148" t="s">
        <v>21</v>
      </c>
      <c r="C35" s="43" t="s">
        <v>561</v>
      </c>
      <c r="D35" s="42"/>
      <c r="E35" s="42"/>
      <c r="F35" s="44"/>
      <c r="G35" s="44">
        <f>SUM(G36,G41,G43,G45)</f>
        <v>35050000</v>
      </c>
      <c r="H35" s="148" t="s">
        <v>21</v>
      </c>
      <c r="I35" s="43" t="s">
        <v>561</v>
      </c>
      <c r="J35" s="42"/>
      <c r="K35" s="42"/>
      <c r="L35" s="44"/>
      <c r="M35" s="44">
        <f>SUM(M36,M41,M43,M45)</f>
        <v>35050000</v>
      </c>
      <c r="N35" s="313">
        <f t="shared" si="2"/>
        <v>0</v>
      </c>
      <c r="O35" s="207"/>
      <c r="P35" s="180" t="s">
        <v>499</v>
      </c>
      <c r="Q35" s="180" t="s">
        <v>501</v>
      </c>
      <c r="S35" s="223"/>
      <c r="T35" s="44">
        <f>SUM(T36,T41,T43,T45)</f>
        <v>23210000</v>
      </c>
      <c r="U35" s="44">
        <f>SUM(U36,U41,U43,U45)</f>
        <v>11840000</v>
      </c>
    </row>
    <row r="36" spans="1:21" ht="13.2" x14ac:dyDescent="0.25">
      <c r="A36" s="1" t="s">
        <v>53</v>
      </c>
      <c r="B36" s="149" t="s">
        <v>523</v>
      </c>
      <c r="C36" s="46" t="s">
        <v>24</v>
      </c>
      <c r="D36" s="45"/>
      <c r="E36" s="45"/>
      <c r="F36" s="47"/>
      <c r="G36" s="47">
        <f>SUM(G37:G40)</f>
        <v>11050000</v>
      </c>
      <c r="H36" s="149" t="s">
        <v>523</v>
      </c>
      <c r="I36" s="46" t="s">
        <v>24</v>
      </c>
      <c r="J36" s="45"/>
      <c r="K36" s="45"/>
      <c r="L36" s="47"/>
      <c r="M36" s="47">
        <f>SUM(M37:M40)</f>
        <v>11050000</v>
      </c>
      <c r="N36" s="323">
        <f t="shared" si="2"/>
        <v>0</v>
      </c>
      <c r="O36" s="207"/>
      <c r="P36" s="180"/>
      <c r="Q36" s="180"/>
      <c r="S36" s="223" t="s">
        <v>501</v>
      </c>
      <c r="T36" s="47">
        <f>SUM(T37:T40)</f>
        <v>4900000</v>
      </c>
      <c r="U36" s="47">
        <f>SUM(U37:U40)</f>
        <v>6150000</v>
      </c>
    </row>
    <row r="37" spans="1:21" ht="13.2" x14ac:dyDescent="0.25">
      <c r="A37" s="1" t="s">
        <v>54</v>
      </c>
      <c r="B37" s="150"/>
      <c r="C37" s="49" t="s">
        <v>554</v>
      </c>
      <c r="D37" s="48">
        <v>100</v>
      </c>
      <c r="E37" s="48" t="s">
        <v>26</v>
      </c>
      <c r="F37" s="50">
        <v>75000</v>
      </c>
      <c r="G37" s="50">
        <f>ROUNDDOWN(D37*F37,-3)</f>
        <v>7500000</v>
      </c>
      <c r="H37" s="150"/>
      <c r="I37" s="49" t="s">
        <v>554</v>
      </c>
      <c r="J37" s="48">
        <v>100</v>
      </c>
      <c r="K37" s="48" t="s">
        <v>26</v>
      </c>
      <c r="L37" s="50">
        <v>75000</v>
      </c>
      <c r="M37" s="50">
        <f>ROUNDDOWN(J37*L37,-3)</f>
        <v>7500000</v>
      </c>
      <c r="N37" s="247">
        <f t="shared" si="2"/>
        <v>0</v>
      </c>
      <c r="O37" s="207"/>
      <c r="P37" s="180"/>
      <c r="Q37" s="180"/>
      <c r="T37" s="50" cm="1">
        <f t="array" ref="T37">_xlfn._xlws.FILTER(cek_realisasi[Akrual],cek_realisasi[Akun]=A37,0)</f>
        <v>2442000</v>
      </c>
      <c r="U37" s="50">
        <f t="shared" ref="U37:U40" si="7">M37-T37</f>
        <v>5058000</v>
      </c>
    </row>
    <row r="38" spans="1:21" ht="13.2" x14ac:dyDescent="0.25">
      <c r="A38" s="1" t="s">
        <v>56</v>
      </c>
      <c r="B38" s="150"/>
      <c r="C38" s="49" t="s">
        <v>562</v>
      </c>
      <c r="D38" s="48">
        <v>1</v>
      </c>
      <c r="E38" s="48" t="s">
        <v>120</v>
      </c>
      <c r="F38" s="50">
        <v>1500000</v>
      </c>
      <c r="G38" s="50">
        <f>ROUNDDOWN(D38*F38,-3)</f>
        <v>1500000</v>
      </c>
      <c r="H38" s="150"/>
      <c r="I38" s="49" t="s">
        <v>562</v>
      </c>
      <c r="J38" s="48">
        <v>1</v>
      </c>
      <c r="K38" s="48" t="s">
        <v>120</v>
      </c>
      <c r="L38" s="50">
        <v>1500000</v>
      </c>
      <c r="M38" s="50">
        <f>ROUNDDOWN(J38*L38,-3)</f>
        <v>1500000</v>
      </c>
      <c r="N38" s="247">
        <f t="shared" si="2"/>
        <v>0</v>
      </c>
      <c r="O38" s="207"/>
      <c r="P38" s="180"/>
      <c r="Q38" s="180"/>
      <c r="T38" s="50" cm="1">
        <f t="array" ref="T38">_xlfn._xlws.FILTER(cek_realisasi[Akrual],cek_realisasi[Akun]=A38,0)</f>
        <v>1470000</v>
      </c>
      <c r="U38" s="50">
        <f t="shared" si="7"/>
        <v>30000</v>
      </c>
    </row>
    <row r="39" spans="1:21" ht="13.2" x14ac:dyDescent="0.25">
      <c r="A39" s="1" t="s">
        <v>57</v>
      </c>
      <c r="B39" s="150"/>
      <c r="C39" s="49" t="s">
        <v>563</v>
      </c>
      <c r="D39" s="48">
        <v>1</v>
      </c>
      <c r="E39" s="48" t="s">
        <v>120</v>
      </c>
      <c r="F39" s="50">
        <v>1000000</v>
      </c>
      <c r="G39" s="50">
        <f>ROUNDDOWN(D39*F39,-3)</f>
        <v>1000000</v>
      </c>
      <c r="H39" s="150"/>
      <c r="I39" s="49" t="s">
        <v>563</v>
      </c>
      <c r="J39" s="48">
        <v>1</v>
      </c>
      <c r="K39" s="48" t="s">
        <v>120</v>
      </c>
      <c r="L39" s="50">
        <v>1000000</v>
      </c>
      <c r="M39" s="50">
        <f>ROUNDDOWN(J39*L39,-3)</f>
        <v>1000000</v>
      </c>
      <c r="N39" s="247">
        <f t="shared" si="2"/>
        <v>0</v>
      </c>
      <c r="O39" s="207"/>
      <c r="P39" s="180"/>
      <c r="Q39" s="180"/>
      <c r="T39" s="50" cm="1">
        <f t="array" ref="T39">_xlfn._xlws.FILTER(cek_realisasi[Akrual],cek_realisasi[Akun]=A39,0)</f>
        <v>988000</v>
      </c>
      <c r="U39" s="50">
        <f t="shared" si="7"/>
        <v>12000</v>
      </c>
    </row>
    <row r="40" spans="1:21" ht="13.2" x14ac:dyDescent="0.25">
      <c r="A40" s="1" t="s">
        <v>58</v>
      </c>
      <c r="B40" s="150"/>
      <c r="C40" s="49" t="s">
        <v>564</v>
      </c>
      <c r="D40" s="48">
        <v>3</v>
      </c>
      <c r="E40" s="48" t="s">
        <v>59</v>
      </c>
      <c r="F40" s="50">
        <v>350000</v>
      </c>
      <c r="G40" s="50">
        <f>ROUNDDOWN(D40*F40,-3)</f>
        <v>1050000</v>
      </c>
      <c r="H40" s="150"/>
      <c r="I40" s="49" t="s">
        <v>564</v>
      </c>
      <c r="J40" s="48">
        <v>3</v>
      </c>
      <c r="K40" s="48" t="s">
        <v>59</v>
      </c>
      <c r="L40" s="50">
        <v>350000</v>
      </c>
      <c r="M40" s="50">
        <f>ROUNDDOWN(J40*L40,-3)</f>
        <v>1050000</v>
      </c>
      <c r="N40" s="247">
        <f t="shared" si="2"/>
        <v>0</v>
      </c>
      <c r="O40" s="207"/>
      <c r="P40" s="180"/>
      <c r="Q40" s="180"/>
      <c r="T40" s="50" cm="1">
        <f t="array" ref="T40">_xlfn._xlws.FILTER(cek_realisasi[Akrual],cek_realisasi[Akun]=A40,0)</f>
        <v>0</v>
      </c>
      <c r="U40" s="50">
        <f t="shared" si="7"/>
        <v>1050000</v>
      </c>
    </row>
    <row r="41" spans="1:21" ht="13.2" x14ac:dyDescent="0.25">
      <c r="A41" s="1" t="s">
        <v>1122</v>
      </c>
      <c r="B41" s="149" t="s">
        <v>524</v>
      </c>
      <c r="C41" s="46" t="s">
        <v>73</v>
      </c>
      <c r="D41" s="45"/>
      <c r="E41" s="45"/>
      <c r="F41" s="47"/>
      <c r="G41" s="47">
        <f>G42</f>
        <v>0</v>
      </c>
      <c r="H41" s="149" t="s">
        <v>524</v>
      </c>
      <c r="I41" s="46" t="s">
        <v>73</v>
      </c>
      <c r="J41" s="45"/>
      <c r="K41" s="45"/>
      <c r="L41" s="47"/>
      <c r="M41" s="47">
        <f>M42</f>
        <v>0</v>
      </c>
      <c r="N41" s="323">
        <f t="shared" si="2"/>
        <v>0</v>
      </c>
      <c r="O41" s="207"/>
      <c r="P41" s="180"/>
      <c r="Q41" s="180"/>
      <c r="S41" s="223" t="s">
        <v>501</v>
      </c>
      <c r="T41" s="47">
        <f>T42</f>
        <v>0</v>
      </c>
      <c r="U41" s="47">
        <f>U42</f>
        <v>0</v>
      </c>
    </row>
    <row r="42" spans="1:21" ht="13.2" x14ac:dyDescent="0.25">
      <c r="A42" s="1" t="s">
        <v>1123</v>
      </c>
      <c r="B42" s="150"/>
      <c r="C42" s="49" t="s">
        <v>983</v>
      </c>
      <c r="D42" s="190">
        <v>0</v>
      </c>
      <c r="E42" s="48" t="s">
        <v>120</v>
      </c>
      <c r="F42" s="50">
        <v>31000000</v>
      </c>
      <c r="G42" s="50">
        <f>ROUNDDOWN(D42*F42,-3)</f>
        <v>0</v>
      </c>
      <c r="H42" s="150"/>
      <c r="I42" s="49" t="s">
        <v>983</v>
      </c>
      <c r="J42" s="190">
        <v>0</v>
      </c>
      <c r="K42" s="48" t="s">
        <v>120</v>
      </c>
      <c r="L42" s="50">
        <v>31000000</v>
      </c>
      <c r="M42" s="50">
        <f>ROUNDDOWN(J42*L42,-3)</f>
        <v>0</v>
      </c>
      <c r="N42" s="247">
        <f t="shared" si="2"/>
        <v>0</v>
      </c>
      <c r="O42" s="207"/>
      <c r="P42" s="180"/>
      <c r="Q42" s="180"/>
      <c r="T42" s="50" cm="1">
        <f t="array" ref="T42">_xlfn._xlws.FILTER(cek_realisasi[Akrual],cek_realisasi[Akun]=A42,0)</f>
        <v>0</v>
      </c>
      <c r="U42" s="50">
        <f>M42-T42</f>
        <v>0</v>
      </c>
    </row>
    <row r="43" spans="1:21" ht="13.2" x14ac:dyDescent="0.25">
      <c r="A43" s="1" t="s">
        <v>991</v>
      </c>
      <c r="B43" s="153" t="s">
        <v>528</v>
      </c>
      <c r="C43" s="58" t="s">
        <v>31</v>
      </c>
      <c r="D43" s="306"/>
      <c r="E43" s="57"/>
      <c r="F43" s="59"/>
      <c r="G43" s="59">
        <f>G44</f>
        <v>0</v>
      </c>
      <c r="H43" s="153" t="s">
        <v>528</v>
      </c>
      <c r="I43" s="58" t="s">
        <v>31</v>
      </c>
      <c r="J43" s="306"/>
      <c r="K43" s="57"/>
      <c r="L43" s="59"/>
      <c r="M43" s="59">
        <f>M44</f>
        <v>0</v>
      </c>
      <c r="N43" s="325">
        <f t="shared" si="2"/>
        <v>0</v>
      </c>
      <c r="O43" s="207"/>
      <c r="P43" s="180"/>
      <c r="Q43" s="180"/>
      <c r="S43" s="223" t="s">
        <v>501</v>
      </c>
      <c r="T43" s="59">
        <f>T44</f>
        <v>0</v>
      </c>
      <c r="U43" s="59">
        <f>U44</f>
        <v>0</v>
      </c>
    </row>
    <row r="44" spans="1:21" ht="13.2" x14ac:dyDescent="0.25">
      <c r="A44" s="1" t="s">
        <v>1124</v>
      </c>
      <c r="B44" s="150"/>
      <c r="C44" s="49" t="s">
        <v>558</v>
      </c>
      <c r="D44" s="190">
        <v>0</v>
      </c>
      <c r="E44" s="48" t="s">
        <v>33</v>
      </c>
      <c r="F44" s="50">
        <v>1000000</v>
      </c>
      <c r="G44" s="50">
        <f>ROUNDDOWN(D44*F44,-3)</f>
        <v>0</v>
      </c>
      <c r="H44" s="150"/>
      <c r="I44" s="49" t="s">
        <v>558</v>
      </c>
      <c r="J44" s="190">
        <v>0</v>
      </c>
      <c r="K44" s="48" t="s">
        <v>33</v>
      </c>
      <c r="L44" s="50">
        <v>1000000</v>
      </c>
      <c r="M44" s="50">
        <f>ROUNDDOWN(J44*L44,-3)</f>
        <v>0</v>
      </c>
      <c r="N44" s="247">
        <f t="shared" si="2"/>
        <v>0</v>
      </c>
      <c r="O44" s="207"/>
      <c r="P44" s="180"/>
      <c r="Q44" s="180"/>
      <c r="T44" s="50" cm="1">
        <f t="array" ref="T44">_xlfn._xlws.FILTER(cek_realisasi[Akrual],cek_realisasi[Akun]=A44,0)</f>
        <v>0</v>
      </c>
      <c r="U44" s="50">
        <f>M44-T44</f>
        <v>0</v>
      </c>
    </row>
    <row r="45" spans="1:21" ht="13.2" x14ac:dyDescent="0.25">
      <c r="A45" s="1" t="s">
        <v>60</v>
      </c>
      <c r="B45" s="151" t="s">
        <v>525</v>
      </c>
      <c r="C45" s="52" t="s">
        <v>35</v>
      </c>
      <c r="D45" s="51"/>
      <c r="E45" s="51"/>
      <c r="F45" s="53"/>
      <c r="G45" s="53">
        <f>G46</f>
        <v>24000000</v>
      </c>
      <c r="H45" s="151" t="s">
        <v>525</v>
      </c>
      <c r="I45" s="52" t="s">
        <v>35</v>
      </c>
      <c r="J45" s="51"/>
      <c r="K45" s="51"/>
      <c r="L45" s="53"/>
      <c r="M45" s="53">
        <f>M46</f>
        <v>24000000</v>
      </c>
      <c r="N45" s="324">
        <f t="shared" si="2"/>
        <v>0</v>
      </c>
      <c r="O45" s="207"/>
      <c r="P45" s="180"/>
      <c r="Q45" s="180"/>
      <c r="S45" s="223" t="s">
        <v>501</v>
      </c>
      <c r="T45" s="53">
        <f>T46</f>
        <v>18310000</v>
      </c>
      <c r="U45" s="53">
        <f>U46</f>
        <v>5690000</v>
      </c>
    </row>
    <row r="46" spans="1:21" ht="26.4" x14ac:dyDescent="0.25">
      <c r="A46" s="1" t="s">
        <v>61</v>
      </c>
      <c r="B46" s="150"/>
      <c r="C46" s="49" t="s">
        <v>565</v>
      </c>
      <c r="D46" s="48">
        <v>6</v>
      </c>
      <c r="E46" s="48" t="s">
        <v>26</v>
      </c>
      <c r="F46" s="50">
        <v>4000000</v>
      </c>
      <c r="G46" s="50">
        <f>ROUNDDOWN(D46*F46,-3)</f>
        <v>24000000</v>
      </c>
      <c r="H46" s="150"/>
      <c r="I46" s="49" t="s">
        <v>565</v>
      </c>
      <c r="J46" s="48">
        <v>6</v>
      </c>
      <c r="K46" s="48" t="s">
        <v>26</v>
      </c>
      <c r="L46" s="50">
        <v>4000000</v>
      </c>
      <c r="M46" s="50">
        <f>ROUNDDOWN(J46*L46,-3)</f>
        <v>24000000</v>
      </c>
      <c r="N46" s="247">
        <f t="shared" si="2"/>
        <v>0</v>
      </c>
      <c r="O46" s="207"/>
      <c r="P46" s="181"/>
      <c r="Q46" s="180"/>
      <c r="T46" s="50" cm="1">
        <f t="array" ref="T46">_xlfn._xlws.FILTER(cek_realisasi[Akrual],cek_realisasi[Akun]=A46,0)</f>
        <v>18310000</v>
      </c>
      <c r="U46" s="50">
        <f>M46-T46</f>
        <v>5690000</v>
      </c>
    </row>
    <row r="47" spans="1:21" ht="13.2" x14ac:dyDescent="0.25">
      <c r="A47" s="1" t="s">
        <v>62</v>
      </c>
      <c r="B47" s="152" t="s">
        <v>38</v>
      </c>
      <c r="C47" s="55" t="s">
        <v>566</v>
      </c>
      <c r="D47" s="54"/>
      <c r="E47" s="54"/>
      <c r="F47" s="56"/>
      <c r="G47" s="56">
        <f>SUM(G48,G53,G55)</f>
        <v>83752000</v>
      </c>
      <c r="H47" s="152" t="s">
        <v>38</v>
      </c>
      <c r="I47" s="55" t="s">
        <v>566</v>
      </c>
      <c r="J47" s="54"/>
      <c r="K47" s="54"/>
      <c r="L47" s="56"/>
      <c r="M47" s="56">
        <f>SUM(M48,M53,M55)</f>
        <v>83752000</v>
      </c>
      <c r="N47" s="326">
        <f t="shared" si="2"/>
        <v>0</v>
      </c>
      <c r="O47" s="207"/>
      <c r="P47" s="180" t="s">
        <v>499</v>
      </c>
      <c r="Q47" s="180" t="s">
        <v>501</v>
      </c>
      <c r="S47" s="223"/>
      <c r="T47" s="56">
        <f>SUM(T48,T53,T55)</f>
        <v>16972856</v>
      </c>
      <c r="U47" s="56">
        <f>SUM(U48,U53,U55)</f>
        <v>66779144</v>
      </c>
    </row>
    <row r="48" spans="1:21" ht="13.2" x14ac:dyDescent="0.25">
      <c r="A48" s="1" t="s">
        <v>567</v>
      </c>
      <c r="B48" s="151" t="s">
        <v>523</v>
      </c>
      <c r="C48" s="52" t="s">
        <v>24</v>
      </c>
      <c r="D48" s="51"/>
      <c r="E48" s="51"/>
      <c r="F48" s="53"/>
      <c r="G48" s="53">
        <f>SUM(G49:G52)</f>
        <v>13500000</v>
      </c>
      <c r="H48" s="151" t="s">
        <v>523</v>
      </c>
      <c r="I48" s="52" t="s">
        <v>24</v>
      </c>
      <c r="J48" s="51"/>
      <c r="K48" s="51"/>
      <c r="L48" s="53"/>
      <c r="M48" s="53">
        <f>SUM(M49:M52)</f>
        <v>13500000</v>
      </c>
      <c r="N48" s="324">
        <f t="shared" si="2"/>
        <v>0</v>
      </c>
      <c r="O48" s="207"/>
      <c r="P48" s="180"/>
      <c r="Q48" s="180"/>
      <c r="S48" s="223" t="s">
        <v>501</v>
      </c>
      <c r="T48" s="53">
        <f>SUM(T49:T52)</f>
        <v>4069000</v>
      </c>
      <c r="U48" s="53">
        <f>SUM(U49:U52)</f>
        <v>9431000</v>
      </c>
    </row>
    <row r="49" spans="1:21" ht="13.2" x14ac:dyDescent="0.25">
      <c r="A49" s="1" t="s">
        <v>568</v>
      </c>
      <c r="B49" s="150"/>
      <c r="C49" s="49" t="s">
        <v>554</v>
      </c>
      <c r="D49" s="48">
        <v>100</v>
      </c>
      <c r="E49" s="48" t="s">
        <v>26</v>
      </c>
      <c r="F49" s="50">
        <v>75000</v>
      </c>
      <c r="G49" s="50">
        <f>ROUNDDOWN(D49*F49,-3)</f>
        <v>7500000</v>
      </c>
      <c r="H49" s="150"/>
      <c r="I49" s="49" t="s">
        <v>554</v>
      </c>
      <c r="J49" s="48">
        <v>100</v>
      </c>
      <c r="K49" s="48" t="s">
        <v>26</v>
      </c>
      <c r="L49" s="50">
        <v>75000</v>
      </c>
      <c r="M49" s="50">
        <f>ROUNDDOWN(J49*L49,-3)</f>
        <v>7500000</v>
      </c>
      <c r="N49" s="247">
        <f t="shared" si="2"/>
        <v>0</v>
      </c>
      <c r="O49" s="207"/>
      <c r="P49" s="180"/>
      <c r="Q49" s="180"/>
      <c r="T49" s="50" cm="1">
        <f t="array" ref="T49">_xlfn._xlws.FILTER(cek_realisasi[Akrual],cek_realisasi[Akun]=A49,0)</f>
        <v>1584000</v>
      </c>
      <c r="U49" s="50">
        <f t="shared" ref="U49:U52" si="8">M49-T49</f>
        <v>5916000</v>
      </c>
    </row>
    <row r="50" spans="1:21" ht="13.2" x14ac:dyDescent="0.25">
      <c r="A50" s="1" t="s">
        <v>569</v>
      </c>
      <c r="B50" s="150"/>
      <c r="C50" s="49" t="s">
        <v>562</v>
      </c>
      <c r="D50" s="48">
        <v>2</v>
      </c>
      <c r="E50" s="48" t="s">
        <v>120</v>
      </c>
      <c r="F50" s="50">
        <v>1500000</v>
      </c>
      <c r="G50" s="50">
        <f>ROUNDDOWN(D50*F50,-3)</f>
        <v>3000000</v>
      </c>
      <c r="H50" s="150"/>
      <c r="I50" s="49" t="s">
        <v>562</v>
      </c>
      <c r="J50" s="48">
        <v>2</v>
      </c>
      <c r="K50" s="48" t="s">
        <v>120</v>
      </c>
      <c r="L50" s="50">
        <v>1500000</v>
      </c>
      <c r="M50" s="50">
        <f>ROUNDDOWN(J50*L50,-3)</f>
        <v>3000000</v>
      </c>
      <c r="N50" s="247">
        <f t="shared" si="2"/>
        <v>0</v>
      </c>
      <c r="O50" s="207"/>
      <c r="P50" s="180"/>
      <c r="Q50" s="180"/>
      <c r="T50" s="50" cm="1">
        <f t="array" ref="T50">_xlfn._xlws.FILTER(cek_realisasi[Akrual],cek_realisasi[Akun]=A50,0)</f>
        <v>1495000</v>
      </c>
      <c r="U50" s="50">
        <f t="shared" si="8"/>
        <v>1505000</v>
      </c>
    </row>
    <row r="51" spans="1:21" ht="13.2" x14ac:dyDescent="0.25">
      <c r="A51" s="1" t="s">
        <v>570</v>
      </c>
      <c r="B51" s="150"/>
      <c r="C51" s="49" t="s">
        <v>563</v>
      </c>
      <c r="D51" s="48">
        <v>2</v>
      </c>
      <c r="E51" s="48" t="s">
        <v>120</v>
      </c>
      <c r="F51" s="50">
        <v>1000000</v>
      </c>
      <c r="G51" s="50">
        <f>ROUNDDOWN(D51*F51,-3)</f>
        <v>2000000</v>
      </c>
      <c r="H51" s="150"/>
      <c r="I51" s="49" t="s">
        <v>563</v>
      </c>
      <c r="J51" s="48">
        <v>2</v>
      </c>
      <c r="K51" s="48" t="s">
        <v>120</v>
      </c>
      <c r="L51" s="50">
        <v>1000000</v>
      </c>
      <c r="M51" s="50">
        <f>ROUNDDOWN(J51*L51,-3)</f>
        <v>2000000</v>
      </c>
      <c r="N51" s="247">
        <f t="shared" si="2"/>
        <v>0</v>
      </c>
      <c r="O51" s="207"/>
      <c r="P51" s="180"/>
      <c r="Q51" s="180"/>
      <c r="T51" s="50" cm="1">
        <f t="array" ref="T51">_xlfn._xlws.FILTER(cek_realisasi[Akrual],cek_realisasi[Akun]=A51,0)</f>
        <v>990000</v>
      </c>
      <c r="U51" s="50">
        <f t="shared" si="8"/>
        <v>1010000</v>
      </c>
    </row>
    <row r="52" spans="1:21" ht="13.2" x14ac:dyDescent="0.25">
      <c r="A52" s="22" t="s">
        <v>571</v>
      </c>
      <c r="B52" s="150"/>
      <c r="C52" s="49" t="s">
        <v>572</v>
      </c>
      <c r="D52" s="48">
        <v>4</v>
      </c>
      <c r="E52" s="48" t="s">
        <v>59</v>
      </c>
      <c r="F52" s="50">
        <v>250000</v>
      </c>
      <c r="G52" s="50">
        <f>ROUNDDOWN(D52*F52,-3)</f>
        <v>1000000</v>
      </c>
      <c r="H52" s="150"/>
      <c r="I52" s="49" t="s">
        <v>572</v>
      </c>
      <c r="J52" s="48">
        <v>4</v>
      </c>
      <c r="K52" s="48" t="s">
        <v>59</v>
      </c>
      <c r="L52" s="50">
        <v>250000</v>
      </c>
      <c r="M52" s="50">
        <f>ROUNDDOWN(J52*L52,-3)</f>
        <v>1000000</v>
      </c>
      <c r="N52" s="247">
        <f t="shared" si="2"/>
        <v>0</v>
      </c>
      <c r="O52" s="207"/>
      <c r="P52" s="180"/>
      <c r="Q52" s="180"/>
      <c r="T52" s="50" cm="1">
        <f t="array" ref="T52">_xlfn._xlws.FILTER(cek_realisasi[Akrual],cek_realisasi[Akun]=A52,0)</f>
        <v>0</v>
      </c>
      <c r="U52" s="50">
        <f t="shared" si="8"/>
        <v>1000000</v>
      </c>
    </row>
    <row r="53" spans="1:21" ht="13.2" x14ac:dyDescent="0.25">
      <c r="A53" s="1" t="s">
        <v>573</v>
      </c>
      <c r="B53" s="153" t="s">
        <v>528</v>
      </c>
      <c r="C53" s="58" t="s">
        <v>31</v>
      </c>
      <c r="D53" s="57"/>
      <c r="E53" s="57"/>
      <c r="F53" s="59"/>
      <c r="G53" s="59">
        <f>G54</f>
        <v>4000000</v>
      </c>
      <c r="H53" s="153" t="s">
        <v>528</v>
      </c>
      <c r="I53" s="58" t="s">
        <v>31</v>
      </c>
      <c r="J53" s="57"/>
      <c r="K53" s="57"/>
      <c r="L53" s="59"/>
      <c r="M53" s="59">
        <f>M54</f>
        <v>4000000</v>
      </c>
      <c r="N53" s="325">
        <f t="shared" si="2"/>
        <v>0</v>
      </c>
      <c r="O53" s="207"/>
      <c r="P53" s="180"/>
      <c r="Q53" s="180"/>
      <c r="S53" s="223" t="s">
        <v>501</v>
      </c>
      <c r="T53" s="59">
        <f>T54</f>
        <v>0</v>
      </c>
      <c r="U53" s="59">
        <f>U54</f>
        <v>4000000</v>
      </c>
    </row>
    <row r="54" spans="1:21" ht="13.2" x14ac:dyDescent="0.25">
      <c r="A54" s="1" t="s">
        <v>574</v>
      </c>
      <c r="B54" s="150"/>
      <c r="C54" s="49" t="s">
        <v>558</v>
      </c>
      <c r="D54" s="48">
        <v>4</v>
      </c>
      <c r="E54" s="48" t="s">
        <v>33</v>
      </c>
      <c r="F54" s="50">
        <v>1000000</v>
      </c>
      <c r="G54" s="50">
        <f>ROUNDDOWN(D54*F54,-3)</f>
        <v>4000000</v>
      </c>
      <c r="H54" s="150"/>
      <c r="I54" s="49" t="s">
        <v>558</v>
      </c>
      <c r="J54" s="48">
        <v>4</v>
      </c>
      <c r="K54" s="48" t="s">
        <v>33</v>
      </c>
      <c r="L54" s="50">
        <v>1000000</v>
      </c>
      <c r="M54" s="50">
        <f>ROUNDDOWN(J54*L54,-3)</f>
        <v>4000000</v>
      </c>
      <c r="N54" s="247">
        <f t="shared" si="2"/>
        <v>0</v>
      </c>
      <c r="O54" s="207"/>
      <c r="P54" s="180"/>
      <c r="Q54" s="180"/>
      <c r="T54" s="50" cm="1">
        <f t="array" ref="T54">_xlfn._xlws.FILTER(cek_realisasi[Akrual],cek_realisasi[Akun]=A54,0)</f>
        <v>0</v>
      </c>
      <c r="U54" s="50">
        <f>M54-T54</f>
        <v>4000000</v>
      </c>
    </row>
    <row r="55" spans="1:21" ht="13.2" x14ac:dyDescent="0.25">
      <c r="A55" s="1" t="s">
        <v>63</v>
      </c>
      <c r="B55" s="151" t="s">
        <v>525</v>
      </c>
      <c r="C55" s="52" t="s">
        <v>35</v>
      </c>
      <c r="D55" s="51"/>
      <c r="E55" s="51"/>
      <c r="F55" s="53"/>
      <c r="G55" s="53">
        <f>G56</f>
        <v>66252000</v>
      </c>
      <c r="H55" s="151" t="s">
        <v>525</v>
      </c>
      <c r="I55" s="52" t="s">
        <v>35</v>
      </c>
      <c r="J55" s="51"/>
      <c r="K55" s="51"/>
      <c r="L55" s="53"/>
      <c r="M55" s="53">
        <f>M56</f>
        <v>66252000</v>
      </c>
      <c r="N55" s="324">
        <f t="shared" si="2"/>
        <v>0</v>
      </c>
      <c r="O55" s="207"/>
      <c r="P55" s="180"/>
      <c r="Q55" s="180"/>
      <c r="S55" s="223" t="s">
        <v>501</v>
      </c>
      <c r="T55" s="53">
        <f>T56</f>
        <v>12903856</v>
      </c>
      <c r="U55" s="53">
        <f>U56</f>
        <v>53348144</v>
      </c>
    </row>
    <row r="56" spans="1:21" ht="13.2" x14ac:dyDescent="0.25">
      <c r="A56" s="1" t="s">
        <v>64</v>
      </c>
      <c r="B56" s="150"/>
      <c r="C56" s="49" t="s">
        <v>575</v>
      </c>
      <c r="D56" s="48">
        <v>12</v>
      </c>
      <c r="E56" s="48" t="s">
        <v>26</v>
      </c>
      <c r="F56" s="50">
        <v>5521000</v>
      </c>
      <c r="G56" s="50">
        <f>ROUNDDOWN(D56*F56,-3)</f>
        <v>66252000</v>
      </c>
      <c r="H56" s="150"/>
      <c r="I56" s="49" t="s">
        <v>575</v>
      </c>
      <c r="J56" s="48">
        <v>12</v>
      </c>
      <c r="K56" s="48" t="s">
        <v>26</v>
      </c>
      <c r="L56" s="50">
        <v>5521000</v>
      </c>
      <c r="M56" s="50">
        <f>ROUNDDOWN(J56*L56,-3)</f>
        <v>66252000</v>
      </c>
      <c r="N56" s="247">
        <f t="shared" si="2"/>
        <v>0</v>
      </c>
      <c r="O56" s="207"/>
      <c r="P56" s="180"/>
      <c r="Q56" s="180"/>
      <c r="T56" s="50" cm="1">
        <f t="array" ref="T56">_xlfn._xlws.FILTER(cek_realisasi[Akrual],cek_realisasi[Akun]=A56,0)</f>
        <v>12903856</v>
      </c>
      <c r="U56" s="50">
        <f>M56-T56</f>
        <v>53348144</v>
      </c>
    </row>
    <row r="57" spans="1:21" ht="13.2" x14ac:dyDescent="0.25">
      <c r="A57" s="1" t="s">
        <v>65</v>
      </c>
      <c r="B57" s="154" t="s">
        <v>66</v>
      </c>
      <c r="C57" s="61" t="s">
        <v>67</v>
      </c>
      <c r="D57" s="60"/>
      <c r="E57" s="60" t="s">
        <v>553</v>
      </c>
      <c r="F57" s="62"/>
      <c r="G57" s="62">
        <f>SUM(G58,G72)</f>
        <v>475336000</v>
      </c>
      <c r="H57" s="154" t="s">
        <v>66</v>
      </c>
      <c r="I57" s="61" t="s">
        <v>67</v>
      </c>
      <c r="J57" s="60"/>
      <c r="K57" s="60" t="s">
        <v>553</v>
      </c>
      <c r="L57" s="62"/>
      <c r="M57" s="62">
        <f>SUM(M58,M72)</f>
        <v>475336000</v>
      </c>
      <c r="N57" s="335">
        <f t="shared" si="2"/>
        <v>0</v>
      </c>
      <c r="O57" s="207"/>
      <c r="P57" s="180"/>
      <c r="Q57" s="180"/>
      <c r="T57" s="62">
        <f>SUM(T58,T72)</f>
        <v>169486170</v>
      </c>
      <c r="U57" s="62">
        <f>SUM(U58,U72)</f>
        <v>305849830</v>
      </c>
    </row>
    <row r="58" spans="1:21" ht="13.2" x14ac:dyDescent="0.25">
      <c r="A58" s="1" t="s">
        <v>68</v>
      </c>
      <c r="B58" s="152" t="s">
        <v>21</v>
      </c>
      <c r="C58" s="55" t="s">
        <v>576</v>
      </c>
      <c r="D58" s="54"/>
      <c r="E58" s="54"/>
      <c r="F58" s="56"/>
      <c r="G58" s="56">
        <f>SUM(G59,G64,G66,G68,G70)</f>
        <v>404820000</v>
      </c>
      <c r="H58" s="152" t="s">
        <v>21</v>
      </c>
      <c r="I58" s="55" t="s">
        <v>576</v>
      </c>
      <c r="J58" s="54"/>
      <c r="K58" s="54"/>
      <c r="L58" s="56"/>
      <c r="M58" s="56">
        <f>SUM(M59,M64,M66,M68,M70)</f>
        <v>404820000</v>
      </c>
      <c r="N58" s="326">
        <f t="shared" si="2"/>
        <v>0</v>
      </c>
      <c r="O58" s="207"/>
      <c r="P58" s="180" t="s">
        <v>502</v>
      </c>
      <c r="Q58" s="180" t="s">
        <v>503</v>
      </c>
      <c r="S58" s="223"/>
      <c r="T58" s="56">
        <f>SUM(T59,T64,T66,T68,T70)</f>
        <v>165512970</v>
      </c>
      <c r="U58" s="56">
        <f>SUM(U59,U64,U66,U68,U70)</f>
        <v>239307030</v>
      </c>
    </row>
    <row r="59" spans="1:21" ht="13.2" x14ac:dyDescent="0.25">
      <c r="A59" s="1" t="s">
        <v>69</v>
      </c>
      <c r="B59" s="151" t="s">
        <v>523</v>
      </c>
      <c r="C59" s="52" t="s">
        <v>24</v>
      </c>
      <c r="D59" s="51"/>
      <c r="E59" s="51"/>
      <c r="F59" s="53"/>
      <c r="G59" s="53">
        <f>SUM(G60:G63)</f>
        <v>43000000</v>
      </c>
      <c r="H59" s="151" t="s">
        <v>523</v>
      </c>
      <c r="I59" s="52" t="s">
        <v>24</v>
      </c>
      <c r="J59" s="51"/>
      <c r="K59" s="51"/>
      <c r="L59" s="53"/>
      <c r="M59" s="53">
        <f>SUM(M60:M63)</f>
        <v>43000000</v>
      </c>
      <c r="N59" s="324">
        <f t="shared" si="2"/>
        <v>0</v>
      </c>
      <c r="O59" s="207"/>
      <c r="P59" s="180"/>
      <c r="Q59" s="180"/>
      <c r="S59" s="223" t="s">
        <v>503</v>
      </c>
      <c r="T59" s="53">
        <f>SUM(T60:T63)</f>
        <v>21711000</v>
      </c>
      <c r="U59" s="53">
        <f>SUM(U60:U63)</f>
        <v>21289000</v>
      </c>
    </row>
    <row r="60" spans="1:21" ht="13.2" x14ac:dyDescent="0.25">
      <c r="A60" s="1" t="s">
        <v>70</v>
      </c>
      <c r="B60" s="150"/>
      <c r="C60" s="49" t="s">
        <v>554</v>
      </c>
      <c r="D60" s="48">
        <v>200</v>
      </c>
      <c r="E60" s="48" t="s">
        <v>26</v>
      </c>
      <c r="F60" s="50">
        <v>75000</v>
      </c>
      <c r="G60" s="50">
        <f>ROUNDDOWN(D60*F60,-3)</f>
        <v>15000000</v>
      </c>
      <c r="H60" s="150"/>
      <c r="I60" s="49" t="s">
        <v>554</v>
      </c>
      <c r="J60" s="48">
        <v>200</v>
      </c>
      <c r="K60" s="48" t="s">
        <v>26</v>
      </c>
      <c r="L60" s="50">
        <v>75000</v>
      </c>
      <c r="M60" s="50">
        <f>ROUNDDOWN(J60*L60,-3)</f>
        <v>15000000</v>
      </c>
      <c r="N60" s="247">
        <f t="shared" si="2"/>
        <v>0</v>
      </c>
      <c r="O60" s="187" t="str">
        <f t="shared" ref="O60:O63" si="9">IF(AND(ISBLANK(H60),N60&lt;&gt;0),"Rev detil","")</f>
        <v/>
      </c>
      <c r="P60" s="180"/>
      <c r="Q60" s="180"/>
      <c r="T60" s="50" cm="1">
        <f t="array" ref="T60">_xlfn._xlws.FILTER(cek_realisasi[Akrual],cek_realisasi[Akun]=A60,0)</f>
        <v>14240000</v>
      </c>
      <c r="U60" s="50">
        <f t="shared" ref="U60:U63" si="10">M60-T60</f>
        <v>760000</v>
      </c>
    </row>
    <row r="61" spans="1:21" ht="13.2" x14ac:dyDescent="0.25">
      <c r="A61" s="1" t="s">
        <v>71</v>
      </c>
      <c r="B61" s="150"/>
      <c r="C61" s="49" t="s">
        <v>555</v>
      </c>
      <c r="D61" s="48">
        <v>8</v>
      </c>
      <c r="E61" s="48" t="s">
        <v>120</v>
      </c>
      <c r="F61" s="50">
        <v>1000000</v>
      </c>
      <c r="G61" s="50">
        <f>ROUNDDOWN(D61*F61,-3)</f>
        <v>8000000</v>
      </c>
      <c r="H61" s="150"/>
      <c r="I61" s="49" t="s">
        <v>555</v>
      </c>
      <c r="J61" s="48">
        <v>8</v>
      </c>
      <c r="K61" s="48" t="s">
        <v>120</v>
      </c>
      <c r="L61" s="50">
        <v>1000000</v>
      </c>
      <c r="M61" s="50">
        <f>ROUNDDOWN(J61*L61,-3)</f>
        <v>8000000</v>
      </c>
      <c r="N61" s="247">
        <f t="shared" si="2"/>
        <v>0</v>
      </c>
      <c r="O61" s="187" t="str">
        <f t="shared" si="9"/>
        <v/>
      </c>
      <c r="P61" s="180"/>
      <c r="Q61" s="180"/>
      <c r="T61" s="50" cm="1">
        <f t="array" ref="T61">_xlfn._xlws.FILTER(cek_realisasi[Akrual],cek_realisasi[Akun]=A61,0)</f>
        <v>2491500</v>
      </c>
      <c r="U61" s="50">
        <f t="shared" si="10"/>
        <v>5508500</v>
      </c>
    </row>
    <row r="62" spans="1:21" ht="13.2" x14ac:dyDescent="0.25">
      <c r="A62" s="1" t="s">
        <v>72</v>
      </c>
      <c r="B62" s="150"/>
      <c r="C62" s="49" t="s">
        <v>556</v>
      </c>
      <c r="D62" s="48">
        <v>8</v>
      </c>
      <c r="E62" s="48" t="s">
        <v>120</v>
      </c>
      <c r="F62" s="50">
        <v>1500000</v>
      </c>
      <c r="G62" s="50">
        <f>ROUNDDOWN(D62*F62,-3)</f>
        <v>12000000</v>
      </c>
      <c r="H62" s="150"/>
      <c r="I62" s="49" t="s">
        <v>556</v>
      </c>
      <c r="J62" s="48">
        <v>8</v>
      </c>
      <c r="K62" s="48" t="s">
        <v>120</v>
      </c>
      <c r="L62" s="50">
        <v>1500000</v>
      </c>
      <c r="M62" s="50">
        <f>ROUNDDOWN(J62*L62,-3)</f>
        <v>12000000</v>
      </c>
      <c r="N62" s="247">
        <f t="shared" si="2"/>
        <v>0</v>
      </c>
      <c r="O62" s="187" t="str">
        <f t="shared" si="9"/>
        <v/>
      </c>
      <c r="P62" s="180"/>
      <c r="Q62" s="180"/>
      <c r="T62" s="50" cm="1">
        <f t="array" ref="T62">_xlfn._xlws.FILTER(cek_realisasi[Akrual],cek_realisasi[Akun]=A62,0)</f>
        <v>2980000</v>
      </c>
      <c r="U62" s="50">
        <f t="shared" si="10"/>
        <v>9020000</v>
      </c>
    </row>
    <row r="63" spans="1:21" ht="13.2" x14ac:dyDescent="0.25">
      <c r="A63" s="1" t="s">
        <v>577</v>
      </c>
      <c r="B63" s="150"/>
      <c r="C63" s="49" t="s">
        <v>557</v>
      </c>
      <c r="D63" s="48">
        <v>8</v>
      </c>
      <c r="E63" s="48" t="s">
        <v>120</v>
      </c>
      <c r="F63" s="50">
        <v>1000000</v>
      </c>
      <c r="G63" s="50">
        <f>ROUNDDOWN(D63*F63,-3)</f>
        <v>8000000</v>
      </c>
      <c r="H63" s="150"/>
      <c r="I63" s="49" t="s">
        <v>557</v>
      </c>
      <c r="J63" s="48">
        <v>8</v>
      </c>
      <c r="K63" s="48" t="s">
        <v>120</v>
      </c>
      <c r="L63" s="50">
        <v>1000000</v>
      </c>
      <c r="M63" s="50">
        <f>ROUNDDOWN(J63*L63,-3)</f>
        <v>8000000</v>
      </c>
      <c r="N63" s="247">
        <f t="shared" si="2"/>
        <v>0</v>
      </c>
      <c r="O63" s="187" t="str">
        <f t="shared" si="9"/>
        <v/>
      </c>
      <c r="P63" s="180"/>
      <c r="Q63" s="180"/>
      <c r="T63" s="50" cm="1">
        <f t="array" ref="T63">_xlfn._xlws.FILTER(cek_realisasi[Akrual],cek_realisasi[Akun]=A63,0)</f>
        <v>1999500</v>
      </c>
      <c r="U63" s="50">
        <f t="shared" si="10"/>
        <v>6000500</v>
      </c>
    </row>
    <row r="64" spans="1:21" ht="13.2" x14ac:dyDescent="0.25">
      <c r="A64" s="1" t="s">
        <v>992</v>
      </c>
      <c r="B64" s="149" t="s">
        <v>524</v>
      </c>
      <c r="C64" s="46" t="s">
        <v>73</v>
      </c>
      <c r="D64" s="45"/>
      <c r="E64" s="45"/>
      <c r="F64" s="47"/>
      <c r="G64" s="47">
        <f>G65</f>
        <v>31000000</v>
      </c>
      <c r="H64" s="149" t="s">
        <v>524</v>
      </c>
      <c r="I64" s="46" t="s">
        <v>73</v>
      </c>
      <c r="J64" s="45"/>
      <c r="K64" s="45"/>
      <c r="L64" s="47"/>
      <c r="M64" s="47">
        <f>M65</f>
        <v>31000000</v>
      </c>
      <c r="N64" s="323">
        <f t="shared" si="2"/>
        <v>0</v>
      </c>
      <c r="O64" s="207"/>
      <c r="P64" s="180"/>
      <c r="Q64" s="180"/>
      <c r="S64" s="223" t="s">
        <v>503</v>
      </c>
      <c r="T64" s="47">
        <f>T65</f>
        <v>0</v>
      </c>
      <c r="U64" s="47">
        <f>U65</f>
        <v>31000000</v>
      </c>
    </row>
    <row r="65" spans="1:21" ht="13.2" x14ac:dyDescent="0.25">
      <c r="A65" s="1" t="s">
        <v>1125</v>
      </c>
      <c r="B65" s="150"/>
      <c r="C65" s="49" t="s">
        <v>953</v>
      </c>
      <c r="D65" s="48">
        <v>1</v>
      </c>
      <c r="E65" s="48" t="s">
        <v>120</v>
      </c>
      <c r="F65" s="50">
        <v>31000000</v>
      </c>
      <c r="G65" s="50">
        <f>ROUNDDOWN(D65*F65,-3)</f>
        <v>31000000</v>
      </c>
      <c r="H65" s="150"/>
      <c r="I65" s="49" t="s">
        <v>953</v>
      </c>
      <c r="J65" s="48">
        <v>1</v>
      </c>
      <c r="K65" s="48" t="s">
        <v>120</v>
      </c>
      <c r="L65" s="50">
        <v>31000000</v>
      </c>
      <c r="M65" s="50">
        <f>ROUNDDOWN(J65*L65,-3)</f>
        <v>31000000</v>
      </c>
      <c r="N65" s="247">
        <f t="shared" si="2"/>
        <v>0</v>
      </c>
      <c r="O65" s="187" t="str">
        <f t="shared" ref="O65" si="11">IF(AND(ISBLANK(H65),N65&lt;&gt;0),"Rev detil","")</f>
        <v/>
      </c>
      <c r="P65" s="180"/>
      <c r="Q65" s="180"/>
      <c r="T65" s="50" cm="1">
        <f t="array" ref="T65">_xlfn._xlws.FILTER(cek_realisasi[Akrual],cek_realisasi[Akun]=A65,0)</f>
        <v>0</v>
      </c>
      <c r="U65" s="50">
        <f>M65-T65</f>
        <v>31000000</v>
      </c>
    </row>
    <row r="66" spans="1:21" ht="13.2" x14ac:dyDescent="0.25">
      <c r="A66" s="1" t="s">
        <v>75</v>
      </c>
      <c r="B66" s="151" t="s">
        <v>528</v>
      </c>
      <c r="C66" s="52" t="s">
        <v>31</v>
      </c>
      <c r="D66" s="51"/>
      <c r="E66" s="51"/>
      <c r="F66" s="53"/>
      <c r="G66" s="53">
        <f>G67</f>
        <v>25200000</v>
      </c>
      <c r="H66" s="151" t="s">
        <v>528</v>
      </c>
      <c r="I66" s="52" t="s">
        <v>31</v>
      </c>
      <c r="J66" s="51"/>
      <c r="K66" s="51"/>
      <c r="L66" s="53"/>
      <c r="M66" s="53">
        <f>M67</f>
        <v>25200000</v>
      </c>
      <c r="N66" s="324">
        <f t="shared" si="2"/>
        <v>0</v>
      </c>
      <c r="O66" s="207"/>
      <c r="P66" s="180"/>
      <c r="Q66" s="180"/>
      <c r="S66" s="223" t="s">
        <v>503</v>
      </c>
      <c r="T66" s="53">
        <f>T67</f>
        <v>0</v>
      </c>
      <c r="U66" s="53">
        <f>U67</f>
        <v>25200000</v>
      </c>
    </row>
    <row r="67" spans="1:21" ht="13.2" x14ac:dyDescent="0.25">
      <c r="A67" s="1" t="s">
        <v>76</v>
      </c>
      <c r="B67" s="150"/>
      <c r="C67" s="49" t="s">
        <v>558</v>
      </c>
      <c r="D67" s="48">
        <v>28</v>
      </c>
      <c r="E67" s="48" t="s">
        <v>33</v>
      </c>
      <c r="F67" s="50">
        <v>900000</v>
      </c>
      <c r="G67" s="50">
        <f>ROUNDDOWN(D67*F67,-3)</f>
        <v>25200000</v>
      </c>
      <c r="H67" s="150"/>
      <c r="I67" s="49" t="s">
        <v>558</v>
      </c>
      <c r="J67" s="48">
        <v>28</v>
      </c>
      <c r="K67" s="48" t="s">
        <v>33</v>
      </c>
      <c r="L67" s="50">
        <v>900000</v>
      </c>
      <c r="M67" s="50">
        <f>ROUNDDOWN(J67*L67,-3)</f>
        <v>25200000</v>
      </c>
      <c r="N67" s="247">
        <f t="shared" si="2"/>
        <v>0</v>
      </c>
      <c r="O67" s="207"/>
      <c r="P67" s="180"/>
      <c r="Q67" s="180"/>
      <c r="T67" s="50" cm="1">
        <f t="array" ref="T67">_xlfn._xlws.FILTER(cek_realisasi[Akrual],cek_realisasi[Akun]=A67,0)</f>
        <v>0</v>
      </c>
      <c r="U67" s="50">
        <f>M67-T67</f>
        <v>25200000</v>
      </c>
    </row>
    <row r="68" spans="1:21" ht="13.2" x14ac:dyDescent="0.25">
      <c r="A68" s="1" t="s">
        <v>77</v>
      </c>
      <c r="B68" s="151" t="s">
        <v>525</v>
      </c>
      <c r="C68" s="52" t="s">
        <v>35</v>
      </c>
      <c r="D68" s="51"/>
      <c r="E68" s="51"/>
      <c r="F68" s="53"/>
      <c r="G68" s="53">
        <f>G69</f>
        <v>304120000</v>
      </c>
      <c r="H68" s="151" t="s">
        <v>525</v>
      </c>
      <c r="I68" s="52" t="s">
        <v>35</v>
      </c>
      <c r="J68" s="51"/>
      <c r="K68" s="51"/>
      <c r="L68" s="53"/>
      <c r="M68" s="53">
        <f>M69</f>
        <v>304120000</v>
      </c>
      <c r="N68" s="324">
        <f t="shared" si="2"/>
        <v>0</v>
      </c>
      <c r="O68" s="207"/>
      <c r="P68" s="180"/>
      <c r="Q68" s="180"/>
      <c r="S68" s="223" t="s">
        <v>503</v>
      </c>
      <c r="T68" s="53">
        <f>T69</f>
        <v>143201970</v>
      </c>
      <c r="U68" s="53">
        <f>U69</f>
        <v>160918030</v>
      </c>
    </row>
    <row r="69" spans="1:21" ht="13.2" x14ac:dyDescent="0.25">
      <c r="A69" s="1" t="s">
        <v>78</v>
      </c>
      <c r="B69" s="150"/>
      <c r="C69" s="49" t="s">
        <v>581</v>
      </c>
      <c r="D69" s="48">
        <v>52</v>
      </c>
      <c r="E69" s="48" t="s">
        <v>26</v>
      </c>
      <c r="F69" s="50">
        <v>5848480</v>
      </c>
      <c r="G69" s="50">
        <f>ROUNDDOWN(D69*F69,-3)</f>
        <v>304120000</v>
      </c>
      <c r="H69" s="150"/>
      <c r="I69" s="49" t="s">
        <v>581</v>
      </c>
      <c r="J69" s="48">
        <v>52</v>
      </c>
      <c r="K69" s="48" t="s">
        <v>26</v>
      </c>
      <c r="L69" s="50">
        <v>5848480</v>
      </c>
      <c r="M69" s="50">
        <f>ROUNDDOWN(J69*L69,-3)</f>
        <v>304120000</v>
      </c>
      <c r="N69" s="247">
        <f t="shared" si="2"/>
        <v>0</v>
      </c>
      <c r="O69" s="207"/>
      <c r="P69" s="180"/>
      <c r="Q69" s="180"/>
      <c r="T69" s="50" cm="1">
        <f t="array" ref="T69">_xlfn._xlws.FILTER(cek_realisasi[Akrual],cek_realisasi[Akun]=A69,0)</f>
        <v>143201970</v>
      </c>
      <c r="U69" s="50">
        <f>M69-T69</f>
        <v>160918030</v>
      </c>
    </row>
    <row r="70" spans="1:21" ht="13.2" x14ac:dyDescent="0.25">
      <c r="A70" s="1" t="s">
        <v>79</v>
      </c>
      <c r="B70" s="151" t="s">
        <v>582</v>
      </c>
      <c r="C70" s="52" t="s">
        <v>80</v>
      </c>
      <c r="D70" s="51"/>
      <c r="E70" s="51"/>
      <c r="F70" s="53"/>
      <c r="G70" s="53">
        <f>G71</f>
        <v>1500000</v>
      </c>
      <c r="H70" s="151" t="s">
        <v>582</v>
      </c>
      <c r="I70" s="52" t="s">
        <v>80</v>
      </c>
      <c r="J70" s="51"/>
      <c r="K70" s="51"/>
      <c r="L70" s="53"/>
      <c r="M70" s="53">
        <f>M71</f>
        <v>1500000</v>
      </c>
      <c r="N70" s="324">
        <f t="shared" si="2"/>
        <v>0</v>
      </c>
      <c r="O70" s="207"/>
      <c r="P70" s="180"/>
      <c r="Q70" s="180"/>
      <c r="S70" s="223" t="s">
        <v>503</v>
      </c>
      <c r="T70" s="53">
        <f>T71</f>
        <v>600000</v>
      </c>
      <c r="U70" s="53">
        <f>U71</f>
        <v>900000</v>
      </c>
    </row>
    <row r="71" spans="1:21" ht="13.2" x14ac:dyDescent="0.25">
      <c r="A71" s="1" t="s">
        <v>81</v>
      </c>
      <c r="B71" s="150"/>
      <c r="C71" s="49" t="s">
        <v>583</v>
      </c>
      <c r="D71" s="48">
        <v>10</v>
      </c>
      <c r="E71" s="48" t="s">
        <v>26</v>
      </c>
      <c r="F71" s="50">
        <v>150000</v>
      </c>
      <c r="G71" s="50">
        <f>ROUNDDOWN(D71*F71,-3)</f>
        <v>1500000</v>
      </c>
      <c r="H71" s="150"/>
      <c r="I71" s="49" t="s">
        <v>583</v>
      </c>
      <c r="J71" s="48">
        <v>10</v>
      </c>
      <c r="K71" s="48" t="s">
        <v>26</v>
      </c>
      <c r="L71" s="50">
        <v>150000</v>
      </c>
      <c r="M71" s="50">
        <f>ROUNDDOWN(J71*L71,-3)</f>
        <v>1500000</v>
      </c>
      <c r="N71" s="247">
        <f t="shared" si="2"/>
        <v>0</v>
      </c>
      <c r="O71" s="207"/>
      <c r="P71" s="180"/>
      <c r="Q71" s="180"/>
      <c r="T71" s="50" cm="1">
        <f t="array" ref="T71">_xlfn._xlws.FILTER(cek_realisasi[Akrual],cek_realisasi[Akun]=A71,0)</f>
        <v>600000</v>
      </c>
      <c r="U71" s="50">
        <f>M71-T71</f>
        <v>900000</v>
      </c>
    </row>
    <row r="72" spans="1:21" ht="13.2" x14ac:dyDescent="0.25">
      <c r="A72" s="1" t="s">
        <v>82</v>
      </c>
      <c r="B72" s="152" t="s">
        <v>38</v>
      </c>
      <c r="C72" s="55" t="s">
        <v>92</v>
      </c>
      <c r="D72" s="54"/>
      <c r="E72" s="54"/>
      <c r="F72" s="56"/>
      <c r="G72" s="56">
        <f>SUM(G73,G78,G80)</f>
        <v>70516000</v>
      </c>
      <c r="H72" s="152" t="s">
        <v>38</v>
      </c>
      <c r="I72" s="55" t="s">
        <v>92</v>
      </c>
      <c r="J72" s="54"/>
      <c r="K72" s="54"/>
      <c r="L72" s="56"/>
      <c r="M72" s="56">
        <f>SUM(M73,M78,M80)</f>
        <v>70516000</v>
      </c>
      <c r="N72" s="326">
        <f t="shared" si="2"/>
        <v>0</v>
      </c>
      <c r="O72" s="207"/>
      <c r="P72" s="180" t="s">
        <v>502</v>
      </c>
      <c r="Q72" s="180" t="s">
        <v>503</v>
      </c>
      <c r="S72" s="223"/>
      <c r="T72" s="56">
        <f>SUM(T73,T78,T80)</f>
        <v>3973200</v>
      </c>
      <c r="U72" s="56">
        <f>SUM(U73,U78,U80)</f>
        <v>66542800</v>
      </c>
    </row>
    <row r="73" spans="1:21" ht="13.2" x14ac:dyDescent="0.25">
      <c r="A73" s="1" t="s">
        <v>83</v>
      </c>
      <c r="B73" s="151" t="s">
        <v>523</v>
      </c>
      <c r="C73" s="52" t="s">
        <v>24</v>
      </c>
      <c r="D73" s="51"/>
      <c r="E73" s="51"/>
      <c r="F73" s="53"/>
      <c r="G73" s="53">
        <f>SUM(G74:G77)</f>
        <v>22625000</v>
      </c>
      <c r="H73" s="151" t="s">
        <v>523</v>
      </c>
      <c r="I73" s="52" t="s">
        <v>24</v>
      </c>
      <c r="J73" s="51"/>
      <c r="K73" s="51"/>
      <c r="L73" s="53"/>
      <c r="M73" s="53">
        <f>SUM(M74:M77)</f>
        <v>22625000</v>
      </c>
      <c r="N73" s="324">
        <f t="shared" ref="N73:N125" si="12">G73-M73</f>
        <v>0</v>
      </c>
      <c r="O73" s="207"/>
      <c r="P73" s="180"/>
      <c r="Q73" s="180"/>
      <c r="S73" s="223" t="s">
        <v>503</v>
      </c>
      <c r="T73" s="53">
        <f>SUM(T74:T77)</f>
        <v>3973200</v>
      </c>
      <c r="U73" s="53">
        <f>SUM(U74:U77)</f>
        <v>18651800</v>
      </c>
    </row>
    <row r="74" spans="1:21" ht="13.2" x14ac:dyDescent="0.25">
      <c r="A74" s="1" t="s">
        <v>84</v>
      </c>
      <c r="B74" s="150"/>
      <c r="C74" s="49" t="s">
        <v>554</v>
      </c>
      <c r="D74" s="48">
        <v>75</v>
      </c>
      <c r="E74" s="48" t="s">
        <v>26</v>
      </c>
      <c r="F74" s="50">
        <v>75000</v>
      </c>
      <c r="G74" s="50">
        <f>ROUNDDOWN(D74*F74,-3)</f>
        <v>5625000</v>
      </c>
      <c r="H74" s="150"/>
      <c r="I74" s="49" t="s">
        <v>554</v>
      </c>
      <c r="J74" s="48">
        <v>75</v>
      </c>
      <c r="K74" s="48" t="s">
        <v>26</v>
      </c>
      <c r="L74" s="50">
        <v>75000</v>
      </c>
      <c r="M74" s="50">
        <f>ROUNDDOWN(J74*L74,-3)</f>
        <v>5625000</v>
      </c>
      <c r="N74" s="247">
        <f t="shared" si="12"/>
        <v>0</v>
      </c>
      <c r="O74" s="207"/>
      <c r="P74" s="180"/>
      <c r="Q74" s="180"/>
      <c r="T74" s="50" cm="1">
        <f t="array" ref="T74">_xlfn._xlws.FILTER(cek_realisasi[Akrual],cek_realisasi[Akun]=A74,0)</f>
        <v>0</v>
      </c>
      <c r="U74" s="50">
        <f t="shared" ref="U74:U77" si="13">M74-T74</f>
        <v>5625000</v>
      </c>
    </row>
    <row r="75" spans="1:21" ht="13.2" x14ac:dyDescent="0.25">
      <c r="A75" s="1" t="s">
        <v>85</v>
      </c>
      <c r="B75" s="150"/>
      <c r="C75" s="49" t="s">
        <v>555</v>
      </c>
      <c r="D75" s="48">
        <v>4</v>
      </c>
      <c r="E75" s="48" t="s">
        <v>120</v>
      </c>
      <c r="F75" s="50">
        <v>1500000</v>
      </c>
      <c r="G75" s="50">
        <f>ROUNDDOWN(D75*F75,-3)</f>
        <v>6000000</v>
      </c>
      <c r="H75" s="150"/>
      <c r="I75" s="49" t="s">
        <v>555</v>
      </c>
      <c r="J75" s="48">
        <v>4</v>
      </c>
      <c r="K75" s="48" t="s">
        <v>120</v>
      </c>
      <c r="L75" s="50">
        <v>1500000</v>
      </c>
      <c r="M75" s="50">
        <f>ROUNDDOWN(J75*L75,-3)</f>
        <v>6000000</v>
      </c>
      <c r="N75" s="247">
        <f t="shared" si="12"/>
        <v>0</v>
      </c>
      <c r="O75" s="207"/>
      <c r="P75" s="180"/>
      <c r="Q75" s="180"/>
      <c r="T75" s="50" cm="1">
        <f t="array" ref="T75">_xlfn._xlws.FILTER(cek_realisasi[Akrual],cek_realisasi[Akun]=A75,0)</f>
        <v>1488200</v>
      </c>
      <c r="U75" s="50">
        <f t="shared" si="13"/>
        <v>4511800</v>
      </c>
    </row>
    <row r="76" spans="1:21" ht="13.2" x14ac:dyDescent="0.25">
      <c r="A76" s="1" t="s">
        <v>584</v>
      </c>
      <c r="B76" s="150"/>
      <c r="C76" s="49" t="s">
        <v>556</v>
      </c>
      <c r="D76" s="48">
        <v>4</v>
      </c>
      <c r="E76" s="48" t="s">
        <v>120</v>
      </c>
      <c r="F76" s="50">
        <v>1500000</v>
      </c>
      <c r="G76" s="50">
        <f>ROUNDDOWN(D76*F76,-3)</f>
        <v>6000000</v>
      </c>
      <c r="H76" s="150"/>
      <c r="I76" s="49" t="s">
        <v>556</v>
      </c>
      <c r="J76" s="48">
        <v>4</v>
      </c>
      <c r="K76" s="48" t="s">
        <v>120</v>
      </c>
      <c r="L76" s="50">
        <v>1500000</v>
      </c>
      <c r="M76" s="50">
        <f>ROUNDDOWN(J76*L76,-3)</f>
        <v>6000000</v>
      </c>
      <c r="N76" s="247">
        <f t="shared" si="12"/>
        <v>0</v>
      </c>
      <c r="O76" s="207"/>
      <c r="P76" s="180"/>
      <c r="Q76" s="180"/>
      <c r="T76" s="50" cm="1">
        <f t="array" ref="T76">_xlfn._xlws.FILTER(cek_realisasi[Akrual],cek_realisasi[Akun]=A76,0)</f>
        <v>1500000</v>
      </c>
      <c r="U76" s="50">
        <f t="shared" si="13"/>
        <v>4500000</v>
      </c>
    </row>
    <row r="77" spans="1:21" ht="13.2" x14ac:dyDescent="0.25">
      <c r="A77" s="1" t="s">
        <v>585</v>
      </c>
      <c r="B77" s="150"/>
      <c r="C77" s="49" t="s">
        <v>557</v>
      </c>
      <c r="D77" s="48">
        <v>5</v>
      </c>
      <c r="E77" s="48" t="s">
        <v>120</v>
      </c>
      <c r="F77" s="50">
        <v>1000000</v>
      </c>
      <c r="G77" s="50">
        <f>ROUNDDOWN(D77*F77,-3)</f>
        <v>5000000</v>
      </c>
      <c r="H77" s="150"/>
      <c r="I77" s="49" t="s">
        <v>557</v>
      </c>
      <c r="J77" s="48">
        <v>5</v>
      </c>
      <c r="K77" s="48" t="s">
        <v>120</v>
      </c>
      <c r="L77" s="50">
        <v>1000000</v>
      </c>
      <c r="M77" s="50">
        <f>ROUNDDOWN(J77*L77,-3)</f>
        <v>5000000</v>
      </c>
      <c r="N77" s="247">
        <f t="shared" si="12"/>
        <v>0</v>
      </c>
      <c r="O77" s="207"/>
      <c r="P77" s="180"/>
      <c r="Q77" s="180"/>
      <c r="T77" s="50" cm="1">
        <f t="array" ref="T77">_xlfn._xlws.FILTER(cek_realisasi[Akrual],cek_realisasi[Akun]=A77,0)</f>
        <v>985000</v>
      </c>
      <c r="U77" s="50">
        <f t="shared" si="13"/>
        <v>4015000</v>
      </c>
    </row>
    <row r="78" spans="1:21" ht="13.2" x14ac:dyDescent="0.25">
      <c r="A78" s="1" t="s">
        <v>86</v>
      </c>
      <c r="B78" s="149" t="s">
        <v>528</v>
      </c>
      <c r="C78" s="46" t="s">
        <v>31</v>
      </c>
      <c r="D78" s="45"/>
      <c r="E78" s="45"/>
      <c r="F78" s="47"/>
      <c r="G78" s="47">
        <f>G79</f>
        <v>7200000</v>
      </c>
      <c r="H78" s="149" t="s">
        <v>528</v>
      </c>
      <c r="I78" s="46" t="s">
        <v>31</v>
      </c>
      <c r="J78" s="45"/>
      <c r="K78" s="45"/>
      <c r="L78" s="47"/>
      <c r="M78" s="47">
        <f>M79</f>
        <v>7200000</v>
      </c>
      <c r="N78" s="323">
        <f t="shared" si="12"/>
        <v>0</v>
      </c>
      <c r="O78" s="207"/>
      <c r="P78" s="180"/>
      <c r="Q78" s="180"/>
      <c r="S78" s="223" t="s">
        <v>503</v>
      </c>
      <c r="T78" s="47">
        <f>T79</f>
        <v>0</v>
      </c>
      <c r="U78" s="47">
        <f>U79</f>
        <v>7200000</v>
      </c>
    </row>
    <row r="79" spans="1:21" ht="13.2" x14ac:dyDescent="0.25">
      <c r="A79" s="1" t="s">
        <v>87</v>
      </c>
      <c r="B79" s="150"/>
      <c r="C79" s="49" t="s">
        <v>558</v>
      </c>
      <c r="D79" s="48">
        <v>8</v>
      </c>
      <c r="E79" s="48" t="s">
        <v>33</v>
      </c>
      <c r="F79" s="50">
        <v>900000</v>
      </c>
      <c r="G79" s="50">
        <f>ROUNDDOWN(D79*F79,-3)</f>
        <v>7200000</v>
      </c>
      <c r="H79" s="150"/>
      <c r="I79" s="49" t="s">
        <v>558</v>
      </c>
      <c r="J79" s="48">
        <v>8</v>
      </c>
      <c r="K79" s="48" t="s">
        <v>33</v>
      </c>
      <c r="L79" s="50">
        <v>900000</v>
      </c>
      <c r="M79" s="50">
        <f>ROUNDDOWN(J79*L79,-3)</f>
        <v>7200000</v>
      </c>
      <c r="N79" s="247">
        <f t="shared" si="12"/>
        <v>0</v>
      </c>
      <c r="O79" s="207"/>
      <c r="P79" s="180"/>
      <c r="Q79" s="180"/>
      <c r="T79" s="50" cm="1">
        <f t="array" ref="T79">_xlfn._xlws.FILTER(cek_realisasi[Akrual],cek_realisasi[Akun]=A79,0)</f>
        <v>0</v>
      </c>
      <c r="U79" s="50">
        <f>M79-T79</f>
        <v>7200000</v>
      </c>
    </row>
    <row r="80" spans="1:21" ht="13.2" x14ac:dyDescent="0.25">
      <c r="A80" s="1" t="s">
        <v>89</v>
      </c>
      <c r="B80" s="151" t="s">
        <v>525</v>
      </c>
      <c r="C80" s="52" t="s">
        <v>35</v>
      </c>
      <c r="D80" s="51"/>
      <c r="E80" s="51"/>
      <c r="F80" s="53"/>
      <c r="G80" s="53">
        <f>G81</f>
        <v>40691000</v>
      </c>
      <c r="H80" s="151" t="s">
        <v>525</v>
      </c>
      <c r="I80" s="52" t="s">
        <v>35</v>
      </c>
      <c r="J80" s="51"/>
      <c r="K80" s="51"/>
      <c r="L80" s="53"/>
      <c r="M80" s="53">
        <f>M81</f>
        <v>40691000</v>
      </c>
      <c r="N80" s="324">
        <f t="shared" si="12"/>
        <v>0</v>
      </c>
      <c r="O80" s="207"/>
      <c r="P80" s="180"/>
      <c r="Q80" s="180"/>
      <c r="S80" s="223" t="s">
        <v>503</v>
      </c>
      <c r="T80" s="53">
        <f>T81</f>
        <v>0</v>
      </c>
      <c r="U80" s="53">
        <f>U81</f>
        <v>40691000</v>
      </c>
    </row>
    <row r="81" spans="1:21" ht="13.2" x14ac:dyDescent="0.25">
      <c r="A81" s="1" t="s">
        <v>90</v>
      </c>
      <c r="B81" s="150"/>
      <c r="C81" s="49" t="s">
        <v>586</v>
      </c>
      <c r="D81" s="48">
        <v>20</v>
      </c>
      <c r="E81" s="48" t="s">
        <v>26</v>
      </c>
      <c r="F81" s="50">
        <v>2034550</v>
      </c>
      <c r="G81" s="50">
        <f>ROUNDDOWN(D81*F81,-3)</f>
        <v>40691000</v>
      </c>
      <c r="H81" s="150"/>
      <c r="I81" s="49" t="s">
        <v>586</v>
      </c>
      <c r="J81" s="48">
        <v>20</v>
      </c>
      <c r="K81" s="48" t="s">
        <v>26</v>
      </c>
      <c r="L81" s="50">
        <v>2034550</v>
      </c>
      <c r="M81" s="50">
        <f>ROUNDDOWN(J81*L81,-3)</f>
        <v>40691000</v>
      </c>
      <c r="N81" s="247">
        <f t="shared" si="12"/>
        <v>0</v>
      </c>
      <c r="O81" s="207"/>
      <c r="P81" s="180"/>
      <c r="Q81" s="180"/>
      <c r="T81" s="50" cm="1">
        <f t="array" ref="T81">_xlfn._xlws.FILTER(cek_realisasi[Akrual],cek_realisasi[Akun]=A81,0)</f>
        <v>0</v>
      </c>
      <c r="U81" s="50">
        <f>M81-T81</f>
        <v>40691000</v>
      </c>
    </row>
    <row r="82" spans="1:21" ht="13.2" x14ac:dyDescent="0.25">
      <c r="A82" s="1" t="s">
        <v>93</v>
      </c>
      <c r="B82" s="154" t="s">
        <v>94</v>
      </c>
      <c r="C82" s="61" t="s">
        <v>95</v>
      </c>
      <c r="D82" s="60"/>
      <c r="E82" s="60" t="s">
        <v>553</v>
      </c>
      <c r="F82" s="62"/>
      <c r="G82" s="62">
        <f>SUM(G83,G93)</f>
        <v>219670000</v>
      </c>
      <c r="H82" s="154" t="s">
        <v>94</v>
      </c>
      <c r="I82" s="61" t="s">
        <v>95</v>
      </c>
      <c r="J82" s="60"/>
      <c r="K82" s="60" t="s">
        <v>553</v>
      </c>
      <c r="L82" s="62"/>
      <c r="M82" s="62">
        <f>SUM(M83,M93)</f>
        <v>219670000</v>
      </c>
      <c r="N82" s="335">
        <f t="shared" si="12"/>
        <v>0</v>
      </c>
      <c r="O82" s="207"/>
      <c r="P82" s="180"/>
      <c r="Q82" s="180"/>
      <c r="T82" s="62">
        <f>SUM(T83,T93)</f>
        <v>125006561</v>
      </c>
      <c r="U82" s="62">
        <f>SUM(U83,U93)</f>
        <v>94663439</v>
      </c>
    </row>
    <row r="83" spans="1:21" ht="13.2" x14ac:dyDescent="0.25">
      <c r="A83" s="1" t="s">
        <v>96</v>
      </c>
      <c r="B83" s="152" t="s">
        <v>21</v>
      </c>
      <c r="C83" s="55" t="s">
        <v>587</v>
      </c>
      <c r="D83" s="54"/>
      <c r="E83" s="54"/>
      <c r="F83" s="56"/>
      <c r="G83" s="56">
        <f>SUM(G84,G89,G91)</f>
        <v>116750000</v>
      </c>
      <c r="H83" s="152" t="s">
        <v>21</v>
      </c>
      <c r="I83" s="55" t="s">
        <v>587</v>
      </c>
      <c r="J83" s="54"/>
      <c r="K83" s="54"/>
      <c r="L83" s="56"/>
      <c r="M83" s="56">
        <f>SUM(M84,M89,M91)</f>
        <v>116750000</v>
      </c>
      <c r="N83" s="326">
        <f t="shared" si="12"/>
        <v>0</v>
      </c>
      <c r="O83" s="207"/>
      <c r="P83" s="180" t="s">
        <v>502</v>
      </c>
      <c r="Q83" s="180" t="s">
        <v>504</v>
      </c>
      <c r="S83" s="223"/>
      <c r="T83" s="56">
        <f>SUM(T84,T89,T91)</f>
        <v>54972390</v>
      </c>
      <c r="U83" s="56">
        <f>SUM(U84,U89,U91)</f>
        <v>61777610</v>
      </c>
    </row>
    <row r="84" spans="1:21" ht="13.2" x14ac:dyDescent="0.25">
      <c r="A84" s="1" t="s">
        <v>98</v>
      </c>
      <c r="B84" s="151" t="s">
        <v>523</v>
      </c>
      <c r="C84" s="52" t="s">
        <v>24</v>
      </c>
      <c r="D84" s="51"/>
      <c r="E84" s="51"/>
      <c r="F84" s="53"/>
      <c r="G84" s="53">
        <f>SUM(G85:G88)</f>
        <v>50750000</v>
      </c>
      <c r="H84" s="151" t="s">
        <v>523</v>
      </c>
      <c r="I84" s="52" t="s">
        <v>24</v>
      </c>
      <c r="J84" s="51"/>
      <c r="K84" s="51"/>
      <c r="L84" s="53"/>
      <c r="M84" s="53">
        <f>SUM(M85:M88)</f>
        <v>50750000</v>
      </c>
      <c r="N84" s="324">
        <f t="shared" si="12"/>
        <v>0</v>
      </c>
      <c r="O84" s="207"/>
      <c r="P84" s="180"/>
      <c r="Q84" s="180"/>
      <c r="S84" s="223" t="s">
        <v>504</v>
      </c>
      <c r="T84" s="53">
        <f>SUM(T85:T88)</f>
        <v>8768000</v>
      </c>
      <c r="U84" s="53">
        <f>SUM(U85:U88)</f>
        <v>41982000</v>
      </c>
    </row>
    <row r="85" spans="1:21" ht="13.2" x14ac:dyDescent="0.25">
      <c r="A85" s="1" t="s">
        <v>99</v>
      </c>
      <c r="B85" s="150"/>
      <c r="C85" s="49" t="s">
        <v>554</v>
      </c>
      <c r="D85" s="48">
        <v>250</v>
      </c>
      <c r="E85" s="48" t="s">
        <v>26</v>
      </c>
      <c r="F85" s="50">
        <v>75000</v>
      </c>
      <c r="G85" s="50">
        <f>ROUNDDOWN(D85*F85,-3)</f>
        <v>18750000</v>
      </c>
      <c r="H85" s="150"/>
      <c r="I85" s="49" t="s">
        <v>554</v>
      </c>
      <c r="J85" s="48">
        <v>250</v>
      </c>
      <c r="K85" s="48" t="s">
        <v>26</v>
      </c>
      <c r="L85" s="50">
        <v>75000</v>
      </c>
      <c r="M85" s="50">
        <f>ROUNDDOWN(J85*L85,-3)</f>
        <v>18750000</v>
      </c>
      <c r="N85" s="247">
        <f t="shared" si="12"/>
        <v>0</v>
      </c>
      <c r="O85" s="207"/>
      <c r="P85" s="180"/>
      <c r="Q85" s="180"/>
      <c r="T85" s="50" cm="1">
        <f t="array" ref="T85">_xlfn._xlws.FILTER(cek_realisasi[Akrual],cek_realisasi[Akun]=A85,0)</f>
        <v>770000</v>
      </c>
      <c r="U85" s="50">
        <f t="shared" ref="U85:U88" si="14">M85-T85</f>
        <v>17980000</v>
      </c>
    </row>
    <row r="86" spans="1:21" ht="13.2" x14ac:dyDescent="0.25">
      <c r="A86" s="1" t="s">
        <v>100</v>
      </c>
      <c r="B86" s="150"/>
      <c r="C86" s="49" t="s">
        <v>555</v>
      </c>
      <c r="D86" s="48">
        <v>8</v>
      </c>
      <c r="E86" s="48" t="s">
        <v>120</v>
      </c>
      <c r="F86" s="50">
        <v>1500000</v>
      </c>
      <c r="G86" s="50">
        <f>ROUNDDOWN(D86*F86,-3)</f>
        <v>12000000</v>
      </c>
      <c r="H86" s="150"/>
      <c r="I86" s="49" t="s">
        <v>555</v>
      </c>
      <c r="J86" s="48">
        <v>8</v>
      </c>
      <c r="K86" s="48" t="s">
        <v>120</v>
      </c>
      <c r="L86" s="50">
        <v>1500000</v>
      </c>
      <c r="M86" s="50">
        <f>ROUNDDOWN(J86*L86,-3)</f>
        <v>12000000</v>
      </c>
      <c r="N86" s="247">
        <f t="shared" si="12"/>
        <v>0</v>
      </c>
      <c r="O86" s="207"/>
      <c r="P86" s="180"/>
      <c r="Q86" s="180"/>
      <c r="T86" s="50" cm="1">
        <f t="array" ref="T86">_xlfn._xlws.FILTER(cek_realisasi[Akrual],cek_realisasi[Akun]=A86,0)</f>
        <v>2998000</v>
      </c>
      <c r="U86" s="50">
        <f t="shared" si="14"/>
        <v>9002000</v>
      </c>
    </row>
    <row r="87" spans="1:21" ht="13.2" x14ac:dyDescent="0.25">
      <c r="A87" s="1" t="s">
        <v>101</v>
      </c>
      <c r="B87" s="150"/>
      <c r="C87" s="49" t="s">
        <v>556</v>
      </c>
      <c r="D87" s="48">
        <v>8</v>
      </c>
      <c r="E87" s="48" t="s">
        <v>120</v>
      </c>
      <c r="F87" s="50">
        <v>1500000</v>
      </c>
      <c r="G87" s="50">
        <f>ROUNDDOWN(D87*F87,-3)</f>
        <v>12000000</v>
      </c>
      <c r="H87" s="150"/>
      <c r="I87" s="49" t="s">
        <v>556</v>
      </c>
      <c r="J87" s="48">
        <v>8</v>
      </c>
      <c r="K87" s="48" t="s">
        <v>120</v>
      </c>
      <c r="L87" s="50">
        <v>1500000</v>
      </c>
      <c r="M87" s="50">
        <f>ROUNDDOWN(J87*L87,-3)</f>
        <v>12000000</v>
      </c>
      <c r="N87" s="247">
        <f t="shared" si="12"/>
        <v>0</v>
      </c>
      <c r="O87" s="207"/>
      <c r="P87" s="180"/>
      <c r="Q87" s="180"/>
      <c r="T87" s="50" cm="1">
        <f t="array" ref="T87">_xlfn._xlws.FILTER(cek_realisasi[Akrual],cek_realisasi[Akun]=A87,0)</f>
        <v>3000000</v>
      </c>
      <c r="U87" s="50">
        <f t="shared" si="14"/>
        <v>9000000</v>
      </c>
    </row>
    <row r="88" spans="1:21" ht="13.2" x14ac:dyDescent="0.25">
      <c r="A88" s="1" t="s">
        <v>102</v>
      </c>
      <c r="B88" s="150"/>
      <c r="C88" s="49" t="s">
        <v>557</v>
      </c>
      <c r="D88" s="48">
        <v>8</v>
      </c>
      <c r="E88" s="48" t="s">
        <v>120</v>
      </c>
      <c r="F88" s="50">
        <v>1000000</v>
      </c>
      <c r="G88" s="50">
        <f>ROUNDDOWN(D88*F88,-3)</f>
        <v>8000000</v>
      </c>
      <c r="H88" s="150"/>
      <c r="I88" s="49" t="s">
        <v>557</v>
      </c>
      <c r="J88" s="48">
        <v>8</v>
      </c>
      <c r="K88" s="48" t="s">
        <v>120</v>
      </c>
      <c r="L88" s="50">
        <v>1000000</v>
      </c>
      <c r="M88" s="50">
        <f>ROUNDDOWN(J88*L88,-3)</f>
        <v>8000000</v>
      </c>
      <c r="N88" s="247">
        <f t="shared" si="12"/>
        <v>0</v>
      </c>
      <c r="O88" s="207"/>
      <c r="P88" s="180"/>
      <c r="Q88" s="180"/>
      <c r="T88" s="50" cm="1">
        <f t="array" ref="T88">_xlfn._xlws.FILTER(cek_realisasi[Akrual],cek_realisasi[Akun]=A88,0)</f>
        <v>2000000</v>
      </c>
      <c r="U88" s="50">
        <f t="shared" si="14"/>
        <v>6000000</v>
      </c>
    </row>
    <row r="89" spans="1:21" ht="13.2" x14ac:dyDescent="0.25">
      <c r="A89" s="1" t="s">
        <v>993</v>
      </c>
      <c r="B89" s="153" t="s">
        <v>528</v>
      </c>
      <c r="C89" s="58" t="s">
        <v>31</v>
      </c>
      <c r="D89" s="57"/>
      <c r="E89" s="57"/>
      <c r="F89" s="59"/>
      <c r="G89" s="59">
        <f>G90</f>
        <v>0</v>
      </c>
      <c r="H89" s="153" t="s">
        <v>528</v>
      </c>
      <c r="I89" s="58" t="s">
        <v>31</v>
      </c>
      <c r="J89" s="57"/>
      <c r="K89" s="57"/>
      <c r="L89" s="59"/>
      <c r="M89" s="59">
        <f>M90</f>
        <v>0</v>
      </c>
      <c r="N89" s="325">
        <f t="shared" si="12"/>
        <v>0</v>
      </c>
      <c r="O89" s="207"/>
      <c r="P89" s="180"/>
      <c r="Q89" s="180"/>
      <c r="S89" s="223" t="s">
        <v>504</v>
      </c>
      <c r="T89" s="59">
        <f>T90</f>
        <v>0</v>
      </c>
      <c r="U89" s="59">
        <f>U90</f>
        <v>0</v>
      </c>
    </row>
    <row r="90" spans="1:21" ht="13.2" x14ac:dyDescent="0.25">
      <c r="A90" s="1" t="s">
        <v>1126</v>
      </c>
      <c r="B90" s="150"/>
      <c r="C90" s="49" t="s">
        <v>558</v>
      </c>
      <c r="D90" s="48">
        <v>0</v>
      </c>
      <c r="E90" s="48" t="s">
        <v>33</v>
      </c>
      <c r="F90" s="50">
        <v>900000</v>
      </c>
      <c r="G90" s="50">
        <f>ROUNDDOWN(D90*F90,-3)</f>
        <v>0</v>
      </c>
      <c r="H90" s="150"/>
      <c r="I90" s="49" t="s">
        <v>558</v>
      </c>
      <c r="J90" s="48">
        <v>0</v>
      </c>
      <c r="K90" s="48" t="s">
        <v>33</v>
      </c>
      <c r="L90" s="50">
        <v>900000</v>
      </c>
      <c r="M90" s="50">
        <f>ROUNDDOWN(J90*L90,-3)</f>
        <v>0</v>
      </c>
      <c r="N90" s="247">
        <f t="shared" si="12"/>
        <v>0</v>
      </c>
      <c r="O90" s="207"/>
      <c r="P90" s="180"/>
      <c r="Q90" s="180"/>
      <c r="T90" s="50" cm="1">
        <f t="array" ref="T90">_xlfn._xlws.FILTER(cek_realisasi[Akrual],cek_realisasi[Akun]=A90,0)</f>
        <v>0</v>
      </c>
      <c r="U90" s="50">
        <f>M90-T90</f>
        <v>0</v>
      </c>
    </row>
    <row r="91" spans="1:21" ht="13.2" x14ac:dyDescent="0.25">
      <c r="A91" s="1" t="s">
        <v>103</v>
      </c>
      <c r="B91" s="151" t="s">
        <v>525</v>
      </c>
      <c r="C91" s="52" t="s">
        <v>35</v>
      </c>
      <c r="D91" s="51"/>
      <c r="E91" s="51"/>
      <c r="F91" s="53"/>
      <c r="G91" s="53">
        <f>G92</f>
        <v>66000000</v>
      </c>
      <c r="H91" s="151" t="s">
        <v>525</v>
      </c>
      <c r="I91" s="52" t="s">
        <v>35</v>
      </c>
      <c r="J91" s="51"/>
      <c r="K91" s="51"/>
      <c r="L91" s="53"/>
      <c r="M91" s="53">
        <f>M92</f>
        <v>66000000</v>
      </c>
      <c r="N91" s="324">
        <f t="shared" si="12"/>
        <v>0</v>
      </c>
      <c r="O91" s="207"/>
      <c r="P91" s="180"/>
      <c r="Q91" s="180"/>
      <c r="S91" s="223" t="s">
        <v>504</v>
      </c>
      <c r="T91" s="53">
        <f>T92</f>
        <v>46204390</v>
      </c>
      <c r="U91" s="53">
        <f>U92</f>
        <v>19795610</v>
      </c>
    </row>
    <row r="92" spans="1:21" ht="13.2" x14ac:dyDescent="0.25">
      <c r="A92" s="1" t="s">
        <v>104</v>
      </c>
      <c r="B92" s="150"/>
      <c r="C92" s="49" t="s">
        <v>588</v>
      </c>
      <c r="D92" s="48">
        <v>12</v>
      </c>
      <c r="E92" s="48" t="s">
        <v>26</v>
      </c>
      <c r="F92" s="50">
        <v>5500000</v>
      </c>
      <c r="G92" s="50">
        <f>ROUNDDOWN(D92*F92,-3)</f>
        <v>66000000</v>
      </c>
      <c r="H92" s="150"/>
      <c r="I92" s="49" t="s">
        <v>588</v>
      </c>
      <c r="J92" s="48">
        <v>12</v>
      </c>
      <c r="K92" s="48" t="s">
        <v>26</v>
      </c>
      <c r="L92" s="50">
        <v>5500000</v>
      </c>
      <c r="M92" s="50">
        <f>ROUNDDOWN(J92*L92,-3)</f>
        <v>66000000</v>
      </c>
      <c r="N92" s="247">
        <f t="shared" si="12"/>
        <v>0</v>
      </c>
      <c r="O92" s="207"/>
      <c r="P92" s="180"/>
      <c r="Q92" s="180"/>
      <c r="T92" s="50" cm="1">
        <f t="array" ref="T92">_xlfn._xlws.FILTER(cek_realisasi[Akrual],cek_realisasi[Akun]=A92,0)</f>
        <v>46204390</v>
      </c>
      <c r="U92" s="50">
        <f>M92-T92</f>
        <v>19795610</v>
      </c>
    </row>
    <row r="93" spans="1:21" ht="13.2" x14ac:dyDescent="0.25">
      <c r="A93" s="1" t="s">
        <v>589</v>
      </c>
      <c r="B93" s="155" t="s">
        <v>38</v>
      </c>
      <c r="C93" s="64" t="s">
        <v>97</v>
      </c>
      <c r="D93" s="63"/>
      <c r="E93" s="63"/>
      <c r="F93" s="65"/>
      <c r="G93" s="65">
        <f>SUM(G94,G100,G102)</f>
        <v>102920000</v>
      </c>
      <c r="H93" s="155" t="s">
        <v>38</v>
      </c>
      <c r="I93" s="64" t="s">
        <v>97</v>
      </c>
      <c r="J93" s="63"/>
      <c r="K93" s="63"/>
      <c r="L93" s="65"/>
      <c r="M93" s="65">
        <f>SUM(M94,M100,M102)</f>
        <v>102920000</v>
      </c>
      <c r="N93" s="327">
        <f t="shared" si="12"/>
        <v>0</v>
      </c>
      <c r="O93" s="207"/>
      <c r="P93" s="180" t="s">
        <v>502</v>
      </c>
      <c r="Q93" s="180" t="s">
        <v>504</v>
      </c>
      <c r="S93" s="223"/>
      <c r="T93" s="65">
        <f>SUM(T94,T100,T102)</f>
        <v>70034171</v>
      </c>
      <c r="U93" s="65">
        <f>SUM(U94,U100,U102)</f>
        <v>32885829</v>
      </c>
    </row>
    <row r="94" spans="1:21" ht="13.2" x14ac:dyDescent="0.25">
      <c r="A94" s="1" t="s">
        <v>590</v>
      </c>
      <c r="B94" s="151" t="s">
        <v>523</v>
      </c>
      <c r="C94" s="52" t="s">
        <v>24</v>
      </c>
      <c r="D94" s="51"/>
      <c r="E94" s="51"/>
      <c r="F94" s="53"/>
      <c r="G94" s="53">
        <f>SUM(G95:G99)</f>
        <v>23750000</v>
      </c>
      <c r="H94" s="151" t="s">
        <v>523</v>
      </c>
      <c r="I94" s="52" t="s">
        <v>24</v>
      </c>
      <c r="J94" s="51"/>
      <c r="K94" s="51"/>
      <c r="L94" s="53"/>
      <c r="M94" s="53">
        <f>SUM(M95:M99)</f>
        <v>23750000</v>
      </c>
      <c r="N94" s="324">
        <f t="shared" si="12"/>
        <v>0</v>
      </c>
      <c r="O94" s="207"/>
      <c r="P94" s="180"/>
      <c r="Q94" s="180"/>
      <c r="S94" s="223" t="s">
        <v>504</v>
      </c>
      <c r="T94" s="53">
        <f>SUM(T95:T99)</f>
        <v>17521250</v>
      </c>
      <c r="U94" s="53">
        <f>SUM(U95:U99)</f>
        <v>6228750</v>
      </c>
    </row>
    <row r="95" spans="1:21" ht="13.2" x14ac:dyDescent="0.25">
      <c r="A95" s="1" t="s">
        <v>591</v>
      </c>
      <c r="B95" s="150"/>
      <c r="C95" s="49" t="s">
        <v>554</v>
      </c>
      <c r="D95" s="48">
        <v>90</v>
      </c>
      <c r="E95" s="48" t="s">
        <v>26</v>
      </c>
      <c r="F95" s="50">
        <v>75000</v>
      </c>
      <c r="G95" s="50">
        <f>ROUNDDOWN(D95*F95,-3)</f>
        <v>6750000</v>
      </c>
      <c r="H95" s="150"/>
      <c r="I95" s="49" t="s">
        <v>554</v>
      </c>
      <c r="J95" s="48">
        <v>90</v>
      </c>
      <c r="K95" s="48" t="s">
        <v>26</v>
      </c>
      <c r="L95" s="50">
        <v>75000</v>
      </c>
      <c r="M95" s="50">
        <f>ROUNDDOWN(J95*L95,-3)</f>
        <v>6750000</v>
      </c>
      <c r="N95" s="247">
        <f t="shared" si="12"/>
        <v>0</v>
      </c>
      <c r="O95" s="207"/>
      <c r="P95" s="180"/>
      <c r="Q95" s="180"/>
      <c r="T95" s="50" cm="1">
        <f t="array" ref="T95">_xlfn._xlws.FILTER(cek_realisasi[Akrual],cek_realisasi[Akun]=A95,0)</f>
        <v>2640000</v>
      </c>
      <c r="U95" s="50">
        <f t="shared" ref="U95:U99" si="15">M95-T95</f>
        <v>4110000</v>
      </c>
    </row>
    <row r="96" spans="1:21" ht="13.2" x14ac:dyDescent="0.25">
      <c r="A96" s="1" t="s">
        <v>592</v>
      </c>
      <c r="B96" s="150"/>
      <c r="C96" s="49" t="s">
        <v>555</v>
      </c>
      <c r="D96" s="48">
        <v>2</v>
      </c>
      <c r="E96" s="48" t="s">
        <v>120</v>
      </c>
      <c r="F96" s="50">
        <v>1500000</v>
      </c>
      <c r="G96" s="50">
        <f>ROUNDDOWN(D96*F96,-3)</f>
        <v>3000000</v>
      </c>
      <c r="H96" s="150"/>
      <c r="I96" s="49" t="s">
        <v>555</v>
      </c>
      <c r="J96" s="48">
        <v>2</v>
      </c>
      <c r="K96" s="48" t="s">
        <v>120</v>
      </c>
      <c r="L96" s="50">
        <v>1500000</v>
      </c>
      <c r="M96" s="50">
        <f>ROUNDDOWN(J96*L96,-3)</f>
        <v>3000000</v>
      </c>
      <c r="N96" s="247">
        <f t="shared" si="12"/>
        <v>0</v>
      </c>
      <c r="O96" s="207"/>
      <c r="P96" s="180"/>
      <c r="Q96" s="180"/>
      <c r="T96" s="50" cm="1">
        <f t="array" ref="T96">_xlfn._xlws.FILTER(cek_realisasi[Akrual],cek_realisasi[Akun]=A96,0)</f>
        <v>2999250</v>
      </c>
      <c r="U96" s="50">
        <f t="shared" si="15"/>
        <v>750</v>
      </c>
    </row>
    <row r="97" spans="1:21" ht="13.2" x14ac:dyDescent="0.25">
      <c r="A97" s="1" t="s">
        <v>593</v>
      </c>
      <c r="B97" s="150"/>
      <c r="C97" s="49" t="s">
        <v>556</v>
      </c>
      <c r="D97" s="48">
        <v>2</v>
      </c>
      <c r="E97" s="48" t="s">
        <v>120</v>
      </c>
      <c r="F97" s="50">
        <v>1500000</v>
      </c>
      <c r="G97" s="50">
        <f>ROUNDDOWN(D97*F97,-3)</f>
        <v>3000000</v>
      </c>
      <c r="H97" s="150"/>
      <c r="I97" s="49" t="s">
        <v>556</v>
      </c>
      <c r="J97" s="48">
        <v>2</v>
      </c>
      <c r="K97" s="48" t="s">
        <v>120</v>
      </c>
      <c r="L97" s="50">
        <v>1500000</v>
      </c>
      <c r="M97" s="50">
        <f>ROUNDDOWN(J97*L97,-3)</f>
        <v>3000000</v>
      </c>
      <c r="N97" s="247">
        <f t="shared" si="12"/>
        <v>0</v>
      </c>
      <c r="O97" s="207"/>
      <c r="P97" s="180"/>
      <c r="Q97" s="180"/>
      <c r="T97" s="50" cm="1">
        <f t="array" ref="T97">_xlfn._xlws.FILTER(cek_realisasi[Akrual],cek_realisasi[Akun]=A97,0)</f>
        <v>3000000</v>
      </c>
      <c r="U97" s="50">
        <f t="shared" si="15"/>
        <v>0</v>
      </c>
    </row>
    <row r="98" spans="1:21" ht="13.2" x14ac:dyDescent="0.25">
      <c r="A98" s="1" t="s">
        <v>594</v>
      </c>
      <c r="B98" s="150"/>
      <c r="C98" s="49" t="s">
        <v>557</v>
      </c>
      <c r="D98" s="48">
        <v>2</v>
      </c>
      <c r="E98" s="48" t="s">
        <v>120</v>
      </c>
      <c r="F98" s="50">
        <v>1000000</v>
      </c>
      <c r="G98" s="50">
        <f>ROUNDDOWN(D98*F98,-3)</f>
        <v>2000000</v>
      </c>
      <c r="H98" s="150"/>
      <c r="I98" s="49" t="s">
        <v>557</v>
      </c>
      <c r="J98" s="48">
        <v>2</v>
      </c>
      <c r="K98" s="48" t="s">
        <v>120</v>
      </c>
      <c r="L98" s="50">
        <v>1000000</v>
      </c>
      <c r="M98" s="50">
        <f>ROUNDDOWN(J98*L98,-3)</f>
        <v>2000000</v>
      </c>
      <c r="N98" s="247">
        <f t="shared" si="12"/>
        <v>0</v>
      </c>
      <c r="O98" s="207"/>
      <c r="P98" s="180"/>
      <c r="Q98" s="180"/>
      <c r="T98" s="50" cm="1">
        <f t="array" ref="T98">_xlfn._xlws.FILTER(cek_realisasi[Akrual],cek_realisasi[Akun]=A98,0)</f>
        <v>1997000</v>
      </c>
      <c r="U98" s="50">
        <f t="shared" si="15"/>
        <v>3000</v>
      </c>
    </row>
    <row r="99" spans="1:21" ht="13.2" x14ac:dyDescent="0.25">
      <c r="A99" s="22" t="s">
        <v>595</v>
      </c>
      <c r="B99" s="150"/>
      <c r="C99" s="49" t="s">
        <v>596</v>
      </c>
      <c r="D99" s="48">
        <v>36</v>
      </c>
      <c r="E99" s="48" t="s">
        <v>26</v>
      </c>
      <c r="F99" s="50">
        <v>250000</v>
      </c>
      <c r="G99" s="50">
        <f>ROUNDDOWN(D99*F99,-3)</f>
        <v>9000000</v>
      </c>
      <c r="H99" s="150"/>
      <c r="I99" s="49" t="s">
        <v>596</v>
      </c>
      <c r="J99" s="48">
        <v>36</v>
      </c>
      <c r="K99" s="48" t="s">
        <v>26</v>
      </c>
      <c r="L99" s="50">
        <v>250000</v>
      </c>
      <c r="M99" s="50">
        <f>ROUNDDOWN(J99*L99,-3)</f>
        <v>9000000</v>
      </c>
      <c r="N99" s="247">
        <f t="shared" si="12"/>
        <v>0</v>
      </c>
      <c r="O99" s="207"/>
      <c r="P99" s="180"/>
      <c r="Q99" s="180"/>
      <c r="T99" s="50" cm="1">
        <f t="array" ref="T99">_xlfn._xlws.FILTER(cek_realisasi[Akrual],cek_realisasi[Akun]=A99,0)</f>
        <v>6885000</v>
      </c>
      <c r="U99" s="50">
        <f t="shared" si="15"/>
        <v>2115000</v>
      </c>
    </row>
    <row r="100" spans="1:21" ht="13.2" x14ac:dyDescent="0.25">
      <c r="A100" s="1" t="s">
        <v>597</v>
      </c>
      <c r="B100" s="153" t="s">
        <v>528</v>
      </c>
      <c r="C100" s="58" t="s">
        <v>31</v>
      </c>
      <c r="D100" s="57"/>
      <c r="E100" s="57"/>
      <c r="F100" s="59"/>
      <c r="G100" s="59">
        <f>G101</f>
        <v>10000000</v>
      </c>
      <c r="H100" s="153" t="s">
        <v>528</v>
      </c>
      <c r="I100" s="58" t="s">
        <v>31</v>
      </c>
      <c r="J100" s="57"/>
      <c r="K100" s="57"/>
      <c r="L100" s="59"/>
      <c r="M100" s="59">
        <f>M101</f>
        <v>10000000</v>
      </c>
      <c r="N100" s="325">
        <f t="shared" si="12"/>
        <v>0</v>
      </c>
      <c r="O100" s="207"/>
      <c r="P100" s="180"/>
      <c r="Q100" s="180"/>
      <c r="S100" s="223" t="s">
        <v>504</v>
      </c>
      <c r="T100" s="59">
        <f>T101</f>
        <v>0</v>
      </c>
      <c r="U100" s="59">
        <f>U101</f>
        <v>10000000</v>
      </c>
    </row>
    <row r="101" spans="1:21" ht="13.2" x14ac:dyDescent="0.25">
      <c r="A101" s="1" t="s">
        <v>598</v>
      </c>
      <c r="B101" s="150"/>
      <c r="C101" s="49" t="s">
        <v>558</v>
      </c>
      <c r="D101" s="48">
        <v>10</v>
      </c>
      <c r="E101" s="48" t="s">
        <v>33</v>
      </c>
      <c r="F101" s="50">
        <v>1000000</v>
      </c>
      <c r="G101" s="50">
        <f>ROUNDDOWN(D101*F101,-3)</f>
        <v>10000000</v>
      </c>
      <c r="H101" s="150"/>
      <c r="I101" s="49" t="s">
        <v>558</v>
      </c>
      <c r="J101" s="48">
        <v>10</v>
      </c>
      <c r="K101" s="48" t="s">
        <v>33</v>
      </c>
      <c r="L101" s="50">
        <v>1000000</v>
      </c>
      <c r="M101" s="50">
        <f>ROUNDDOWN(J101*L101,-3)</f>
        <v>10000000</v>
      </c>
      <c r="N101" s="247">
        <f t="shared" si="12"/>
        <v>0</v>
      </c>
      <c r="O101" s="207"/>
      <c r="P101" s="180"/>
      <c r="Q101" s="180"/>
      <c r="T101" s="50" cm="1">
        <f t="array" ref="T101">_xlfn._xlws.FILTER(cek_realisasi[Akrual],cek_realisasi[Akun]=A101,0)</f>
        <v>0</v>
      </c>
      <c r="U101" s="50">
        <f>M101-T101</f>
        <v>10000000</v>
      </c>
    </row>
    <row r="102" spans="1:21" ht="13.2" x14ac:dyDescent="0.25">
      <c r="A102" s="1" t="s">
        <v>599</v>
      </c>
      <c r="B102" s="151" t="s">
        <v>525</v>
      </c>
      <c r="C102" s="52" t="s">
        <v>35</v>
      </c>
      <c r="D102" s="51"/>
      <c r="E102" s="51"/>
      <c r="F102" s="53"/>
      <c r="G102" s="53">
        <f>G103</f>
        <v>69170000</v>
      </c>
      <c r="H102" s="151" t="s">
        <v>525</v>
      </c>
      <c r="I102" s="52" t="s">
        <v>35</v>
      </c>
      <c r="J102" s="51"/>
      <c r="K102" s="51"/>
      <c r="L102" s="53"/>
      <c r="M102" s="53">
        <f>M103</f>
        <v>69170000</v>
      </c>
      <c r="N102" s="324">
        <f t="shared" si="12"/>
        <v>0</v>
      </c>
      <c r="O102" s="207"/>
      <c r="P102" s="180"/>
      <c r="Q102" s="180"/>
      <c r="S102" s="223" t="s">
        <v>504</v>
      </c>
      <c r="T102" s="53">
        <f>T103</f>
        <v>52512921</v>
      </c>
      <c r="U102" s="53">
        <f>U103</f>
        <v>16657079</v>
      </c>
    </row>
    <row r="103" spans="1:21" ht="13.2" x14ac:dyDescent="0.25">
      <c r="A103" s="1" t="s">
        <v>600</v>
      </c>
      <c r="B103" s="150"/>
      <c r="C103" s="49" t="s">
        <v>601</v>
      </c>
      <c r="D103" s="48">
        <v>26</v>
      </c>
      <c r="E103" s="48" t="s">
        <v>26</v>
      </c>
      <c r="F103" s="50">
        <v>2660417</v>
      </c>
      <c r="G103" s="50">
        <f>ROUNDDOWN(D103*F103,-3)</f>
        <v>69170000</v>
      </c>
      <c r="H103" s="150"/>
      <c r="I103" s="49" t="s">
        <v>601</v>
      </c>
      <c r="J103" s="48">
        <v>26</v>
      </c>
      <c r="K103" s="48" t="s">
        <v>26</v>
      </c>
      <c r="L103" s="50">
        <v>2660417</v>
      </c>
      <c r="M103" s="50">
        <f>ROUNDDOWN(J103*L103,-3)</f>
        <v>69170000</v>
      </c>
      <c r="N103" s="247">
        <f t="shared" si="12"/>
        <v>0</v>
      </c>
      <c r="O103" s="207"/>
      <c r="P103" s="180"/>
      <c r="Q103" s="180"/>
      <c r="T103" s="50" cm="1">
        <f t="array" ref="T103">_xlfn._xlws.FILTER(cek_realisasi[Akrual],cek_realisasi[Akun]=A103,0)</f>
        <v>52512921</v>
      </c>
      <c r="U103" s="50">
        <f>M103-T103</f>
        <v>16657079</v>
      </c>
    </row>
    <row r="104" spans="1:21" ht="13.2" x14ac:dyDescent="0.25">
      <c r="A104" s="1" t="s">
        <v>105</v>
      </c>
      <c r="B104" s="156" t="s">
        <v>105</v>
      </c>
      <c r="C104" s="67" t="s">
        <v>106</v>
      </c>
      <c r="D104" s="66"/>
      <c r="E104" s="66"/>
      <c r="F104" s="68"/>
      <c r="G104" s="68">
        <f>SUM(G105,G601)</f>
        <v>22288180000</v>
      </c>
      <c r="H104" s="156" t="s">
        <v>105</v>
      </c>
      <c r="I104" s="67" t="s">
        <v>106</v>
      </c>
      <c r="J104" s="66"/>
      <c r="K104" s="66"/>
      <c r="L104" s="68"/>
      <c r="M104" s="68">
        <f>SUM(M105,M601)</f>
        <v>22288180000</v>
      </c>
      <c r="N104" s="328">
        <f t="shared" si="12"/>
        <v>0</v>
      </c>
      <c r="O104" s="207" t="s">
        <v>1306</v>
      </c>
      <c r="P104" s="180"/>
      <c r="Q104" s="180"/>
      <c r="T104" s="68">
        <f>SUM(T105,T601)</f>
        <v>7292079872</v>
      </c>
      <c r="U104" s="68">
        <f>SUM(U105,U601)</f>
        <v>14996100128</v>
      </c>
    </row>
    <row r="105" spans="1:21" ht="26.4" x14ac:dyDescent="0.25">
      <c r="A105" s="1" t="s">
        <v>107</v>
      </c>
      <c r="B105" s="157" t="s">
        <v>602</v>
      </c>
      <c r="C105" s="70" t="s">
        <v>108</v>
      </c>
      <c r="D105" s="69"/>
      <c r="E105" s="69"/>
      <c r="F105" s="71"/>
      <c r="G105" s="71">
        <f>SUM(G106,G112,G374,G380)</f>
        <v>13788180000</v>
      </c>
      <c r="H105" s="157" t="s">
        <v>602</v>
      </c>
      <c r="I105" s="70" t="s">
        <v>108</v>
      </c>
      <c r="J105" s="69"/>
      <c r="K105" s="69"/>
      <c r="L105" s="71"/>
      <c r="M105" s="71">
        <f>SUM(M106,M112,M374,M380)</f>
        <v>13788180000</v>
      </c>
      <c r="N105" s="329">
        <f t="shared" si="12"/>
        <v>0</v>
      </c>
      <c r="O105" s="207" t="s">
        <v>1306</v>
      </c>
      <c r="P105" s="180"/>
      <c r="Q105" s="180"/>
      <c r="T105" s="71">
        <f>SUM(T106,T112,T374,T380)</f>
        <v>4239961164</v>
      </c>
      <c r="U105" s="71">
        <f>SUM(U106,U112,U374,U380)</f>
        <v>9548218836</v>
      </c>
    </row>
    <row r="106" spans="1:21" ht="26.4" x14ac:dyDescent="0.25">
      <c r="A106" s="1" t="s">
        <v>109</v>
      </c>
      <c r="B106" s="158" t="s">
        <v>110</v>
      </c>
      <c r="C106" s="73" t="s">
        <v>603</v>
      </c>
      <c r="D106" s="72">
        <v>2</v>
      </c>
      <c r="E106" s="72" t="s">
        <v>111</v>
      </c>
      <c r="F106" s="74"/>
      <c r="G106" s="74">
        <f t="shared" ref="G106:G110" si="16">G107</f>
        <v>260000000</v>
      </c>
      <c r="H106" s="158" t="s">
        <v>110</v>
      </c>
      <c r="I106" s="73" t="s">
        <v>603</v>
      </c>
      <c r="J106" s="72">
        <v>2</v>
      </c>
      <c r="K106" s="72" t="s">
        <v>111</v>
      </c>
      <c r="L106" s="74"/>
      <c r="M106" s="74">
        <f t="shared" ref="M106:M110" si="17">M107</f>
        <v>260000000</v>
      </c>
      <c r="N106" s="330">
        <f t="shared" si="12"/>
        <v>0</v>
      </c>
      <c r="O106" s="207" t="s">
        <v>1306</v>
      </c>
      <c r="P106" s="180"/>
      <c r="Q106" s="180"/>
      <c r="T106" s="74">
        <f t="shared" ref="T106:U110" si="18">T107</f>
        <v>0</v>
      </c>
      <c r="U106" s="74">
        <f t="shared" si="18"/>
        <v>260000000</v>
      </c>
    </row>
    <row r="107" spans="1:21" ht="26.4" x14ac:dyDescent="0.25">
      <c r="A107" s="1" t="s">
        <v>112</v>
      </c>
      <c r="B107" s="75" t="s">
        <v>113</v>
      </c>
      <c r="C107" s="76" t="s">
        <v>604</v>
      </c>
      <c r="D107" s="75">
        <v>2</v>
      </c>
      <c r="E107" s="75" t="s">
        <v>111</v>
      </c>
      <c r="F107" s="77"/>
      <c r="G107" s="77">
        <f t="shared" si="16"/>
        <v>260000000</v>
      </c>
      <c r="H107" s="75" t="s">
        <v>113</v>
      </c>
      <c r="I107" s="76" t="s">
        <v>604</v>
      </c>
      <c r="J107" s="75">
        <v>2</v>
      </c>
      <c r="K107" s="75" t="s">
        <v>111</v>
      </c>
      <c r="L107" s="77"/>
      <c r="M107" s="77">
        <f t="shared" si="17"/>
        <v>260000000</v>
      </c>
      <c r="N107" s="331">
        <f t="shared" si="12"/>
        <v>0</v>
      </c>
      <c r="O107" s="214"/>
      <c r="P107" s="180"/>
      <c r="Q107" s="180"/>
      <c r="T107" s="77">
        <f t="shared" si="18"/>
        <v>0</v>
      </c>
      <c r="U107" s="77">
        <f t="shared" si="18"/>
        <v>260000000</v>
      </c>
    </row>
    <row r="108" spans="1:21" ht="26.4" x14ac:dyDescent="0.25">
      <c r="A108" s="1" t="s">
        <v>114</v>
      </c>
      <c r="B108" s="281" t="s">
        <v>605</v>
      </c>
      <c r="C108" s="278" t="s">
        <v>115</v>
      </c>
      <c r="D108" s="277"/>
      <c r="E108" s="277" t="s">
        <v>553</v>
      </c>
      <c r="F108" s="279"/>
      <c r="G108" s="279">
        <f t="shared" si="16"/>
        <v>260000000</v>
      </c>
      <c r="H108" s="281" t="s">
        <v>605</v>
      </c>
      <c r="I108" s="278" t="s">
        <v>115</v>
      </c>
      <c r="J108" s="277"/>
      <c r="K108" s="277" t="s">
        <v>553</v>
      </c>
      <c r="L108" s="279"/>
      <c r="M108" s="279">
        <f t="shared" si="17"/>
        <v>260000000</v>
      </c>
      <c r="N108" s="332">
        <f t="shared" si="12"/>
        <v>0</v>
      </c>
      <c r="O108" s="215"/>
      <c r="P108" s="180"/>
      <c r="Q108" s="180"/>
      <c r="T108" s="279">
        <f t="shared" si="18"/>
        <v>0</v>
      </c>
      <c r="U108" s="279">
        <f t="shared" si="18"/>
        <v>260000000</v>
      </c>
    </row>
    <row r="109" spans="1:21" ht="13.2" x14ac:dyDescent="0.25">
      <c r="A109" s="1" t="s">
        <v>116</v>
      </c>
      <c r="B109" s="155" t="s">
        <v>21</v>
      </c>
      <c r="C109" s="64" t="s">
        <v>606</v>
      </c>
      <c r="D109" s="63"/>
      <c r="E109" s="63"/>
      <c r="F109" s="65"/>
      <c r="G109" s="65">
        <f t="shared" si="16"/>
        <v>260000000</v>
      </c>
      <c r="H109" s="155" t="s">
        <v>21</v>
      </c>
      <c r="I109" s="64" t="s">
        <v>606</v>
      </c>
      <c r="J109" s="63"/>
      <c r="K109" s="63"/>
      <c r="L109" s="65"/>
      <c r="M109" s="65">
        <f t="shared" si="17"/>
        <v>260000000</v>
      </c>
      <c r="N109" s="327">
        <f t="shared" si="12"/>
        <v>0</v>
      </c>
      <c r="O109" s="213"/>
      <c r="P109" s="180" t="s">
        <v>505</v>
      </c>
      <c r="Q109" s="180" t="s">
        <v>506</v>
      </c>
      <c r="S109" s="223"/>
      <c r="T109" s="65">
        <f t="shared" si="18"/>
        <v>0</v>
      </c>
      <c r="U109" s="65">
        <f t="shared" si="18"/>
        <v>260000000</v>
      </c>
    </row>
    <row r="110" spans="1:21" ht="13.2" x14ac:dyDescent="0.25">
      <c r="A110" s="1" t="s">
        <v>117</v>
      </c>
      <c r="B110" s="149" t="s">
        <v>607</v>
      </c>
      <c r="C110" s="46" t="s">
        <v>118</v>
      </c>
      <c r="D110" s="45"/>
      <c r="E110" s="45"/>
      <c r="F110" s="47"/>
      <c r="G110" s="47">
        <f t="shared" si="16"/>
        <v>260000000</v>
      </c>
      <c r="H110" s="149" t="s">
        <v>607</v>
      </c>
      <c r="I110" s="46" t="s">
        <v>118</v>
      </c>
      <c r="J110" s="45"/>
      <c r="K110" s="45"/>
      <c r="L110" s="47"/>
      <c r="M110" s="47">
        <f t="shared" si="17"/>
        <v>260000000</v>
      </c>
      <c r="N110" s="323">
        <f t="shared" si="12"/>
        <v>0</v>
      </c>
      <c r="O110" s="208"/>
      <c r="P110" s="180"/>
      <c r="Q110" s="180"/>
      <c r="R110" s="500" t="s">
        <v>1011</v>
      </c>
      <c r="S110" s="223" t="s">
        <v>506</v>
      </c>
      <c r="T110" s="47">
        <f t="shared" si="18"/>
        <v>0</v>
      </c>
      <c r="U110" s="47">
        <f t="shared" si="18"/>
        <v>260000000</v>
      </c>
    </row>
    <row r="111" spans="1:21" ht="13.2" x14ac:dyDescent="0.25">
      <c r="A111" s="1" t="s">
        <v>119</v>
      </c>
      <c r="B111" s="150"/>
      <c r="C111" s="49" t="s">
        <v>608</v>
      </c>
      <c r="D111" s="48">
        <v>1</v>
      </c>
      <c r="E111" s="48" t="s">
        <v>120</v>
      </c>
      <c r="F111" s="50">
        <v>260000000</v>
      </c>
      <c r="G111" s="50">
        <f>ROUNDDOWN(D111*F111,-3)</f>
        <v>260000000</v>
      </c>
      <c r="H111" s="150"/>
      <c r="I111" s="49" t="s">
        <v>608</v>
      </c>
      <c r="J111" s="48">
        <v>1</v>
      </c>
      <c r="K111" s="48" t="s">
        <v>120</v>
      </c>
      <c r="L111" s="50">
        <v>260000000</v>
      </c>
      <c r="M111" s="50">
        <f>ROUNDDOWN(J111*L111,-3)</f>
        <v>260000000</v>
      </c>
      <c r="N111" s="247">
        <f t="shared" si="12"/>
        <v>0</v>
      </c>
      <c r="O111" s="187" t="str">
        <f t="shared" ref="O111" si="19">IF(AND(ISBLANK(H111),N111&lt;&gt;0),"Rev detil","")</f>
        <v/>
      </c>
      <c r="P111" s="180"/>
      <c r="Q111" s="180"/>
      <c r="T111" s="50" cm="1">
        <f t="array" ref="T111">_xlfn._xlws.FILTER(cek_realisasi[Akrual],cek_realisasi[Akun]=A111,0)</f>
        <v>0</v>
      </c>
      <c r="U111" s="50">
        <f>M111-T111</f>
        <v>260000000</v>
      </c>
    </row>
    <row r="112" spans="1:21" ht="13.2" x14ac:dyDescent="0.25">
      <c r="A112" s="1" t="s">
        <v>121</v>
      </c>
      <c r="B112" s="160" t="s">
        <v>122</v>
      </c>
      <c r="C112" s="79" t="s">
        <v>609</v>
      </c>
      <c r="D112" s="78">
        <v>8</v>
      </c>
      <c r="E112" s="183" t="s">
        <v>610</v>
      </c>
      <c r="F112" s="183"/>
      <c r="G112" s="80">
        <f>SUM(G113,G135,G290)</f>
        <v>10694573000</v>
      </c>
      <c r="H112" s="160" t="s">
        <v>122</v>
      </c>
      <c r="I112" s="79" t="s">
        <v>609</v>
      </c>
      <c r="J112" s="78">
        <v>8</v>
      </c>
      <c r="K112" s="183" t="s">
        <v>610</v>
      </c>
      <c r="L112" s="183"/>
      <c r="M112" s="80">
        <f>SUM(M113,M135,M290)</f>
        <v>10986305000</v>
      </c>
      <c r="N112" s="437">
        <f t="shared" si="12"/>
        <v>-291732000</v>
      </c>
      <c r="O112" s="207" t="s">
        <v>1305</v>
      </c>
      <c r="P112" s="180"/>
      <c r="Q112" s="180"/>
      <c r="T112" s="80">
        <f>SUM(T113,T135,T290)</f>
        <v>3625528208</v>
      </c>
      <c r="U112" s="80">
        <f>SUM(U113,U135,U290)</f>
        <v>7360776792</v>
      </c>
    </row>
    <row r="113" spans="1:21" ht="13.2" x14ac:dyDescent="0.25">
      <c r="A113" s="1" t="s">
        <v>124</v>
      </c>
      <c r="B113" s="161" t="s">
        <v>125</v>
      </c>
      <c r="C113" s="82" t="s">
        <v>126</v>
      </c>
      <c r="D113" s="81">
        <v>1</v>
      </c>
      <c r="E113" s="81" t="s">
        <v>123</v>
      </c>
      <c r="F113" s="83"/>
      <c r="G113" s="83">
        <f t="shared" ref="G113" si="20">G114</f>
        <v>210809000</v>
      </c>
      <c r="H113" s="161" t="s">
        <v>125</v>
      </c>
      <c r="I113" s="82" t="s">
        <v>126</v>
      </c>
      <c r="J113" s="81">
        <v>1</v>
      </c>
      <c r="K113" s="81" t="s">
        <v>123</v>
      </c>
      <c r="L113" s="83"/>
      <c r="M113" s="83">
        <f t="shared" ref="M113" si="21">M114</f>
        <v>157173000</v>
      </c>
      <c r="N113" s="341">
        <f t="shared" si="12"/>
        <v>53636000</v>
      </c>
      <c r="O113" s="207" t="s">
        <v>1305</v>
      </c>
      <c r="P113" s="180"/>
      <c r="Q113" s="180"/>
      <c r="T113" s="83">
        <f t="shared" ref="T113:U113" si="22">T114</f>
        <v>20470542</v>
      </c>
      <c r="U113" s="83">
        <f t="shared" si="22"/>
        <v>136702458</v>
      </c>
    </row>
    <row r="114" spans="1:21" ht="13.2" x14ac:dyDescent="0.25">
      <c r="A114" s="1" t="s">
        <v>611</v>
      </c>
      <c r="B114" s="286" t="s">
        <v>612</v>
      </c>
      <c r="C114" s="283" t="s">
        <v>127</v>
      </c>
      <c r="D114" s="282"/>
      <c r="E114" s="282" t="s">
        <v>553</v>
      </c>
      <c r="F114" s="284"/>
      <c r="G114" s="284">
        <f>SUM(G115,G126)</f>
        <v>210809000</v>
      </c>
      <c r="H114" s="286" t="s">
        <v>612</v>
      </c>
      <c r="I114" s="283" t="s">
        <v>127</v>
      </c>
      <c r="J114" s="282"/>
      <c r="K114" s="282" t="s">
        <v>553</v>
      </c>
      <c r="L114" s="284"/>
      <c r="M114" s="284">
        <f>SUM(M115,M126)</f>
        <v>157173000</v>
      </c>
      <c r="N114" s="284">
        <f>SUM(N115,N126)</f>
        <v>53636000</v>
      </c>
      <c r="O114" s="207" t="s">
        <v>1305</v>
      </c>
      <c r="P114" s="180"/>
      <c r="Q114" s="180"/>
      <c r="T114" s="284">
        <f>SUM(T115,T126)</f>
        <v>20470542</v>
      </c>
      <c r="U114" s="284">
        <f>SUM(U115,U126)</f>
        <v>136702458</v>
      </c>
    </row>
    <row r="115" spans="1:21" ht="13.2" x14ac:dyDescent="0.25">
      <c r="A115" s="1" t="s">
        <v>613</v>
      </c>
      <c r="B115" s="162" t="s">
        <v>21</v>
      </c>
      <c r="C115" s="85" t="s">
        <v>128</v>
      </c>
      <c r="D115" s="84"/>
      <c r="E115" s="84"/>
      <c r="F115" s="86"/>
      <c r="G115" s="86">
        <f>SUM(G116,G121,G124)</f>
        <v>147749000</v>
      </c>
      <c r="H115" s="162" t="s">
        <v>21</v>
      </c>
      <c r="I115" s="85" t="s">
        <v>128</v>
      </c>
      <c r="J115" s="84"/>
      <c r="K115" s="84"/>
      <c r="L115" s="86"/>
      <c r="M115" s="86">
        <f t="shared" ref="M115:N115" si="23">SUM(M116,M121,M124)</f>
        <v>94113000</v>
      </c>
      <c r="N115" s="86">
        <f t="shared" si="23"/>
        <v>53636000</v>
      </c>
      <c r="O115" s="207" t="s">
        <v>1305</v>
      </c>
      <c r="P115" s="180" t="s">
        <v>507</v>
      </c>
      <c r="Q115" s="180" t="s">
        <v>508</v>
      </c>
      <c r="S115" s="223"/>
      <c r="T115" s="86">
        <f t="shared" ref="T115:U115" si="24">SUM(T116,T121,T124)</f>
        <v>20470542</v>
      </c>
      <c r="U115" s="86">
        <f t="shared" si="24"/>
        <v>73642458</v>
      </c>
    </row>
    <row r="116" spans="1:21" ht="13.2" x14ac:dyDescent="0.25">
      <c r="A116" s="1" t="s">
        <v>614</v>
      </c>
      <c r="B116" s="163" t="s">
        <v>523</v>
      </c>
      <c r="C116" s="88" t="s">
        <v>24</v>
      </c>
      <c r="D116" s="87"/>
      <c r="E116" s="87"/>
      <c r="F116" s="89"/>
      <c r="G116" s="89">
        <f>SUM(G117:G120)</f>
        <v>19500000</v>
      </c>
      <c r="H116" s="163" t="s">
        <v>523</v>
      </c>
      <c r="I116" s="88" t="s">
        <v>24</v>
      </c>
      <c r="J116" s="87"/>
      <c r="K116" s="87"/>
      <c r="L116" s="89"/>
      <c r="M116" s="89">
        <f>SUM(M117:M120)</f>
        <v>19500000</v>
      </c>
      <c r="N116" s="344">
        <f t="shared" si="12"/>
        <v>0</v>
      </c>
      <c r="O116" s="207" t="s">
        <v>1292</v>
      </c>
      <c r="P116" s="180"/>
      <c r="Q116" s="180"/>
      <c r="R116" s="501" t="s">
        <v>127</v>
      </c>
      <c r="S116" s="223" t="s">
        <v>508</v>
      </c>
      <c r="T116" s="89">
        <f>SUM(T117:T120)</f>
        <v>9534950</v>
      </c>
      <c r="U116" s="89">
        <f>SUM(U117:U120)</f>
        <v>9965050</v>
      </c>
    </row>
    <row r="117" spans="1:21" ht="13.2" x14ac:dyDescent="0.25">
      <c r="A117" s="1" t="s">
        <v>615</v>
      </c>
      <c r="B117" s="150"/>
      <c r="C117" s="49" t="s">
        <v>554</v>
      </c>
      <c r="D117" s="48">
        <v>100</v>
      </c>
      <c r="E117" s="48" t="s">
        <v>26</v>
      </c>
      <c r="F117" s="50">
        <v>75000</v>
      </c>
      <c r="G117" s="50">
        <f>ROUNDDOWN(D117*F117,-3)</f>
        <v>7500000</v>
      </c>
      <c r="H117" s="150"/>
      <c r="I117" s="49" t="s">
        <v>554</v>
      </c>
      <c r="J117" s="48">
        <v>100</v>
      </c>
      <c r="K117" s="48" t="s">
        <v>26</v>
      </c>
      <c r="L117" s="50">
        <v>75000</v>
      </c>
      <c r="M117" s="50">
        <f>ROUNDDOWN(J117*L117,-3)</f>
        <v>7500000</v>
      </c>
      <c r="N117" s="247">
        <f t="shared" si="12"/>
        <v>0</v>
      </c>
      <c r="O117" s="187" t="str">
        <f t="shared" ref="O117:O120" si="25">IF(AND(ISBLANK(H117),N117&lt;&gt;0),"Rev detil","")</f>
        <v/>
      </c>
      <c r="P117" s="180"/>
      <c r="Q117" s="180"/>
      <c r="T117" s="50" cm="1">
        <f t="array" ref="T117">_xlfn._xlws.FILTER(cek_realisasi[Akrual],cek_realisasi[Akun]=A117,0)</f>
        <v>1740000</v>
      </c>
      <c r="U117" s="50">
        <f t="shared" ref="U117:U120" si="26">M117-T117</f>
        <v>5760000</v>
      </c>
    </row>
    <row r="118" spans="1:21" ht="13.2" x14ac:dyDescent="0.25">
      <c r="A118" s="1" t="s">
        <v>616</v>
      </c>
      <c r="B118" s="150"/>
      <c r="C118" s="49" t="s">
        <v>555</v>
      </c>
      <c r="D118" s="48">
        <v>3</v>
      </c>
      <c r="E118" s="48" t="s">
        <v>120</v>
      </c>
      <c r="F118" s="50">
        <v>1500000</v>
      </c>
      <c r="G118" s="50">
        <f>ROUNDDOWN(D118*F118,-3)</f>
        <v>4500000</v>
      </c>
      <c r="H118" s="150"/>
      <c r="I118" s="49" t="s">
        <v>555</v>
      </c>
      <c r="J118" s="48">
        <v>3</v>
      </c>
      <c r="K118" s="48" t="s">
        <v>120</v>
      </c>
      <c r="L118" s="50">
        <v>1500000</v>
      </c>
      <c r="M118" s="50">
        <f>ROUNDDOWN(J118*L118,-3)</f>
        <v>4500000</v>
      </c>
      <c r="N118" s="247">
        <f t="shared" si="12"/>
        <v>0</v>
      </c>
      <c r="O118" s="187" t="str">
        <f t="shared" si="25"/>
        <v/>
      </c>
      <c r="P118" s="180"/>
      <c r="Q118" s="180"/>
      <c r="T118" s="50" cm="1">
        <f t="array" ref="T118">_xlfn._xlws.FILTER(cek_realisasi[Akrual],cek_realisasi[Akun]=A118,0)</f>
        <v>2956950</v>
      </c>
      <c r="U118" s="50">
        <f t="shared" si="26"/>
        <v>1543050</v>
      </c>
    </row>
    <row r="119" spans="1:21" ht="13.2" x14ac:dyDescent="0.25">
      <c r="A119" s="1" t="s">
        <v>617</v>
      </c>
      <c r="B119" s="150"/>
      <c r="C119" s="49" t="s">
        <v>556</v>
      </c>
      <c r="D119" s="48">
        <v>3</v>
      </c>
      <c r="E119" s="48" t="s">
        <v>120</v>
      </c>
      <c r="F119" s="50">
        <v>1500000</v>
      </c>
      <c r="G119" s="50">
        <f>ROUNDDOWN(D119*F119,-3)</f>
        <v>4500000</v>
      </c>
      <c r="H119" s="150"/>
      <c r="I119" s="49" t="s">
        <v>556</v>
      </c>
      <c r="J119" s="48">
        <v>3</v>
      </c>
      <c r="K119" s="48" t="s">
        <v>120</v>
      </c>
      <c r="L119" s="50">
        <v>1500000</v>
      </c>
      <c r="M119" s="50">
        <f>ROUNDDOWN(J119*L119,-3)</f>
        <v>4500000</v>
      </c>
      <c r="N119" s="247">
        <f t="shared" si="12"/>
        <v>0</v>
      </c>
      <c r="O119" s="187" t="str">
        <f t="shared" si="25"/>
        <v/>
      </c>
      <c r="P119" s="180"/>
      <c r="Q119" s="180"/>
      <c r="T119" s="50" cm="1">
        <f t="array" ref="T119">_xlfn._xlws.FILTER(cek_realisasi[Akrual],cek_realisasi[Akun]=A119,0)</f>
        <v>2880000</v>
      </c>
      <c r="U119" s="50">
        <f t="shared" si="26"/>
        <v>1620000</v>
      </c>
    </row>
    <row r="120" spans="1:21" ht="13.2" x14ac:dyDescent="0.25">
      <c r="A120" s="1" t="s">
        <v>618</v>
      </c>
      <c r="B120" s="150"/>
      <c r="C120" s="49" t="s">
        <v>557</v>
      </c>
      <c r="D120" s="48">
        <v>3</v>
      </c>
      <c r="E120" s="48" t="s">
        <v>120</v>
      </c>
      <c r="F120" s="50">
        <v>1000000</v>
      </c>
      <c r="G120" s="50">
        <f>ROUNDDOWN(D120*F120,-3)</f>
        <v>3000000</v>
      </c>
      <c r="H120" s="150"/>
      <c r="I120" s="49" t="s">
        <v>557</v>
      </c>
      <c r="J120" s="48">
        <v>3</v>
      </c>
      <c r="K120" s="48" t="s">
        <v>120</v>
      </c>
      <c r="L120" s="50">
        <v>1000000</v>
      </c>
      <c r="M120" s="50">
        <f>ROUNDDOWN(J120*L120,-3)</f>
        <v>3000000</v>
      </c>
      <c r="N120" s="247">
        <f t="shared" si="12"/>
        <v>0</v>
      </c>
      <c r="O120" s="187" t="str">
        <f t="shared" si="25"/>
        <v/>
      </c>
      <c r="P120" s="180"/>
      <c r="Q120" s="180"/>
      <c r="T120" s="50" cm="1">
        <f t="array" ref="T120">_xlfn._xlws.FILTER(cek_realisasi[Akrual],cek_realisasi[Akun]=A120,0)</f>
        <v>1958000</v>
      </c>
      <c r="U120" s="50">
        <f t="shared" si="26"/>
        <v>1042000</v>
      </c>
    </row>
    <row r="121" spans="1:21" ht="13.2" x14ac:dyDescent="0.25">
      <c r="A121" s="1" t="s">
        <v>619</v>
      </c>
      <c r="B121" s="149" t="s">
        <v>524</v>
      </c>
      <c r="C121" s="46" t="s">
        <v>73</v>
      </c>
      <c r="D121" s="45"/>
      <c r="E121" s="45"/>
      <c r="F121" s="47"/>
      <c r="G121" s="47">
        <f>SUM(G122:G123)</f>
        <v>8500000</v>
      </c>
      <c r="H121" s="149" t="s">
        <v>524</v>
      </c>
      <c r="I121" s="46" t="s">
        <v>73</v>
      </c>
      <c r="J121" s="45"/>
      <c r="K121" s="45"/>
      <c r="L121" s="47"/>
      <c r="M121" s="47">
        <f>SUM(M122:M123)</f>
        <v>8687000</v>
      </c>
      <c r="N121" s="323">
        <f t="shared" si="12"/>
        <v>-187000</v>
      </c>
      <c r="O121" s="207" t="s">
        <v>1305</v>
      </c>
      <c r="P121" s="180"/>
      <c r="Q121" s="180"/>
      <c r="R121" s="501" t="s">
        <v>127</v>
      </c>
      <c r="S121" s="223" t="s">
        <v>508</v>
      </c>
      <c r="T121" s="47">
        <f>SUM(T122:T123)</f>
        <v>183262</v>
      </c>
      <c r="U121" s="47">
        <f>SUM(U122:U123)</f>
        <v>8503738</v>
      </c>
    </row>
    <row r="122" spans="1:21" ht="13.2" x14ac:dyDescent="0.25">
      <c r="A122" s="1" t="s">
        <v>620</v>
      </c>
      <c r="B122" s="150"/>
      <c r="C122" s="49" t="s">
        <v>621</v>
      </c>
      <c r="D122" s="48">
        <v>2</v>
      </c>
      <c r="E122" s="48" t="s">
        <v>120</v>
      </c>
      <c r="F122" s="50">
        <v>250000</v>
      </c>
      <c r="G122" s="50">
        <f>ROUNDDOWN(D122*F122,-3)</f>
        <v>500000</v>
      </c>
      <c r="H122" s="150"/>
      <c r="I122" s="49" t="s">
        <v>621</v>
      </c>
      <c r="J122" s="48">
        <v>2</v>
      </c>
      <c r="K122" s="48" t="s">
        <v>120</v>
      </c>
      <c r="L122" s="50">
        <v>250000</v>
      </c>
      <c r="M122" s="50">
        <f>ROUNDDOWN(J122*L122,-3)</f>
        <v>500000</v>
      </c>
      <c r="N122" s="247">
        <f t="shared" si="12"/>
        <v>0</v>
      </c>
      <c r="O122" s="207" t="s">
        <v>1306</v>
      </c>
      <c r="P122" s="180"/>
      <c r="Q122" s="180"/>
      <c r="T122" s="50" cm="1">
        <f t="array" ref="T122">_xlfn._xlws.FILTER(cek_realisasi[Akrual],cek_realisasi[Akun]=A122,0)</f>
        <v>183262</v>
      </c>
      <c r="U122" s="50">
        <f t="shared" ref="U122:U123" si="27">M122-T122</f>
        <v>316738</v>
      </c>
    </row>
    <row r="123" spans="1:21" ht="13.2" x14ac:dyDescent="0.25">
      <c r="A123" s="22" t="s">
        <v>622</v>
      </c>
      <c r="B123" s="150"/>
      <c r="C123" s="49" t="s">
        <v>623</v>
      </c>
      <c r="D123" s="48">
        <v>1</v>
      </c>
      <c r="E123" s="48" t="s">
        <v>120</v>
      </c>
      <c r="F123" s="50">
        <v>8000000</v>
      </c>
      <c r="G123" s="50">
        <f>ROUNDDOWN(D123*F123,-3)</f>
        <v>8000000</v>
      </c>
      <c r="H123" s="150"/>
      <c r="I123" s="201" t="s">
        <v>623</v>
      </c>
      <c r="J123" s="202">
        <v>1</v>
      </c>
      <c r="K123" s="202" t="s">
        <v>120</v>
      </c>
      <c r="L123" s="204">
        <v>8187000</v>
      </c>
      <c r="M123" s="204">
        <f>ROUNDDOWN(J123*L123,-3)</f>
        <v>8187000</v>
      </c>
      <c r="N123" s="443">
        <f t="shared" si="12"/>
        <v>-187000</v>
      </c>
      <c r="O123" s="187" t="str">
        <f t="shared" ref="O123" si="28">IF(AND(ISBLANK(H123),N123&lt;&gt;0),"Rev detil","")</f>
        <v>Rev detil</v>
      </c>
      <c r="P123" s="180"/>
      <c r="Q123" s="180"/>
      <c r="T123" s="50" cm="1">
        <f t="array" ref="T123">_xlfn._xlws.FILTER(cek_realisasi[Akrual],cek_realisasi[Akun]=A123,0)</f>
        <v>0</v>
      </c>
      <c r="U123" s="50">
        <f t="shared" si="27"/>
        <v>8187000</v>
      </c>
    </row>
    <row r="124" spans="1:21" ht="13.2" x14ac:dyDescent="0.25">
      <c r="A124" s="1" t="s">
        <v>626</v>
      </c>
      <c r="B124" s="153" t="s">
        <v>525</v>
      </c>
      <c r="C124" s="58" t="s">
        <v>35</v>
      </c>
      <c r="D124" s="57"/>
      <c r="E124" s="57"/>
      <c r="F124" s="59"/>
      <c r="G124" s="59">
        <f>G125</f>
        <v>119749000</v>
      </c>
      <c r="H124" s="153" t="s">
        <v>525</v>
      </c>
      <c r="I124" s="58" t="s">
        <v>35</v>
      </c>
      <c r="J124" s="57"/>
      <c r="K124" s="57"/>
      <c r="L124" s="59"/>
      <c r="M124" s="59">
        <f>M125</f>
        <v>65926000</v>
      </c>
      <c r="N124" s="325">
        <f t="shared" si="12"/>
        <v>53823000</v>
      </c>
      <c r="O124" s="207" t="s">
        <v>1305</v>
      </c>
      <c r="P124" s="181"/>
      <c r="Q124" s="180"/>
      <c r="R124" s="501" t="s">
        <v>127</v>
      </c>
      <c r="S124" s="223" t="s">
        <v>508</v>
      </c>
      <c r="T124" s="59">
        <f>T125</f>
        <v>10752330</v>
      </c>
      <c r="U124" s="59">
        <f>U125</f>
        <v>55173670</v>
      </c>
    </row>
    <row r="125" spans="1:21" ht="13.2" x14ac:dyDescent="0.25">
      <c r="A125" s="493" t="s">
        <v>627</v>
      </c>
      <c r="B125" s="150"/>
      <c r="C125" s="49" t="s">
        <v>628</v>
      </c>
      <c r="D125" s="48">
        <v>20</v>
      </c>
      <c r="E125" s="48" t="s">
        <v>26</v>
      </c>
      <c r="F125" s="50">
        <v>5987450</v>
      </c>
      <c r="G125" s="50">
        <f>ROUNDDOWN(D125*F125,-3)</f>
        <v>119749000</v>
      </c>
      <c r="H125" s="150"/>
      <c r="I125" s="201" t="s">
        <v>628</v>
      </c>
      <c r="J125" s="202">
        <v>10</v>
      </c>
      <c r="K125" s="202" t="s">
        <v>26</v>
      </c>
      <c r="L125" s="204">
        <v>6592667</v>
      </c>
      <c r="M125" s="204">
        <f>ROUNDDOWN(J125*L125,-3)</f>
        <v>65926000</v>
      </c>
      <c r="N125" s="443">
        <f t="shared" si="12"/>
        <v>53823000</v>
      </c>
      <c r="O125" s="187" t="str">
        <f t="shared" ref="O125" si="29">IF(AND(ISBLANK(H125),N125&lt;&gt;0),"Rev detil","")</f>
        <v>Rev detil</v>
      </c>
      <c r="P125" s="181"/>
      <c r="Q125" s="180"/>
      <c r="T125" s="50" cm="1">
        <f t="array" ref="T125">_xlfn._xlws.FILTER(cek_realisasi[Akrual],cek_realisasi[Akun]=A125,0)</f>
        <v>10752330</v>
      </c>
      <c r="U125" s="50">
        <f>M125-T125</f>
        <v>55173670</v>
      </c>
    </row>
    <row r="126" spans="1:21" ht="30.6" customHeight="1" x14ac:dyDescent="0.25">
      <c r="A126" s="494" t="s">
        <v>1068</v>
      </c>
      <c r="B126" s="162" t="s">
        <v>38</v>
      </c>
      <c r="C126" s="85" t="s">
        <v>1285</v>
      </c>
      <c r="D126" s="84"/>
      <c r="E126" s="84"/>
      <c r="F126" s="86"/>
      <c r="G126" s="86">
        <f>SUM(G127,G133)</f>
        <v>63060000</v>
      </c>
      <c r="H126" s="162" t="s">
        <v>38</v>
      </c>
      <c r="I126" s="85" t="s">
        <v>1285</v>
      </c>
      <c r="J126" s="84"/>
      <c r="K126" s="84"/>
      <c r="L126" s="86"/>
      <c r="M126" s="86">
        <f t="shared" ref="M126:N126" si="30">SUM(M127,M133)</f>
        <v>63060000</v>
      </c>
      <c r="N126" s="86">
        <f t="shared" si="30"/>
        <v>0</v>
      </c>
      <c r="O126" s="207" t="s">
        <v>1306</v>
      </c>
      <c r="P126" s="384" t="s">
        <v>507</v>
      </c>
      <c r="Q126" s="384" t="s">
        <v>508</v>
      </c>
      <c r="S126" s="223"/>
      <c r="T126" s="86">
        <f t="shared" ref="T126:U126" si="31">SUM(T127,T133)</f>
        <v>0</v>
      </c>
      <c r="U126" s="86">
        <f t="shared" si="31"/>
        <v>63060000</v>
      </c>
    </row>
    <row r="127" spans="1:21" ht="13.2" x14ac:dyDescent="0.25">
      <c r="A127" s="494" t="s">
        <v>1056</v>
      </c>
      <c r="B127" s="163" t="s">
        <v>523</v>
      </c>
      <c r="C127" s="88" t="s">
        <v>24</v>
      </c>
      <c r="D127" s="87"/>
      <c r="E127" s="87"/>
      <c r="F127" s="89"/>
      <c r="G127" s="89">
        <f>SUM(G128:G132)</f>
        <v>14700000</v>
      </c>
      <c r="H127" s="163" t="s">
        <v>523</v>
      </c>
      <c r="I127" s="88" t="s">
        <v>24</v>
      </c>
      <c r="J127" s="87"/>
      <c r="K127" s="87"/>
      <c r="L127" s="89"/>
      <c r="M127" s="89">
        <f>SUM(M128:M132)</f>
        <v>14700000</v>
      </c>
      <c r="N127" s="415">
        <f t="shared" ref="N126:N178" si="32">G127-M127</f>
        <v>0</v>
      </c>
      <c r="O127" s="178" t="str">
        <f t="shared" ref="O127" si="33">IF(AND(ISBLANK(H127),N127&lt;&gt;0),"Rev","")</f>
        <v/>
      </c>
      <c r="P127" s="180"/>
      <c r="Q127" s="180"/>
      <c r="R127" s="501" t="s">
        <v>127</v>
      </c>
      <c r="S127" s="223" t="s">
        <v>508</v>
      </c>
      <c r="T127" s="89">
        <f>SUM(T128:T132)</f>
        <v>0</v>
      </c>
      <c r="U127" s="89">
        <f>SUM(U128:U132)</f>
        <v>14700000</v>
      </c>
    </row>
    <row r="128" spans="1:21" ht="13.2" x14ac:dyDescent="0.25">
      <c r="A128" s="494" t="s">
        <v>1057</v>
      </c>
      <c r="B128" s="150"/>
      <c r="C128" s="49" t="s">
        <v>554</v>
      </c>
      <c r="D128" s="416">
        <v>36</v>
      </c>
      <c r="E128" s="48" t="s">
        <v>26</v>
      </c>
      <c r="F128" s="50">
        <v>75000</v>
      </c>
      <c r="G128" s="50">
        <f>ROUNDDOWN(D128*F128,-3)</f>
        <v>2700000</v>
      </c>
      <c r="H128" s="150"/>
      <c r="I128" s="49" t="s">
        <v>554</v>
      </c>
      <c r="J128" s="416">
        <v>36</v>
      </c>
      <c r="K128" s="48" t="s">
        <v>26</v>
      </c>
      <c r="L128" s="50">
        <v>75000</v>
      </c>
      <c r="M128" s="50">
        <f>ROUNDDOWN(J128*L128,-3)</f>
        <v>2700000</v>
      </c>
      <c r="N128" s="247">
        <f t="shared" si="32"/>
        <v>0</v>
      </c>
      <c r="O128" s="187" t="str">
        <f t="shared" ref="O128:O132" si="34">IF(AND(ISBLANK(H128),N128&lt;&gt;0),"Rev detil","")</f>
        <v/>
      </c>
      <c r="P128" s="180"/>
      <c r="Q128" s="180"/>
      <c r="T128" s="50" cm="1">
        <f t="array" ref="T128">_xlfn._xlws.FILTER(cek_realisasi[Akrual],cek_realisasi[Akun]=A128,0)</f>
        <v>0</v>
      </c>
      <c r="U128" s="50">
        <f t="shared" ref="U128:U132" si="35">M128-T128</f>
        <v>2700000</v>
      </c>
    </row>
    <row r="129" spans="1:21" ht="13.2" x14ac:dyDescent="0.25">
      <c r="A129" s="494" t="s">
        <v>1058</v>
      </c>
      <c r="B129" s="150"/>
      <c r="C129" s="49" t="s">
        <v>555</v>
      </c>
      <c r="D129" s="416">
        <v>2</v>
      </c>
      <c r="E129" s="48" t="s">
        <v>120</v>
      </c>
      <c r="F129" s="50">
        <v>1500000</v>
      </c>
      <c r="G129" s="50">
        <f>ROUNDDOWN(D129*F129,-3)</f>
        <v>3000000</v>
      </c>
      <c r="H129" s="150"/>
      <c r="I129" s="49" t="s">
        <v>555</v>
      </c>
      <c r="J129" s="416">
        <v>2</v>
      </c>
      <c r="K129" s="48" t="s">
        <v>120</v>
      </c>
      <c r="L129" s="50">
        <v>1500000</v>
      </c>
      <c r="M129" s="50">
        <f>ROUNDDOWN(J129*L129,-3)</f>
        <v>3000000</v>
      </c>
      <c r="N129" s="247">
        <f t="shared" si="32"/>
        <v>0</v>
      </c>
      <c r="O129" s="187" t="str">
        <f t="shared" si="34"/>
        <v/>
      </c>
      <c r="P129" s="180"/>
      <c r="Q129" s="180"/>
      <c r="T129" s="50" cm="1">
        <f t="array" ref="T129">_xlfn._xlws.FILTER(cek_realisasi[Akrual],cek_realisasi[Akun]=A129,0)</f>
        <v>0</v>
      </c>
      <c r="U129" s="50">
        <f t="shared" si="35"/>
        <v>3000000</v>
      </c>
    </row>
    <row r="130" spans="1:21" ht="13.2" x14ac:dyDescent="0.25">
      <c r="A130" s="494" t="s">
        <v>1059</v>
      </c>
      <c r="B130" s="150"/>
      <c r="C130" s="49" t="s">
        <v>556</v>
      </c>
      <c r="D130" s="416">
        <v>2</v>
      </c>
      <c r="E130" s="48" t="s">
        <v>120</v>
      </c>
      <c r="F130" s="50">
        <v>1500000</v>
      </c>
      <c r="G130" s="50">
        <f>ROUNDDOWN(D130*F130,-3)</f>
        <v>3000000</v>
      </c>
      <c r="H130" s="150"/>
      <c r="I130" s="49" t="s">
        <v>556</v>
      </c>
      <c r="J130" s="416">
        <v>2</v>
      </c>
      <c r="K130" s="48" t="s">
        <v>120</v>
      </c>
      <c r="L130" s="50">
        <v>1500000</v>
      </c>
      <c r="M130" s="50">
        <f>ROUNDDOWN(J130*L130,-3)</f>
        <v>3000000</v>
      </c>
      <c r="N130" s="247">
        <f t="shared" si="32"/>
        <v>0</v>
      </c>
      <c r="O130" s="187" t="str">
        <f t="shared" si="34"/>
        <v/>
      </c>
      <c r="P130" s="180"/>
      <c r="Q130" s="180"/>
      <c r="T130" s="50" cm="1">
        <f t="array" ref="T130">_xlfn._xlws.FILTER(cek_realisasi[Akrual],cek_realisasi[Akun]=A130,0)</f>
        <v>0</v>
      </c>
      <c r="U130" s="50">
        <f t="shared" si="35"/>
        <v>3000000</v>
      </c>
    </row>
    <row r="131" spans="1:21" ht="13.2" x14ac:dyDescent="0.25">
      <c r="A131" s="494" t="s">
        <v>1060</v>
      </c>
      <c r="B131" s="150"/>
      <c r="C131" s="49" t="s">
        <v>557</v>
      </c>
      <c r="D131" s="416">
        <v>2</v>
      </c>
      <c r="E131" s="48" t="s">
        <v>120</v>
      </c>
      <c r="F131" s="50">
        <v>1000000</v>
      </c>
      <c r="G131" s="50">
        <f>ROUNDDOWN(D131*F131,-3)</f>
        <v>2000000</v>
      </c>
      <c r="H131" s="150"/>
      <c r="I131" s="49" t="s">
        <v>557</v>
      </c>
      <c r="J131" s="416">
        <v>2</v>
      </c>
      <c r="K131" s="48" t="s">
        <v>120</v>
      </c>
      <c r="L131" s="50">
        <v>1000000</v>
      </c>
      <c r="M131" s="50">
        <f>ROUNDDOWN(J131*L131,-3)</f>
        <v>2000000</v>
      </c>
      <c r="N131" s="247">
        <f t="shared" si="32"/>
        <v>0</v>
      </c>
      <c r="O131" s="187" t="str">
        <f t="shared" si="34"/>
        <v/>
      </c>
      <c r="P131" s="180"/>
      <c r="Q131" s="180"/>
      <c r="T131" s="50" cm="1">
        <f t="array" ref="T131">_xlfn._xlws.FILTER(cek_realisasi[Akrual],cek_realisasi[Akun]=A131,0)</f>
        <v>0</v>
      </c>
      <c r="U131" s="50">
        <f t="shared" si="35"/>
        <v>2000000</v>
      </c>
    </row>
    <row r="132" spans="1:21" ht="13.2" x14ac:dyDescent="0.25">
      <c r="A132" s="494" t="s">
        <v>1070</v>
      </c>
      <c r="B132" s="150"/>
      <c r="C132" s="49" t="s">
        <v>829</v>
      </c>
      <c r="D132" s="416">
        <v>20</v>
      </c>
      <c r="E132" s="48" t="s">
        <v>59</v>
      </c>
      <c r="F132" s="50">
        <v>200000</v>
      </c>
      <c r="G132" s="50">
        <f>ROUNDDOWN(D132*F132,-3)</f>
        <v>4000000</v>
      </c>
      <c r="H132" s="150"/>
      <c r="I132" s="49" t="s">
        <v>829</v>
      </c>
      <c r="J132" s="416">
        <v>20</v>
      </c>
      <c r="K132" s="48" t="s">
        <v>59</v>
      </c>
      <c r="L132" s="50">
        <v>200000</v>
      </c>
      <c r="M132" s="50">
        <f>ROUNDDOWN(J132*L132,-3)</f>
        <v>4000000</v>
      </c>
      <c r="N132" s="247">
        <f t="shared" si="32"/>
        <v>0</v>
      </c>
      <c r="O132" s="187" t="str">
        <f t="shared" si="34"/>
        <v/>
      </c>
      <c r="P132" s="180"/>
      <c r="Q132" s="180"/>
      <c r="T132" s="50" cm="1">
        <f t="array" ref="T132">_xlfn._xlws.FILTER(cek_realisasi[Akrual],cek_realisasi[Akun]=A132,0)</f>
        <v>0</v>
      </c>
      <c r="U132" s="50">
        <f t="shared" si="35"/>
        <v>4000000</v>
      </c>
    </row>
    <row r="133" spans="1:21" ht="13.2" x14ac:dyDescent="0.25">
      <c r="A133" s="425" t="s">
        <v>1066</v>
      </c>
      <c r="B133" s="153" t="s">
        <v>525</v>
      </c>
      <c r="C133" s="58" t="s">
        <v>35</v>
      </c>
      <c r="D133" s="57"/>
      <c r="E133" s="57"/>
      <c r="F133" s="59"/>
      <c r="G133" s="59">
        <f>SUM(G134:G134)</f>
        <v>48360000</v>
      </c>
      <c r="H133" s="153" t="s">
        <v>525</v>
      </c>
      <c r="I133" s="58" t="s">
        <v>35</v>
      </c>
      <c r="J133" s="57"/>
      <c r="K133" s="57"/>
      <c r="L133" s="59"/>
      <c r="M133" s="59">
        <f>SUM(M134:M134)</f>
        <v>48360000</v>
      </c>
      <c r="N133" s="415">
        <f t="shared" si="32"/>
        <v>0</v>
      </c>
      <c r="O133" s="178" t="str">
        <f t="shared" ref="O133" si="36">IF(AND(ISBLANK(H133),N133&lt;&gt;0),"Rev","")</f>
        <v/>
      </c>
      <c r="P133" s="180"/>
      <c r="Q133" s="180"/>
      <c r="R133" s="501" t="s">
        <v>127</v>
      </c>
      <c r="S133" s="223" t="s">
        <v>508</v>
      </c>
      <c r="T133" s="59">
        <f>SUM(T134:T134)</f>
        <v>0</v>
      </c>
      <c r="U133" s="59">
        <f>SUM(U134:U134)</f>
        <v>48360000</v>
      </c>
    </row>
    <row r="134" spans="1:21" ht="26.4" x14ac:dyDescent="0.25">
      <c r="A134" s="493" t="s">
        <v>1067</v>
      </c>
      <c r="B134" s="150"/>
      <c r="C134" s="49" t="s">
        <v>1286</v>
      </c>
      <c r="D134" s="416">
        <v>24</v>
      </c>
      <c r="E134" s="48" t="s">
        <v>26</v>
      </c>
      <c r="F134" s="50">
        <v>2015000</v>
      </c>
      <c r="G134" s="50">
        <f>ROUNDDOWN(D134*F134,-3)</f>
        <v>48360000</v>
      </c>
      <c r="H134" s="150"/>
      <c r="I134" s="49" t="s">
        <v>1286</v>
      </c>
      <c r="J134" s="416">
        <v>24</v>
      </c>
      <c r="K134" s="48" t="s">
        <v>26</v>
      </c>
      <c r="L134" s="50">
        <v>2015000</v>
      </c>
      <c r="M134" s="50">
        <f>ROUNDDOWN(J134*L134,-3)</f>
        <v>48360000</v>
      </c>
      <c r="N134" s="247">
        <f t="shared" si="32"/>
        <v>0</v>
      </c>
      <c r="O134" s="187" t="str">
        <f t="shared" ref="O134" si="37">IF(AND(ISBLANK(H134),N134&lt;&gt;0),"Rev detil","")</f>
        <v/>
      </c>
      <c r="P134" s="180"/>
      <c r="Q134" s="180"/>
      <c r="T134" s="50" cm="1">
        <f t="array" ref="T134">_xlfn._xlws.FILTER(cek_realisasi[Akrual],cek_realisasi[Akun]=A134,0)</f>
        <v>0</v>
      </c>
      <c r="U134" s="50">
        <f>M134-T134</f>
        <v>48360000</v>
      </c>
    </row>
    <row r="135" spans="1:21" ht="13.2" x14ac:dyDescent="0.25">
      <c r="A135" s="1" t="s">
        <v>129</v>
      </c>
      <c r="B135" s="161" t="s">
        <v>130</v>
      </c>
      <c r="C135" s="82" t="s">
        <v>131</v>
      </c>
      <c r="D135" s="81">
        <v>1</v>
      </c>
      <c r="E135" s="81" t="s">
        <v>123</v>
      </c>
      <c r="F135" s="83"/>
      <c r="G135" s="83">
        <f>G136</f>
        <v>1252086000</v>
      </c>
      <c r="H135" s="161" t="s">
        <v>130</v>
      </c>
      <c r="I135" s="82" t="s">
        <v>131</v>
      </c>
      <c r="J135" s="81">
        <v>1</v>
      </c>
      <c r="K135" s="81" t="s">
        <v>123</v>
      </c>
      <c r="L135" s="83"/>
      <c r="M135" s="83">
        <f>M136</f>
        <v>1597454000</v>
      </c>
      <c r="N135" s="353">
        <f t="shared" si="32"/>
        <v>-345368000</v>
      </c>
      <c r="O135" s="207" t="s">
        <v>1305</v>
      </c>
      <c r="P135" s="180"/>
      <c r="Q135" s="180"/>
      <c r="T135" s="83">
        <f>T136</f>
        <v>275791024</v>
      </c>
      <c r="U135" s="83">
        <f>U136</f>
        <v>1321662976</v>
      </c>
    </row>
    <row r="136" spans="1:21" ht="26.4" x14ac:dyDescent="0.25">
      <c r="A136" s="1" t="s">
        <v>132</v>
      </c>
      <c r="B136" s="291" t="s">
        <v>605</v>
      </c>
      <c r="C136" s="288" t="s">
        <v>133</v>
      </c>
      <c r="D136" s="287"/>
      <c r="E136" s="287" t="s">
        <v>553</v>
      </c>
      <c r="F136" s="289"/>
      <c r="G136" s="289">
        <f>SUM(G137,G147,G156,G168,G179,G193,G205,G216,G224,G244,G260,G275,G278,G282,G287,G232)</f>
        <v>1252086000</v>
      </c>
      <c r="H136" s="291" t="s">
        <v>605</v>
      </c>
      <c r="I136" s="288" t="s">
        <v>133</v>
      </c>
      <c r="J136" s="287"/>
      <c r="K136" s="287" t="s">
        <v>553</v>
      </c>
      <c r="L136" s="289"/>
      <c r="M136" s="289">
        <f>SUM(M137,M147,M156,M168,M179,M193,M205,M216,M224,M232,M244,M260,M275,M278,M282,M287,)</f>
        <v>1597454000</v>
      </c>
      <c r="N136" s="289">
        <f t="shared" si="32"/>
        <v>-345368000</v>
      </c>
      <c r="O136" s="207" t="s">
        <v>1305</v>
      </c>
      <c r="P136" s="181"/>
      <c r="Q136" s="180"/>
      <c r="T136" s="289">
        <f>SUM(T137,T147,T156,T168,T179,T193,T205,T216,T224,T232,T244,T260,T275,T278,T282,T287,)</f>
        <v>275791024</v>
      </c>
      <c r="U136" s="289">
        <f>SUM(U137,U147,U156,U168,U179,U193,U205,U216,U224,U232,U244,U260,U275,U278,U282,U287,)</f>
        <v>1321662976</v>
      </c>
    </row>
    <row r="137" spans="1:21" ht="13.2" x14ac:dyDescent="0.25">
      <c r="A137" s="1" t="s">
        <v>134</v>
      </c>
      <c r="B137" s="155" t="s">
        <v>21</v>
      </c>
      <c r="C137" s="64" t="s">
        <v>629</v>
      </c>
      <c r="D137" s="63"/>
      <c r="E137" s="63"/>
      <c r="F137" s="65"/>
      <c r="G137" s="65">
        <f>SUM(G138,G143,G145)</f>
        <v>61900000</v>
      </c>
      <c r="H137" s="155" t="s">
        <v>21</v>
      </c>
      <c r="I137" s="64" t="s">
        <v>629</v>
      </c>
      <c r="J137" s="63"/>
      <c r="K137" s="63"/>
      <c r="L137" s="65"/>
      <c r="M137" s="65">
        <f>SUM(M138,M143,M145)</f>
        <v>61900000</v>
      </c>
      <c r="N137" s="327">
        <f t="shared" si="32"/>
        <v>0</v>
      </c>
      <c r="O137" s="207" t="s">
        <v>1292</v>
      </c>
      <c r="P137" s="180" t="s">
        <v>505</v>
      </c>
      <c r="Q137" s="180" t="s">
        <v>506</v>
      </c>
      <c r="S137" s="223"/>
      <c r="T137" s="65">
        <f>SUM(T138,T143,T145)</f>
        <v>27285195</v>
      </c>
      <c r="U137" s="65">
        <f>SUM(U138,U143,U145)</f>
        <v>34614805</v>
      </c>
    </row>
    <row r="138" spans="1:21" ht="13.2" x14ac:dyDescent="0.25">
      <c r="A138" s="1" t="s">
        <v>135</v>
      </c>
      <c r="B138" s="149" t="s">
        <v>523</v>
      </c>
      <c r="C138" s="46" t="s">
        <v>24</v>
      </c>
      <c r="D138" s="45"/>
      <c r="E138" s="45"/>
      <c r="F138" s="47"/>
      <c r="G138" s="47">
        <f>SUM(G139:G142)</f>
        <v>15000000</v>
      </c>
      <c r="H138" s="149" t="s">
        <v>523</v>
      </c>
      <c r="I138" s="46" t="s">
        <v>24</v>
      </c>
      <c r="J138" s="45"/>
      <c r="K138" s="45"/>
      <c r="L138" s="47"/>
      <c r="M138" s="47">
        <f>SUM(M139:M142)</f>
        <v>15000000</v>
      </c>
      <c r="N138" s="323">
        <f t="shared" si="32"/>
        <v>0</v>
      </c>
      <c r="O138" s="207"/>
      <c r="P138" s="180"/>
      <c r="Q138" s="180"/>
      <c r="R138" s="499" t="s">
        <v>131</v>
      </c>
      <c r="S138" s="223" t="s">
        <v>506</v>
      </c>
      <c r="T138" s="47">
        <f>SUM(T139:T142)</f>
        <v>4992850</v>
      </c>
      <c r="U138" s="47">
        <f>SUM(U139:U142)</f>
        <v>10007150</v>
      </c>
    </row>
    <row r="139" spans="1:21" ht="13.2" x14ac:dyDescent="0.25">
      <c r="A139" s="1" t="s">
        <v>136</v>
      </c>
      <c r="B139" s="150"/>
      <c r="C139" s="49" t="s">
        <v>630</v>
      </c>
      <c r="D139" s="48">
        <v>3</v>
      </c>
      <c r="E139" s="48" t="s">
        <v>120</v>
      </c>
      <c r="F139" s="50">
        <v>1500000</v>
      </c>
      <c r="G139" s="50">
        <f>ROUNDDOWN(D139*F139,-3)</f>
        <v>4500000</v>
      </c>
      <c r="H139" s="150"/>
      <c r="I139" s="49" t="s">
        <v>630</v>
      </c>
      <c r="J139" s="48">
        <v>3</v>
      </c>
      <c r="K139" s="48" t="s">
        <v>120</v>
      </c>
      <c r="L139" s="50">
        <v>1500000</v>
      </c>
      <c r="M139" s="50">
        <f>ROUNDDOWN(J139*L139,-3)</f>
        <v>4500000</v>
      </c>
      <c r="N139" s="247">
        <f t="shared" si="32"/>
        <v>0</v>
      </c>
      <c r="O139" s="187" t="str">
        <f t="shared" ref="O139:O142" si="38">IF(AND(ISBLANK(H139),N139&lt;&gt;0),"Rev detil","")</f>
        <v/>
      </c>
      <c r="P139" s="180"/>
      <c r="Q139" s="180"/>
      <c r="T139" s="50" cm="1">
        <f t="array" ref="T139">_xlfn._xlws.FILTER(cek_realisasi[Akrual],cek_realisasi[Akun]=A139,0)</f>
        <v>1495000</v>
      </c>
      <c r="U139" s="50">
        <f t="shared" ref="U139:U142" si="39">M139-T139</f>
        <v>3005000</v>
      </c>
    </row>
    <row r="140" spans="1:21" ht="13.2" x14ac:dyDescent="0.25">
      <c r="A140" s="1" t="s">
        <v>137</v>
      </c>
      <c r="B140" s="150"/>
      <c r="C140" s="49" t="s">
        <v>562</v>
      </c>
      <c r="D140" s="48">
        <v>3</v>
      </c>
      <c r="E140" s="48" t="s">
        <v>120</v>
      </c>
      <c r="F140" s="50">
        <v>1500000</v>
      </c>
      <c r="G140" s="50">
        <f>ROUNDDOWN(D140*F140,-3)</f>
        <v>4500000</v>
      </c>
      <c r="H140" s="150"/>
      <c r="I140" s="49" t="s">
        <v>562</v>
      </c>
      <c r="J140" s="48">
        <v>3</v>
      </c>
      <c r="K140" s="48" t="s">
        <v>120</v>
      </c>
      <c r="L140" s="50">
        <v>1500000</v>
      </c>
      <c r="M140" s="50">
        <f>ROUNDDOWN(J140*L140,-3)</f>
        <v>4500000</v>
      </c>
      <c r="N140" s="247">
        <f t="shared" si="32"/>
        <v>0</v>
      </c>
      <c r="O140" s="187" t="str">
        <f t="shared" si="38"/>
        <v/>
      </c>
      <c r="P140" s="180"/>
      <c r="Q140" s="180"/>
      <c r="T140" s="50" cm="1">
        <f t="array" ref="T140">_xlfn._xlws.FILTER(cek_realisasi[Akrual],cek_realisasi[Akun]=A140,0)</f>
        <v>1500000</v>
      </c>
      <c r="U140" s="50">
        <f t="shared" si="39"/>
        <v>3000000</v>
      </c>
    </row>
    <row r="141" spans="1:21" ht="13.2" x14ac:dyDescent="0.25">
      <c r="A141" s="1" t="s">
        <v>138</v>
      </c>
      <c r="B141" s="150"/>
      <c r="C141" s="49" t="s">
        <v>563</v>
      </c>
      <c r="D141" s="48">
        <v>3</v>
      </c>
      <c r="E141" s="48" t="s">
        <v>120</v>
      </c>
      <c r="F141" s="50">
        <v>1000000</v>
      </c>
      <c r="G141" s="50">
        <f>ROUNDDOWN(D141*F141,-3)</f>
        <v>3000000</v>
      </c>
      <c r="H141" s="150"/>
      <c r="I141" s="49" t="s">
        <v>563</v>
      </c>
      <c r="J141" s="48">
        <v>3</v>
      </c>
      <c r="K141" s="48" t="s">
        <v>120</v>
      </c>
      <c r="L141" s="50">
        <v>1000000</v>
      </c>
      <c r="M141" s="50">
        <f>ROUNDDOWN(J141*L141,-3)</f>
        <v>3000000</v>
      </c>
      <c r="N141" s="247">
        <f t="shared" si="32"/>
        <v>0</v>
      </c>
      <c r="O141" s="187" t="str">
        <f t="shared" si="38"/>
        <v/>
      </c>
      <c r="P141" s="180"/>
      <c r="Q141" s="180"/>
      <c r="T141" s="50" cm="1">
        <f t="array" ref="T141">_xlfn._xlws.FILTER(cek_realisasi[Akrual],cek_realisasi[Akun]=A141,0)</f>
        <v>998000</v>
      </c>
      <c r="U141" s="50">
        <f t="shared" si="39"/>
        <v>2002000</v>
      </c>
    </row>
    <row r="142" spans="1:21" ht="13.2" x14ac:dyDescent="0.25">
      <c r="A142" s="1" t="s">
        <v>631</v>
      </c>
      <c r="B142" s="150"/>
      <c r="C142" s="49" t="s">
        <v>632</v>
      </c>
      <c r="D142" s="48">
        <v>6</v>
      </c>
      <c r="E142" s="48" t="s">
        <v>633</v>
      </c>
      <c r="F142" s="50">
        <v>500000</v>
      </c>
      <c r="G142" s="50">
        <f>ROUNDDOWN(D142*F142,-3)</f>
        <v>3000000</v>
      </c>
      <c r="H142" s="150"/>
      <c r="I142" s="49" t="s">
        <v>632</v>
      </c>
      <c r="J142" s="48">
        <v>6</v>
      </c>
      <c r="K142" s="48" t="s">
        <v>633</v>
      </c>
      <c r="L142" s="50">
        <v>500000</v>
      </c>
      <c r="M142" s="50">
        <f>ROUNDDOWN(J142*L142,-3)</f>
        <v>3000000</v>
      </c>
      <c r="N142" s="247">
        <f t="shared" si="32"/>
        <v>0</v>
      </c>
      <c r="O142" s="187" t="str">
        <f t="shared" si="38"/>
        <v/>
      </c>
      <c r="P142" s="180"/>
      <c r="Q142" s="180"/>
      <c r="T142" s="50" cm="1">
        <f t="array" ref="T142">_xlfn._xlws.FILTER(cek_realisasi[Akrual],cek_realisasi[Akun]=A142,0)</f>
        <v>999850</v>
      </c>
      <c r="U142" s="50">
        <f t="shared" si="39"/>
        <v>2000150</v>
      </c>
    </row>
    <row r="143" spans="1:21" ht="13.2" x14ac:dyDescent="0.25">
      <c r="A143" s="1" t="s">
        <v>139</v>
      </c>
      <c r="B143" s="153" t="s">
        <v>525</v>
      </c>
      <c r="C143" s="58" t="s">
        <v>35</v>
      </c>
      <c r="D143" s="57"/>
      <c r="E143" s="57"/>
      <c r="F143" s="59"/>
      <c r="G143" s="59">
        <f>G144</f>
        <v>44800000</v>
      </c>
      <c r="H143" s="153" t="s">
        <v>525</v>
      </c>
      <c r="I143" s="58" t="s">
        <v>35</v>
      </c>
      <c r="J143" s="57"/>
      <c r="K143" s="57"/>
      <c r="L143" s="59"/>
      <c r="M143" s="59">
        <f>M144</f>
        <v>44800000</v>
      </c>
      <c r="N143" s="325">
        <f t="shared" si="32"/>
        <v>0</v>
      </c>
      <c r="O143" s="207"/>
      <c r="P143" s="180"/>
      <c r="Q143" s="180"/>
      <c r="R143" s="499" t="s">
        <v>131</v>
      </c>
      <c r="S143" s="223" t="s">
        <v>506</v>
      </c>
      <c r="T143" s="59">
        <f>T144</f>
        <v>21992345</v>
      </c>
      <c r="U143" s="59">
        <f>U144</f>
        <v>22807655</v>
      </c>
    </row>
    <row r="144" spans="1:21" ht="13.2" x14ac:dyDescent="0.25">
      <c r="A144" s="1" t="s">
        <v>140</v>
      </c>
      <c r="B144" s="150"/>
      <c r="C144" s="49" t="s">
        <v>634</v>
      </c>
      <c r="D144" s="48">
        <v>8</v>
      </c>
      <c r="E144" s="48" t="s">
        <v>26</v>
      </c>
      <c r="F144" s="50">
        <v>5600000</v>
      </c>
      <c r="G144" s="50">
        <f>ROUNDDOWN(D144*F144,-3)</f>
        <v>44800000</v>
      </c>
      <c r="H144" s="150"/>
      <c r="I144" s="49" t="s">
        <v>634</v>
      </c>
      <c r="J144" s="48">
        <v>8</v>
      </c>
      <c r="K144" s="48" t="s">
        <v>26</v>
      </c>
      <c r="L144" s="50">
        <v>5600000</v>
      </c>
      <c r="M144" s="50">
        <f>ROUNDDOWN(J144*L144,-3)</f>
        <v>44800000</v>
      </c>
      <c r="N144" s="247">
        <f t="shared" si="32"/>
        <v>0</v>
      </c>
      <c r="O144" s="187" t="str">
        <f t="shared" ref="O144" si="40">IF(AND(ISBLANK(H144),N144&lt;&gt;0),"Rev detil","")</f>
        <v/>
      </c>
      <c r="P144" s="180"/>
      <c r="Q144" s="180"/>
      <c r="T144" s="50" cm="1">
        <f t="array" ref="T144">_xlfn._xlws.FILTER(cek_realisasi[Akrual],cek_realisasi[Akun]=A144,0)</f>
        <v>21992345</v>
      </c>
      <c r="U144" s="50">
        <f>M144-T144</f>
        <v>22807655</v>
      </c>
    </row>
    <row r="145" spans="1:26" ht="13.2" x14ac:dyDescent="0.25">
      <c r="A145" s="1" t="s">
        <v>141</v>
      </c>
      <c r="B145" s="151" t="s">
        <v>582</v>
      </c>
      <c r="C145" s="52" t="s">
        <v>80</v>
      </c>
      <c r="D145" s="51"/>
      <c r="E145" s="51"/>
      <c r="F145" s="53"/>
      <c r="G145" s="53">
        <f>G146</f>
        <v>2100000</v>
      </c>
      <c r="H145" s="151" t="s">
        <v>582</v>
      </c>
      <c r="I145" s="52" t="s">
        <v>80</v>
      </c>
      <c r="J145" s="51"/>
      <c r="K145" s="51"/>
      <c r="L145" s="53"/>
      <c r="M145" s="53">
        <f>M146</f>
        <v>2100000</v>
      </c>
      <c r="N145" s="324">
        <f t="shared" si="32"/>
        <v>0</v>
      </c>
      <c r="O145" s="207"/>
      <c r="P145" s="180"/>
      <c r="Q145" s="180"/>
      <c r="R145" s="499" t="s">
        <v>131</v>
      </c>
      <c r="S145" s="223" t="s">
        <v>506</v>
      </c>
      <c r="T145" s="53">
        <f>T146</f>
        <v>300000</v>
      </c>
      <c r="U145" s="53">
        <f>U146</f>
        <v>1800000</v>
      </c>
    </row>
    <row r="146" spans="1:26" ht="13.2" x14ac:dyDescent="0.25">
      <c r="A146" s="1" t="s">
        <v>142</v>
      </c>
      <c r="B146" s="150"/>
      <c r="C146" s="49" t="s">
        <v>635</v>
      </c>
      <c r="D146" s="48">
        <v>14</v>
      </c>
      <c r="E146" s="48" t="s">
        <v>26</v>
      </c>
      <c r="F146" s="50">
        <v>150000</v>
      </c>
      <c r="G146" s="50">
        <f>ROUNDDOWN(D146*F146,-3)</f>
        <v>2100000</v>
      </c>
      <c r="H146" s="150"/>
      <c r="I146" s="49" t="s">
        <v>635</v>
      </c>
      <c r="J146" s="48">
        <v>14</v>
      </c>
      <c r="K146" s="48" t="s">
        <v>26</v>
      </c>
      <c r="L146" s="50">
        <v>150000</v>
      </c>
      <c r="M146" s="50">
        <f>ROUNDDOWN(J146*L146,-3)</f>
        <v>2100000</v>
      </c>
      <c r="N146" s="247">
        <f t="shared" si="32"/>
        <v>0</v>
      </c>
      <c r="O146" s="187"/>
      <c r="P146" s="180"/>
      <c r="Q146" s="180"/>
      <c r="T146" s="50" cm="1">
        <f t="array" ref="T146">_xlfn._xlws.FILTER(cek_realisasi[Akrual],cek_realisasi[Akun]=A146,0)</f>
        <v>300000</v>
      </c>
      <c r="U146" s="50">
        <f>M146-T146</f>
        <v>1800000</v>
      </c>
    </row>
    <row r="147" spans="1:26" ht="13.2" x14ac:dyDescent="0.25">
      <c r="A147" s="1" t="s">
        <v>143</v>
      </c>
      <c r="B147" s="165" t="s">
        <v>38</v>
      </c>
      <c r="C147" s="94" t="s">
        <v>1009</v>
      </c>
      <c r="D147" s="93"/>
      <c r="E147" s="93"/>
      <c r="F147" s="95"/>
      <c r="G147" s="95">
        <f>SUM(G148,G151,G153)</f>
        <v>498618000</v>
      </c>
      <c r="H147" s="165" t="s">
        <v>38</v>
      </c>
      <c r="I147" s="94" t="s">
        <v>1009</v>
      </c>
      <c r="J147" s="93"/>
      <c r="K147" s="93"/>
      <c r="L147" s="95"/>
      <c r="M147" s="95">
        <f>SUM(M148,M151,M153)</f>
        <v>515323000</v>
      </c>
      <c r="N147" s="345">
        <f t="shared" si="32"/>
        <v>-16705000</v>
      </c>
      <c r="O147" s="207" t="s">
        <v>1305</v>
      </c>
      <c r="P147" s="180" t="s">
        <v>505</v>
      </c>
      <c r="Q147" s="180" t="s">
        <v>506</v>
      </c>
      <c r="S147" s="223"/>
      <c r="T147" s="95">
        <f>SUM(T148,T151,T153)</f>
        <v>117188341</v>
      </c>
      <c r="U147" s="95">
        <f>SUM(U148,U151,U153)</f>
        <v>398134659</v>
      </c>
    </row>
    <row r="148" spans="1:26" ht="13.2" x14ac:dyDescent="0.25">
      <c r="A148" s="1" t="s">
        <v>144</v>
      </c>
      <c r="B148" s="153" t="s">
        <v>523</v>
      </c>
      <c r="C148" s="58" t="s">
        <v>24</v>
      </c>
      <c r="D148" s="57"/>
      <c r="E148" s="57"/>
      <c r="F148" s="59"/>
      <c r="G148" s="59">
        <f>SUM(G149:G150)</f>
        <v>5000000</v>
      </c>
      <c r="H148" s="153" t="s">
        <v>523</v>
      </c>
      <c r="I148" s="58" t="s">
        <v>24</v>
      </c>
      <c r="J148" s="57"/>
      <c r="K148" s="57"/>
      <c r="L148" s="59"/>
      <c r="M148" s="59">
        <f>SUM(M149:M150)</f>
        <v>5000000</v>
      </c>
      <c r="N148" s="325">
        <f t="shared" si="32"/>
        <v>0</v>
      </c>
      <c r="O148" s="207" t="s">
        <v>1306</v>
      </c>
      <c r="P148" s="180"/>
      <c r="Q148" s="180"/>
      <c r="R148" s="499" t="s">
        <v>131</v>
      </c>
      <c r="S148" s="223" t="s">
        <v>506</v>
      </c>
      <c r="T148" s="59">
        <f>SUM(T149:T150)</f>
        <v>2455000</v>
      </c>
      <c r="U148" s="59">
        <f>SUM(U149:U150)</f>
        <v>2545000</v>
      </c>
    </row>
    <row r="149" spans="1:26" ht="13.2" x14ac:dyDescent="0.25">
      <c r="A149" s="1" t="s">
        <v>145</v>
      </c>
      <c r="B149" s="150"/>
      <c r="C149" s="49" t="s">
        <v>637</v>
      </c>
      <c r="D149" s="48">
        <v>2</v>
      </c>
      <c r="E149" s="48" t="s">
        <v>120</v>
      </c>
      <c r="F149" s="50">
        <v>1500000</v>
      </c>
      <c r="G149" s="50">
        <f>ROUNDDOWN(D149*F149,-3)</f>
        <v>3000000</v>
      </c>
      <c r="H149" s="150"/>
      <c r="I149" s="49" t="s">
        <v>637</v>
      </c>
      <c r="J149" s="48">
        <v>2</v>
      </c>
      <c r="K149" s="48" t="s">
        <v>120</v>
      </c>
      <c r="L149" s="50">
        <v>1500000</v>
      </c>
      <c r="M149" s="50">
        <f>ROUNDDOWN(J149*L149,-3)</f>
        <v>3000000</v>
      </c>
      <c r="N149" s="247">
        <f t="shared" si="32"/>
        <v>0</v>
      </c>
      <c r="O149" s="187" t="str">
        <f t="shared" ref="O149:O150" si="41">IF(AND(ISBLANK(H149),N149&lt;&gt;0),"Rev detil","")</f>
        <v/>
      </c>
      <c r="P149" s="180"/>
      <c r="Q149" s="180"/>
      <c r="T149" s="50" cm="1">
        <f t="array" ref="T149">_xlfn._xlws.FILTER(cek_realisasi[Akrual],cek_realisasi[Akun]=A149,0)</f>
        <v>1455000</v>
      </c>
      <c r="U149" s="50">
        <f t="shared" ref="U149:U150" si="42">M149-T149</f>
        <v>1545000</v>
      </c>
    </row>
    <row r="150" spans="1:26" ht="13.2" x14ac:dyDescent="0.25">
      <c r="A150" s="1" t="s">
        <v>146</v>
      </c>
      <c r="B150" s="150"/>
      <c r="C150" s="49" t="s">
        <v>638</v>
      </c>
      <c r="D150" s="48">
        <v>2</v>
      </c>
      <c r="E150" s="48" t="s">
        <v>120</v>
      </c>
      <c r="F150" s="50">
        <v>1000000</v>
      </c>
      <c r="G150" s="50">
        <f>ROUNDDOWN(D150*F150,-3)</f>
        <v>2000000</v>
      </c>
      <c r="H150" s="150"/>
      <c r="I150" s="49" t="s">
        <v>638</v>
      </c>
      <c r="J150" s="48">
        <v>2</v>
      </c>
      <c r="K150" s="48" t="s">
        <v>120</v>
      </c>
      <c r="L150" s="50">
        <v>1000000</v>
      </c>
      <c r="M150" s="50">
        <f>ROUNDDOWN(J150*L150,-3)</f>
        <v>2000000</v>
      </c>
      <c r="N150" s="247">
        <f t="shared" si="32"/>
        <v>0</v>
      </c>
      <c r="O150" s="187" t="str">
        <f t="shared" si="41"/>
        <v/>
      </c>
      <c r="P150" s="180"/>
      <c r="Q150" s="180"/>
      <c r="T150" s="50" cm="1">
        <f t="array" ref="T150">_xlfn._xlws.FILTER(cek_realisasi[Akrual],cek_realisasi[Akun]=A150,0)</f>
        <v>1000000</v>
      </c>
      <c r="U150" s="50">
        <f t="shared" si="42"/>
        <v>1000000</v>
      </c>
    </row>
    <row r="151" spans="1:26" ht="13.2" x14ac:dyDescent="0.25">
      <c r="A151" s="1" t="s">
        <v>639</v>
      </c>
      <c r="B151" s="151" t="s">
        <v>524</v>
      </c>
      <c r="C151" s="52" t="s">
        <v>73</v>
      </c>
      <c r="D151" s="51"/>
      <c r="E151" s="51"/>
      <c r="F151" s="53"/>
      <c r="G151" s="53">
        <f>G152</f>
        <v>7800000</v>
      </c>
      <c r="H151" s="151" t="s">
        <v>524</v>
      </c>
      <c r="I151" s="52" t="s">
        <v>73</v>
      </c>
      <c r="J151" s="51"/>
      <c r="K151" s="51"/>
      <c r="L151" s="53"/>
      <c r="M151" s="53">
        <f>M152</f>
        <v>7800000</v>
      </c>
      <c r="N151" s="324">
        <f t="shared" si="32"/>
        <v>0</v>
      </c>
      <c r="O151" s="207" t="s">
        <v>1306</v>
      </c>
      <c r="P151" s="180"/>
      <c r="Q151" s="180"/>
      <c r="R151" s="499" t="s">
        <v>131</v>
      </c>
      <c r="S151" s="223" t="s">
        <v>506</v>
      </c>
      <c r="T151" s="53">
        <f>T152</f>
        <v>0</v>
      </c>
      <c r="U151" s="53">
        <f>U152</f>
        <v>7800000</v>
      </c>
      <c r="X151" s="307"/>
    </row>
    <row r="152" spans="1:26" ht="13.2" x14ac:dyDescent="0.25">
      <c r="A152" s="1" t="s">
        <v>640</v>
      </c>
      <c r="B152" s="150"/>
      <c r="C152" s="49" t="s">
        <v>960</v>
      </c>
      <c r="D152" s="48">
        <v>2</v>
      </c>
      <c r="E152" s="48" t="s">
        <v>120</v>
      </c>
      <c r="F152" s="50">
        <v>3900000</v>
      </c>
      <c r="G152" s="50">
        <f>ROUNDDOWN(D152*F152,-3)</f>
        <v>7800000</v>
      </c>
      <c r="H152" s="150"/>
      <c r="I152" s="49" t="s">
        <v>960</v>
      </c>
      <c r="J152" s="48">
        <v>2</v>
      </c>
      <c r="K152" s="48" t="s">
        <v>120</v>
      </c>
      <c r="L152" s="50">
        <v>3900000</v>
      </c>
      <c r="M152" s="50">
        <f>ROUNDDOWN(J152*L152,-3)</f>
        <v>7800000</v>
      </c>
      <c r="N152" s="247">
        <f t="shared" si="32"/>
        <v>0</v>
      </c>
      <c r="O152" s="187"/>
      <c r="P152" s="180"/>
      <c r="Q152" s="180"/>
      <c r="T152" s="50" cm="1">
        <f t="array" ref="T152">_xlfn._xlws.FILTER(cek_realisasi[Akrual],cek_realisasi[Akun]=A152,0)</f>
        <v>0</v>
      </c>
      <c r="U152" s="50">
        <f>M152-T152</f>
        <v>7800000</v>
      </c>
    </row>
    <row r="153" spans="1:26" ht="13.2" x14ac:dyDescent="0.25">
      <c r="A153" s="1" t="s">
        <v>148</v>
      </c>
      <c r="B153" s="149" t="s">
        <v>525</v>
      </c>
      <c r="C153" s="46" t="s">
        <v>35</v>
      </c>
      <c r="D153" s="45"/>
      <c r="E153" s="45"/>
      <c r="F153" s="47"/>
      <c r="G153" s="47">
        <f>SUM(G154:G155)</f>
        <v>485818000</v>
      </c>
      <c r="H153" s="149" t="s">
        <v>525</v>
      </c>
      <c r="I153" s="46" t="s">
        <v>35</v>
      </c>
      <c r="J153" s="45"/>
      <c r="K153" s="45"/>
      <c r="L153" s="47"/>
      <c r="M153" s="47">
        <f>SUM(M154:M155)</f>
        <v>502523000</v>
      </c>
      <c r="N153" s="323">
        <f t="shared" si="32"/>
        <v>-16705000</v>
      </c>
      <c r="O153" s="207" t="s">
        <v>1305</v>
      </c>
      <c r="P153" s="180"/>
      <c r="Q153" s="180"/>
      <c r="R153" s="499" t="s">
        <v>131</v>
      </c>
      <c r="S153" s="223" t="s">
        <v>506</v>
      </c>
      <c r="T153" s="47">
        <f>SUM(T154:T155)</f>
        <v>114733341</v>
      </c>
      <c r="U153" s="47">
        <f>SUM(U154:U155)</f>
        <v>387789659</v>
      </c>
    </row>
    <row r="154" spans="1:26" ht="26.4" x14ac:dyDescent="0.25">
      <c r="A154" s="1" t="s">
        <v>149</v>
      </c>
      <c r="B154" s="150"/>
      <c r="C154" s="49" t="s">
        <v>1010</v>
      </c>
      <c r="D154" s="48">
        <v>64</v>
      </c>
      <c r="E154" s="48" t="s">
        <v>26</v>
      </c>
      <c r="F154" s="50">
        <v>6578000</v>
      </c>
      <c r="G154" s="50">
        <f>ROUNDDOWN(D154*F154,-3)</f>
        <v>420992000</v>
      </c>
      <c r="H154" s="150"/>
      <c r="I154" s="201" t="s">
        <v>1010</v>
      </c>
      <c r="J154" s="202">
        <v>67</v>
      </c>
      <c r="K154" s="202" t="s">
        <v>26</v>
      </c>
      <c r="L154" s="204">
        <v>6532792</v>
      </c>
      <c r="M154" s="204">
        <f>ROUNDDOWN(J154*L154,-3)</f>
        <v>437697000</v>
      </c>
      <c r="N154" s="443">
        <f t="shared" si="32"/>
        <v>-16705000</v>
      </c>
      <c r="O154" s="187" t="str">
        <f t="shared" ref="O154:O155" si="43">IF(AND(ISBLANK(H154),N154&lt;&gt;0),"Rev detil","")</f>
        <v>Rev detil</v>
      </c>
      <c r="P154" s="180"/>
      <c r="Q154" s="180"/>
      <c r="T154" s="50" cm="1">
        <f t="array" ref="T154">_xlfn._xlws.FILTER(cek_realisasi[Akrual],cek_realisasi[Akun]=A154,0)</f>
        <v>49909266</v>
      </c>
      <c r="U154" s="50">
        <f t="shared" ref="U154:U155" si="44">M154-T154</f>
        <v>387787734</v>
      </c>
      <c r="W154" s="427"/>
    </row>
    <row r="155" spans="1:26" ht="26.4" x14ac:dyDescent="0.25">
      <c r="A155" s="1" t="s">
        <v>150</v>
      </c>
      <c r="B155" s="150"/>
      <c r="C155" s="49" t="s">
        <v>642</v>
      </c>
      <c r="D155" s="48">
        <v>11</v>
      </c>
      <c r="E155" s="48" t="s">
        <v>26</v>
      </c>
      <c r="F155" s="50">
        <v>5893273</v>
      </c>
      <c r="G155" s="50">
        <f>ROUNDDOWN(D155*F155,-3)</f>
        <v>64826000</v>
      </c>
      <c r="H155" s="150"/>
      <c r="I155" s="49" t="s">
        <v>642</v>
      </c>
      <c r="J155" s="48">
        <v>11</v>
      </c>
      <c r="K155" s="48" t="s">
        <v>26</v>
      </c>
      <c r="L155" s="50">
        <v>5893273</v>
      </c>
      <c r="M155" s="50">
        <f>ROUNDDOWN(J155*L155,-3)</f>
        <v>64826000</v>
      </c>
      <c r="N155" s="247">
        <f t="shared" si="32"/>
        <v>0</v>
      </c>
      <c r="O155" s="187" t="str">
        <f t="shared" si="43"/>
        <v/>
      </c>
      <c r="P155" s="180"/>
      <c r="Q155" s="180"/>
      <c r="T155" s="50" cm="1">
        <f t="array" ref="T155">_xlfn._xlws.FILTER(cek_realisasi[Akrual],cek_realisasi[Akun]=A155,0)</f>
        <v>64824075</v>
      </c>
      <c r="U155" s="50">
        <f t="shared" si="44"/>
        <v>1925</v>
      </c>
      <c r="W155" s="427"/>
      <c r="X155" s="427"/>
      <c r="Z155" s="427"/>
    </row>
    <row r="156" spans="1:26" ht="26.4" x14ac:dyDescent="0.25">
      <c r="A156" s="1" t="s">
        <v>151</v>
      </c>
      <c r="B156" s="155" t="s">
        <v>91</v>
      </c>
      <c r="C156" s="64" t="s">
        <v>152</v>
      </c>
      <c r="D156" s="63"/>
      <c r="E156" s="63"/>
      <c r="F156" s="65"/>
      <c r="G156" s="65">
        <f>SUM(G157,G162,G164,G166)</f>
        <v>63200000</v>
      </c>
      <c r="H156" s="155" t="s">
        <v>91</v>
      </c>
      <c r="I156" s="64" t="s">
        <v>152</v>
      </c>
      <c r="J156" s="63"/>
      <c r="K156" s="63"/>
      <c r="L156" s="65"/>
      <c r="M156" s="65">
        <f>SUM(M157,M162,M164,M166)</f>
        <v>63200000</v>
      </c>
      <c r="N156" s="327">
        <f t="shared" si="32"/>
        <v>0</v>
      </c>
      <c r="O156" s="207" t="s">
        <v>1306</v>
      </c>
      <c r="P156" s="180" t="s">
        <v>505</v>
      </c>
      <c r="Q156" s="180" t="s">
        <v>506</v>
      </c>
      <c r="S156" s="223"/>
      <c r="T156" s="65">
        <f>SUM(T157,T162,T164,T166)</f>
        <v>15685970</v>
      </c>
      <c r="U156" s="65">
        <f>SUM(U157,U162,U164,U166)</f>
        <v>47514030</v>
      </c>
      <c r="Z156" s="427"/>
    </row>
    <row r="157" spans="1:26" ht="13.2" x14ac:dyDescent="0.25">
      <c r="A157" s="1" t="s">
        <v>153</v>
      </c>
      <c r="B157" s="153" t="s">
        <v>523</v>
      </c>
      <c r="C157" s="58" t="s">
        <v>24</v>
      </c>
      <c r="D157" s="57"/>
      <c r="E157" s="57"/>
      <c r="F157" s="59"/>
      <c r="G157" s="59">
        <f>SUM(G158:G161)</f>
        <v>18000000</v>
      </c>
      <c r="H157" s="153" t="s">
        <v>523</v>
      </c>
      <c r="I157" s="58" t="s">
        <v>24</v>
      </c>
      <c r="J157" s="57"/>
      <c r="K157" s="57"/>
      <c r="L157" s="59"/>
      <c r="M157" s="59">
        <f>SUM(M158:M161)</f>
        <v>18000000</v>
      </c>
      <c r="N157" s="325">
        <f t="shared" si="32"/>
        <v>0</v>
      </c>
      <c r="O157" s="207"/>
      <c r="P157" s="180"/>
      <c r="Q157" s="180"/>
      <c r="R157" s="499" t="s">
        <v>131</v>
      </c>
      <c r="S157" s="223" t="s">
        <v>506</v>
      </c>
      <c r="T157" s="59">
        <f>SUM(T158:T161)</f>
        <v>4986800</v>
      </c>
      <c r="U157" s="59">
        <f>SUM(U158:U161)</f>
        <v>13013200</v>
      </c>
      <c r="W157" s="427"/>
    </row>
    <row r="158" spans="1:26" ht="13.2" x14ac:dyDescent="0.25">
      <c r="A158" s="1" t="s">
        <v>154</v>
      </c>
      <c r="B158" s="150"/>
      <c r="C158" s="49" t="s">
        <v>630</v>
      </c>
      <c r="D158" s="48">
        <v>4</v>
      </c>
      <c r="E158" s="48" t="s">
        <v>120</v>
      </c>
      <c r="F158" s="50">
        <v>1000000</v>
      </c>
      <c r="G158" s="50">
        <f>ROUNDDOWN(D158*F158,-3)</f>
        <v>4000000</v>
      </c>
      <c r="H158" s="150"/>
      <c r="I158" s="49" t="s">
        <v>630</v>
      </c>
      <c r="J158" s="48">
        <v>4</v>
      </c>
      <c r="K158" s="48" t="s">
        <v>120</v>
      </c>
      <c r="L158" s="50">
        <v>1000000</v>
      </c>
      <c r="M158" s="50">
        <f>ROUNDDOWN(J158*L158,-3)</f>
        <v>4000000</v>
      </c>
      <c r="N158" s="247">
        <f t="shared" si="32"/>
        <v>0</v>
      </c>
      <c r="O158" s="187" t="str">
        <f t="shared" ref="O158:O161" si="45">IF(AND(ISBLANK(H158),N158&lt;&gt;0),"Rev detil","")</f>
        <v/>
      </c>
      <c r="P158" s="180"/>
      <c r="Q158" s="180"/>
      <c r="T158" s="50" cm="1">
        <f t="array" ref="T158">_xlfn._xlws.FILTER(cek_realisasi[Akrual],cek_realisasi[Akun]=A158,0)</f>
        <v>1500000</v>
      </c>
      <c r="U158" s="50">
        <f t="shared" ref="U158:U161" si="46">M158-T158</f>
        <v>2500000</v>
      </c>
    </row>
    <row r="159" spans="1:26" ht="13.2" x14ac:dyDescent="0.25">
      <c r="A159" s="1" t="s">
        <v>155</v>
      </c>
      <c r="B159" s="150"/>
      <c r="C159" s="49" t="s">
        <v>562</v>
      </c>
      <c r="D159" s="48">
        <v>4</v>
      </c>
      <c r="E159" s="48" t="s">
        <v>120</v>
      </c>
      <c r="F159" s="50">
        <v>1500000</v>
      </c>
      <c r="G159" s="50">
        <f>ROUNDDOWN(D159*F159,-3)</f>
        <v>6000000</v>
      </c>
      <c r="H159" s="150"/>
      <c r="I159" s="49" t="s">
        <v>562</v>
      </c>
      <c r="J159" s="48">
        <v>4</v>
      </c>
      <c r="K159" s="48" t="s">
        <v>120</v>
      </c>
      <c r="L159" s="50">
        <v>1500000</v>
      </c>
      <c r="M159" s="50">
        <f>ROUNDDOWN(J159*L159,-3)</f>
        <v>6000000</v>
      </c>
      <c r="N159" s="247">
        <f t="shared" si="32"/>
        <v>0</v>
      </c>
      <c r="O159" s="187" t="str">
        <f t="shared" si="45"/>
        <v/>
      </c>
      <c r="P159" s="180"/>
      <c r="Q159" s="180"/>
      <c r="T159" s="50" cm="1">
        <f t="array" ref="T159">_xlfn._xlws.FILTER(cek_realisasi[Akrual],cek_realisasi[Akun]=A159,0)</f>
        <v>1490000</v>
      </c>
      <c r="U159" s="50">
        <f t="shared" si="46"/>
        <v>4510000</v>
      </c>
    </row>
    <row r="160" spans="1:26" ht="13.2" x14ac:dyDescent="0.25">
      <c r="A160" s="1" t="s">
        <v>156</v>
      </c>
      <c r="B160" s="150"/>
      <c r="C160" s="49" t="s">
        <v>563</v>
      </c>
      <c r="D160" s="48">
        <v>4</v>
      </c>
      <c r="E160" s="48" t="s">
        <v>120</v>
      </c>
      <c r="F160" s="50">
        <v>1000000</v>
      </c>
      <c r="G160" s="50">
        <f>ROUNDDOWN(D160*F160,-3)</f>
        <v>4000000</v>
      </c>
      <c r="H160" s="150"/>
      <c r="I160" s="49" t="s">
        <v>563</v>
      </c>
      <c r="J160" s="48">
        <v>4</v>
      </c>
      <c r="K160" s="48" t="s">
        <v>120</v>
      </c>
      <c r="L160" s="50">
        <v>1000000</v>
      </c>
      <c r="M160" s="50">
        <f>ROUNDDOWN(J160*L160,-3)</f>
        <v>4000000</v>
      </c>
      <c r="N160" s="247">
        <f t="shared" si="32"/>
        <v>0</v>
      </c>
      <c r="O160" s="187" t="str">
        <f t="shared" si="45"/>
        <v/>
      </c>
      <c r="P160" s="180"/>
      <c r="Q160" s="180"/>
      <c r="T160" s="50" cm="1">
        <f t="array" ref="T160">_xlfn._xlws.FILTER(cek_realisasi[Akrual],cek_realisasi[Akun]=A160,0)</f>
        <v>997500</v>
      </c>
      <c r="U160" s="50">
        <f t="shared" si="46"/>
        <v>3002500</v>
      </c>
    </row>
    <row r="161" spans="1:21" ht="13.2" x14ac:dyDescent="0.25">
      <c r="A161" s="1" t="s">
        <v>157</v>
      </c>
      <c r="B161" s="150"/>
      <c r="C161" s="49" t="s">
        <v>643</v>
      </c>
      <c r="D161" s="48">
        <v>8</v>
      </c>
      <c r="E161" s="48" t="s">
        <v>633</v>
      </c>
      <c r="F161" s="50">
        <v>500000</v>
      </c>
      <c r="G161" s="50">
        <f>ROUNDDOWN(D161*F161,-3)</f>
        <v>4000000</v>
      </c>
      <c r="H161" s="150"/>
      <c r="I161" s="49" t="s">
        <v>643</v>
      </c>
      <c r="J161" s="48">
        <v>8</v>
      </c>
      <c r="K161" s="48" t="s">
        <v>633</v>
      </c>
      <c r="L161" s="50">
        <v>500000</v>
      </c>
      <c r="M161" s="50">
        <f>ROUNDDOWN(J161*L161,-3)</f>
        <v>4000000</v>
      </c>
      <c r="N161" s="247">
        <f t="shared" si="32"/>
        <v>0</v>
      </c>
      <c r="O161" s="187" t="str">
        <f t="shared" si="45"/>
        <v/>
      </c>
      <c r="P161" s="180"/>
      <c r="Q161" s="180"/>
      <c r="T161" s="50" cm="1">
        <f t="array" ref="T161">_xlfn._xlws.FILTER(cek_realisasi[Akrual],cek_realisasi[Akun]=A161,0)</f>
        <v>999300</v>
      </c>
      <c r="U161" s="50">
        <f t="shared" si="46"/>
        <v>3000700</v>
      </c>
    </row>
    <row r="162" spans="1:21" ht="13.2" x14ac:dyDescent="0.25">
      <c r="A162" s="1" t="s">
        <v>158</v>
      </c>
      <c r="B162" s="151" t="s">
        <v>532</v>
      </c>
      <c r="C162" s="52" t="s">
        <v>159</v>
      </c>
      <c r="D162" s="51"/>
      <c r="E162" s="51"/>
      <c r="F162" s="53"/>
      <c r="G162" s="53">
        <f>G163</f>
        <v>3000000</v>
      </c>
      <c r="H162" s="151" t="s">
        <v>532</v>
      </c>
      <c r="I162" s="52" t="s">
        <v>159</v>
      </c>
      <c r="J162" s="51"/>
      <c r="K162" s="51"/>
      <c r="L162" s="53"/>
      <c r="M162" s="53">
        <f>M163</f>
        <v>3000000</v>
      </c>
      <c r="N162" s="324">
        <f t="shared" si="32"/>
        <v>0</v>
      </c>
      <c r="O162" s="207"/>
      <c r="P162" s="180"/>
      <c r="Q162" s="180"/>
      <c r="R162" s="499" t="s">
        <v>131</v>
      </c>
      <c r="S162" s="223" t="s">
        <v>506</v>
      </c>
      <c r="T162" s="53">
        <f>T163</f>
        <v>0</v>
      </c>
      <c r="U162" s="53">
        <f>U163</f>
        <v>3000000</v>
      </c>
    </row>
    <row r="163" spans="1:21" ht="13.2" x14ac:dyDescent="0.25">
      <c r="A163" s="1" t="s">
        <v>160</v>
      </c>
      <c r="B163" s="150"/>
      <c r="C163" s="49" t="s">
        <v>644</v>
      </c>
      <c r="D163" s="48">
        <v>2</v>
      </c>
      <c r="E163" s="48" t="s">
        <v>161</v>
      </c>
      <c r="F163" s="50">
        <v>1500000</v>
      </c>
      <c r="G163" s="50">
        <f>ROUNDDOWN(D163*F163,-3)</f>
        <v>3000000</v>
      </c>
      <c r="H163" s="150"/>
      <c r="I163" s="49" t="s">
        <v>644</v>
      </c>
      <c r="J163" s="48">
        <v>2</v>
      </c>
      <c r="K163" s="48" t="s">
        <v>161</v>
      </c>
      <c r="L163" s="50">
        <v>1500000</v>
      </c>
      <c r="M163" s="50">
        <f>ROUNDDOWN(J163*L163,-3)</f>
        <v>3000000</v>
      </c>
      <c r="N163" s="247">
        <f t="shared" si="32"/>
        <v>0</v>
      </c>
      <c r="O163" s="187"/>
      <c r="P163" s="180"/>
      <c r="Q163" s="180"/>
      <c r="T163" s="50" cm="1">
        <f t="array" ref="T163">_xlfn._xlws.FILTER(cek_realisasi[Akrual],cek_realisasi[Akun]=A163,0)</f>
        <v>0</v>
      </c>
      <c r="U163" s="50">
        <f>M163-T163</f>
        <v>3000000</v>
      </c>
    </row>
    <row r="164" spans="1:21" ht="13.2" x14ac:dyDescent="0.25">
      <c r="A164" s="1" t="s">
        <v>162</v>
      </c>
      <c r="B164" s="151" t="s">
        <v>525</v>
      </c>
      <c r="C164" s="52" t="s">
        <v>35</v>
      </c>
      <c r="D164" s="51"/>
      <c r="E164" s="51"/>
      <c r="F164" s="53"/>
      <c r="G164" s="53">
        <f>G165</f>
        <v>38000000</v>
      </c>
      <c r="H164" s="151" t="s">
        <v>525</v>
      </c>
      <c r="I164" s="52" t="s">
        <v>35</v>
      </c>
      <c r="J164" s="51"/>
      <c r="K164" s="51"/>
      <c r="L164" s="53"/>
      <c r="M164" s="53">
        <f>M165</f>
        <v>38000000</v>
      </c>
      <c r="N164" s="324">
        <f t="shared" si="32"/>
        <v>0</v>
      </c>
      <c r="O164" s="207"/>
      <c r="P164" s="180"/>
      <c r="Q164" s="180"/>
      <c r="R164" s="499" t="s">
        <v>131</v>
      </c>
      <c r="S164" s="223" t="s">
        <v>506</v>
      </c>
      <c r="T164" s="53">
        <f>T165</f>
        <v>9349170</v>
      </c>
      <c r="U164" s="53">
        <f>U165</f>
        <v>28650830</v>
      </c>
    </row>
    <row r="165" spans="1:21" ht="13.2" x14ac:dyDescent="0.25">
      <c r="A165" s="1" t="s">
        <v>163</v>
      </c>
      <c r="B165" s="150"/>
      <c r="C165" s="49" t="s">
        <v>961</v>
      </c>
      <c r="D165" s="48">
        <v>8</v>
      </c>
      <c r="E165" s="48" t="s">
        <v>26</v>
      </c>
      <c r="F165" s="50">
        <v>4750000</v>
      </c>
      <c r="G165" s="50">
        <f>ROUNDDOWN(D165*F165,-3)</f>
        <v>38000000</v>
      </c>
      <c r="H165" s="150"/>
      <c r="I165" s="49" t="s">
        <v>961</v>
      </c>
      <c r="J165" s="48">
        <v>8</v>
      </c>
      <c r="K165" s="48" t="s">
        <v>26</v>
      </c>
      <c r="L165" s="50">
        <v>4750000</v>
      </c>
      <c r="M165" s="50">
        <f>ROUNDDOWN(J165*L165,-3)</f>
        <v>38000000</v>
      </c>
      <c r="N165" s="247">
        <f t="shared" si="32"/>
        <v>0</v>
      </c>
      <c r="O165" s="187"/>
      <c r="P165" s="180"/>
      <c r="Q165" s="180"/>
      <c r="T165" s="50" cm="1">
        <f t="array" ref="T165">_xlfn._xlws.FILTER(cek_realisasi[Akrual],cek_realisasi[Akun]=A165,0)</f>
        <v>9349170</v>
      </c>
      <c r="U165" s="50">
        <f>M165-T165</f>
        <v>28650830</v>
      </c>
    </row>
    <row r="166" spans="1:21" ht="13.2" x14ac:dyDescent="0.25">
      <c r="A166" s="1" t="s">
        <v>164</v>
      </c>
      <c r="B166" s="153" t="s">
        <v>582</v>
      </c>
      <c r="C166" s="58" t="s">
        <v>80</v>
      </c>
      <c r="D166" s="57"/>
      <c r="E166" s="57"/>
      <c r="F166" s="59"/>
      <c r="G166" s="59">
        <f>G167</f>
        <v>4200000</v>
      </c>
      <c r="H166" s="153" t="s">
        <v>582</v>
      </c>
      <c r="I166" s="58" t="s">
        <v>80</v>
      </c>
      <c r="J166" s="57"/>
      <c r="K166" s="57"/>
      <c r="L166" s="59"/>
      <c r="M166" s="59">
        <f>M167</f>
        <v>4200000</v>
      </c>
      <c r="N166" s="325">
        <f t="shared" si="32"/>
        <v>0</v>
      </c>
      <c r="O166" s="207"/>
      <c r="P166" s="180"/>
      <c r="Q166" s="180"/>
      <c r="R166" s="499" t="s">
        <v>131</v>
      </c>
      <c r="S166" s="223" t="s">
        <v>506</v>
      </c>
      <c r="T166" s="59">
        <f>T167</f>
        <v>1350000</v>
      </c>
      <c r="U166" s="59">
        <f>U167</f>
        <v>2850000</v>
      </c>
    </row>
    <row r="167" spans="1:21" ht="13.2" x14ac:dyDescent="0.25">
      <c r="A167" s="1" t="s">
        <v>165</v>
      </c>
      <c r="B167" s="150"/>
      <c r="C167" s="49" t="s">
        <v>646</v>
      </c>
      <c r="D167" s="48">
        <v>28</v>
      </c>
      <c r="E167" s="48" t="s">
        <v>26</v>
      </c>
      <c r="F167" s="50">
        <v>150000</v>
      </c>
      <c r="G167" s="50">
        <f>ROUNDDOWN(D167*F167,-3)</f>
        <v>4200000</v>
      </c>
      <c r="H167" s="150"/>
      <c r="I167" s="49" t="s">
        <v>646</v>
      </c>
      <c r="J167" s="48">
        <v>28</v>
      </c>
      <c r="K167" s="48" t="s">
        <v>26</v>
      </c>
      <c r="L167" s="50">
        <v>150000</v>
      </c>
      <c r="M167" s="50">
        <f>ROUNDDOWN(J167*L167,-3)</f>
        <v>4200000</v>
      </c>
      <c r="N167" s="247">
        <f t="shared" si="32"/>
        <v>0</v>
      </c>
      <c r="O167" s="187" t="str">
        <f t="shared" ref="O167" si="47">IF(AND(ISBLANK(H167),N167&lt;&gt;0),"Rev detil","")</f>
        <v/>
      </c>
      <c r="P167" s="180"/>
      <c r="Q167" s="180"/>
      <c r="T167" s="50" cm="1">
        <f t="array" ref="T167">_xlfn._xlws.FILTER(cek_realisasi[Akrual],cek_realisasi[Akun]=A167,0)</f>
        <v>1350000</v>
      </c>
      <c r="U167" s="50">
        <f>M167-T167</f>
        <v>2850000</v>
      </c>
    </row>
    <row r="168" spans="1:21" ht="13.2" x14ac:dyDescent="0.25">
      <c r="A168" s="1" t="s">
        <v>166</v>
      </c>
      <c r="B168" s="155" t="s">
        <v>167</v>
      </c>
      <c r="C168" s="64" t="s">
        <v>168</v>
      </c>
      <c r="D168" s="63"/>
      <c r="E168" s="63"/>
      <c r="F168" s="65"/>
      <c r="G168" s="65">
        <f>SUM(G169,G175,G177)</f>
        <v>64800000</v>
      </c>
      <c r="H168" s="155" t="s">
        <v>167</v>
      </c>
      <c r="I168" s="64" t="s">
        <v>168</v>
      </c>
      <c r="J168" s="63"/>
      <c r="K168" s="63"/>
      <c r="L168" s="65"/>
      <c r="M168" s="65">
        <f>SUM(M169,M175,M177)</f>
        <v>64800000</v>
      </c>
      <c r="N168" s="327">
        <f t="shared" si="32"/>
        <v>0</v>
      </c>
      <c r="O168" s="207" t="s">
        <v>1306</v>
      </c>
      <c r="P168" s="180" t="s">
        <v>505</v>
      </c>
      <c r="Q168" s="180" t="s">
        <v>506</v>
      </c>
      <c r="S168" s="223"/>
      <c r="T168" s="65">
        <f>SUM(T169,T175,T177)</f>
        <v>13770185</v>
      </c>
      <c r="U168" s="65">
        <f>SUM(U169,U175,U177)</f>
        <v>51029815</v>
      </c>
    </row>
    <row r="169" spans="1:21" ht="13.2" x14ac:dyDescent="0.25">
      <c r="A169" s="1" t="s">
        <v>169</v>
      </c>
      <c r="B169" s="151" t="s">
        <v>523</v>
      </c>
      <c r="C169" s="52" t="s">
        <v>24</v>
      </c>
      <c r="D169" s="51"/>
      <c r="E169" s="51"/>
      <c r="F169" s="53"/>
      <c r="G169" s="53">
        <f>SUM(G170:G174)</f>
        <v>23000000</v>
      </c>
      <c r="H169" s="151" t="s">
        <v>523</v>
      </c>
      <c r="I169" s="52" t="s">
        <v>24</v>
      </c>
      <c r="J169" s="51"/>
      <c r="K169" s="51"/>
      <c r="L169" s="53"/>
      <c r="M169" s="53">
        <f>SUM(M170:M174)</f>
        <v>23000000</v>
      </c>
      <c r="N169" s="324">
        <f t="shared" si="32"/>
        <v>0</v>
      </c>
      <c r="O169" s="207"/>
      <c r="P169" s="180"/>
      <c r="Q169" s="180"/>
      <c r="R169" s="499" t="s">
        <v>131</v>
      </c>
      <c r="S169" s="223" t="s">
        <v>506</v>
      </c>
      <c r="T169" s="53">
        <f>SUM(T170:T174)</f>
        <v>4985000</v>
      </c>
      <c r="U169" s="53">
        <f>SUM(U170:U174)</f>
        <v>18015000</v>
      </c>
    </row>
    <row r="170" spans="1:21" ht="13.2" x14ac:dyDescent="0.25">
      <c r="A170" s="1" t="s">
        <v>170</v>
      </c>
      <c r="B170" s="150"/>
      <c r="C170" s="49" t="s">
        <v>630</v>
      </c>
      <c r="D170" s="48">
        <v>4</v>
      </c>
      <c r="E170" s="48" t="s">
        <v>120</v>
      </c>
      <c r="F170" s="50">
        <v>1500000</v>
      </c>
      <c r="G170" s="50">
        <f>ROUNDDOWN(D170*F170,-3)</f>
        <v>6000000</v>
      </c>
      <c r="H170" s="150"/>
      <c r="I170" s="49" t="s">
        <v>630</v>
      </c>
      <c r="J170" s="48">
        <v>4</v>
      </c>
      <c r="K170" s="48" t="s">
        <v>120</v>
      </c>
      <c r="L170" s="50">
        <v>1500000</v>
      </c>
      <c r="M170" s="50">
        <f>ROUNDDOWN(J170*L170,-3)</f>
        <v>6000000</v>
      </c>
      <c r="N170" s="247">
        <f t="shared" si="32"/>
        <v>0</v>
      </c>
      <c r="O170" s="187" t="str">
        <f t="shared" ref="O170:O174" si="48">IF(AND(ISBLANK(H170),N170&lt;&gt;0),"Rev detil","")</f>
        <v/>
      </c>
      <c r="P170" s="180"/>
      <c r="Q170" s="180"/>
      <c r="T170" s="50" cm="1">
        <f t="array" ref="T170">_xlfn._xlws.FILTER(cek_realisasi[Akrual],cek_realisasi[Akun]=A170,0)</f>
        <v>1495000</v>
      </c>
      <c r="U170" s="50">
        <f t="shared" ref="U170:U174" si="49">M170-T170</f>
        <v>4505000</v>
      </c>
    </row>
    <row r="171" spans="1:21" ht="13.2" x14ac:dyDescent="0.25">
      <c r="A171" s="1" t="s">
        <v>171</v>
      </c>
      <c r="B171" s="150"/>
      <c r="C171" s="49" t="s">
        <v>562</v>
      </c>
      <c r="D171" s="48">
        <v>4</v>
      </c>
      <c r="E171" s="48" t="s">
        <v>120</v>
      </c>
      <c r="F171" s="50">
        <v>1500000</v>
      </c>
      <c r="G171" s="50">
        <f>ROUNDDOWN(D171*F171,-3)</f>
        <v>6000000</v>
      </c>
      <c r="H171" s="150"/>
      <c r="I171" s="49" t="s">
        <v>562</v>
      </c>
      <c r="J171" s="48">
        <v>4</v>
      </c>
      <c r="K171" s="48" t="s">
        <v>120</v>
      </c>
      <c r="L171" s="50">
        <v>1500000</v>
      </c>
      <c r="M171" s="50">
        <f>ROUNDDOWN(J171*L171,-3)</f>
        <v>6000000</v>
      </c>
      <c r="N171" s="247">
        <f t="shared" si="32"/>
        <v>0</v>
      </c>
      <c r="O171" s="187" t="str">
        <f t="shared" si="48"/>
        <v/>
      </c>
      <c r="P171" s="180"/>
      <c r="Q171" s="180"/>
      <c r="T171" s="50" cm="1">
        <f t="array" ref="T171">_xlfn._xlws.FILTER(cek_realisasi[Akrual],cek_realisasi[Akun]=A171,0)</f>
        <v>1490000</v>
      </c>
      <c r="U171" s="50">
        <f t="shared" si="49"/>
        <v>4510000</v>
      </c>
    </row>
    <row r="172" spans="1:21" ht="13.2" x14ac:dyDescent="0.25">
      <c r="A172" s="1" t="s">
        <v>172</v>
      </c>
      <c r="B172" s="150"/>
      <c r="C172" s="49" t="s">
        <v>563</v>
      </c>
      <c r="D172" s="48">
        <v>4</v>
      </c>
      <c r="E172" s="48" t="s">
        <v>120</v>
      </c>
      <c r="F172" s="50">
        <v>1000000</v>
      </c>
      <c r="G172" s="50">
        <f>ROUNDDOWN(D172*F172,-3)</f>
        <v>4000000</v>
      </c>
      <c r="H172" s="150"/>
      <c r="I172" s="49" t="s">
        <v>563</v>
      </c>
      <c r="J172" s="48">
        <v>4</v>
      </c>
      <c r="K172" s="48" t="s">
        <v>120</v>
      </c>
      <c r="L172" s="50">
        <v>1000000</v>
      </c>
      <c r="M172" s="50">
        <f>ROUNDDOWN(J172*L172,-3)</f>
        <v>4000000</v>
      </c>
      <c r="N172" s="247">
        <f t="shared" si="32"/>
        <v>0</v>
      </c>
      <c r="O172" s="187" t="str">
        <f t="shared" si="48"/>
        <v/>
      </c>
      <c r="P172" s="180"/>
      <c r="Q172" s="180"/>
      <c r="T172" s="50" cm="1">
        <f t="array" ref="T172">_xlfn._xlws.FILTER(cek_realisasi[Akrual],cek_realisasi[Akun]=A172,0)</f>
        <v>1000000</v>
      </c>
      <c r="U172" s="50">
        <f t="shared" si="49"/>
        <v>3000000</v>
      </c>
    </row>
    <row r="173" spans="1:21" ht="13.2" x14ac:dyDescent="0.25">
      <c r="A173" s="1" t="s">
        <v>173</v>
      </c>
      <c r="B173" s="150"/>
      <c r="C173" s="49" t="s">
        <v>643</v>
      </c>
      <c r="D173" s="48">
        <v>8</v>
      </c>
      <c r="E173" s="48" t="s">
        <v>633</v>
      </c>
      <c r="F173" s="50">
        <v>500000</v>
      </c>
      <c r="G173" s="50">
        <f>ROUNDDOWN(D173*F173,-3)</f>
        <v>4000000</v>
      </c>
      <c r="H173" s="150"/>
      <c r="I173" s="49" t="s">
        <v>643</v>
      </c>
      <c r="J173" s="48">
        <v>8</v>
      </c>
      <c r="K173" s="48" t="s">
        <v>633</v>
      </c>
      <c r="L173" s="50">
        <v>500000</v>
      </c>
      <c r="M173" s="50">
        <f>ROUNDDOWN(J173*L173,-3)</f>
        <v>4000000</v>
      </c>
      <c r="N173" s="247">
        <f t="shared" si="32"/>
        <v>0</v>
      </c>
      <c r="O173" s="187" t="str">
        <f t="shared" si="48"/>
        <v/>
      </c>
      <c r="P173" s="180"/>
      <c r="Q173" s="180"/>
      <c r="T173" s="50" cm="1">
        <f t="array" ref="T173">_xlfn._xlws.FILTER(cek_realisasi[Akrual],cek_realisasi[Akun]=A173,0)</f>
        <v>1000000</v>
      </c>
      <c r="U173" s="50">
        <f t="shared" si="49"/>
        <v>3000000</v>
      </c>
    </row>
    <row r="174" spans="1:21" ht="13.2" x14ac:dyDescent="0.25">
      <c r="A174" s="1" t="s">
        <v>1127</v>
      </c>
      <c r="B174" s="150"/>
      <c r="C174" s="49" t="s">
        <v>1027</v>
      </c>
      <c r="D174" s="48">
        <v>40</v>
      </c>
      <c r="E174" s="48" t="s">
        <v>26</v>
      </c>
      <c r="F174" s="50">
        <v>75000</v>
      </c>
      <c r="G174" s="50">
        <f>ROUNDDOWN(D174*F174,-3)</f>
        <v>3000000</v>
      </c>
      <c r="H174" s="150"/>
      <c r="I174" s="49" t="s">
        <v>1027</v>
      </c>
      <c r="J174" s="48">
        <v>40</v>
      </c>
      <c r="K174" s="48" t="s">
        <v>26</v>
      </c>
      <c r="L174" s="50">
        <v>75000</v>
      </c>
      <c r="M174" s="50">
        <f>ROUNDDOWN(J174*L174,-3)</f>
        <v>3000000</v>
      </c>
      <c r="N174" s="247">
        <f t="shared" si="32"/>
        <v>0</v>
      </c>
      <c r="O174" s="187" t="str">
        <f t="shared" si="48"/>
        <v/>
      </c>
      <c r="P174" s="180"/>
      <c r="Q174" s="180"/>
      <c r="T174" s="50" cm="1">
        <f t="array" ref="T174">_xlfn._xlws.FILTER(cek_realisasi[Akrual],cek_realisasi[Akun]=A174,0)</f>
        <v>0</v>
      </c>
      <c r="U174" s="50">
        <f t="shared" si="49"/>
        <v>3000000</v>
      </c>
    </row>
    <row r="175" spans="1:21" ht="13.2" x14ac:dyDescent="0.25">
      <c r="A175" s="1" t="s">
        <v>174</v>
      </c>
      <c r="B175" s="151" t="s">
        <v>525</v>
      </c>
      <c r="C175" s="52" t="s">
        <v>35</v>
      </c>
      <c r="D175" s="51"/>
      <c r="E175" s="51"/>
      <c r="F175" s="53"/>
      <c r="G175" s="53">
        <f>G176</f>
        <v>40000000</v>
      </c>
      <c r="H175" s="151" t="s">
        <v>525</v>
      </c>
      <c r="I175" s="52" t="s">
        <v>35</v>
      </c>
      <c r="J175" s="51"/>
      <c r="K175" s="51"/>
      <c r="L175" s="53"/>
      <c r="M175" s="53">
        <f>M176</f>
        <v>40000000</v>
      </c>
      <c r="N175" s="324">
        <f t="shared" si="32"/>
        <v>0</v>
      </c>
      <c r="O175" s="207"/>
      <c r="P175" s="180"/>
      <c r="Q175" s="180"/>
      <c r="R175" s="499" t="s">
        <v>131</v>
      </c>
      <c r="S175" s="223" t="s">
        <v>506</v>
      </c>
      <c r="T175" s="53">
        <f>T176</f>
        <v>8035185</v>
      </c>
      <c r="U175" s="53">
        <f>U176</f>
        <v>31964815</v>
      </c>
    </row>
    <row r="176" spans="1:21" ht="26.4" x14ac:dyDescent="0.25">
      <c r="A176" s="1" t="s">
        <v>175</v>
      </c>
      <c r="B176" s="150"/>
      <c r="C176" s="49" t="s">
        <v>647</v>
      </c>
      <c r="D176" s="48">
        <v>10</v>
      </c>
      <c r="E176" s="48" t="s">
        <v>26</v>
      </c>
      <c r="F176" s="50">
        <v>4000000</v>
      </c>
      <c r="G176" s="50">
        <f>ROUNDDOWN(D176*F176,-3)</f>
        <v>40000000</v>
      </c>
      <c r="H176" s="150"/>
      <c r="I176" s="49" t="s">
        <v>647</v>
      </c>
      <c r="J176" s="48">
        <v>10</v>
      </c>
      <c r="K176" s="48" t="s">
        <v>26</v>
      </c>
      <c r="L176" s="50">
        <v>4000000</v>
      </c>
      <c r="M176" s="50">
        <f>ROUNDDOWN(J176*L176,-3)</f>
        <v>40000000</v>
      </c>
      <c r="N176" s="247">
        <f t="shared" si="32"/>
        <v>0</v>
      </c>
      <c r="O176" s="187"/>
      <c r="P176" s="180"/>
      <c r="Q176" s="180"/>
      <c r="T176" s="50" cm="1">
        <f t="array" ref="T176">_xlfn._xlws.FILTER(cek_realisasi[Akrual],cek_realisasi[Akun]=A176,0)</f>
        <v>8035185</v>
      </c>
      <c r="U176" s="50">
        <f>M176-T176</f>
        <v>31964815</v>
      </c>
    </row>
    <row r="177" spans="1:21" ht="13.2" x14ac:dyDescent="0.25">
      <c r="A177" s="1" t="s">
        <v>648</v>
      </c>
      <c r="B177" s="151" t="s">
        <v>582</v>
      </c>
      <c r="C177" s="52" t="s">
        <v>80</v>
      </c>
      <c r="D177" s="51"/>
      <c r="E177" s="51"/>
      <c r="F177" s="53"/>
      <c r="G177" s="53">
        <f>G178</f>
        <v>1800000</v>
      </c>
      <c r="H177" s="151" t="s">
        <v>582</v>
      </c>
      <c r="I177" s="52" t="s">
        <v>80</v>
      </c>
      <c r="J177" s="51"/>
      <c r="K177" s="51"/>
      <c r="L177" s="53"/>
      <c r="M177" s="53">
        <f>M178</f>
        <v>1800000</v>
      </c>
      <c r="N177" s="324">
        <f t="shared" si="32"/>
        <v>0</v>
      </c>
      <c r="O177" s="207"/>
      <c r="P177" s="180"/>
      <c r="Q177" s="180"/>
      <c r="R177" s="499" t="s">
        <v>131</v>
      </c>
      <c r="S177" s="223" t="s">
        <v>506</v>
      </c>
      <c r="T177" s="53">
        <f>T178</f>
        <v>750000</v>
      </c>
      <c r="U177" s="53">
        <f>U178</f>
        <v>1050000</v>
      </c>
    </row>
    <row r="178" spans="1:21" ht="13.2" x14ac:dyDescent="0.25">
      <c r="A178" s="1" t="s">
        <v>649</v>
      </c>
      <c r="B178" s="150"/>
      <c r="C178" s="49" t="s">
        <v>646</v>
      </c>
      <c r="D178" s="48">
        <v>12</v>
      </c>
      <c r="E178" s="48" t="s">
        <v>26</v>
      </c>
      <c r="F178" s="50">
        <v>150000</v>
      </c>
      <c r="G178" s="50">
        <f>ROUNDDOWN(D178*F178,-3)</f>
        <v>1800000</v>
      </c>
      <c r="H178" s="150"/>
      <c r="I178" s="49" t="s">
        <v>646</v>
      </c>
      <c r="J178" s="48">
        <v>12</v>
      </c>
      <c r="K178" s="48" t="s">
        <v>26</v>
      </c>
      <c r="L178" s="50">
        <v>150000</v>
      </c>
      <c r="M178" s="50">
        <f>ROUNDDOWN(J178*L178,-3)</f>
        <v>1800000</v>
      </c>
      <c r="N178" s="247">
        <f t="shared" si="32"/>
        <v>0</v>
      </c>
      <c r="O178" s="187" t="str">
        <f t="shared" ref="O178" si="50">IF(AND(ISBLANK(H178),N178&lt;&gt;0),"Rev detil","")</f>
        <v/>
      </c>
      <c r="P178" s="180"/>
      <c r="Q178" s="180"/>
      <c r="T178" s="50" cm="1">
        <f t="array" ref="T178">_xlfn._xlws.FILTER(cek_realisasi[Akrual],cek_realisasi[Akun]=A178,0)</f>
        <v>750000</v>
      </c>
      <c r="U178" s="50">
        <f>M178-T178</f>
        <v>1050000</v>
      </c>
    </row>
    <row r="179" spans="1:21" ht="13.2" x14ac:dyDescent="0.25">
      <c r="A179" s="1" t="s">
        <v>176</v>
      </c>
      <c r="B179" s="155" t="s">
        <v>177</v>
      </c>
      <c r="C179" s="64" t="s">
        <v>178</v>
      </c>
      <c r="D179" s="63"/>
      <c r="E179" s="63"/>
      <c r="F179" s="65"/>
      <c r="G179" s="65">
        <f>SUM(G180,G186,G188,G191)</f>
        <v>151850000</v>
      </c>
      <c r="H179" s="155" t="s">
        <v>177</v>
      </c>
      <c r="I179" s="64" t="s">
        <v>178</v>
      </c>
      <c r="J179" s="63"/>
      <c r="K179" s="63"/>
      <c r="L179" s="65"/>
      <c r="M179" s="65">
        <f>SUM(M180,M186,M188,M191)</f>
        <v>151850000</v>
      </c>
      <c r="N179" s="327">
        <f t="shared" ref="N179:N242" si="51">G179-M179</f>
        <v>0</v>
      </c>
      <c r="O179" s="207" t="s">
        <v>1306</v>
      </c>
      <c r="P179" s="180" t="s">
        <v>505</v>
      </c>
      <c r="Q179" s="180" t="s">
        <v>506</v>
      </c>
      <c r="S179" s="223"/>
      <c r="T179" s="65">
        <f>SUM(T180,T186,T188,T191)</f>
        <v>21720405</v>
      </c>
      <c r="U179" s="65">
        <f>SUM(U180,U186,U188,U191)</f>
        <v>130129595</v>
      </c>
    </row>
    <row r="180" spans="1:21" ht="13.2" x14ac:dyDescent="0.25">
      <c r="A180" s="1" t="s">
        <v>179</v>
      </c>
      <c r="B180" s="153" t="s">
        <v>523</v>
      </c>
      <c r="C180" s="58" t="s">
        <v>24</v>
      </c>
      <c r="D180" s="57"/>
      <c r="E180" s="57"/>
      <c r="F180" s="59"/>
      <c r="G180" s="59">
        <f>SUM(G181:G185)</f>
        <v>22000000</v>
      </c>
      <c r="H180" s="153" t="s">
        <v>523</v>
      </c>
      <c r="I180" s="58" t="s">
        <v>24</v>
      </c>
      <c r="J180" s="57"/>
      <c r="K180" s="57"/>
      <c r="L180" s="59"/>
      <c r="M180" s="59">
        <f>SUM(M181:M185)</f>
        <v>22000000</v>
      </c>
      <c r="N180" s="325">
        <f t="shared" si="51"/>
        <v>0</v>
      </c>
      <c r="O180" s="207"/>
      <c r="P180" s="180"/>
      <c r="Q180" s="180"/>
      <c r="R180" s="499" t="s">
        <v>131</v>
      </c>
      <c r="S180" s="223" t="s">
        <v>506</v>
      </c>
      <c r="T180" s="59">
        <f>SUM(T181:T185)</f>
        <v>4977900</v>
      </c>
      <c r="U180" s="59">
        <f>SUM(U181:U185)</f>
        <v>17022100</v>
      </c>
    </row>
    <row r="181" spans="1:21" ht="13.2" x14ac:dyDescent="0.25">
      <c r="A181" s="1" t="s">
        <v>180</v>
      </c>
      <c r="B181" s="150"/>
      <c r="C181" s="49" t="s">
        <v>630</v>
      </c>
      <c r="D181" s="48">
        <v>4</v>
      </c>
      <c r="E181" s="48" t="s">
        <v>120</v>
      </c>
      <c r="F181" s="50">
        <v>1500000</v>
      </c>
      <c r="G181" s="50">
        <f>ROUNDDOWN(D181*F181,-3)</f>
        <v>6000000</v>
      </c>
      <c r="H181" s="150"/>
      <c r="I181" s="49" t="s">
        <v>630</v>
      </c>
      <c r="J181" s="48">
        <v>4</v>
      </c>
      <c r="K181" s="48" t="s">
        <v>120</v>
      </c>
      <c r="L181" s="50">
        <v>1500000</v>
      </c>
      <c r="M181" s="50">
        <f>ROUNDDOWN(J181*L181,-3)</f>
        <v>6000000</v>
      </c>
      <c r="N181" s="247">
        <f t="shared" si="51"/>
        <v>0</v>
      </c>
      <c r="O181" s="187" t="str">
        <f t="shared" ref="O181:O185" si="52">IF(AND(ISBLANK(H181),N181&lt;&gt;0),"Rev detil","")</f>
        <v/>
      </c>
      <c r="P181" s="180"/>
      <c r="Q181" s="180"/>
      <c r="T181" s="50" cm="1">
        <f t="array" ref="T181">_xlfn._xlws.FILTER(cek_realisasi[Akrual],cek_realisasi[Akun]=A181,0)</f>
        <v>1498000</v>
      </c>
      <c r="U181" s="50">
        <f t="shared" ref="U181:U185" si="53">M181-T181</f>
        <v>4502000</v>
      </c>
    </row>
    <row r="182" spans="1:21" ht="13.2" x14ac:dyDescent="0.25">
      <c r="A182" s="1" t="s">
        <v>181</v>
      </c>
      <c r="B182" s="150"/>
      <c r="C182" s="49" t="s">
        <v>562</v>
      </c>
      <c r="D182" s="48">
        <v>4</v>
      </c>
      <c r="E182" s="48" t="s">
        <v>120</v>
      </c>
      <c r="F182" s="50">
        <v>1500000</v>
      </c>
      <c r="G182" s="50">
        <f>ROUNDDOWN(D182*F182,-3)</f>
        <v>6000000</v>
      </c>
      <c r="H182" s="150"/>
      <c r="I182" s="49" t="s">
        <v>562</v>
      </c>
      <c r="J182" s="48">
        <v>4</v>
      </c>
      <c r="K182" s="48" t="s">
        <v>120</v>
      </c>
      <c r="L182" s="50">
        <v>1500000</v>
      </c>
      <c r="M182" s="50">
        <f>ROUNDDOWN(J182*L182,-3)</f>
        <v>6000000</v>
      </c>
      <c r="N182" s="247">
        <f t="shared" si="51"/>
        <v>0</v>
      </c>
      <c r="O182" s="187" t="str">
        <f t="shared" si="52"/>
        <v/>
      </c>
      <c r="P182" s="180"/>
      <c r="Q182" s="180"/>
      <c r="T182" s="50" cm="1">
        <f t="array" ref="T182">_xlfn._xlws.FILTER(cek_realisasi[Akrual],cek_realisasi[Akun]=A182,0)</f>
        <v>1480000</v>
      </c>
      <c r="U182" s="50">
        <f t="shared" si="53"/>
        <v>4520000</v>
      </c>
    </row>
    <row r="183" spans="1:21" ht="13.2" x14ac:dyDescent="0.25">
      <c r="A183" s="1" t="s">
        <v>182</v>
      </c>
      <c r="B183" s="150"/>
      <c r="C183" s="49" t="s">
        <v>563</v>
      </c>
      <c r="D183" s="48">
        <v>4</v>
      </c>
      <c r="E183" s="48" t="s">
        <v>120</v>
      </c>
      <c r="F183" s="50">
        <v>1000000</v>
      </c>
      <c r="G183" s="50">
        <f>ROUNDDOWN(D183*F183,-3)</f>
        <v>4000000</v>
      </c>
      <c r="H183" s="150"/>
      <c r="I183" s="49" t="s">
        <v>563</v>
      </c>
      <c r="J183" s="48">
        <v>4</v>
      </c>
      <c r="K183" s="48" t="s">
        <v>120</v>
      </c>
      <c r="L183" s="50">
        <v>1000000</v>
      </c>
      <c r="M183" s="50">
        <f>ROUNDDOWN(J183*L183,-3)</f>
        <v>4000000</v>
      </c>
      <c r="N183" s="247">
        <f t="shared" si="51"/>
        <v>0</v>
      </c>
      <c r="O183" s="187" t="str">
        <f t="shared" si="52"/>
        <v/>
      </c>
      <c r="P183" s="180"/>
      <c r="Q183" s="180"/>
      <c r="T183" s="50" cm="1">
        <f t="array" ref="T183">_xlfn._xlws.FILTER(cek_realisasi[Akrual],cek_realisasi[Akun]=A183,0)</f>
        <v>1000000</v>
      </c>
      <c r="U183" s="50">
        <f t="shared" si="53"/>
        <v>3000000</v>
      </c>
    </row>
    <row r="184" spans="1:21" ht="13.2" x14ac:dyDescent="0.25">
      <c r="A184" s="1" t="s">
        <v>183</v>
      </c>
      <c r="B184" s="150"/>
      <c r="C184" s="49" t="s">
        <v>643</v>
      </c>
      <c r="D184" s="48">
        <v>12</v>
      </c>
      <c r="E184" s="48" t="s">
        <v>633</v>
      </c>
      <c r="F184" s="50">
        <v>250000</v>
      </c>
      <c r="G184" s="50">
        <f>ROUNDDOWN(D184*F184,-3)</f>
        <v>3000000</v>
      </c>
      <c r="H184" s="150"/>
      <c r="I184" s="49" t="s">
        <v>643</v>
      </c>
      <c r="J184" s="48">
        <v>12</v>
      </c>
      <c r="K184" s="48" t="s">
        <v>633</v>
      </c>
      <c r="L184" s="50">
        <v>250000</v>
      </c>
      <c r="M184" s="50">
        <f>ROUNDDOWN(J184*L184,-3)</f>
        <v>3000000</v>
      </c>
      <c r="N184" s="247">
        <f t="shared" si="51"/>
        <v>0</v>
      </c>
      <c r="O184" s="187" t="str">
        <f t="shared" si="52"/>
        <v/>
      </c>
      <c r="P184" s="180"/>
      <c r="Q184" s="180"/>
      <c r="T184" s="50" cm="1">
        <f t="array" ref="T184">_xlfn._xlws.FILTER(cek_realisasi[Akrual],cek_realisasi[Akun]=A184,0)</f>
        <v>999900</v>
      </c>
      <c r="U184" s="50">
        <f t="shared" si="53"/>
        <v>2000100</v>
      </c>
    </row>
    <row r="185" spans="1:21" ht="13.2" x14ac:dyDescent="0.25">
      <c r="A185" s="1" t="s">
        <v>1128</v>
      </c>
      <c r="B185" s="150"/>
      <c r="C185" s="49" t="s">
        <v>1027</v>
      </c>
      <c r="D185" s="48">
        <v>40</v>
      </c>
      <c r="E185" s="48" t="s">
        <v>26</v>
      </c>
      <c r="F185" s="50">
        <v>75000</v>
      </c>
      <c r="G185" s="50">
        <f>ROUNDDOWN(D185*F185,-3)</f>
        <v>3000000</v>
      </c>
      <c r="H185" s="150"/>
      <c r="I185" s="49" t="s">
        <v>1027</v>
      </c>
      <c r="J185" s="48">
        <v>40</v>
      </c>
      <c r="K185" s="48" t="s">
        <v>26</v>
      </c>
      <c r="L185" s="50">
        <v>75000</v>
      </c>
      <c r="M185" s="50">
        <f>ROUNDDOWN(J185*L185,-3)</f>
        <v>3000000</v>
      </c>
      <c r="N185" s="247">
        <f t="shared" si="51"/>
        <v>0</v>
      </c>
      <c r="O185" s="187" t="str">
        <f t="shared" si="52"/>
        <v/>
      </c>
      <c r="P185" s="180"/>
      <c r="Q185" s="180"/>
      <c r="T185" s="50" cm="1">
        <f t="array" ref="T185">_xlfn._xlws.FILTER(cek_realisasi[Akrual],cek_realisasi[Akun]=A185,0)</f>
        <v>0</v>
      </c>
      <c r="U185" s="50">
        <f t="shared" si="53"/>
        <v>3000000</v>
      </c>
    </row>
    <row r="186" spans="1:21" ht="13.2" x14ac:dyDescent="0.25">
      <c r="A186" s="1" t="s">
        <v>650</v>
      </c>
      <c r="B186" s="151" t="s">
        <v>524</v>
      </c>
      <c r="C186" s="52" t="s">
        <v>73</v>
      </c>
      <c r="D186" s="51"/>
      <c r="E186" s="51"/>
      <c r="F186" s="53"/>
      <c r="G186" s="53">
        <f>G187</f>
        <v>26250000</v>
      </c>
      <c r="H186" s="151" t="s">
        <v>524</v>
      </c>
      <c r="I186" s="52" t="s">
        <v>73</v>
      </c>
      <c r="J186" s="51"/>
      <c r="K186" s="51"/>
      <c r="L186" s="53"/>
      <c r="M186" s="53">
        <f>M187</f>
        <v>26250000</v>
      </c>
      <c r="N186" s="324">
        <f t="shared" si="51"/>
        <v>0</v>
      </c>
      <c r="O186" s="207"/>
      <c r="P186" s="181"/>
      <c r="Q186" s="180"/>
      <c r="R186" s="499" t="s">
        <v>131</v>
      </c>
      <c r="S186" s="223" t="s">
        <v>506</v>
      </c>
      <c r="T186" s="53">
        <f>T187</f>
        <v>0</v>
      </c>
      <c r="U186" s="53">
        <f>U187</f>
        <v>26250000</v>
      </c>
    </row>
    <row r="187" spans="1:21" ht="13.2" x14ac:dyDescent="0.25">
      <c r="A187" s="1" t="s">
        <v>651</v>
      </c>
      <c r="B187" s="150"/>
      <c r="C187" s="49" t="s">
        <v>652</v>
      </c>
      <c r="D187" s="48">
        <v>15</v>
      </c>
      <c r="E187" s="48" t="s">
        <v>26</v>
      </c>
      <c r="F187" s="50">
        <v>1750000</v>
      </c>
      <c r="G187" s="50">
        <f>ROUNDDOWN(D187*F187,-3)</f>
        <v>26250000</v>
      </c>
      <c r="H187" s="150"/>
      <c r="I187" s="49" t="s">
        <v>652</v>
      </c>
      <c r="J187" s="48">
        <v>15</v>
      </c>
      <c r="K187" s="48" t="s">
        <v>26</v>
      </c>
      <c r="L187" s="50">
        <v>1750000</v>
      </c>
      <c r="M187" s="50">
        <f>ROUNDDOWN(J187*L187,-3)</f>
        <v>26250000</v>
      </c>
      <c r="N187" s="247">
        <f t="shared" si="51"/>
        <v>0</v>
      </c>
      <c r="O187" s="187"/>
      <c r="P187" s="181"/>
      <c r="Q187" s="180"/>
      <c r="T187" s="50" cm="1">
        <f t="array" ref="T187">_xlfn._xlws.FILTER(cek_realisasi[Akrual],cek_realisasi[Akun]=A187,0)</f>
        <v>0</v>
      </c>
      <c r="U187" s="50">
        <f>M187-T187</f>
        <v>26250000</v>
      </c>
    </row>
    <row r="188" spans="1:21" ht="13.2" x14ac:dyDescent="0.25">
      <c r="A188" s="1" t="s">
        <v>186</v>
      </c>
      <c r="B188" s="151" t="s">
        <v>525</v>
      </c>
      <c r="C188" s="52" t="s">
        <v>35</v>
      </c>
      <c r="D188" s="51"/>
      <c r="E188" s="51"/>
      <c r="F188" s="53"/>
      <c r="G188" s="53">
        <f>SUM(G189:G190)</f>
        <v>101500000</v>
      </c>
      <c r="H188" s="151" t="s">
        <v>525</v>
      </c>
      <c r="I188" s="52" t="s">
        <v>35</v>
      </c>
      <c r="J188" s="51"/>
      <c r="K188" s="51"/>
      <c r="L188" s="53"/>
      <c r="M188" s="53">
        <f>SUM(M189:M190)</f>
        <v>101500000</v>
      </c>
      <c r="N188" s="324">
        <f t="shared" si="51"/>
        <v>0</v>
      </c>
      <c r="O188" s="207"/>
      <c r="P188" s="180"/>
      <c r="Q188" s="180"/>
      <c r="R188" s="499" t="s">
        <v>131</v>
      </c>
      <c r="S188" s="223" t="s">
        <v>506</v>
      </c>
      <c r="T188" s="53">
        <f>SUM(T189:T190)</f>
        <v>15692505</v>
      </c>
      <c r="U188" s="53">
        <f>SUM(U189:U190)</f>
        <v>85807495</v>
      </c>
    </row>
    <row r="189" spans="1:21" ht="13.2" x14ac:dyDescent="0.25">
      <c r="A189" s="1" t="s">
        <v>187</v>
      </c>
      <c r="B189" s="150"/>
      <c r="C189" s="49" t="s">
        <v>653</v>
      </c>
      <c r="D189" s="48">
        <v>8</v>
      </c>
      <c r="E189" s="48" t="s">
        <v>26</v>
      </c>
      <c r="F189" s="50">
        <v>4250000</v>
      </c>
      <c r="G189" s="50">
        <f>ROUNDDOWN(D189*F189,-3)</f>
        <v>34000000</v>
      </c>
      <c r="H189" s="150"/>
      <c r="I189" s="49" t="s">
        <v>653</v>
      </c>
      <c r="J189" s="48">
        <v>8</v>
      </c>
      <c r="K189" s="48" t="s">
        <v>26</v>
      </c>
      <c r="L189" s="50">
        <v>4250000</v>
      </c>
      <c r="M189" s="50">
        <f>ROUNDDOWN(J189*L189,-3)</f>
        <v>34000000</v>
      </c>
      <c r="N189" s="247">
        <f t="shared" si="51"/>
        <v>0</v>
      </c>
      <c r="O189" s="187" t="str">
        <f t="shared" ref="O189:O190" si="54">IF(AND(ISBLANK(H189),N189&lt;&gt;0),"Rev detil","")</f>
        <v/>
      </c>
      <c r="P189" s="180"/>
      <c r="Q189" s="180"/>
      <c r="T189" s="50" cm="1">
        <f t="array" ref="T189">_xlfn._xlws.FILTER(cek_realisasi[Akrual],cek_realisasi[Akun]=A189,0)</f>
        <v>15692505</v>
      </c>
      <c r="U189" s="50">
        <f t="shared" ref="U189:U190" si="55">M189-T189</f>
        <v>18307495</v>
      </c>
    </row>
    <row r="190" spans="1:21" ht="26.4" x14ac:dyDescent="0.25">
      <c r="A190" s="1" t="s">
        <v>1129</v>
      </c>
      <c r="B190" s="150"/>
      <c r="C190" s="176" t="s">
        <v>962</v>
      </c>
      <c r="D190" s="48">
        <v>15</v>
      </c>
      <c r="E190" s="48" t="s">
        <v>26</v>
      </c>
      <c r="F190" s="50">
        <v>4500000</v>
      </c>
      <c r="G190" s="50">
        <f>ROUNDDOWN(D190*F190,-3)</f>
        <v>67500000</v>
      </c>
      <c r="H190" s="150"/>
      <c r="I190" s="176" t="s">
        <v>962</v>
      </c>
      <c r="J190" s="48">
        <v>15</v>
      </c>
      <c r="K190" s="48" t="s">
        <v>26</v>
      </c>
      <c r="L190" s="50">
        <v>4500000</v>
      </c>
      <c r="M190" s="50">
        <f>ROUNDDOWN(J190*L190,-3)</f>
        <v>67500000</v>
      </c>
      <c r="N190" s="247">
        <f t="shared" si="51"/>
        <v>0</v>
      </c>
      <c r="O190" s="187" t="str">
        <f t="shared" si="54"/>
        <v/>
      </c>
      <c r="P190" s="180"/>
      <c r="Q190" s="180"/>
      <c r="T190" s="50" cm="1">
        <f t="array" ref="T190">_xlfn._xlws.FILTER(cek_realisasi[Akrual],cek_realisasi[Akun]=A190,0)</f>
        <v>0</v>
      </c>
      <c r="U190" s="50">
        <f t="shared" si="55"/>
        <v>67500000</v>
      </c>
    </row>
    <row r="191" spans="1:21" ht="13.2" x14ac:dyDescent="0.25">
      <c r="A191" s="1" t="s">
        <v>188</v>
      </c>
      <c r="B191" s="149" t="s">
        <v>582</v>
      </c>
      <c r="C191" s="46" t="s">
        <v>80</v>
      </c>
      <c r="D191" s="45"/>
      <c r="E191" s="45"/>
      <c r="F191" s="47"/>
      <c r="G191" s="47">
        <f>G192</f>
        <v>2100000</v>
      </c>
      <c r="H191" s="149" t="s">
        <v>582</v>
      </c>
      <c r="I191" s="46" t="s">
        <v>80</v>
      </c>
      <c r="J191" s="45"/>
      <c r="K191" s="45"/>
      <c r="L191" s="47"/>
      <c r="M191" s="47">
        <f>M192</f>
        <v>2100000</v>
      </c>
      <c r="N191" s="323">
        <f t="shared" si="51"/>
        <v>0</v>
      </c>
      <c r="O191" s="207"/>
      <c r="P191" s="180"/>
      <c r="Q191" s="180"/>
      <c r="R191" s="499" t="s">
        <v>131</v>
      </c>
      <c r="S191" s="223" t="s">
        <v>506</v>
      </c>
      <c r="T191" s="47">
        <f>T192</f>
        <v>1050000</v>
      </c>
      <c r="U191" s="47">
        <f>U192</f>
        <v>1050000</v>
      </c>
    </row>
    <row r="192" spans="1:21" ht="13.2" x14ac:dyDescent="0.25">
      <c r="A192" s="1" t="s">
        <v>189</v>
      </c>
      <c r="B192" s="150"/>
      <c r="C192" s="49" t="s">
        <v>646</v>
      </c>
      <c r="D192" s="48">
        <v>14</v>
      </c>
      <c r="E192" s="48" t="s">
        <v>26</v>
      </c>
      <c r="F192" s="50">
        <v>150000</v>
      </c>
      <c r="G192" s="50">
        <f>ROUNDDOWN(D192*F192,-3)</f>
        <v>2100000</v>
      </c>
      <c r="H192" s="150"/>
      <c r="I192" s="49" t="s">
        <v>646</v>
      </c>
      <c r="J192" s="48">
        <v>14</v>
      </c>
      <c r="K192" s="48" t="s">
        <v>26</v>
      </c>
      <c r="L192" s="50">
        <v>150000</v>
      </c>
      <c r="M192" s="50">
        <f>ROUNDDOWN(J192*L192,-3)</f>
        <v>2100000</v>
      </c>
      <c r="N192" s="247">
        <f t="shared" si="51"/>
        <v>0</v>
      </c>
      <c r="O192" s="187"/>
      <c r="P192" s="180"/>
      <c r="Q192" s="180"/>
      <c r="T192" s="50" cm="1">
        <f t="array" ref="T192">_xlfn._xlws.FILTER(cek_realisasi[Akrual],cek_realisasi[Akun]=A192,0)</f>
        <v>1050000</v>
      </c>
      <c r="U192" s="50">
        <f>M192-T192</f>
        <v>1050000</v>
      </c>
    </row>
    <row r="193" spans="1:21" ht="13.2" x14ac:dyDescent="0.25">
      <c r="A193" s="1" t="s">
        <v>190</v>
      </c>
      <c r="B193" s="155" t="s">
        <v>191</v>
      </c>
      <c r="C193" s="64" t="s">
        <v>654</v>
      </c>
      <c r="D193" s="63"/>
      <c r="E193" s="63"/>
      <c r="F193" s="65"/>
      <c r="G193" s="65">
        <f>SUM(G194,G199,G201,G203)</f>
        <v>50042000</v>
      </c>
      <c r="H193" s="155" t="s">
        <v>191</v>
      </c>
      <c r="I193" s="64" t="s">
        <v>654</v>
      </c>
      <c r="J193" s="63"/>
      <c r="K193" s="63"/>
      <c r="L193" s="65"/>
      <c r="M193" s="65">
        <f>SUM(M194,M199,M201,M203)</f>
        <v>50042000</v>
      </c>
      <c r="N193" s="327">
        <f t="shared" si="51"/>
        <v>0</v>
      </c>
      <c r="O193" s="207" t="s">
        <v>1306</v>
      </c>
      <c r="P193" s="180" t="s">
        <v>502</v>
      </c>
      <c r="Q193" s="180" t="s">
        <v>503</v>
      </c>
      <c r="S193" s="223"/>
      <c r="T193" s="65">
        <f>SUM(T194,T199,T201,T203)</f>
        <v>12777235</v>
      </c>
      <c r="U193" s="65">
        <f>SUM(U194,U199,U201,U203)</f>
        <v>37264765</v>
      </c>
    </row>
    <row r="194" spans="1:21" ht="13.2" x14ac:dyDescent="0.25">
      <c r="A194" s="1" t="s">
        <v>192</v>
      </c>
      <c r="B194" s="151" t="s">
        <v>523</v>
      </c>
      <c r="C194" s="52" t="s">
        <v>24</v>
      </c>
      <c r="D194" s="51"/>
      <c r="E194" s="51"/>
      <c r="F194" s="53"/>
      <c r="G194" s="53">
        <f>SUM(G195:G198)</f>
        <v>20000000</v>
      </c>
      <c r="H194" s="151" t="s">
        <v>523</v>
      </c>
      <c r="I194" s="52" t="s">
        <v>24</v>
      </c>
      <c r="J194" s="51"/>
      <c r="K194" s="51"/>
      <c r="L194" s="53"/>
      <c r="M194" s="53">
        <f>SUM(M195:M198)</f>
        <v>20000000</v>
      </c>
      <c r="N194" s="324">
        <f t="shared" si="51"/>
        <v>0</v>
      </c>
      <c r="O194" s="207"/>
      <c r="P194" s="180"/>
      <c r="Q194" s="180"/>
      <c r="R194" s="499" t="s">
        <v>131</v>
      </c>
      <c r="S194" s="223" t="s">
        <v>503</v>
      </c>
      <c r="T194" s="53">
        <f>SUM(T195:T198)</f>
        <v>5079200</v>
      </c>
      <c r="U194" s="53">
        <f>SUM(U195:U198)</f>
        <v>14920800</v>
      </c>
    </row>
    <row r="195" spans="1:21" ht="13.2" x14ac:dyDescent="0.25">
      <c r="A195" s="1" t="s">
        <v>193</v>
      </c>
      <c r="B195" s="150"/>
      <c r="C195" s="49" t="s">
        <v>554</v>
      </c>
      <c r="D195" s="48">
        <v>160</v>
      </c>
      <c r="E195" s="48" t="s">
        <v>26</v>
      </c>
      <c r="F195" s="50">
        <v>75000</v>
      </c>
      <c r="G195" s="50">
        <f>ROUNDDOWN(D195*F195,-3)</f>
        <v>12000000</v>
      </c>
      <c r="H195" s="150"/>
      <c r="I195" s="49" t="s">
        <v>554</v>
      </c>
      <c r="J195" s="48">
        <v>160</v>
      </c>
      <c r="K195" s="48" t="s">
        <v>26</v>
      </c>
      <c r="L195" s="50">
        <v>75000</v>
      </c>
      <c r="M195" s="50">
        <f>ROUNDDOWN(J195*L195,-3)</f>
        <v>12000000</v>
      </c>
      <c r="N195" s="247">
        <f t="shared" si="51"/>
        <v>0</v>
      </c>
      <c r="O195" s="187"/>
      <c r="P195" s="180"/>
      <c r="Q195" s="180"/>
      <c r="T195" s="50" cm="1">
        <f t="array" ref="T195">_xlfn._xlws.FILTER(cek_realisasi[Akrual],cek_realisasi[Akun]=A195,0)</f>
        <v>1087700</v>
      </c>
      <c r="U195" s="50">
        <f t="shared" ref="U195:U198" si="56">M195-T195</f>
        <v>10912300</v>
      </c>
    </row>
    <row r="196" spans="1:21" ht="13.2" x14ac:dyDescent="0.25">
      <c r="A196" s="1" t="s">
        <v>194</v>
      </c>
      <c r="B196" s="150"/>
      <c r="C196" s="49" t="s">
        <v>555</v>
      </c>
      <c r="D196" s="48">
        <v>2</v>
      </c>
      <c r="E196" s="48" t="s">
        <v>120</v>
      </c>
      <c r="F196" s="50">
        <v>1500000</v>
      </c>
      <c r="G196" s="50">
        <f>ROUNDDOWN(D196*F196,-3)</f>
        <v>3000000</v>
      </c>
      <c r="H196" s="150"/>
      <c r="I196" s="49" t="s">
        <v>555</v>
      </c>
      <c r="J196" s="48">
        <v>2</v>
      </c>
      <c r="K196" s="48" t="s">
        <v>120</v>
      </c>
      <c r="L196" s="50">
        <v>1500000</v>
      </c>
      <c r="M196" s="50">
        <f>ROUNDDOWN(J196*L196,-3)</f>
        <v>3000000</v>
      </c>
      <c r="N196" s="247">
        <f t="shared" si="51"/>
        <v>0</v>
      </c>
      <c r="O196" s="187"/>
      <c r="P196" s="180"/>
      <c r="Q196" s="180"/>
      <c r="T196" s="50" cm="1">
        <f t="array" ref="T196">_xlfn._xlws.FILTER(cek_realisasi[Akrual],cek_realisasi[Akun]=A196,0)</f>
        <v>1498500</v>
      </c>
      <c r="U196" s="50">
        <f t="shared" si="56"/>
        <v>1501500</v>
      </c>
    </row>
    <row r="197" spans="1:21" ht="13.2" x14ac:dyDescent="0.25">
      <c r="A197" s="1" t="s">
        <v>195</v>
      </c>
      <c r="B197" s="150"/>
      <c r="C197" s="49" t="s">
        <v>556</v>
      </c>
      <c r="D197" s="48">
        <v>2</v>
      </c>
      <c r="E197" s="48" t="s">
        <v>120</v>
      </c>
      <c r="F197" s="50">
        <v>1500000</v>
      </c>
      <c r="G197" s="50">
        <f>ROUNDDOWN(D197*F197,-3)</f>
        <v>3000000</v>
      </c>
      <c r="H197" s="150"/>
      <c r="I197" s="49" t="s">
        <v>556</v>
      </c>
      <c r="J197" s="48">
        <v>2</v>
      </c>
      <c r="K197" s="48" t="s">
        <v>120</v>
      </c>
      <c r="L197" s="50">
        <v>1500000</v>
      </c>
      <c r="M197" s="50">
        <f>ROUNDDOWN(J197*L197,-3)</f>
        <v>3000000</v>
      </c>
      <c r="N197" s="247">
        <f t="shared" si="51"/>
        <v>0</v>
      </c>
      <c r="O197" s="187"/>
      <c r="P197" s="180"/>
      <c r="Q197" s="180"/>
      <c r="T197" s="50" cm="1">
        <f t="array" ref="T197">_xlfn._xlws.FILTER(cek_realisasi[Akrual],cek_realisasi[Akun]=A197,0)</f>
        <v>1498000</v>
      </c>
      <c r="U197" s="50">
        <f t="shared" si="56"/>
        <v>1502000</v>
      </c>
    </row>
    <row r="198" spans="1:21" ht="13.2" x14ac:dyDescent="0.25">
      <c r="A198" s="1" t="s">
        <v>655</v>
      </c>
      <c r="B198" s="150"/>
      <c r="C198" s="49" t="s">
        <v>557</v>
      </c>
      <c r="D198" s="48">
        <v>2</v>
      </c>
      <c r="E198" s="48" t="s">
        <v>120</v>
      </c>
      <c r="F198" s="50">
        <v>1000000</v>
      </c>
      <c r="G198" s="50">
        <f>ROUNDDOWN(D198*F198,-3)</f>
        <v>2000000</v>
      </c>
      <c r="H198" s="150"/>
      <c r="I198" s="49" t="s">
        <v>557</v>
      </c>
      <c r="J198" s="48">
        <v>2</v>
      </c>
      <c r="K198" s="48" t="s">
        <v>120</v>
      </c>
      <c r="L198" s="50">
        <v>1000000</v>
      </c>
      <c r="M198" s="50">
        <f>ROUNDDOWN(J198*L198,-3)</f>
        <v>2000000</v>
      </c>
      <c r="N198" s="247">
        <f t="shared" si="51"/>
        <v>0</v>
      </c>
      <c r="O198" s="187"/>
      <c r="P198" s="180"/>
      <c r="Q198" s="180"/>
      <c r="T198" s="50" cm="1">
        <f t="array" ref="T198">_xlfn._xlws.FILTER(cek_realisasi[Akrual],cek_realisasi[Akun]=A198,0)</f>
        <v>995000</v>
      </c>
      <c r="U198" s="50">
        <f t="shared" si="56"/>
        <v>1005000</v>
      </c>
    </row>
    <row r="199" spans="1:21" ht="13.2" x14ac:dyDescent="0.25">
      <c r="A199" s="1" t="s">
        <v>196</v>
      </c>
      <c r="B199" s="151" t="s">
        <v>524</v>
      </c>
      <c r="C199" s="52" t="s">
        <v>73</v>
      </c>
      <c r="D199" s="51"/>
      <c r="E199" s="51"/>
      <c r="F199" s="53"/>
      <c r="G199" s="53">
        <f>G200</f>
        <v>3000000</v>
      </c>
      <c r="H199" s="151" t="s">
        <v>524</v>
      </c>
      <c r="I199" s="52" t="s">
        <v>73</v>
      </c>
      <c r="J199" s="51"/>
      <c r="K199" s="51"/>
      <c r="L199" s="53"/>
      <c r="M199" s="53">
        <f>M200</f>
        <v>3000000</v>
      </c>
      <c r="N199" s="324">
        <f t="shared" si="51"/>
        <v>0</v>
      </c>
      <c r="O199" s="207"/>
      <c r="P199" s="180"/>
      <c r="Q199" s="180"/>
      <c r="R199" s="499" t="s">
        <v>131</v>
      </c>
      <c r="S199" s="223" t="s">
        <v>503</v>
      </c>
      <c r="T199" s="53">
        <f>T200</f>
        <v>1558035</v>
      </c>
      <c r="U199" s="53">
        <f>U200</f>
        <v>1441965</v>
      </c>
    </row>
    <row r="200" spans="1:21" ht="13.2" x14ac:dyDescent="0.25">
      <c r="A200" s="1" t="s">
        <v>197</v>
      </c>
      <c r="B200" s="150"/>
      <c r="C200" s="49" t="s">
        <v>621</v>
      </c>
      <c r="D200" s="48">
        <v>12</v>
      </c>
      <c r="E200" s="48" t="s">
        <v>120</v>
      </c>
      <c r="F200" s="50">
        <v>250000</v>
      </c>
      <c r="G200" s="50">
        <f>ROUNDDOWN(D200*F200,-3)</f>
        <v>3000000</v>
      </c>
      <c r="H200" s="150"/>
      <c r="I200" s="49" t="s">
        <v>621</v>
      </c>
      <c r="J200" s="48">
        <v>12</v>
      </c>
      <c r="K200" s="48" t="s">
        <v>120</v>
      </c>
      <c r="L200" s="50">
        <v>250000</v>
      </c>
      <c r="M200" s="50">
        <f>ROUNDDOWN(J200*L200,-3)</f>
        <v>3000000</v>
      </c>
      <c r="N200" s="247">
        <f t="shared" si="51"/>
        <v>0</v>
      </c>
      <c r="O200" s="187"/>
      <c r="P200" s="180"/>
      <c r="Q200" s="180"/>
      <c r="T200" s="50" cm="1">
        <f t="array" ref="T200">_xlfn._xlws.FILTER(cek_realisasi[Akrual],cek_realisasi[Akun]=A200,0)</f>
        <v>1558035</v>
      </c>
      <c r="U200" s="50">
        <f>M200-T200</f>
        <v>1441965</v>
      </c>
    </row>
    <row r="201" spans="1:21" ht="13.2" x14ac:dyDescent="0.25">
      <c r="A201" s="1" t="s">
        <v>198</v>
      </c>
      <c r="B201" s="151" t="s">
        <v>528</v>
      </c>
      <c r="C201" s="52" t="s">
        <v>31</v>
      </c>
      <c r="D201" s="51"/>
      <c r="E201" s="51"/>
      <c r="F201" s="53"/>
      <c r="G201" s="53">
        <f>G202</f>
        <v>9000000</v>
      </c>
      <c r="H201" s="151" t="s">
        <v>528</v>
      </c>
      <c r="I201" s="52" t="s">
        <v>31</v>
      </c>
      <c r="J201" s="51"/>
      <c r="K201" s="51"/>
      <c r="L201" s="53"/>
      <c r="M201" s="53">
        <f>M202</f>
        <v>9000000</v>
      </c>
      <c r="N201" s="324">
        <f t="shared" si="51"/>
        <v>0</v>
      </c>
      <c r="O201" s="207"/>
      <c r="P201" s="180"/>
      <c r="Q201" s="180"/>
      <c r="R201" s="499" t="s">
        <v>131</v>
      </c>
      <c r="S201" s="223" t="s">
        <v>503</v>
      </c>
      <c r="T201" s="53">
        <f>T202</f>
        <v>0</v>
      </c>
      <c r="U201" s="53">
        <f>U202</f>
        <v>9000000</v>
      </c>
    </row>
    <row r="202" spans="1:21" ht="13.2" x14ac:dyDescent="0.25">
      <c r="A202" s="1" t="s">
        <v>199</v>
      </c>
      <c r="B202" s="150"/>
      <c r="C202" s="49" t="s">
        <v>558</v>
      </c>
      <c r="D202" s="48">
        <v>10</v>
      </c>
      <c r="E202" s="48" t="s">
        <v>33</v>
      </c>
      <c r="F202" s="50">
        <v>900000</v>
      </c>
      <c r="G202" s="50">
        <f>ROUNDDOWN(D202*F202,-3)</f>
        <v>9000000</v>
      </c>
      <c r="H202" s="150"/>
      <c r="I202" s="49" t="s">
        <v>558</v>
      </c>
      <c r="J202" s="48">
        <v>10</v>
      </c>
      <c r="K202" s="48" t="s">
        <v>33</v>
      </c>
      <c r="L202" s="50">
        <v>900000</v>
      </c>
      <c r="M202" s="50">
        <f>ROUNDDOWN(J202*L202,-3)</f>
        <v>9000000</v>
      </c>
      <c r="N202" s="247">
        <f t="shared" si="51"/>
        <v>0</v>
      </c>
      <c r="O202" s="187"/>
      <c r="P202" s="180"/>
      <c r="Q202" s="180"/>
      <c r="T202" s="50" cm="1">
        <f t="array" ref="T202">_xlfn._xlws.FILTER(cek_realisasi[Akrual],cek_realisasi[Akun]=A202,0)</f>
        <v>0</v>
      </c>
      <c r="U202" s="50">
        <f>M202-T202</f>
        <v>9000000</v>
      </c>
    </row>
    <row r="203" spans="1:21" ht="13.2" x14ac:dyDescent="0.25">
      <c r="A203" s="1" t="s">
        <v>200</v>
      </c>
      <c r="B203" s="151" t="s">
        <v>525</v>
      </c>
      <c r="C203" s="52" t="s">
        <v>35</v>
      </c>
      <c r="D203" s="51"/>
      <c r="E203" s="51"/>
      <c r="F203" s="53"/>
      <c r="G203" s="53">
        <f>G204</f>
        <v>18042000</v>
      </c>
      <c r="H203" s="151" t="s">
        <v>525</v>
      </c>
      <c r="I203" s="52" t="s">
        <v>35</v>
      </c>
      <c r="J203" s="51"/>
      <c r="K203" s="51"/>
      <c r="L203" s="53"/>
      <c r="M203" s="53">
        <f>M204</f>
        <v>18042000</v>
      </c>
      <c r="N203" s="324">
        <f t="shared" si="51"/>
        <v>0</v>
      </c>
      <c r="O203" s="207"/>
      <c r="P203" s="180"/>
      <c r="Q203" s="180"/>
      <c r="R203" s="499" t="s">
        <v>131</v>
      </c>
      <c r="S203" s="223" t="s">
        <v>503</v>
      </c>
      <c r="T203" s="53">
        <f>T204</f>
        <v>6140000</v>
      </c>
      <c r="U203" s="53">
        <f>U204</f>
        <v>11902000</v>
      </c>
    </row>
    <row r="204" spans="1:21" ht="13.2" x14ac:dyDescent="0.25">
      <c r="A204" s="1" t="s">
        <v>201</v>
      </c>
      <c r="B204" s="150"/>
      <c r="C204" s="49" t="s">
        <v>656</v>
      </c>
      <c r="D204" s="48">
        <v>6</v>
      </c>
      <c r="E204" s="48" t="s">
        <v>26</v>
      </c>
      <c r="F204" s="50">
        <v>3007000</v>
      </c>
      <c r="G204" s="50">
        <f>ROUNDDOWN(D204*F204,-3)</f>
        <v>18042000</v>
      </c>
      <c r="H204" s="150"/>
      <c r="I204" s="49" t="s">
        <v>656</v>
      </c>
      <c r="J204" s="48">
        <v>6</v>
      </c>
      <c r="K204" s="48" t="s">
        <v>26</v>
      </c>
      <c r="L204" s="50">
        <v>3007000</v>
      </c>
      <c r="M204" s="50">
        <f>ROUNDDOWN(J204*L204,-3)</f>
        <v>18042000</v>
      </c>
      <c r="N204" s="247">
        <f t="shared" si="51"/>
        <v>0</v>
      </c>
      <c r="O204" s="187"/>
      <c r="P204" s="180"/>
      <c r="Q204" s="180"/>
      <c r="T204" s="50" cm="1">
        <f t="array" ref="T204">_xlfn._xlws.FILTER(cek_realisasi[Akrual],cek_realisasi[Akun]=A204,0)</f>
        <v>6140000</v>
      </c>
      <c r="U204" s="50">
        <f>M204-T204</f>
        <v>11902000</v>
      </c>
    </row>
    <row r="205" spans="1:21" ht="13.2" x14ac:dyDescent="0.25">
      <c r="A205" s="1" t="s">
        <v>202</v>
      </c>
      <c r="B205" s="155" t="s">
        <v>203</v>
      </c>
      <c r="C205" s="64" t="s">
        <v>657</v>
      </c>
      <c r="D205" s="63"/>
      <c r="E205" s="63"/>
      <c r="F205" s="65"/>
      <c r="G205" s="65">
        <f>SUM(G206,G211,G214)</f>
        <v>99334000</v>
      </c>
      <c r="H205" s="155" t="s">
        <v>203</v>
      </c>
      <c r="I205" s="64" t="s">
        <v>657</v>
      </c>
      <c r="J205" s="63"/>
      <c r="K205" s="63"/>
      <c r="L205" s="65"/>
      <c r="M205" s="65">
        <f>SUM(M206,M211,M214)</f>
        <v>99334000</v>
      </c>
      <c r="N205" s="327">
        <f t="shared" si="51"/>
        <v>0</v>
      </c>
      <c r="O205" s="207" t="s">
        <v>1306</v>
      </c>
      <c r="P205" s="180" t="s">
        <v>499</v>
      </c>
      <c r="Q205" s="180" t="s">
        <v>500</v>
      </c>
      <c r="S205" s="223"/>
      <c r="T205" s="65">
        <f>SUM(T206,T211,T214)</f>
        <v>47781358</v>
      </c>
      <c r="U205" s="65">
        <f>SUM(U206,U211,U214)</f>
        <v>51552642</v>
      </c>
    </row>
    <row r="206" spans="1:21" ht="13.2" x14ac:dyDescent="0.25">
      <c r="A206" s="1" t="s">
        <v>205</v>
      </c>
      <c r="B206" s="149" t="s">
        <v>523</v>
      </c>
      <c r="C206" s="46" t="s">
        <v>24</v>
      </c>
      <c r="D206" s="45"/>
      <c r="E206" s="45"/>
      <c r="F206" s="47"/>
      <c r="G206" s="47">
        <f>SUM(G207:G210)</f>
        <v>13250000</v>
      </c>
      <c r="H206" s="149" t="s">
        <v>523</v>
      </c>
      <c r="I206" s="46" t="s">
        <v>24</v>
      </c>
      <c r="J206" s="45"/>
      <c r="K206" s="45"/>
      <c r="L206" s="47"/>
      <c r="M206" s="47">
        <f>SUM(M207:M210)</f>
        <v>13250000</v>
      </c>
      <c r="N206" s="323">
        <f t="shared" si="51"/>
        <v>0</v>
      </c>
      <c r="O206" s="207"/>
      <c r="P206" s="180"/>
      <c r="Q206" s="180"/>
      <c r="R206" s="499" t="s">
        <v>131</v>
      </c>
      <c r="S206" s="223" t="s">
        <v>500</v>
      </c>
      <c r="T206" s="47">
        <f>SUM(T207:T210)</f>
        <v>3804000</v>
      </c>
      <c r="U206" s="47">
        <f>SUM(U207:U210)</f>
        <v>9446000</v>
      </c>
    </row>
    <row r="207" spans="1:21" ht="13.2" x14ac:dyDescent="0.25">
      <c r="A207" s="1" t="s">
        <v>206</v>
      </c>
      <c r="B207" s="150"/>
      <c r="C207" s="49" t="s">
        <v>554</v>
      </c>
      <c r="D207" s="48">
        <v>100</v>
      </c>
      <c r="E207" s="48" t="s">
        <v>26</v>
      </c>
      <c r="F207" s="50">
        <v>75000</v>
      </c>
      <c r="G207" s="50">
        <f>ROUNDDOWN(D207*F207,-3)</f>
        <v>7500000</v>
      </c>
      <c r="H207" s="150"/>
      <c r="I207" s="49" t="s">
        <v>554</v>
      </c>
      <c r="J207" s="48">
        <v>100</v>
      </c>
      <c r="K207" s="48" t="s">
        <v>26</v>
      </c>
      <c r="L207" s="50">
        <v>75000</v>
      </c>
      <c r="M207" s="50">
        <f>ROUNDDOWN(J207*L207,-3)</f>
        <v>7500000</v>
      </c>
      <c r="N207" s="247">
        <f t="shared" si="51"/>
        <v>0</v>
      </c>
      <c r="O207" s="187" t="str">
        <f t="shared" ref="O207:O210" si="57">IF(AND(ISBLANK(H207),N207&lt;&gt;0),"Rev detil","")</f>
        <v/>
      </c>
      <c r="P207" s="180"/>
      <c r="Q207" s="180"/>
      <c r="T207" s="50" cm="1">
        <f t="array" ref="T207">_xlfn._xlws.FILTER(cek_realisasi[Akrual],cek_realisasi[Akun]=A207,0)</f>
        <v>1320000</v>
      </c>
      <c r="U207" s="50">
        <f t="shared" ref="U207:U210" si="58">M207-T207</f>
        <v>6180000</v>
      </c>
    </row>
    <row r="208" spans="1:21" ht="13.2" x14ac:dyDescent="0.25">
      <c r="A208" s="1" t="s">
        <v>207</v>
      </c>
      <c r="B208" s="150"/>
      <c r="C208" s="49" t="s">
        <v>555</v>
      </c>
      <c r="D208" s="48">
        <v>1</v>
      </c>
      <c r="E208" s="48" t="s">
        <v>120</v>
      </c>
      <c r="F208" s="50">
        <v>750000</v>
      </c>
      <c r="G208" s="50">
        <f>ROUNDDOWN(D208*F208,-3)</f>
        <v>750000</v>
      </c>
      <c r="H208" s="150"/>
      <c r="I208" s="49" t="s">
        <v>555</v>
      </c>
      <c r="J208" s="48">
        <v>1</v>
      </c>
      <c r="K208" s="48" t="s">
        <v>120</v>
      </c>
      <c r="L208" s="50">
        <v>750000</v>
      </c>
      <c r="M208" s="50">
        <f>ROUNDDOWN(J208*L208,-3)</f>
        <v>750000</v>
      </c>
      <c r="N208" s="247">
        <f t="shared" si="51"/>
        <v>0</v>
      </c>
      <c r="O208" s="187" t="str">
        <f t="shared" si="57"/>
        <v/>
      </c>
      <c r="P208" s="180"/>
      <c r="Q208" s="180"/>
      <c r="T208" s="50" cm="1">
        <f t="array" ref="T208">_xlfn._xlws.FILTER(cek_realisasi[Akrual],cek_realisasi[Akun]=A208,0)</f>
        <v>0</v>
      </c>
      <c r="U208" s="50">
        <f t="shared" si="58"/>
        <v>750000</v>
      </c>
    </row>
    <row r="209" spans="1:21" ht="13.2" x14ac:dyDescent="0.25">
      <c r="A209" s="1" t="s">
        <v>208</v>
      </c>
      <c r="B209" s="150"/>
      <c r="C209" s="49" t="s">
        <v>556</v>
      </c>
      <c r="D209" s="48">
        <v>2</v>
      </c>
      <c r="E209" s="48" t="s">
        <v>120</v>
      </c>
      <c r="F209" s="50">
        <v>1500000</v>
      </c>
      <c r="G209" s="50">
        <f>ROUNDDOWN(D209*F209,-3)</f>
        <v>3000000</v>
      </c>
      <c r="H209" s="150"/>
      <c r="I209" s="49" t="s">
        <v>556</v>
      </c>
      <c r="J209" s="48">
        <v>2</v>
      </c>
      <c r="K209" s="48" t="s">
        <v>120</v>
      </c>
      <c r="L209" s="50">
        <v>1500000</v>
      </c>
      <c r="M209" s="50">
        <f>ROUNDDOWN(J209*L209,-3)</f>
        <v>3000000</v>
      </c>
      <c r="N209" s="247">
        <f t="shared" si="51"/>
        <v>0</v>
      </c>
      <c r="O209" s="187" t="str">
        <f t="shared" si="57"/>
        <v/>
      </c>
      <c r="P209" s="180"/>
      <c r="Q209" s="180"/>
      <c r="T209" s="50" cm="1">
        <f t="array" ref="T209">_xlfn._xlws.FILTER(cek_realisasi[Akrual],cek_realisasi[Akun]=A209,0)</f>
        <v>1489000</v>
      </c>
      <c r="U209" s="50">
        <f t="shared" si="58"/>
        <v>1511000</v>
      </c>
    </row>
    <row r="210" spans="1:21" ht="13.2" x14ac:dyDescent="0.25">
      <c r="A210" s="1" t="s">
        <v>658</v>
      </c>
      <c r="B210" s="150"/>
      <c r="C210" s="49" t="s">
        <v>557</v>
      </c>
      <c r="D210" s="48">
        <v>2</v>
      </c>
      <c r="E210" s="48" t="s">
        <v>120</v>
      </c>
      <c r="F210" s="50">
        <v>1000000</v>
      </c>
      <c r="G210" s="50">
        <f>ROUNDDOWN(D210*F210,-3)</f>
        <v>2000000</v>
      </c>
      <c r="H210" s="150"/>
      <c r="I210" s="49" t="s">
        <v>557</v>
      </c>
      <c r="J210" s="48">
        <v>2</v>
      </c>
      <c r="K210" s="48" t="s">
        <v>120</v>
      </c>
      <c r="L210" s="50">
        <v>1000000</v>
      </c>
      <c r="M210" s="50">
        <f>ROUNDDOWN(J210*L210,-3)</f>
        <v>2000000</v>
      </c>
      <c r="N210" s="247">
        <f t="shared" si="51"/>
        <v>0</v>
      </c>
      <c r="O210" s="187" t="str">
        <f t="shared" si="57"/>
        <v/>
      </c>
      <c r="P210" s="180"/>
      <c r="Q210" s="180"/>
      <c r="T210" s="50" cm="1">
        <f t="array" ref="T210">_xlfn._xlws.FILTER(cek_realisasi[Akrual],cek_realisasi[Akun]=A210,0)</f>
        <v>995000</v>
      </c>
      <c r="U210" s="50">
        <f t="shared" si="58"/>
        <v>1005000</v>
      </c>
    </row>
    <row r="211" spans="1:21" ht="13.2" x14ac:dyDescent="0.25">
      <c r="A211" s="1" t="s">
        <v>209</v>
      </c>
      <c r="B211" s="151" t="s">
        <v>524</v>
      </c>
      <c r="C211" s="52" t="s">
        <v>73</v>
      </c>
      <c r="D211" s="51"/>
      <c r="E211" s="51"/>
      <c r="F211" s="53"/>
      <c r="G211" s="53">
        <f>SUM(G212:G213)</f>
        <v>14550000</v>
      </c>
      <c r="H211" s="151" t="s">
        <v>524</v>
      </c>
      <c r="I211" s="52" t="s">
        <v>73</v>
      </c>
      <c r="J211" s="51"/>
      <c r="K211" s="51"/>
      <c r="L211" s="53"/>
      <c r="M211" s="53">
        <f>SUM(M212:M213)</f>
        <v>14550000</v>
      </c>
      <c r="N211" s="324">
        <f t="shared" si="51"/>
        <v>0</v>
      </c>
      <c r="O211" s="207"/>
      <c r="P211" s="180"/>
      <c r="Q211" s="180"/>
      <c r="R211" s="499" t="s">
        <v>131</v>
      </c>
      <c r="S211" s="223" t="s">
        <v>500</v>
      </c>
      <c r="T211" s="53">
        <f>SUM(T212:T213)</f>
        <v>910448</v>
      </c>
      <c r="U211" s="53">
        <f>SUM(U212:U213)</f>
        <v>13639552</v>
      </c>
    </row>
    <row r="212" spans="1:21" ht="13.2" x14ac:dyDescent="0.25">
      <c r="A212" s="1" t="s">
        <v>210</v>
      </c>
      <c r="B212" s="150"/>
      <c r="C212" s="49" t="s">
        <v>621</v>
      </c>
      <c r="D212" s="48">
        <v>12</v>
      </c>
      <c r="E212" s="48" t="s">
        <v>120</v>
      </c>
      <c r="F212" s="50">
        <v>250000</v>
      </c>
      <c r="G212" s="50">
        <f>ROUNDDOWN(D212*F212,-3)</f>
        <v>3000000</v>
      </c>
      <c r="H212" s="150"/>
      <c r="I212" s="49" t="s">
        <v>621</v>
      </c>
      <c r="J212" s="48">
        <v>12</v>
      </c>
      <c r="K212" s="48" t="s">
        <v>120</v>
      </c>
      <c r="L212" s="50">
        <v>250000</v>
      </c>
      <c r="M212" s="50">
        <f>ROUNDDOWN(J212*L212,-3)</f>
        <v>3000000</v>
      </c>
      <c r="N212" s="247">
        <f t="shared" si="51"/>
        <v>0</v>
      </c>
      <c r="O212" s="187" t="str">
        <f t="shared" ref="O212:O213" si="59">IF(AND(ISBLANK(H212),N212&lt;&gt;0),"Rev detil","")</f>
        <v/>
      </c>
      <c r="P212" s="180"/>
      <c r="Q212" s="180"/>
      <c r="T212" s="50" cm="1">
        <f t="array" ref="T212">_xlfn._xlws.FILTER(cek_realisasi[Akrual],cek_realisasi[Akun]=A212,0)</f>
        <v>910448</v>
      </c>
      <c r="U212" s="50">
        <f t="shared" ref="U212:U213" si="60">M212-T212</f>
        <v>2089552</v>
      </c>
    </row>
    <row r="213" spans="1:21" ht="13.2" x14ac:dyDescent="0.25">
      <c r="A213" s="1" t="s">
        <v>1130</v>
      </c>
      <c r="B213" s="150"/>
      <c r="C213" s="49" t="s">
        <v>987</v>
      </c>
      <c r="D213" s="48">
        <v>1</v>
      </c>
      <c r="E213" s="48" t="s">
        <v>120</v>
      </c>
      <c r="F213" s="50">
        <v>11550000</v>
      </c>
      <c r="G213" s="50">
        <f>ROUNDDOWN(D213*F213,-3)</f>
        <v>11550000</v>
      </c>
      <c r="H213" s="150"/>
      <c r="I213" s="49" t="s">
        <v>987</v>
      </c>
      <c r="J213" s="48">
        <v>1</v>
      </c>
      <c r="K213" s="48" t="s">
        <v>120</v>
      </c>
      <c r="L213" s="50">
        <v>11550000</v>
      </c>
      <c r="M213" s="50">
        <f>ROUNDDOWN(J213*L213,-3)</f>
        <v>11550000</v>
      </c>
      <c r="N213" s="247">
        <f t="shared" si="51"/>
        <v>0</v>
      </c>
      <c r="O213" s="187" t="str">
        <f t="shared" si="59"/>
        <v/>
      </c>
      <c r="P213" s="180"/>
      <c r="Q213" s="180"/>
      <c r="T213" s="50" cm="1">
        <f t="array" ref="T213">_xlfn._xlws.FILTER(cek_realisasi[Akrual],cek_realisasi[Akun]=A213,0)</f>
        <v>0</v>
      </c>
      <c r="U213" s="50">
        <f t="shared" si="60"/>
        <v>11550000</v>
      </c>
    </row>
    <row r="214" spans="1:21" ht="13.2" x14ac:dyDescent="0.25">
      <c r="A214" s="1" t="s">
        <v>211</v>
      </c>
      <c r="B214" s="149" t="s">
        <v>525</v>
      </c>
      <c r="C214" s="46" t="s">
        <v>35</v>
      </c>
      <c r="D214" s="45"/>
      <c r="E214" s="45"/>
      <c r="F214" s="47"/>
      <c r="G214" s="47">
        <f>G215</f>
        <v>71534000</v>
      </c>
      <c r="H214" s="149" t="s">
        <v>525</v>
      </c>
      <c r="I214" s="46" t="s">
        <v>35</v>
      </c>
      <c r="J214" s="45"/>
      <c r="K214" s="45"/>
      <c r="L214" s="47"/>
      <c r="M214" s="47">
        <f>M215</f>
        <v>71534000</v>
      </c>
      <c r="N214" s="323">
        <f t="shared" si="51"/>
        <v>0</v>
      </c>
      <c r="O214" s="207"/>
      <c r="P214" s="180"/>
      <c r="Q214" s="180"/>
      <c r="R214" s="499" t="s">
        <v>131</v>
      </c>
      <c r="S214" s="223" t="s">
        <v>500</v>
      </c>
      <c r="T214" s="47">
        <f>T215</f>
        <v>43066910</v>
      </c>
      <c r="U214" s="47">
        <f>U215</f>
        <v>28467090</v>
      </c>
    </row>
    <row r="215" spans="1:21" ht="26.4" x14ac:dyDescent="0.25">
      <c r="A215" s="1" t="s">
        <v>212</v>
      </c>
      <c r="B215" s="150"/>
      <c r="C215" s="49" t="s">
        <v>659</v>
      </c>
      <c r="D215" s="48">
        <v>14</v>
      </c>
      <c r="E215" s="48" t="s">
        <v>26</v>
      </c>
      <c r="F215" s="50">
        <v>5109636</v>
      </c>
      <c r="G215" s="50">
        <f>ROUNDDOWN(D215*F215,-3)</f>
        <v>71534000</v>
      </c>
      <c r="H215" s="150"/>
      <c r="I215" s="49" t="s">
        <v>659</v>
      </c>
      <c r="J215" s="48">
        <v>14</v>
      </c>
      <c r="K215" s="48" t="s">
        <v>26</v>
      </c>
      <c r="L215" s="50">
        <v>5109636</v>
      </c>
      <c r="M215" s="50">
        <f>ROUNDDOWN(J215*L215,-3)</f>
        <v>71534000</v>
      </c>
      <c r="N215" s="247">
        <f t="shared" si="51"/>
        <v>0</v>
      </c>
      <c r="O215" s="187"/>
      <c r="P215" s="180"/>
      <c r="Q215" s="180"/>
      <c r="T215" s="50" cm="1">
        <f t="array" ref="T215">_xlfn._xlws.FILTER(cek_realisasi[Akrual],cek_realisasi[Akun]=A215,0)</f>
        <v>43066910</v>
      </c>
      <c r="U215" s="50">
        <f>M215-T215</f>
        <v>28467090</v>
      </c>
    </row>
    <row r="216" spans="1:21" ht="13.2" x14ac:dyDescent="0.25">
      <c r="A216" s="1" t="s">
        <v>213</v>
      </c>
      <c r="B216" s="155" t="s">
        <v>214</v>
      </c>
      <c r="C216" s="64" t="s">
        <v>660</v>
      </c>
      <c r="D216" s="63"/>
      <c r="E216" s="63"/>
      <c r="F216" s="65"/>
      <c r="G216" s="65">
        <f>SUM(G217,G222)</f>
        <v>139554000</v>
      </c>
      <c r="H216" s="155" t="s">
        <v>214</v>
      </c>
      <c r="I216" s="64" t="s">
        <v>660</v>
      </c>
      <c r="J216" s="63"/>
      <c r="K216" s="63"/>
      <c r="L216" s="65"/>
      <c r="M216" s="65">
        <f>SUM(M217,M222)</f>
        <v>139554000</v>
      </c>
      <c r="N216" s="327">
        <f t="shared" si="51"/>
        <v>0</v>
      </c>
      <c r="O216" s="207" t="s">
        <v>1306</v>
      </c>
      <c r="P216" s="180" t="s">
        <v>499</v>
      </c>
      <c r="Q216" s="180" t="s">
        <v>501</v>
      </c>
      <c r="S216" s="223"/>
      <c r="T216" s="65">
        <f>SUM(T217,T222)</f>
        <v>19582335</v>
      </c>
      <c r="U216" s="65">
        <f>SUM(U217,U222)</f>
        <v>119971665</v>
      </c>
    </row>
    <row r="217" spans="1:21" ht="13.2" x14ac:dyDescent="0.25">
      <c r="A217" s="1" t="s">
        <v>215</v>
      </c>
      <c r="B217" s="149" t="s">
        <v>523</v>
      </c>
      <c r="C217" s="46" t="s">
        <v>24</v>
      </c>
      <c r="D217" s="45"/>
      <c r="E217" s="45"/>
      <c r="F217" s="47"/>
      <c r="G217" s="47">
        <f>SUM(G218:G221)</f>
        <v>23500000</v>
      </c>
      <c r="H217" s="149" t="s">
        <v>523</v>
      </c>
      <c r="I217" s="46" t="s">
        <v>24</v>
      </c>
      <c r="J217" s="45"/>
      <c r="K217" s="45"/>
      <c r="L217" s="47"/>
      <c r="M217" s="47">
        <f>SUM(M218:M221)</f>
        <v>23500000</v>
      </c>
      <c r="N217" s="323">
        <f t="shared" si="51"/>
        <v>0</v>
      </c>
      <c r="O217" s="207"/>
      <c r="P217" s="180"/>
      <c r="Q217" s="180"/>
      <c r="R217" s="499" t="s">
        <v>131</v>
      </c>
      <c r="S217" s="223" t="s">
        <v>501</v>
      </c>
      <c r="T217" s="47">
        <f>SUM(T218:T221)</f>
        <v>4270000</v>
      </c>
      <c r="U217" s="47">
        <f>SUM(U218:U221)</f>
        <v>19230000</v>
      </c>
    </row>
    <row r="218" spans="1:21" ht="13.2" x14ac:dyDescent="0.25">
      <c r="A218" s="1" t="s">
        <v>216</v>
      </c>
      <c r="B218" s="150"/>
      <c r="C218" s="49" t="s">
        <v>554</v>
      </c>
      <c r="D218" s="48">
        <v>100</v>
      </c>
      <c r="E218" s="48" t="s">
        <v>26</v>
      </c>
      <c r="F218" s="50">
        <v>75000</v>
      </c>
      <c r="G218" s="50">
        <f>ROUNDDOWN(D218*F218,-3)</f>
        <v>7500000</v>
      </c>
      <c r="H218" s="150"/>
      <c r="I218" s="49" t="s">
        <v>554</v>
      </c>
      <c r="J218" s="48">
        <v>100</v>
      </c>
      <c r="K218" s="48" t="s">
        <v>26</v>
      </c>
      <c r="L218" s="50">
        <v>75000</v>
      </c>
      <c r="M218" s="50">
        <f>ROUNDDOWN(J218*L218,-3)</f>
        <v>7500000</v>
      </c>
      <c r="N218" s="247">
        <f t="shared" si="51"/>
        <v>0</v>
      </c>
      <c r="O218" s="187"/>
      <c r="P218" s="180"/>
      <c r="Q218" s="180"/>
      <c r="T218" s="50" cm="1">
        <f t="array" ref="T218">_xlfn._xlws.FILTER(cek_realisasi[Akrual],cek_realisasi[Akun]=A218,0)</f>
        <v>1800000</v>
      </c>
      <c r="U218" s="50">
        <f t="shared" ref="U218:U221" si="61">M218-T218</f>
        <v>5700000</v>
      </c>
    </row>
    <row r="219" spans="1:21" ht="13.2" x14ac:dyDescent="0.25">
      <c r="A219" s="1" t="s">
        <v>217</v>
      </c>
      <c r="B219" s="150"/>
      <c r="C219" s="49" t="s">
        <v>555</v>
      </c>
      <c r="D219" s="48">
        <v>4</v>
      </c>
      <c r="E219" s="48" t="s">
        <v>120</v>
      </c>
      <c r="F219" s="50">
        <v>1500000</v>
      </c>
      <c r="G219" s="50">
        <f>ROUNDDOWN(D219*F219,-3)</f>
        <v>6000000</v>
      </c>
      <c r="H219" s="150"/>
      <c r="I219" s="49" t="s">
        <v>555</v>
      </c>
      <c r="J219" s="48">
        <v>4</v>
      </c>
      <c r="K219" s="48" t="s">
        <v>120</v>
      </c>
      <c r="L219" s="50">
        <v>1500000</v>
      </c>
      <c r="M219" s="50">
        <f>ROUNDDOWN(J219*L219,-3)</f>
        <v>6000000</v>
      </c>
      <c r="N219" s="247">
        <f t="shared" si="51"/>
        <v>0</v>
      </c>
      <c r="O219" s="187"/>
      <c r="P219" s="180"/>
      <c r="Q219" s="180"/>
      <c r="T219" s="50" cm="1">
        <f t="array" ref="T219">_xlfn._xlws.FILTER(cek_realisasi[Akrual],cek_realisasi[Akun]=A219,0)</f>
        <v>0</v>
      </c>
      <c r="U219" s="50">
        <f t="shared" si="61"/>
        <v>6000000</v>
      </c>
    </row>
    <row r="220" spans="1:21" ht="13.2" x14ac:dyDescent="0.25">
      <c r="A220" s="1" t="s">
        <v>218</v>
      </c>
      <c r="B220" s="150"/>
      <c r="C220" s="49" t="s">
        <v>556</v>
      </c>
      <c r="D220" s="48">
        <v>4</v>
      </c>
      <c r="E220" s="48" t="s">
        <v>120</v>
      </c>
      <c r="F220" s="50">
        <v>1500000</v>
      </c>
      <c r="G220" s="50">
        <f>ROUNDDOWN(D220*F220,-3)</f>
        <v>6000000</v>
      </c>
      <c r="H220" s="150"/>
      <c r="I220" s="49" t="s">
        <v>556</v>
      </c>
      <c r="J220" s="48">
        <v>4</v>
      </c>
      <c r="K220" s="48" t="s">
        <v>120</v>
      </c>
      <c r="L220" s="50">
        <v>1500000</v>
      </c>
      <c r="M220" s="50">
        <f>ROUNDDOWN(J220*L220,-3)</f>
        <v>6000000</v>
      </c>
      <c r="N220" s="247">
        <f t="shared" si="51"/>
        <v>0</v>
      </c>
      <c r="O220" s="187"/>
      <c r="P220" s="180"/>
      <c r="Q220" s="180"/>
      <c r="T220" s="50" cm="1">
        <f t="array" ref="T220">_xlfn._xlws.FILTER(cek_realisasi[Akrual],cek_realisasi[Akun]=A220,0)</f>
        <v>1475000</v>
      </c>
      <c r="U220" s="50">
        <f t="shared" si="61"/>
        <v>4525000</v>
      </c>
    </row>
    <row r="221" spans="1:21" ht="13.2" x14ac:dyDescent="0.25">
      <c r="A221" s="1" t="s">
        <v>219</v>
      </c>
      <c r="B221" s="150"/>
      <c r="C221" s="49" t="s">
        <v>557</v>
      </c>
      <c r="D221" s="48">
        <v>4</v>
      </c>
      <c r="E221" s="48" t="s">
        <v>120</v>
      </c>
      <c r="F221" s="50">
        <v>1000000</v>
      </c>
      <c r="G221" s="50">
        <f>ROUNDDOWN(D221*F221,-3)</f>
        <v>4000000</v>
      </c>
      <c r="H221" s="150"/>
      <c r="I221" s="49" t="s">
        <v>557</v>
      </c>
      <c r="J221" s="48">
        <v>4</v>
      </c>
      <c r="K221" s="48" t="s">
        <v>120</v>
      </c>
      <c r="L221" s="50">
        <v>1000000</v>
      </c>
      <c r="M221" s="50">
        <f>ROUNDDOWN(J221*L221,-3)</f>
        <v>4000000</v>
      </c>
      <c r="N221" s="247">
        <f t="shared" si="51"/>
        <v>0</v>
      </c>
      <c r="O221" s="187"/>
      <c r="P221" s="180"/>
      <c r="Q221" s="180"/>
      <c r="T221" s="50" cm="1">
        <f t="array" ref="T221">_xlfn._xlws.FILTER(cek_realisasi[Akrual],cek_realisasi[Akun]=A221,0)</f>
        <v>995000</v>
      </c>
      <c r="U221" s="50">
        <f t="shared" si="61"/>
        <v>3005000</v>
      </c>
    </row>
    <row r="222" spans="1:21" ht="13.2" x14ac:dyDescent="0.25">
      <c r="A222" s="1" t="s">
        <v>220</v>
      </c>
      <c r="B222" s="149" t="s">
        <v>525</v>
      </c>
      <c r="C222" s="46" t="s">
        <v>35</v>
      </c>
      <c r="D222" s="45"/>
      <c r="E222" s="45"/>
      <c r="F222" s="47"/>
      <c r="G222" s="47">
        <f>G223</f>
        <v>116054000</v>
      </c>
      <c r="H222" s="149" t="s">
        <v>525</v>
      </c>
      <c r="I222" s="46" t="s">
        <v>35</v>
      </c>
      <c r="J222" s="45"/>
      <c r="K222" s="45"/>
      <c r="L222" s="47"/>
      <c r="M222" s="47">
        <f>M223</f>
        <v>116054000</v>
      </c>
      <c r="N222" s="323">
        <f t="shared" si="51"/>
        <v>0</v>
      </c>
      <c r="O222" s="207"/>
      <c r="P222" s="180"/>
      <c r="Q222" s="180"/>
      <c r="R222" s="499" t="s">
        <v>131</v>
      </c>
      <c r="S222" s="223" t="s">
        <v>501</v>
      </c>
      <c r="T222" s="47">
        <f>T223</f>
        <v>15312335</v>
      </c>
      <c r="U222" s="47">
        <f>U223</f>
        <v>100741665</v>
      </c>
    </row>
    <row r="223" spans="1:21" ht="13.2" x14ac:dyDescent="0.25">
      <c r="A223" s="1" t="s">
        <v>221</v>
      </c>
      <c r="B223" s="150"/>
      <c r="C223" s="49" t="s">
        <v>1287</v>
      </c>
      <c r="D223" s="48">
        <v>21</v>
      </c>
      <c r="E223" s="48" t="s">
        <v>26</v>
      </c>
      <c r="F223" s="50">
        <v>5526381</v>
      </c>
      <c r="G223" s="50">
        <f>ROUNDDOWN(D223*F223,-3)</f>
        <v>116054000</v>
      </c>
      <c r="H223" s="150"/>
      <c r="I223" s="49" t="s">
        <v>1287</v>
      </c>
      <c r="J223" s="48">
        <v>21</v>
      </c>
      <c r="K223" s="48" t="s">
        <v>26</v>
      </c>
      <c r="L223" s="50">
        <v>5526381</v>
      </c>
      <c r="M223" s="50">
        <f>ROUNDDOWN(J223*L223,-3)</f>
        <v>116054000</v>
      </c>
      <c r="N223" s="247">
        <f t="shared" si="51"/>
        <v>0</v>
      </c>
      <c r="O223" s="187"/>
      <c r="P223" s="180"/>
      <c r="Q223" s="180"/>
      <c r="T223" s="50" cm="1">
        <f t="array" ref="T223">_xlfn._xlws.FILTER(cek_realisasi[Akrual],cek_realisasi[Akun]=A223,0)</f>
        <v>15312335</v>
      </c>
      <c r="U223" s="50">
        <f>M223-T223</f>
        <v>100741665</v>
      </c>
    </row>
    <row r="224" spans="1:21" ht="13.2" x14ac:dyDescent="0.25">
      <c r="A224" s="1" t="s">
        <v>222</v>
      </c>
      <c r="B224" s="155" t="s">
        <v>223</v>
      </c>
      <c r="C224" s="64" t="s">
        <v>662</v>
      </c>
      <c r="D224" s="63"/>
      <c r="E224" s="63"/>
      <c r="F224" s="65"/>
      <c r="G224" s="65">
        <f>SUM(G225,G230)</f>
        <v>50000000</v>
      </c>
      <c r="H224" s="155" t="s">
        <v>223</v>
      </c>
      <c r="I224" s="64" t="s">
        <v>662</v>
      </c>
      <c r="J224" s="63"/>
      <c r="K224" s="63"/>
      <c r="L224" s="65"/>
      <c r="M224" s="65">
        <f>SUM(M225,M230)</f>
        <v>50000000</v>
      </c>
      <c r="N224" s="327">
        <f t="shared" si="51"/>
        <v>0</v>
      </c>
      <c r="O224" s="207" t="s">
        <v>1306</v>
      </c>
      <c r="P224" s="180" t="s">
        <v>507</v>
      </c>
      <c r="Q224" s="180" t="s">
        <v>509</v>
      </c>
      <c r="S224" s="223"/>
      <c r="T224" s="65">
        <f>SUM(T225,T230)</f>
        <v>0</v>
      </c>
      <c r="U224" s="65">
        <f>SUM(U225,U230)</f>
        <v>50000000</v>
      </c>
    </row>
    <row r="225" spans="1:21" ht="13.2" x14ac:dyDescent="0.25">
      <c r="A225" s="1" t="s">
        <v>224</v>
      </c>
      <c r="B225" s="151" t="s">
        <v>523</v>
      </c>
      <c r="C225" s="52" t="s">
        <v>24</v>
      </c>
      <c r="D225" s="51"/>
      <c r="E225" s="51"/>
      <c r="F225" s="53"/>
      <c r="G225" s="53">
        <f>SUM(G226:G229)</f>
        <v>15500000</v>
      </c>
      <c r="H225" s="151" t="s">
        <v>523</v>
      </c>
      <c r="I225" s="52" t="s">
        <v>24</v>
      </c>
      <c r="J225" s="51"/>
      <c r="K225" s="51"/>
      <c r="L225" s="53"/>
      <c r="M225" s="53">
        <f>SUM(M226:M229)</f>
        <v>15500000</v>
      </c>
      <c r="N225" s="324">
        <f t="shared" si="51"/>
        <v>0</v>
      </c>
      <c r="O225" s="187"/>
      <c r="P225" s="180"/>
      <c r="Q225" s="180"/>
      <c r="R225" s="499" t="s">
        <v>131</v>
      </c>
      <c r="S225" s="180" t="s">
        <v>509</v>
      </c>
      <c r="T225" s="53">
        <f>SUM(T226:T229)</f>
        <v>0</v>
      </c>
      <c r="U225" s="53">
        <f>SUM(U226:U229)</f>
        <v>15500000</v>
      </c>
    </row>
    <row r="226" spans="1:21" ht="13.2" x14ac:dyDescent="0.25">
      <c r="A226" s="1" t="s">
        <v>225</v>
      </c>
      <c r="B226" s="150"/>
      <c r="C226" s="49" t="s">
        <v>554</v>
      </c>
      <c r="D226" s="48">
        <v>100</v>
      </c>
      <c r="E226" s="48" t="s">
        <v>26</v>
      </c>
      <c r="F226" s="50">
        <v>75000</v>
      </c>
      <c r="G226" s="50">
        <f>ROUNDDOWN(D226*F226,-3)</f>
        <v>7500000</v>
      </c>
      <c r="H226" s="150"/>
      <c r="I226" s="49" t="s">
        <v>554</v>
      </c>
      <c r="J226" s="48">
        <v>100</v>
      </c>
      <c r="K226" s="48" t="s">
        <v>26</v>
      </c>
      <c r="L226" s="50">
        <v>75000</v>
      </c>
      <c r="M226" s="50">
        <f>ROUNDDOWN(J226*L226,-3)</f>
        <v>7500000</v>
      </c>
      <c r="N226" s="247">
        <f t="shared" si="51"/>
        <v>0</v>
      </c>
      <c r="O226" s="187"/>
      <c r="P226" s="180"/>
      <c r="Q226" s="180"/>
      <c r="T226" s="50" cm="1">
        <f t="array" ref="T226">_xlfn._xlws.FILTER(cek_realisasi[Akrual],cek_realisasi[Akun]=A226,0)</f>
        <v>0</v>
      </c>
      <c r="U226" s="50">
        <f t="shared" ref="U226:U229" si="62">M226-T226</f>
        <v>7500000</v>
      </c>
    </row>
    <row r="227" spans="1:21" ht="13.2" x14ac:dyDescent="0.25">
      <c r="A227" s="1" t="s">
        <v>226</v>
      </c>
      <c r="B227" s="150"/>
      <c r="C227" s="49" t="s">
        <v>555</v>
      </c>
      <c r="D227" s="48">
        <v>2</v>
      </c>
      <c r="E227" s="48" t="s">
        <v>120</v>
      </c>
      <c r="F227" s="50">
        <v>1500000</v>
      </c>
      <c r="G227" s="50">
        <f>ROUNDDOWN(D227*F227,-3)</f>
        <v>3000000</v>
      </c>
      <c r="H227" s="150"/>
      <c r="I227" s="49" t="s">
        <v>555</v>
      </c>
      <c r="J227" s="48">
        <v>2</v>
      </c>
      <c r="K227" s="48" t="s">
        <v>120</v>
      </c>
      <c r="L227" s="50">
        <v>1500000</v>
      </c>
      <c r="M227" s="50">
        <f>ROUNDDOWN(J227*L227,-3)</f>
        <v>3000000</v>
      </c>
      <c r="N227" s="247">
        <f t="shared" si="51"/>
        <v>0</v>
      </c>
      <c r="O227" s="187"/>
      <c r="P227" s="180"/>
      <c r="Q227" s="180"/>
      <c r="T227" s="50" cm="1">
        <f t="array" ref="T227">_xlfn._xlws.FILTER(cek_realisasi[Akrual],cek_realisasi[Akun]=A227,0)</f>
        <v>0</v>
      </c>
      <c r="U227" s="50">
        <f t="shared" si="62"/>
        <v>3000000</v>
      </c>
    </row>
    <row r="228" spans="1:21" ht="13.2" x14ac:dyDescent="0.25">
      <c r="A228" s="1" t="s">
        <v>227</v>
      </c>
      <c r="B228" s="150"/>
      <c r="C228" s="49" t="s">
        <v>556</v>
      </c>
      <c r="D228" s="48">
        <v>2</v>
      </c>
      <c r="E228" s="48" t="s">
        <v>120</v>
      </c>
      <c r="F228" s="50">
        <v>1500000</v>
      </c>
      <c r="G228" s="50">
        <f>ROUNDDOWN(D228*F228,-3)</f>
        <v>3000000</v>
      </c>
      <c r="H228" s="150"/>
      <c r="I228" s="49" t="s">
        <v>556</v>
      </c>
      <c r="J228" s="48">
        <v>2</v>
      </c>
      <c r="K228" s="48" t="s">
        <v>120</v>
      </c>
      <c r="L228" s="50">
        <v>1500000</v>
      </c>
      <c r="M228" s="50">
        <f>ROUNDDOWN(J228*L228,-3)</f>
        <v>3000000</v>
      </c>
      <c r="N228" s="247">
        <f t="shared" si="51"/>
        <v>0</v>
      </c>
      <c r="O228" s="187"/>
      <c r="P228" s="180"/>
      <c r="Q228" s="180"/>
      <c r="T228" s="50" cm="1">
        <f t="array" ref="T228">_xlfn._xlws.FILTER(cek_realisasi[Akrual],cek_realisasi[Akun]=A228,0)</f>
        <v>0</v>
      </c>
      <c r="U228" s="50">
        <f t="shared" si="62"/>
        <v>3000000</v>
      </c>
    </row>
    <row r="229" spans="1:21" ht="13.2" x14ac:dyDescent="0.25">
      <c r="A229" s="1" t="s">
        <v>228</v>
      </c>
      <c r="B229" s="150"/>
      <c r="C229" s="49" t="s">
        <v>557</v>
      </c>
      <c r="D229" s="48">
        <v>2</v>
      </c>
      <c r="E229" s="48" t="s">
        <v>120</v>
      </c>
      <c r="F229" s="50">
        <v>1000000</v>
      </c>
      <c r="G229" s="50">
        <f>ROUNDDOWN(D229*F229,-3)</f>
        <v>2000000</v>
      </c>
      <c r="H229" s="150"/>
      <c r="I229" s="49" t="s">
        <v>557</v>
      </c>
      <c r="J229" s="48">
        <v>2</v>
      </c>
      <c r="K229" s="48" t="s">
        <v>120</v>
      </c>
      <c r="L229" s="50">
        <v>1000000</v>
      </c>
      <c r="M229" s="50">
        <f>ROUNDDOWN(J229*L229,-3)</f>
        <v>2000000</v>
      </c>
      <c r="N229" s="247">
        <f t="shared" si="51"/>
        <v>0</v>
      </c>
      <c r="O229" s="187"/>
      <c r="P229" s="180"/>
      <c r="Q229" s="180"/>
      <c r="T229" s="50" cm="1">
        <f t="array" ref="T229">_xlfn._xlws.FILTER(cek_realisasi[Akrual],cek_realisasi[Akun]=A229,0)</f>
        <v>0</v>
      </c>
      <c r="U229" s="50">
        <f t="shared" si="62"/>
        <v>2000000</v>
      </c>
    </row>
    <row r="230" spans="1:21" ht="13.2" x14ac:dyDescent="0.25">
      <c r="A230" s="1" t="s">
        <v>229</v>
      </c>
      <c r="B230" s="149" t="s">
        <v>525</v>
      </c>
      <c r="C230" s="46" t="s">
        <v>35</v>
      </c>
      <c r="D230" s="45"/>
      <c r="E230" s="45"/>
      <c r="F230" s="47"/>
      <c r="G230" s="47">
        <f>G231</f>
        <v>34500000</v>
      </c>
      <c r="H230" s="149" t="s">
        <v>525</v>
      </c>
      <c r="I230" s="46" t="s">
        <v>35</v>
      </c>
      <c r="J230" s="45"/>
      <c r="K230" s="45"/>
      <c r="L230" s="47"/>
      <c r="M230" s="47">
        <f>M231</f>
        <v>34500000</v>
      </c>
      <c r="N230" s="323">
        <f t="shared" si="51"/>
        <v>0</v>
      </c>
      <c r="O230" s="187"/>
      <c r="P230" s="180"/>
      <c r="Q230" s="180"/>
      <c r="R230" s="499" t="s">
        <v>131</v>
      </c>
      <c r="S230" s="180" t="s">
        <v>509</v>
      </c>
      <c r="T230" s="47">
        <f>T231</f>
        <v>0</v>
      </c>
      <c r="U230" s="47">
        <f>U231</f>
        <v>34500000</v>
      </c>
    </row>
    <row r="231" spans="1:21" ht="13.2" x14ac:dyDescent="0.25">
      <c r="A231" s="1" t="s">
        <v>230</v>
      </c>
      <c r="B231" s="150"/>
      <c r="C231" s="49" t="s">
        <v>663</v>
      </c>
      <c r="D231" s="48">
        <v>6</v>
      </c>
      <c r="E231" s="48" t="s">
        <v>26</v>
      </c>
      <c r="F231" s="50">
        <v>5750000</v>
      </c>
      <c r="G231" s="50">
        <f>ROUNDDOWN(D231*F231,-3)</f>
        <v>34500000</v>
      </c>
      <c r="H231" s="150"/>
      <c r="I231" s="49" t="s">
        <v>663</v>
      </c>
      <c r="J231" s="48">
        <v>6</v>
      </c>
      <c r="K231" s="48" t="s">
        <v>26</v>
      </c>
      <c r="L231" s="50">
        <v>5750000</v>
      </c>
      <c r="M231" s="50">
        <f>ROUNDDOWN(J231*L231,-3)</f>
        <v>34500000</v>
      </c>
      <c r="N231" s="247">
        <f t="shared" si="51"/>
        <v>0</v>
      </c>
      <c r="O231" s="187"/>
      <c r="P231" s="180"/>
      <c r="Q231" s="180"/>
      <c r="T231" s="50" cm="1">
        <f t="array" ref="T231">_xlfn._xlws.FILTER(cek_realisasi[Akrual],cek_realisasi[Akun]=A231,0)</f>
        <v>0</v>
      </c>
      <c r="U231" s="50">
        <f>M231-T231</f>
        <v>34500000</v>
      </c>
    </row>
    <row r="232" spans="1:21" ht="13.2" x14ac:dyDescent="0.25">
      <c r="A232" s="1" t="s">
        <v>1262</v>
      </c>
      <c r="B232" s="155" t="s">
        <v>957</v>
      </c>
      <c r="C232" s="64" t="s">
        <v>1226</v>
      </c>
      <c r="D232" s="63"/>
      <c r="E232" s="63"/>
      <c r="F232" s="65"/>
      <c r="G232" s="65">
        <f>SUM(G233,G238,G240)</f>
        <v>72788000</v>
      </c>
      <c r="H232" s="155" t="s">
        <v>957</v>
      </c>
      <c r="I232" s="64" t="s">
        <v>1226</v>
      </c>
      <c r="J232" s="63"/>
      <c r="K232" s="63"/>
      <c r="L232" s="65"/>
      <c r="M232" s="65">
        <f>SUM(M233,M238,M240)</f>
        <v>72788000</v>
      </c>
      <c r="N232" s="326">
        <f t="shared" si="51"/>
        <v>0</v>
      </c>
      <c r="O232" s="207" t="s">
        <v>1306</v>
      </c>
      <c r="P232" s="384" t="s">
        <v>505</v>
      </c>
      <c r="Q232" s="384" t="s">
        <v>506</v>
      </c>
      <c r="S232" s="223"/>
      <c r="T232" s="65">
        <f>SUM(T233,T238,T240)</f>
        <v>0</v>
      </c>
      <c r="U232" s="65">
        <f>SUM(U233,U238,U240)</f>
        <v>72788000</v>
      </c>
    </row>
    <row r="233" spans="1:21" ht="13.2" x14ac:dyDescent="0.25">
      <c r="A233" s="1" t="s">
        <v>1263</v>
      </c>
      <c r="B233" s="151">
        <v>521211</v>
      </c>
      <c r="C233" s="52" t="s">
        <v>24</v>
      </c>
      <c r="D233" s="51"/>
      <c r="E233" s="51"/>
      <c r="F233" s="53"/>
      <c r="G233" s="53">
        <f>SUM(G234:G237)</f>
        <v>7750000</v>
      </c>
      <c r="H233" s="151">
        <v>521211</v>
      </c>
      <c r="I233" s="52" t="s">
        <v>24</v>
      </c>
      <c r="J233" s="51"/>
      <c r="K233" s="51"/>
      <c r="L233" s="53"/>
      <c r="M233" s="53">
        <f>SUM(M234:M237)</f>
        <v>7750000</v>
      </c>
      <c r="N233" s="247">
        <f t="shared" si="51"/>
        <v>0</v>
      </c>
      <c r="O233" s="178" t="str">
        <f t="shared" ref="O233:O240" si="63">IF(AND(ISBLANK(H233),N233&lt;&gt;0),"Rev","")</f>
        <v/>
      </c>
      <c r="P233" s="180"/>
      <c r="Q233" s="180"/>
      <c r="R233" s="499" t="s">
        <v>131</v>
      </c>
      <c r="S233" s="410" t="s">
        <v>506</v>
      </c>
      <c r="T233" s="53">
        <f>SUM(T234:T237)</f>
        <v>0</v>
      </c>
      <c r="U233" s="53">
        <f>SUM(U234:U237)</f>
        <v>7750000</v>
      </c>
    </row>
    <row r="234" spans="1:21" ht="13.2" x14ac:dyDescent="0.25">
      <c r="A234" s="1" t="s">
        <v>1264</v>
      </c>
      <c r="B234" s="150"/>
      <c r="C234" s="49" t="s">
        <v>554</v>
      </c>
      <c r="D234" s="416">
        <v>50</v>
      </c>
      <c r="E234" s="48" t="s">
        <v>26</v>
      </c>
      <c r="F234" s="50">
        <v>75000</v>
      </c>
      <c r="G234" s="50">
        <f>ROUNDDOWN(D234*F234,-3)</f>
        <v>3750000</v>
      </c>
      <c r="H234" s="150"/>
      <c r="I234" s="49" t="s">
        <v>554</v>
      </c>
      <c r="J234" s="416">
        <v>50</v>
      </c>
      <c r="K234" s="48" t="s">
        <v>26</v>
      </c>
      <c r="L234" s="50">
        <v>75000</v>
      </c>
      <c r="M234" s="50">
        <f>ROUNDDOWN(J234*L234,-3)</f>
        <v>3750000</v>
      </c>
      <c r="N234" s="247">
        <f t="shared" si="51"/>
        <v>0</v>
      </c>
      <c r="O234" s="187" t="str">
        <f t="shared" ref="O234:O237" si="64">IF(AND(ISBLANK(H234),N234&lt;&gt;0),"Rev detil","")</f>
        <v/>
      </c>
      <c r="P234" s="180"/>
      <c r="Q234" s="180"/>
      <c r="T234" s="50" cm="1">
        <f t="array" ref="T234">_xlfn._xlws.FILTER(cek_realisasi[Akrual],cek_realisasi[Akun]=A234,0)</f>
        <v>0</v>
      </c>
      <c r="U234" s="50">
        <f t="shared" ref="U234:U237" si="65">M234-T234</f>
        <v>3750000</v>
      </c>
    </row>
    <row r="235" spans="1:21" ht="13.2" x14ac:dyDescent="0.25">
      <c r="A235" s="1" t="s">
        <v>1265</v>
      </c>
      <c r="B235" s="150"/>
      <c r="C235" s="49" t="s">
        <v>1037</v>
      </c>
      <c r="D235" s="416">
        <v>1</v>
      </c>
      <c r="E235" s="48" t="s">
        <v>120</v>
      </c>
      <c r="F235" s="50">
        <v>1500000</v>
      </c>
      <c r="G235" s="50">
        <f t="shared" ref="G235:G237" si="66">ROUNDDOWN(D235*F235,-3)</f>
        <v>1500000</v>
      </c>
      <c r="H235" s="150"/>
      <c r="I235" s="49" t="s">
        <v>1037</v>
      </c>
      <c r="J235" s="416">
        <v>1</v>
      </c>
      <c r="K235" s="48" t="s">
        <v>120</v>
      </c>
      <c r="L235" s="50">
        <v>1500000</v>
      </c>
      <c r="M235" s="50">
        <f t="shared" ref="M235:M237" si="67">ROUNDDOWN(J235*L235,-3)</f>
        <v>1500000</v>
      </c>
      <c r="N235" s="247">
        <f t="shared" si="51"/>
        <v>0</v>
      </c>
      <c r="O235" s="187" t="str">
        <f t="shared" si="64"/>
        <v/>
      </c>
      <c r="P235" s="180"/>
      <c r="Q235" s="180"/>
      <c r="T235" s="50" cm="1">
        <f t="array" ref="T235">_xlfn._xlws.FILTER(cek_realisasi[Akrual],cek_realisasi[Akun]=A235,0)</f>
        <v>0</v>
      </c>
      <c r="U235" s="50">
        <f t="shared" si="65"/>
        <v>1500000</v>
      </c>
    </row>
    <row r="236" spans="1:21" ht="13.2" x14ac:dyDescent="0.25">
      <c r="A236" s="1" t="s">
        <v>1266</v>
      </c>
      <c r="B236" s="150"/>
      <c r="C236" s="49" t="s">
        <v>556</v>
      </c>
      <c r="D236" s="416">
        <v>1</v>
      </c>
      <c r="E236" s="48" t="s">
        <v>120</v>
      </c>
      <c r="F236" s="50">
        <v>1500000</v>
      </c>
      <c r="G236" s="50">
        <f t="shared" si="66"/>
        <v>1500000</v>
      </c>
      <c r="H236" s="150"/>
      <c r="I236" s="49" t="s">
        <v>556</v>
      </c>
      <c r="J236" s="416">
        <v>1</v>
      </c>
      <c r="K236" s="48" t="s">
        <v>120</v>
      </c>
      <c r="L236" s="50">
        <v>1500000</v>
      </c>
      <c r="M236" s="50">
        <f t="shared" si="67"/>
        <v>1500000</v>
      </c>
      <c r="N236" s="247">
        <f t="shared" si="51"/>
        <v>0</v>
      </c>
      <c r="O236" s="187" t="str">
        <f t="shared" si="64"/>
        <v/>
      </c>
      <c r="P236" s="180"/>
      <c r="Q236" s="180"/>
      <c r="T236" s="50" cm="1">
        <f t="array" ref="T236">_xlfn._xlws.FILTER(cek_realisasi[Akrual],cek_realisasi[Akun]=A236,0)</f>
        <v>0</v>
      </c>
      <c r="U236" s="50">
        <f t="shared" si="65"/>
        <v>1500000</v>
      </c>
    </row>
    <row r="237" spans="1:21" ht="13.2" x14ac:dyDescent="0.25">
      <c r="A237" s="1" t="s">
        <v>1267</v>
      </c>
      <c r="B237" s="150"/>
      <c r="C237" s="49" t="s">
        <v>557</v>
      </c>
      <c r="D237" s="416">
        <v>1</v>
      </c>
      <c r="E237" s="48" t="s">
        <v>120</v>
      </c>
      <c r="F237" s="50">
        <v>1000000</v>
      </c>
      <c r="G237" s="50">
        <f t="shared" si="66"/>
        <v>1000000</v>
      </c>
      <c r="H237" s="150"/>
      <c r="I237" s="49" t="s">
        <v>557</v>
      </c>
      <c r="J237" s="416">
        <v>1</v>
      </c>
      <c r="K237" s="48" t="s">
        <v>120</v>
      </c>
      <c r="L237" s="50">
        <v>1000000</v>
      </c>
      <c r="M237" s="50">
        <f t="shared" si="67"/>
        <v>1000000</v>
      </c>
      <c r="N237" s="247">
        <f t="shared" si="51"/>
        <v>0</v>
      </c>
      <c r="O237" s="187" t="str">
        <f t="shared" si="64"/>
        <v/>
      </c>
      <c r="P237" s="180"/>
      <c r="Q237" s="180"/>
      <c r="T237" s="50" cm="1">
        <f t="array" ref="T237">_xlfn._xlws.FILTER(cek_realisasi[Akrual],cek_realisasi[Akun]=A237,0)</f>
        <v>0</v>
      </c>
      <c r="U237" s="50">
        <f t="shared" si="65"/>
        <v>1000000</v>
      </c>
    </row>
    <row r="238" spans="1:21" ht="13.2" x14ac:dyDescent="0.25">
      <c r="A238" s="1" t="s">
        <v>1268</v>
      </c>
      <c r="B238" s="149">
        <v>524111</v>
      </c>
      <c r="C238" s="46" t="s">
        <v>35</v>
      </c>
      <c r="D238" s="48"/>
      <c r="E238" s="48"/>
      <c r="F238" s="50"/>
      <c r="G238" s="47">
        <f>G239</f>
        <v>5000000</v>
      </c>
      <c r="H238" s="149">
        <v>524111</v>
      </c>
      <c r="I238" s="46" t="s">
        <v>35</v>
      </c>
      <c r="J238" s="48"/>
      <c r="K238" s="48"/>
      <c r="L238" s="50"/>
      <c r="M238" s="47">
        <f>M239</f>
        <v>5000000</v>
      </c>
      <c r="N238" s="247">
        <f t="shared" si="51"/>
        <v>0</v>
      </c>
      <c r="O238" s="178" t="str">
        <f t="shared" si="63"/>
        <v/>
      </c>
      <c r="P238" s="180"/>
      <c r="Q238" s="180"/>
      <c r="R238" s="499" t="s">
        <v>131</v>
      </c>
      <c r="S238" s="410" t="s">
        <v>506</v>
      </c>
      <c r="T238" s="47">
        <f>T239</f>
        <v>0</v>
      </c>
      <c r="U238" s="47">
        <f>U239</f>
        <v>5000000</v>
      </c>
    </row>
    <row r="239" spans="1:21" ht="13.2" x14ac:dyDescent="0.25">
      <c r="A239" s="1" t="s">
        <v>1258</v>
      </c>
      <c r="B239" s="150"/>
      <c r="C239" s="49" t="s">
        <v>1042</v>
      </c>
      <c r="D239" s="416">
        <v>10</v>
      </c>
      <c r="E239" s="48" t="s">
        <v>26</v>
      </c>
      <c r="F239" s="50">
        <v>500000</v>
      </c>
      <c r="G239" s="50">
        <f>ROUNDDOWN(D239*F239,-3)</f>
        <v>5000000</v>
      </c>
      <c r="H239" s="150"/>
      <c r="I239" s="49" t="s">
        <v>1042</v>
      </c>
      <c r="J239" s="416">
        <v>10</v>
      </c>
      <c r="K239" s="48" t="s">
        <v>26</v>
      </c>
      <c r="L239" s="50">
        <v>500000</v>
      </c>
      <c r="M239" s="50">
        <f>ROUNDDOWN(J239*L239,-3)</f>
        <v>5000000</v>
      </c>
      <c r="N239" s="247">
        <f t="shared" si="51"/>
        <v>0</v>
      </c>
      <c r="O239" s="187" t="str">
        <f t="shared" ref="O239" si="68">IF(AND(ISBLANK(H239),N239&lt;&gt;0),"Rev detil","")</f>
        <v/>
      </c>
      <c r="P239" s="180"/>
      <c r="Q239" s="180"/>
      <c r="T239" s="50" cm="1">
        <f t="array" ref="T239">_xlfn._xlws.FILTER(cek_realisasi[Akrual],cek_realisasi[Akun]=A239,0)</f>
        <v>0</v>
      </c>
      <c r="U239" s="50">
        <f>M239-T239</f>
        <v>5000000</v>
      </c>
    </row>
    <row r="240" spans="1:21" ht="13.2" x14ac:dyDescent="0.25">
      <c r="A240" s="1" t="s">
        <v>1269</v>
      </c>
      <c r="B240" s="151" t="s">
        <v>529</v>
      </c>
      <c r="C240" s="52" t="s">
        <v>477</v>
      </c>
      <c r="D240" s="51"/>
      <c r="E240" s="51"/>
      <c r="F240" s="53"/>
      <c r="G240" s="53">
        <f>SUM(G241:G243)</f>
        <v>60038000</v>
      </c>
      <c r="H240" s="151" t="s">
        <v>529</v>
      </c>
      <c r="I240" s="52" t="s">
        <v>477</v>
      </c>
      <c r="J240" s="51"/>
      <c r="K240" s="51"/>
      <c r="L240" s="53"/>
      <c r="M240" s="53">
        <f>SUM(M241:M243)</f>
        <v>60038000</v>
      </c>
      <c r="N240" s="247">
        <f t="shared" si="51"/>
        <v>0</v>
      </c>
      <c r="O240" s="178" t="str">
        <f t="shared" si="63"/>
        <v/>
      </c>
      <c r="P240" s="180"/>
      <c r="Q240" s="180"/>
      <c r="R240" s="499" t="s">
        <v>131</v>
      </c>
      <c r="S240" s="410" t="s">
        <v>506</v>
      </c>
      <c r="T240" s="53">
        <f>SUM(T241:T243)</f>
        <v>0</v>
      </c>
      <c r="U240" s="53">
        <f>SUM(U241:U243)</f>
        <v>60038000</v>
      </c>
    </row>
    <row r="241" spans="1:21" ht="13.2" x14ac:dyDescent="0.25">
      <c r="A241" s="1" t="s">
        <v>1270</v>
      </c>
      <c r="B241" s="150"/>
      <c r="C241" s="49" t="s">
        <v>1249</v>
      </c>
      <c r="D241" s="416">
        <v>54</v>
      </c>
      <c r="E241" s="48" t="s">
        <v>479</v>
      </c>
      <c r="F241" s="50">
        <v>822000</v>
      </c>
      <c r="G241" s="50">
        <f>ROUNDDOWN(D241*F241,-3)</f>
        <v>44388000</v>
      </c>
      <c r="H241" s="150"/>
      <c r="I241" s="49" t="s">
        <v>1249</v>
      </c>
      <c r="J241" s="416">
        <v>54</v>
      </c>
      <c r="K241" s="48" t="s">
        <v>479</v>
      </c>
      <c r="L241" s="50">
        <v>822000</v>
      </c>
      <c r="M241" s="50">
        <f>ROUNDDOWN(J241*L241,-3)</f>
        <v>44388000</v>
      </c>
      <c r="N241" s="247">
        <f t="shared" si="51"/>
        <v>0</v>
      </c>
      <c r="O241" s="187" t="str">
        <f t="shared" ref="O241:O243" si="69">IF(AND(ISBLANK(H241),N241&lt;&gt;0),"Rev detil","")</f>
        <v/>
      </c>
      <c r="P241" s="180"/>
      <c r="Q241" s="180"/>
      <c r="T241" s="50" cm="1">
        <f t="array" ref="T241">_xlfn._xlws.FILTER(cek_realisasi[Akrual],cek_realisasi[Akun]=A241,0)</f>
        <v>0</v>
      </c>
      <c r="U241" s="50">
        <f t="shared" ref="U241:U243" si="70">M241-T241</f>
        <v>44388000</v>
      </c>
    </row>
    <row r="242" spans="1:21" ht="13.2" x14ac:dyDescent="0.25">
      <c r="A242" s="1" t="s">
        <v>1271</v>
      </c>
      <c r="B242" s="150"/>
      <c r="C242" s="49" t="s">
        <v>1250</v>
      </c>
      <c r="D242" s="416">
        <v>81</v>
      </c>
      <c r="E242" s="48" t="s">
        <v>479</v>
      </c>
      <c r="F242" s="50">
        <v>150000</v>
      </c>
      <c r="G242" s="50">
        <f>ROUNDDOWN(D242*F242,-3)</f>
        <v>12150000</v>
      </c>
      <c r="H242" s="150"/>
      <c r="I242" s="49" t="s">
        <v>1250</v>
      </c>
      <c r="J242" s="416">
        <v>81</v>
      </c>
      <c r="K242" s="48" t="s">
        <v>479</v>
      </c>
      <c r="L242" s="50">
        <v>150000</v>
      </c>
      <c r="M242" s="50">
        <f>ROUNDDOWN(J242*L242,-3)</f>
        <v>12150000</v>
      </c>
      <c r="N242" s="247">
        <f t="shared" si="51"/>
        <v>0</v>
      </c>
      <c r="O242" s="187" t="str">
        <f t="shared" si="69"/>
        <v/>
      </c>
      <c r="P242" s="180"/>
      <c r="Q242" s="180"/>
      <c r="T242" s="50" cm="1">
        <f t="array" ref="T242">_xlfn._xlws.FILTER(cek_realisasi[Akrual],cek_realisasi[Akun]=A242,0)</f>
        <v>0</v>
      </c>
      <c r="U242" s="50">
        <f t="shared" si="70"/>
        <v>12150000</v>
      </c>
    </row>
    <row r="243" spans="1:21" ht="13.2" x14ac:dyDescent="0.25">
      <c r="A243" s="1" t="s">
        <v>1272</v>
      </c>
      <c r="B243" s="150"/>
      <c r="C243" s="49" t="s">
        <v>1224</v>
      </c>
      <c r="D243" s="416">
        <v>10</v>
      </c>
      <c r="E243" s="48" t="s">
        <v>479</v>
      </c>
      <c r="F243" s="50">
        <v>350000</v>
      </c>
      <c r="G243" s="50">
        <f>ROUNDDOWN(D243*F243,-3)</f>
        <v>3500000</v>
      </c>
      <c r="H243" s="150"/>
      <c r="I243" s="49" t="s">
        <v>1224</v>
      </c>
      <c r="J243" s="416">
        <v>10</v>
      </c>
      <c r="K243" s="48" t="s">
        <v>479</v>
      </c>
      <c r="L243" s="50">
        <v>350000</v>
      </c>
      <c r="M243" s="50">
        <f>ROUNDDOWN(J243*L243,-3)</f>
        <v>3500000</v>
      </c>
      <c r="N243" s="247">
        <f t="shared" ref="N243:N306" si="71">G243-M243</f>
        <v>0</v>
      </c>
      <c r="O243" s="187" t="str">
        <f t="shared" si="69"/>
        <v/>
      </c>
      <c r="P243" s="180"/>
      <c r="Q243" s="180"/>
      <c r="T243" s="50" cm="1">
        <f t="array" ref="T243">_xlfn._xlws.FILTER(cek_realisasi[Akrual],cek_realisasi[Akun]=A243,0)</f>
        <v>0</v>
      </c>
      <c r="U243" s="50">
        <f t="shared" si="70"/>
        <v>3500000</v>
      </c>
    </row>
    <row r="244" spans="1:21" ht="13.2" x14ac:dyDescent="0.25">
      <c r="A244" s="1" t="s">
        <v>994</v>
      </c>
      <c r="B244" s="155"/>
      <c r="C244" s="64"/>
      <c r="D244" s="63"/>
      <c r="E244" s="63"/>
      <c r="F244" s="65"/>
      <c r="G244" s="65"/>
      <c r="H244" s="155" t="s">
        <v>963</v>
      </c>
      <c r="I244" s="64" t="s">
        <v>964</v>
      </c>
      <c r="J244" s="63"/>
      <c r="K244" s="63"/>
      <c r="L244" s="65"/>
      <c r="M244" s="65">
        <f>SUM(M245,M253,M255,M257,M251)</f>
        <v>170638000</v>
      </c>
      <c r="N244" s="65">
        <f t="shared" si="71"/>
        <v>-170638000</v>
      </c>
      <c r="O244" s="207" t="s">
        <v>1305</v>
      </c>
      <c r="P244" s="384" t="s">
        <v>505</v>
      </c>
      <c r="Q244" s="384" t="s">
        <v>506</v>
      </c>
      <c r="S244" s="223"/>
      <c r="T244" s="65">
        <f>SUM(T245,T253,T255,T257,T251)</f>
        <v>0</v>
      </c>
      <c r="U244" s="65">
        <f>SUM(U245,U253,U255,U257,U251)</f>
        <v>170638000</v>
      </c>
    </row>
    <row r="245" spans="1:21" ht="13.2" x14ac:dyDescent="0.25">
      <c r="A245" s="1" t="s">
        <v>995</v>
      </c>
      <c r="B245" s="151"/>
      <c r="C245" s="52"/>
      <c r="D245" s="51"/>
      <c r="E245" s="51"/>
      <c r="F245" s="53"/>
      <c r="G245" s="53"/>
      <c r="H245" s="151">
        <v>521211</v>
      </c>
      <c r="I245" s="52" t="s">
        <v>24</v>
      </c>
      <c r="J245" s="51"/>
      <c r="K245" s="51"/>
      <c r="L245" s="53"/>
      <c r="M245" s="53">
        <f>SUM(M246:M250)</f>
        <v>45250000</v>
      </c>
      <c r="N245" s="53">
        <f t="shared" si="71"/>
        <v>-45250000</v>
      </c>
      <c r="O245" s="207" t="s">
        <v>1305</v>
      </c>
      <c r="P245" s="180"/>
      <c r="Q245" s="180"/>
      <c r="R245" s="499" t="s">
        <v>131</v>
      </c>
      <c r="S245" s="223" t="s">
        <v>506</v>
      </c>
      <c r="T245" s="53">
        <f>SUM(T246:T250)</f>
        <v>0</v>
      </c>
      <c r="U245" s="53">
        <f>SUM(U246:U250)</f>
        <v>45250000</v>
      </c>
    </row>
    <row r="246" spans="1:21" ht="13.2" x14ac:dyDescent="0.25">
      <c r="A246" s="1" t="s">
        <v>1135</v>
      </c>
      <c r="B246" s="150"/>
      <c r="C246" s="49"/>
      <c r="D246" s="416"/>
      <c r="E246" s="48"/>
      <c r="F246" s="50"/>
      <c r="G246" s="50"/>
      <c r="H246" s="150"/>
      <c r="I246" s="201" t="s">
        <v>965</v>
      </c>
      <c r="J246" s="389">
        <v>1</v>
      </c>
      <c r="K246" s="202" t="s">
        <v>120</v>
      </c>
      <c r="L246" s="204">
        <v>32250000</v>
      </c>
      <c r="M246" s="204">
        <f t="shared" ref="M246:M250" si="72">ROUNDDOWN(J246*L246,-3)</f>
        <v>32250000</v>
      </c>
      <c r="N246" s="443">
        <f t="shared" si="71"/>
        <v>-32250000</v>
      </c>
      <c r="O246" s="187" t="str">
        <f t="shared" ref="O246:O250" si="73">IF(AND(ISBLANK(H246),N246&lt;&gt;0),"Rev detil","")</f>
        <v>Rev detil</v>
      </c>
      <c r="P246" s="180"/>
      <c r="Q246" s="180"/>
      <c r="T246" s="50" cm="1">
        <f t="array" ref="T246">_xlfn._xlws.FILTER(cek_realisasi[Akrual],cek_realisasi[Akun]=A246,0)</f>
        <v>0</v>
      </c>
      <c r="U246" s="50">
        <f t="shared" ref="U246:U250" si="74">M246-T246</f>
        <v>32250000</v>
      </c>
    </row>
    <row r="247" spans="1:21" ht="13.2" x14ac:dyDescent="0.25">
      <c r="A247" s="1" t="s">
        <v>1136</v>
      </c>
      <c r="B247" s="150"/>
      <c r="C247" s="49"/>
      <c r="D247" s="416"/>
      <c r="E247" s="48"/>
      <c r="F247" s="50"/>
      <c r="G247" s="50"/>
      <c r="H247" s="150"/>
      <c r="I247" s="201" t="s">
        <v>562</v>
      </c>
      <c r="J247" s="389">
        <v>1</v>
      </c>
      <c r="K247" s="202" t="s">
        <v>120</v>
      </c>
      <c r="L247" s="204">
        <v>1500000</v>
      </c>
      <c r="M247" s="204">
        <f t="shared" si="72"/>
        <v>1500000</v>
      </c>
      <c r="N247" s="443">
        <f t="shared" si="71"/>
        <v>-1500000</v>
      </c>
      <c r="O247" s="187" t="str">
        <f t="shared" si="73"/>
        <v>Rev detil</v>
      </c>
      <c r="P247" s="180"/>
      <c r="Q247" s="180"/>
      <c r="T247" s="50" cm="1">
        <f t="array" ref="T247">_xlfn._xlws.FILTER(cek_realisasi[Akrual],cek_realisasi[Akun]=A247,0)</f>
        <v>0</v>
      </c>
      <c r="U247" s="50">
        <f t="shared" si="74"/>
        <v>1500000</v>
      </c>
    </row>
    <row r="248" spans="1:21" ht="13.2" x14ac:dyDescent="0.25">
      <c r="A248" s="1" t="s">
        <v>1137</v>
      </c>
      <c r="B248" s="150"/>
      <c r="C248" s="49"/>
      <c r="D248" s="416"/>
      <c r="E248" s="48"/>
      <c r="F248" s="50"/>
      <c r="G248" s="50"/>
      <c r="H248" s="150"/>
      <c r="I248" s="201" t="s">
        <v>563</v>
      </c>
      <c r="J248" s="389">
        <v>1</v>
      </c>
      <c r="K248" s="202" t="s">
        <v>120</v>
      </c>
      <c r="L248" s="204">
        <v>1000000</v>
      </c>
      <c r="M248" s="204">
        <f t="shared" si="72"/>
        <v>1000000</v>
      </c>
      <c r="N248" s="443">
        <f t="shared" si="71"/>
        <v>-1000000</v>
      </c>
      <c r="O248" s="187" t="str">
        <f t="shared" si="73"/>
        <v>Rev detil</v>
      </c>
      <c r="P248" s="180"/>
      <c r="Q248" s="180"/>
      <c r="T248" s="50" cm="1">
        <f t="array" ref="T248">_xlfn._xlws.FILTER(cek_realisasi[Akrual],cek_realisasi[Akun]=A248,0)</f>
        <v>0</v>
      </c>
      <c r="U248" s="50">
        <f t="shared" si="74"/>
        <v>1000000</v>
      </c>
    </row>
    <row r="249" spans="1:21" ht="13.2" x14ac:dyDescent="0.25">
      <c r="A249" s="1" t="s">
        <v>1138</v>
      </c>
      <c r="B249" s="150"/>
      <c r="C249" s="49"/>
      <c r="D249" s="416"/>
      <c r="E249" s="48"/>
      <c r="F249" s="50"/>
      <c r="G249" s="50"/>
      <c r="H249" s="150"/>
      <c r="I249" s="201" t="s">
        <v>643</v>
      </c>
      <c r="J249" s="389">
        <v>1</v>
      </c>
      <c r="K249" s="202" t="s">
        <v>120</v>
      </c>
      <c r="L249" s="204">
        <v>1500000</v>
      </c>
      <c r="M249" s="204">
        <f t="shared" si="72"/>
        <v>1500000</v>
      </c>
      <c r="N249" s="443">
        <f t="shared" si="71"/>
        <v>-1500000</v>
      </c>
      <c r="O249" s="187" t="str">
        <f t="shared" si="73"/>
        <v>Rev detil</v>
      </c>
      <c r="P249" s="180"/>
      <c r="Q249" s="180"/>
      <c r="T249" s="50" cm="1">
        <f t="array" ref="T249">_xlfn._xlws.FILTER(cek_realisasi[Akrual],cek_realisasi[Akun]=A249,0)</f>
        <v>0</v>
      </c>
      <c r="U249" s="50">
        <f t="shared" si="74"/>
        <v>1500000</v>
      </c>
    </row>
    <row r="250" spans="1:21" ht="13.2" x14ac:dyDescent="0.25">
      <c r="A250" s="1" t="s">
        <v>1139</v>
      </c>
      <c r="B250" s="150"/>
      <c r="C250" s="49"/>
      <c r="D250" s="416"/>
      <c r="E250" s="48"/>
      <c r="F250" s="50"/>
      <c r="G250" s="50"/>
      <c r="H250" s="150"/>
      <c r="I250" s="201" t="s">
        <v>1046</v>
      </c>
      <c r="J250" s="389">
        <v>120</v>
      </c>
      <c r="K250" s="202" t="s">
        <v>120</v>
      </c>
      <c r="L250" s="204">
        <v>75000</v>
      </c>
      <c r="M250" s="204">
        <f t="shared" si="72"/>
        <v>9000000</v>
      </c>
      <c r="N250" s="443">
        <f t="shared" si="71"/>
        <v>-9000000</v>
      </c>
      <c r="O250" s="187" t="str">
        <f t="shared" si="73"/>
        <v>Rev detil</v>
      </c>
      <c r="P250" s="180"/>
      <c r="Q250" s="180"/>
      <c r="T250" s="50" cm="1">
        <f t="array" ref="T250">_xlfn._xlws.FILTER(cek_realisasi[Akrual],cek_realisasi[Akun]=A250,0)</f>
        <v>0</v>
      </c>
      <c r="U250" s="50">
        <f t="shared" si="74"/>
        <v>9000000</v>
      </c>
    </row>
    <row r="251" spans="1:21" ht="13.2" x14ac:dyDescent="0.25">
      <c r="A251" s="1" t="s">
        <v>1140</v>
      </c>
      <c r="B251" s="151"/>
      <c r="C251" s="52"/>
      <c r="D251" s="362"/>
      <c r="E251" s="362"/>
      <c r="F251" s="363"/>
      <c r="G251" s="370"/>
      <c r="H251" s="151" t="s">
        <v>532</v>
      </c>
      <c r="I251" s="52" t="s">
        <v>159</v>
      </c>
      <c r="J251" s="362"/>
      <c r="K251" s="362"/>
      <c r="L251" s="363"/>
      <c r="M251" s="370">
        <f>SUM(M252:M252)</f>
        <v>7038000</v>
      </c>
      <c r="N251" s="370">
        <f t="shared" si="71"/>
        <v>-7038000</v>
      </c>
      <c r="O251" s="207" t="s">
        <v>1305</v>
      </c>
      <c r="P251" s="180"/>
      <c r="Q251" s="180"/>
      <c r="R251" s="499" t="s">
        <v>131</v>
      </c>
      <c r="S251" s="223" t="s">
        <v>506</v>
      </c>
      <c r="T251" s="370">
        <f>SUM(T252:T252)</f>
        <v>0</v>
      </c>
      <c r="U251" s="370">
        <f>SUM(U252:U252)</f>
        <v>7038000</v>
      </c>
    </row>
    <row r="252" spans="1:21" ht="26.4" x14ac:dyDescent="0.25">
      <c r="A252" s="1" t="s">
        <v>1142</v>
      </c>
      <c r="B252" s="150"/>
      <c r="C252" s="49"/>
      <c r="D252" s="416"/>
      <c r="E252" s="48"/>
      <c r="F252" s="50"/>
      <c r="G252" s="50"/>
      <c r="H252" s="150"/>
      <c r="I252" s="201" t="s">
        <v>1302</v>
      </c>
      <c r="J252" s="389">
        <v>2</v>
      </c>
      <c r="K252" s="202" t="s">
        <v>1028</v>
      </c>
      <c r="L252" s="204">
        <v>3519000</v>
      </c>
      <c r="M252" s="204">
        <f t="shared" ref="M252" si="75">ROUNDDOWN(J252*L252,-3)</f>
        <v>7038000</v>
      </c>
      <c r="N252" s="443">
        <f t="shared" si="71"/>
        <v>-7038000</v>
      </c>
      <c r="O252" s="187" t="str">
        <f t="shared" ref="O252" si="76">IF(AND(ISBLANK(H252),N252&lt;&gt;0),"Rev detil","")</f>
        <v>Rev detil</v>
      </c>
      <c r="P252" s="180"/>
      <c r="Q252" s="180"/>
      <c r="T252" s="50" cm="1">
        <f t="array" ref="T252">_xlfn._xlws.FILTER(cek_realisasi[Akrual],cek_realisasi[Akun]=A252,0)</f>
        <v>0</v>
      </c>
      <c r="U252" s="50">
        <f>M252-T252</f>
        <v>7038000</v>
      </c>
    </row>
    <row r="253" spans="1:21" ht="13.2" x14ac:dyDescent="0.25">
      <c r="A253" s="1" t="s">
        <v>996</v>
      </c>
      <c r="B253" s="149"/>
      <c r="C253" s="46"/>
      <c r="D253" s="45"/>
      <c r="E253" s="45"/>
      <c r="F253" s="47"/>
      <c r="G253" s="47"/>
      <c r="H253" s="149">
        <v>522191</v>
      </c>
      <c r="I253" s="46" t="s">
        <v>185</v>
      </c>
      <c r="J253" s="45"/>
      <c r="K253" s="45"/>
      <c r="L253" s="47"/>
      <c r="M253" s="47">
        <f>M254</f>
        <v>35000000</v>
      </c>
      <c r="N253" s="47">
        <f t="shared" si="71"/>
        <v>-35000000</v>
      </c>
      <c r="O253" s="207" t="s">
        <v>1305</v>
      </c>
      <c r="P253" s="180"/>
      <c r="Q253" s="180"/>
      <c r="R253" s="499" t="s">
        <v>131</v>
      </c>
      <c r="S253" s="223" t="s">
        <v>506</v>
      </c>
      <c r="T253" s="47">
        <f>T254</f>
        <v>0</v>
      </c>
      <c r="U253" s="47">
        <f>U254</f>
        <v>35000000</v>
      </c>
    </row>
    <row r="254" spans="1:21" ht="13.2" x14ac:dyDescent="0.25">
      <c r="A254" s="1" t="s">
        <v>1143</v>
      </c>
      <c r="B254" s="150"/>
      <c r="C254" s="49"/>
      <c r="D254" s="416"/>
      <c r="E254" s="48"/>
      <c r="F254" s="50"/>
      <c r="G254" s="50"/>
      <c r="H254" s="150"/>
      <c r="I254" s="201" t="s">
        <v>966</v>
      </c>
      <c r="J254" s="389">
        <v>1</v>
      </c>
      <c r="K254" s="202" t="s">
        <v>120</v>
      </c>
      <c r="L254" s="204">
        <v>35000000</v>
      </c>
      <c r="M254" s="204">
        <f>ROUNDDOWN(J254*L254,-3)</f>
        <v>35000000</v>
      </c>
      <c r="N254" s="443">
        <f t="shared" si="71"/>
        <v>-35000000</v>
      </c>
      <c r="O254" s="187" t="str">
        <f t="shared" ref="O254" si="77">IF(AND(ISBLANK(H254),N254&lt;&gt;0),"Rev detil","")</f>
        <v>Rev detil</v>
      </c>
      <c r="P254" s="371"/>
      <c r="Q254" s="180"/>
      <c r="T254" s="50" cm="1">
        <f t="array" ref="T254">_xlfn._xlws.FILTER(cek_realisasi[Akrual],cek_realisasi[Akun]=A254,0)</f>
        <v>0</v>
      </c>
      <c r="U254" s="50">
        <f>M254-T254</f>
        <v>35000000</v>
      </c>
    </row>
    <row r="255" spans="1:21" ht="13.2" x14ac:dyDescent="0.25">
      <c r="A255" s="1" t="s">
        <v>997</v>
      </c>
      <c r="B255" s="149"/>
      <c r="C255" s="46"/>
      <c r="D255" s="48"/>
      <c r="E255" s="48"/>
      <c r="F255" s="50"/>
      <c r="G255" s="47"/>
      <c r="H255" s="149">
        <v>524111</v>
      </c>
      <c r="I255" s="46" t="s">
        <v>35</v>
      </c>
      <c r="J255" s="48"/>
      <c r="K255" s="48"/>
      <c r="L255" s="50"/>
      <c r="M255" s="47">
        <f>M256</f>
        <v>2200000</v>
      </c>
      <c r="N255" s="47">
        <f t="shared" si="71"/>
        <v>-2200000</v>
      </c>
      <c r="O255" s="207" t="s">
        <v>1305</v>
      </c>
      <c r="P255" s="180"/>
      <c r="Q255" s="180"/>
      <c r="R255" s="499" t="s">
        <v>131</v>
      </c>
      <c r="S255" s="223" t="s">
        <v>506</v>
      </c>
      <c r="T255" s="47">
        <f>T256</f>
        <v>0</v>
      </c>
      <c r="U255" s="47">
        <f>U256</f>
        <v>2200000</v>
      </c>
    </row>
    <row r="256" spans="1:21" ht="13.2" x14ac:dyDescent="0.25">
      <c r="A256" s="1" t="s">
        <v>1144</v>
      </c>
      <c r="B256" s="150"/>
      <c r="C256" s="49"/>
      <c r="D256" s="416"/>
      <c r="E256" s="48"/>
      <c r="F256" s="50"/>
      <c r="G256" s="50"/>
      <c r="H256" s="150"/>
      <c r="I256" s="201" t="s">
        <v>967</v>
      </c>
      <c r="J256" s="389">
        <v>2</v>
      </c>
      <c r="K256" s="202" t="s">
        <v>26</v>
      </c>
      <c r="L256" s="204">
        <v>1100000</v>
      </c>
      <c r="M256" s="204">
        <f>ROUNDDOWN(J256*L256,-3)</f>
        <v>2200000</v>
      </c>
      <c r="N256" s="443">
        <f t="shared" si="71"/>
        <v>-2200000</v>
      </c>
      <c r="O256" s="187" t="str">
        <f t="shared" ref="O256" si="78">IF(AND(ISBLANK(H256),N256&lt;&gt;0),"Rev detil","")</f>
        <v>Rev detil</v>
      </c>
      <c r="P256" s="180"/>
      <c r="Q256" s="180"/>
      <c r="T256" s="50" cm="1">
        <f t="array" ref="T256">_xlfn._xlws.FILTER(cek_realisasi[Akrual],cek_realisasi[Akun]=A256,0)</f>
        <v>0</v>
      </c>
      <c r="U256" s="50">
        <f>M256-T256</f>
        <v>2200000</v>
      </c>
    </row>
    <row r="257" spans="1:21" ht="13.2" x14ac:dyDescent="0.25">
      <c r="A257" s="1" t="s">
        <v>998</v>
      </c>
      <c r="B257" s="151"/>
      <c r="C257" s="52"/>
      <c r="D257" s="51"/>
      <c r="E257" s="51"/>
      <c r="F257" s="53"/>
      <c r="G257" s="53"/>
      <c r="H257" s="151" t="s">
        <v>529</v>
      </c>
      <c r="I257" s="52" t="s">
        <v>477</v>
      </c>
      <c r="J257" s="51"/>
      <c r="K257" s="51"/>
      <c r="L257" s="53"/>
      <c r="M257" s="53">
        <f>SUM(M258:M259)</f>
        <v>81150000</v>
      </c>
      <c r="N257" s="53">
        <f t="shared" si="71"/>
        <v>-81150000</v>
      </c>
      <c r="O257" s="207" t="s">
        <v>1305</v>
      </c>
      <c r="P257" s="180"/>
      <c r="Q257" s="180"/>
      <c r="R257" s="499" t="s">
        <v>131</v>
      </c>
      <c r="S257" s="223" t="s">
        <v>506</v>
      </c>
      <c r="T257" s="53">
        <f>SUM(T258:T259)</f>
        <v>0</v>
      </c>
      <c r="U257" s="53">
        <f>SUM(U258:U259)</f>
        <v>81150000</v>
      </c>
    </row>
    <row r="258" spans="1:21" ht="13.2" x14ac:dyDescent="0.25">
      <c r="A258" s="1" t="s">
        <v>1145</v>
      </c>
      <c r="B258" s="150"/>
      <c r="C258" s="49"/>
      <c r="D258" s="416"/>
      <c r="E258" s="48"/>
      <c r="F258" s="50"/>
      <c r="G258" s="50"/>
      <c r="H258" s="150"/>
      <c r="I258" s="201" t="s">
        <v>1049</v>
      </c>
      <c r="J258" s="389">
        <v>75</v>
      </c>
      <c r="K258" s="202" t="s">
        <v>479</v>
      </c>
      <c r="L258" s="204">
        <v>822000</v>
      </c>
      <c r="M258" s="204">
        <f t="shared" ref="M258:M259" si="79">ROUNDDOWN(J258*L258,-3)</f>
        <v>61650000</v>
      </c>
      <c r="N258" s="443">
        <f t="shared" si="71"/>
        <v>-61650000</v>
      </c>
      <c r="O258" s="187" t="str">
        <f t="shared" ref="O258:O259" si="80">IF(AND(ISBLANK(H258),N258&lt;&gt;0),"Rev detil","")</f>
        <v>Rev detil</v>
      </c>
      <c r="P258" s="180"/>
      <c r="Q258" s="180"/>
      <c r="T258" s="50" cm="1">
        <f t="array" ref="T258">_xlfn._xlws.FILTER(cek_realisasi[Akrual],cek_realisasi[Akun]=A258,0)</f>
        <v>0</v>
      </c>
      <c r="U258" s="50">
        <f t="shared" ref="U258:U259" si="81">M258-T258</f>
        <v>61650000</v>
      </c>
    </row>
    <row r="259" spans="1:21" ht="13.2" x14ac:dyDescent="0.25">
      <c r="A259" s="1" t="s">
        <v>1146</v>
      </c>
      <c r="B259" s="150"/>
      <c r="C259" s="49"/>
      <c r="D259" s="416"/>
      <c r="E259" s="48"/>
      <c r="F259" s="50"/>
      <c r="G259" s="50"/>
      <c r="H259" s="150"/>
      <c r="I259" s="201" t="s">
        <v>1257</v>
      </c>
      <c r="J259" s="389">
        <v>150</v>
      </c>
      <c r="K259" s="202" t="s">
        <v>479</v>
      </c>
      <c r="L259" s="204">
        <v>130000</v>
      </c>
      <c r="M259" s="204">
        <f t="shared" si="79"/>
        <v>19500000</v>
      </c>
      <c r="N259" s="443">
        <f t="shared" si="71"/>
        <v>-19500000</v>
      </c>
      <c r="O259" s="187" t="str">
        <f t="shared" si="80"/>
        <v>Rev detil</v>
      </c>
      <c r="P259" s="180"/>
      <c r="Q259" s="180"/>
      <c r="T259" s="50" cm="1">
        <f t="array" ref="T259">_xlfn._xlws.FILTER(cek_realisasi[Akrual],cek_realisasi[Akun]=A259,0)</f>
        <v>0</v>
      </c>
      <c r="U259" s="50">
        <f t="shared" si="81"/>
        <v>19500000</v>
      </c>
    </row>
    <row r="260" spans="1:21" ht="26.4" x14ac:dyDescent="0.25">
      <c r="A260" s="1" t="s">
        <v>999</v>
      </c>
      <c r="B260" s="155"/>
      <c r="C260" s="64"/>
      <c r="D260" s="63"/>
      <c r="E260" s="63"/>
      <c r="F260" s="65"/>
      <c r="G260" s="65"/>
      <c r="H260" s="155" t="s">
        <v>984</v>
      </c>
      <c r="I260" s="64" t="s">
        <v>1036</v>
      </c>
      <c r="J260" s="63"/>
      <c r="K260" s="63"/>
      <c r="L260" s="65"/>
      <c r="M260" s="65">
        <f>SUM(M261,M267,M269,M271,M273)</f>
        <v>131525000</v>
      </c>
      <c r="N260" s="327">
        <f t="shared" si="71"/>
        <v>-131525000</v>
      </c>
      <c r="O260" s="207" t="s">
        <v>1305</v>
      </c>
      <c r="P260" s="180" t="s">
        <v>499</v>
      </c>
      <c r="Q260" s="180" t="s">
        <v>500</v>
      </c>
      <c r="S260" s="223"/>
      <c r="T260" s="65">
        <f>SUM(T261,T267,T269,T271,T273)</f>
        <v>0</v>
      </c>
      <c r="U260" s="65">
        <f>SUM(U261,U267,U269,U271,U273)</f>
        <v>131525000</v>
      </c>
    </row>
    <row r="261" spans="1:21" ht="13.2" x14ac:dyDescent="0.25">
      <c r="A261" s="1" t="s">
        <v>1000</v>
      </c>
      <c r="B261" s="151"/>
      <c r="C261" s="52"/>
      <c r="D261" s="51"/>
      <c r="E261" s="51"/>
      <c r="F261" s="53"/>
      <c r="G261" s="53"/>
      <c r="H261" s="151">
        <v>521211</v>
      </c>
      <c r="I261" s="52" t="s">
        <v>24</v>
      </c>
      <c r="J261" s="51"/>
      <c r="K261" s="51"/>
      <c r="L261" s="53"/>
      <c r="M261" s="53">
        <f>SUM(M262:M266)</f>
        <v>17625000</v>
      </c>
      <c r="N261" s="324">
        <f t="shared" si="71"/>
        <v>-17625000</v>
      </c>
      <c r="O261" s="207" t="s">
        <v>1305</v>
      </c>
      <c r="P261" s="180"/>
      <c r="Q261" s="180"/>
      <c r="R261" s="499" t="s">
        <v>131</v>
      </c>
      <c r="S261" s="223" t="s">
        <v>500</v>
      </c>
      <c r="T261" s="53">
        <f>SUM(T262:T266)</f>
        <v>0</v>
      </c>
      <c r="U261" s="53">
        <f>SUM(U262:U266)</f>
        <v>17625000</v>
      </c>
    </row>
    <row r="262" spans="1:21" ht="13.2" x14ac:dyDescent="0.25">
      <c r="A262" s="1" t="s">
        <v>1148</v>
      </c>
      <c r="B262" s="150"/>
      <c r="C262" s="49"/>
      <c r="D262" s="416"/>
      <c r="E262" s="48"/>
      <c r="F262" s="50"/>
      <c r="G262" s="50"/>
      <c r="H262" s="150"/>
      <c r="I262" s="201" t="s">
        <v>554</v>
      </c>
      <c r="J262" s="389">
        <v>75</v>
      </c>
      <c r="K262" s="202" t="s">
        <v>26</v>
      </c>
      <c r="L262" s="204">
        <v>75000</v>
      </c>
      <c r="M262" s="204">
        <f t="shared" ref="M262:M266" si="82">ROUNDDOWN(J262*L262,-3)</f>
        <v>5625000</v>
      </c>
      <c r="N262" s="443">
        <f t="shared" si="71"/>
        <v>-5625000</v>
      </c>
      <c r="O262" s="187" t="str">
        <f t="shared" ref="O262:O266" si="83">IF(AND(ISBLANK(H262),N262&lt;&gt;0),"Rev detil","")</f>
        <v>Rev detil</v>
      </c>
      <c r="P262" s="180"/>
      <c r="Q262" s="180"/>
      <c r="T262" s="50" cm="1">
        <f t="array" ref="T262">_xlfn._xlws.FILTER(cek_realisasi[Akrual],cek_realisasi[Akun]=A262,0)</f>
        <v>0</v>
      </c>
      <c r="U262" s="50">
        <f t="shared" ref="U262:U266" si="84">M262-T262</f>
        <v>5625000</v>
      </c>
    </row>
    <row r="263" spans="1:21" ht="13.2" x14ac:dyDescent="0.25">
      <c r="A263" s="1" t="s">
        <v>1149</v>
      </c>
      <c r="B263" s="150"/>
      <c r="C263" s="49"/>
      <c r="D263" s="416"/>
      <c r="E263" s="48"/>
      <c r="F263" s="50"/>
      <c r="G263" s="50"/>
      <c r="H263" s="150"/>
      <c r="I263" s="201" t="s">
        <v>1037</v>
      </c>
      <c r="J263" s="389">
        <v>1</v>
      </c>
      <c r="K263" s="202" t="s">
        <v>120</v>
      </c>
      <c r="L263" s="204">
        <v>1000000</v>
      </c>
      <c r="M263" s="204">
        <f t="shared" si="82"/>
        <v>1000000</v>
      </c>
      <c r="N263" s="443">
        <f t="shared" si="71"/>
        <v>-1000000</v>
      </c>
      <c r="O263" s="187" t="str">
        <f t="shared" si="83"/>
        <v>Rev detil</v>
      </c>
      <c r="P263" s="180"/>
      <c r="Q263" s="180"/>
      <c r="T263" s="50" cm="1">
        <f t="array" ref="T263">_xlfn._xlws.FILTER(cek_realisasi[Akrual],cek_realisasi[Akun]=A263,0)</f>
        <v>0</v>
      </c>
      <c r="U263" s="50">
        <f t="shared" si="84"/>
        <v>1000000</v>
      </c>
    </row>
    <row r="264" spans="1:21" ht="13.2" x14ac:dyDescent="0.25">
      <c r="A264" s="1" t="s">
        <v>1150</v>
      </c>
      <c r="B264" s="150"/>
      <c r="C264" s="49"/>
      <c r="D264" s="416"/>
      <c r="E264" s="48"/>
      <c r="F264" s="50"/>
      <c r="G264" s="50"/>
      <c r="H264" s="150"/>
      <c r="I264" s="201" t="s">
        <v>556</v>
      </c>
      <c r="J264" s="389">
        <v>1</v>
      </c>
      <c r="K264" s="202" t="s">
        <v>120</v>
      </c>
      <c r="L264" s="204">
        <v>1500000</v>
      </c>
      <c r="M264" s="204">
        <f t="shared" si="82"/>
        <v>1500000</v>
      </c>
      <c r="N264" s="443">
        <f t="shared" si="71"/>
        <v>-1500000</v>
      </c>
      <c r="O264" s="187" t="str">
        <f t="shared" si="83"/>
        <v>Rev detil</v>
      </c>
      <c r="P264" s="180"/>
      <c r="Q264" s="180"/>
      <c r="T264" s="50" cm="1">
        <f t="array" ref="T264">_xlfn._xlws.FILTER(cek_realisasi[Akrual],cek_realisasi[Akun]=A264,0)</f>
        <v>0</v>
      </c>
      <c r="U264" s="50">
        <f t="shared" si="84"/>
        <v>1500000</v>
      </c>
    </row>
    <row r="265" spans="1:21" ht="13.2" x14ac:dyDescent="0.25">
      <c r="A265" s="1" t="s">
        <v>1151</v>
      </c>
      <c r="B265" s="150"/>
      <c r="C265" s="49"/>
      <c r="D265" s="416"/>
      <c r="E265" s="48"/>
      <c r="F265" s="50"/>
      <c r="G265" s="50"/>
      <c r="H265" s="150"/>
      <c r="I265" s="201" t="s">
        <v>557</v>
      </c>
      <c r="J265" s="389">
        <v>2</v>
      </c>
      <c r="K265" s="202" t="s">
        <v>120</v>
      </c>
      <c r="L265" s="204">
        <v>1000000</v>
      </c>
      <c r="M265" s="204">
        <f t="shared" si="82"/>
        <v>2000000</v>
      </c>
      <c r="N265" s="443">
        <f t="shared" si="71"/>
        <v>-2000000</v>
      </c>
      <c r="O265" s="187" t="str">
        <f t="shared" si="83"/>
        <v>Rev detil</v>
      </c>
      <c r="P265" s="180"/>
      <c r="Q265" s="180"/>
      <c r="T265" s="50" cm="1">
        <f t="array" ref="T265">_xlfn._xlws.FILTER(cek_realisasi[Akrual],cek_realisasi[Akun]=A265,0)</f>
        <v>0</v>
      </c>
      <c r="U265" s="50">
        <f t="shared" si="84"/>
        <v>2000000</v>
      </c>
    </row>
    <row r="266" spans="1:21" ht="13.2" x14ac:dyDescent="0.25">
      <c r="A266" s="1" t="s">
        <v>1152</v>
      </c>
      <c r="B266" s="150"/>
      <c r="C266" s="176"/>
      <c r="D266" s="416"/>
      <c r="E266" s="48"/>
      <c r="F266" s="50"/>
      <c r="G266" s="50"/>
      <c r="H266" s="150"/>
      <c r="I266" s="205" t="s">
        <v>1038</v>
      </c>
      <c r="J266" s="389">
        <v>50</v>
      </c>
      <c r="K266" s="202" t="s">
        <v>120</v>
      </c>
      <c r="L266" s="204">
        <v>150000</v>
      </c>
      <c r="M266" s="204">
        <f t="shared" si="82"/>
        <v>7500000</v>
      </c>
      <c r="N266" s="443">
        <f t="shared" si="71"/>
        <v>-7500000</v>
      </c>
      <c r="O266" s="187" t="str">
        <f t="shared" si="83"/>
        <v>Rev detil</v>
      </c>
      <c r="P266" s="180"/>
      <c r="Q266" s="180"/>
      <c r="T266" s="50" cm="1">
        <f t="array" ref="T266">_xlfn._xlws.FILTER(cek_realisasi[Akrual],cek_realisasi[Akun]=A266,0)</f>
        <v>0</v>
      </c>
      <c r="U266" s="50">
        <f t="shared" si="84"/>
        <v>7500000</v>
      </c>
    </row>
    <row r="267" spans="1:21" ht="13.2" x14ac:dyDescent="0.25">
      <c r="A267" s="1" t="s">
        <v>1039</v>
      </c>
      <c r="B267" s="149"/>
      <c r="C267" s="46"/>
      <c r="D267" s="45"/>
      <c r="E267" s="45"/>
      <c r="F267" s="47"/>
      <c r="G267" s="47"/>
      <c r="H267" s="149">
        <v>521213</v>
      </c>
      <c r="I267" s="46" t="s">
        <v>1040</v>
      </c>
      <c r="J267" s="45"/>
      <c r="K267" s="45"/>
      <c r="L267" s="47"/>
      <c r="M267" s="47">
        <f>M268</f>
        <v>6400000</v>
      </c>
      <c r="N267" s="323">
        <f t="shared" si="71"/>
        <v>-6400000</v>
      </c>
      <c r="O267" s="207" t="s">
        <v>1305</v>
      </c>
      <c r="P267" s="180"/>
      <c r="Q267" s="180"/>
      <c r="R267" s="499" t="s">
        <v>131</v>
      </c>
      <c r="S267" s="223" t="s">
        <v>500</v>
      </c>
      <c r="T267" s="47">
        <f>T268</f>
        <v>0</v>
      </c>
      <c r="U267" s="47">
        <f>U268</f>
        <v>6400000</v>
      </c>
    </row>
    <row r="268" spans="1:21" ht="13.2" x14ac:dyDescent="0.25">
      <c r="A268" s="1" t="s">
        <v>1153</v>
      </c>
      <c r="B268" s="150"/>
      <c r="C268" s="49"/>
      <c r="D268" s="416"/>
      <c r="E268" s="48"/>
      <c r="F268" s="50"/>
      <c r="G268" s="50"/>
      <c r="H268" s="150"/>
      <c r="I268" s="201" t="s">
        <v>1041</v>
      </c>
      <c r="J268" s="389">
        <v>80</v>
      </c>
      <c r="K268" s="202" t="s">
        <v>479</v>
      </c>
      <c r="L268" s="204">
        <v>80000</v>
      </c>
      <c r="M268" s="204">
        <f>ROUNDDOWN(J268*L268,-3)</f>
        <v>6400000</v>
      </c>
      <c r="N268" s="443">
        <f t="shared" si="71"/>
        <v>-6400000</v>
      </c>
      <c r="O268" s="187" t="str">
        <f t="shared" ref="O268" si="85">IF(AND(ISBLANK(H268),N268&lt;&gt;0),"Rev detil","")</f>
        <v>Rev detil</v>
      </c>
      <c r="P268" s="180"/>
      <c r="Q268" s="180"/>
      <c r="T268" s="50" cm="1">
        <f t="array" ref="T268">_xlfn._xlws.FILTER(cek_realisasi[Akrual],cek_realisasi[Akun]=A268,0)</f>
        <v>0</v>
      </c>
      <c r="U268" s="50">
        <f>M268-T268</f>
        <v>6400000</v>
      </c>
    </row>
    <row r="269" spans="1:21" ht="13.2" x14ac:dyDescent="0.25">
      <c r="A269" s="1" t="s">
        <v>1001</v>
      </c>
      <c r="B269" s="149"/>
      <c r="C269" s="46"/>
      <c r="D269" s="45"/>
      <c r="E269" s="45"/>
      <c r="F269" s="47"/>
      <c r="G269" s="47"/>
      <c r="H269" s="149">
        <v>522151</v>
      </c>
      <c r="I269" s="46" t="s">
        <v>31</v>
      </c>
      <c r="J269" s="45"/>
      <c r="K269" s="45"/>
      <c r="L269" s="47"/>
      <c r="M269" s="47">
        <f>M270</f>
        <v>13000000</v>
      </c>
      <c r="N269" s="323">
        <f t="shared" si="71"/>
        <v>-13000000</v>
      </c>
      <c r="O269" s="207" t="s">
        <v>1305</v>
      </c>
      <c r="P269" s="180"/>
      <c r="Q269" s="180"/>
      <c r="R269" s="499" t="s">
        <v>131</v>
      </c>
      <c r="S269" s="223" t="s">
        <v>500</v>
      </c>
      <c r="T269" s="47">
        <f>T270</f>
        <v>0</v>
      </c>
      <c r="U269" s="47">
        <f>U270</f>
        <v>13000000</v>
      </c>
    </row>
    <row r="270" spans="1:21" ht="13.2" x14ac:dyDescent="0.25">
      <c r="A270" s="1" t="s">
        <v>1154</v>
      </c>
      <c r="B270" s="150"/>
      <c r="C270" s="49"/>
      <c r="D270" s="416"/>
      <c r="E270" s="48"/>
      <c r="F270" s="50"/>
      <c r="G270" s="50"/>
      <c r="H270" s="150"/>
      <c r="I270" s="201" t="s">
        <v>558</v>
      </c>
      <c r="J270" s="389">
        <v>13</v>
      </c>
      <c r="K270" s="202" t="s">
        <v>33</v>
      </c>
      <c r="L270" s="204">
        <v>1000000</v>
      </c>
      <c r="M270" s="204">
        <f>ROUNDDOWN(J270*L270,-3)</f>
        <v>13000000</v>
      </c>
      <c r="N270" s="443">
        <f t="shared" si="71"/>
        <v>-13000000</v>
      </c>
      <c r="O270" s="187" t="str">
        <f t="shared" ref="O270" si="86">IF(AND(ISBLANK(H270),N270&lt;&gt;0),"Rev detil","")</f>
        <v>Rev detil</v>
      </c>
      <c r="P270" s="180"/>
      <c r="Q270" s="180"/>
      <c r="T270" s="50" cm="1">
        <f t="array" ref="T270">_xlfn._xlws.FILTER(cek_realisasi[Akrual],cek_realisasi[Akun]=A270,0)</f>
        <v>0</v>
      </c>
      <c r="U270" s="50">
        <f>M270-T270</f>
        <v>13000000</v>
      </c>
    </row>
    <row r="271" spans="1:21" ht="13.2" x14ac:dyDescent="0.25">
      <c r="A271" s="1" t="s">
        <v>1002</v>
      </c>
      <c r="B271" s="149"/>
      <c r="C271" s="46"/>
      <c r="D271" s="48"/>
      <c r="E271" s="48"/>
      <c r="F271" s="50"/>
      <c r="G271" s="47"/>
      <c r="H271" s="149">
        <v>524111</v>
      </c>
      <c r="I271" s="46" t="s">
        <v>35</v>
      </c>
      <c r="J271" s="48"/>
      <c r="K271" s="48"/>
      <c r="L271" s="50"/>
      <c r="M271" s="47">
        <f>M272</f>
        <v>90000000</v>
      </c>
      <c r="N271" s="323">
        <f t="shared" si="71"/>
        <v>-90000000</v>
      </c>
      <c r="O271" s="207" t="s">
        <v>1305</v>
      </c>
      <c r="P271" s="180"/>
      <c r="Q271" s="180"/>
      <c r="R271" s="499" t="s">
        <v>131</v>
      </c>
      <c r="S271" s="223" t="s">
        <v>500</v>
      </c>
      <c r="T271" s="47">
        <f>T272</f>
        <v>0</v>
      </c>
      <c r="U271" s="47">
        <f>U272</f>
        <v>90000000</v>
      </c>
    </row>
    <row r="272" spans="1:21" ht="13.2" x14ac:dyDescent="0.25">
      <c r="A272" s="1" t="s">
        <v>1155</v>
      </c>
      <c r="B272" s="150"/>
      <c r="C272" s="49"/>
      <c r="D272" s="416"/>
      <c r="E272" s="48"/>
      <c r="F272" s="50"/>
      <c r="G272" s="50"/>
      <c r="H272" s="150"/>
      <c r="I272" s="201" t="s">
        <v>1042</v>
      </c>
      <c r="J272" s="389">
        <v>15</v>
      </c>
      <c r="K272" s="202" t="s">
        <v>26</v>
      </c>
      <c r="L272" s="204">
        <v>6000000</v>
      </c>
      <c r="M272" s="204">
        <f>ROUNDDOWN(J272*L272,-3)</f>
        <v>90000000</v>
      </c>
      <c r="N272" s="443">
        <f t="shared" si="71"/>
        <v>-90000000</v>
      </c>
      <c r="O272" s="187" t="str">
        <f t="shared" ref="O272" si="87">IF(AND(ISBLANK(H272),N272&lt;&gt;0),"Rev detil","")</f>
        <v>Rev detil</v>
      </c>
      <c r="P272" s="180"/>
      <c r="Q272" s="180"/>
      <c r="T272" s="50" cm="1">
        <f t="array" ref="T272">_xlfn._xlws.FILTER(cek_realisasi[Akrual],cek_realisasi[Akun]=A272,0)</f>
        <v>0</v>
      </c>
      <c r="U272" s="50">
        <f>M272-T272</f>
        <v>90000000</v>
      </c>
    </row>
    <row r="273" spans="1:21" ht="13.2" x14ac:dyDescent="0.25">
      <c r="A273" s="1" t="s">
        <v>1044</v>
      </c>
      <c r="B273" s="149"/>
      <c r="C273" s="46"/>
      <c r="D273" s="48"/>
      <c r="E273" s="48"/>
      <c r="F273" s="50"/>
      <c r="G273" s="47"/>
      <c r="H273" s="149">
        <v>524113</v>
      </c>
      <c r="I273" s="46" t="s">
        <v>1043</v>
      </c>
      <c r="J273" s="48"/>
      <c r="K273" s="48"/>
      <c r="L273" s="50"/>
      <c r="M273" s="47">
        <f>M274</f>
        <v>4500000</v>
      </c>
      <c r="N273" s="323">
        <f t="shared" si="71"/>
        <v>-4500000</v>
      </c>
      <c r="O273" s="207" t="s">
        <v>1305</v>
      </c>
      <c r="P273" s="180"/>
      <c r="Q273" s="180"/>
      <c r="R273" s="499" t="s">
        <v>131</v>
      </c>
      <c r="S273" s="223" t="s">
        <v>500</v>
      </c>
      <c r="T273" s="47">
        <f>T274</f>
        <v>0</v>
      </c>
      <c r="U273" s="47">
        <f>U274</f>
        <v>4500000</v>
      </c>
    </row>
    <row r="274" spans="1:21" ht="13.2" x14ac:dyDescent="0.25">
      <c r="A274" s="1" t="s">
        <v>1156</v>
      </c>
      <c r="B274" s="150"/>
      <c r="C274" s="49"/>
      <c r="D274" s="416"/>
      <c r="E274" s="48"/>
      <c r="F274" s="50"/>
      <c r="G274" s="50"/>
      <c r="H274" s="150"/>
      <c r="I274" s="201" t="s">
        <v>1042</v>
      </c>
      <c r="J274" s="389">
        <v>30</v>
      </c>
      <c r="K274" s="202" t="s">
        <v>26</v>
      </c>
      <c r="L274" s="204">
        <v>150000</v>
      </c>
      <c r="M274" s="204">
        <f>ROUNDDOWN(J274*L274,-3)</f>
        <v>4500000</v>
      </c>
      <c r="N274" s="443">
        <f t="shared" si="71"/>
        <v>-4500000</v>
      </c>
      <c r="O274" s="187" t="str">
        <f t="shared" ref="O274" si="88">IF(AND(ISBLANK(H274),N274&lt;&gt;0),"Rev detil","")</f>
        <v>Rev detil</v>
      </c>
      <c r="P274" s="180"/>
      <c r="Q274" s="180"/>
      <c r="T274" s="50" cm="1">
        <f t="array" ref="T274">_xlfn._xlws.FILTER(cek_realisasi[Akrual],cek_realisasi[Akun]=A274,0)</f>
        <v>0</v>
      </c>
      <c r="U274" s="50">
        <f>M274-T274</f>
        <v>4500000</v>
      </c>
    </row>
    <row r="275" spans="1:21" ht="13.2" x14ac:dyDescent="0.25">
      <c r="A275" s="1" t="s">
        <v>1003</v>
      </c>
      <c r="B275" s="155"/>
      <c r="C275" s="64"/>
      <c r="D275" s="63"/>
      <c r="E275" s="63"/>
      <c r="F275" s="65"/>
      <c r="G275" s="65"/>
      <c r="H275" s="155" t="s">
        <v>1015</v>
      </c>
      <c r="I275" s="64" t="s">
        <v>985</v>
      </c>
      <c r="J275" s="63"/>
      <c r="K275" s="63"/>
      <c r="L275" s="65"/>
      <c r="M275" s="65">
        <f>M276</f>
        <v>26500000</v>
      </c>
      <c r="N275" s="327">
        <f t="shared" si="71"/>
        <v>-26500000</v>
      </c>
      <c r="O275" s="207" t="s">
        <v>1305</v>
      </c>
      <c r="P275" s="180" t="s">
        <v>499</v>
      </c>
      <c r="Q275" s="180" t="s">
        <v>501</v>
      </c>
      <c r="S275" s="223"/>
      <c r="T275" s="65">
        <f>T276</f>
        <v>0</v>
      </c>
      <c r="U275" s="65">
        <f>U276</f>
        <v>26500000</v>
      </c>
    </row>
    <row r="276" spans="1:21" ht="13.2" x14ac:dyDescent="0.25">
      <c r="A276" s="1" t="s">
        <v>1004</v>
      </c>
      <c r="B276" s="149"/>
      <c r="C276" s="46"/>
      <c r="D276" s="51"/>
      <c r="E276" s="51"/>
      <c r="F276" s="53"/>
      <c r="G276" s="53"/>
      <c r="H276" s="149">
        <v>524111</v>
      </c>
      <c r="I276" s="46" t="s">
        <v>35</v>
      </c>
      <c r="J276" s="51"/>
      <c r="K276" s="51"/>
      <c r="L276" s="53"/>
      <c r="M276" s="53">
        <f>M277</f>
        <v>26500000</v>
      </c>
      <c r="N276" s="324">
        <f t="shared" si="71"/>
        <v>-26500000</v>
      </c>
      <c r="O276" s="207" t="s">
        <v>1305</v>
      </c>
      <c r="P276" s="180"/>
      <c r="Q276" s="180"/>
      <c r="R276" s="499" t="s">
        <v>131</v>
      </c>
      <c r="S276" s="180" t="s">
        <v>501</v>
      </c>
      <c r="T276" s="53">
        <f>T277</f>
        <v>0</v>
      </c>
      <c r="U276" s="53">
        <f>U277</f>
        <v>26500000</v>
      </c>
    </row>
    <row r="277" spans="1:21" ht="13.2" x14ac:dyDescent="0.25">
      <c r="A277" s="1" t="s">
        <v>1159</v>
      </c>
      <c r="B277" s="150"/>
      <c r="C277" s="49"/>
      <c r="D277" s="48"/>
      <c r="E277" s="48"/>
      <c r="F277" s="50"/>
      <c r="G277" s="50"/>
      <c r="H277" s="150"/>
      <c r="I277" s="201" t="s">
        <v>986</v>
      </c>
      <c r="J277" s="202">
        <v>5</v>
      </c>
      <c r="K277" s="202" t="s">
        <v>26</v>
      </c>
      <c r="L277" s="204">
        <v>5300000</v>
      </c>
      <c r="M277" s="204">
        <f>ROUNDDOWN(J277*L277,-3)</f>
        <v>26500000</v>
      </c>
      <c r="N277" s="443">
        <f t="shared" si="71"/>
        <v>-26500000</v>
      </c>
      <c r="O277" s="187" t="str">
        <f t="shared" ref="O277" si="89">IF(AND(ISBLANK(H277),N277&lt;&gt;0),"Rev detil","")</f>
        <v>Rev detil</v>
      </c>
      <c r="P277" s="180"/>
      <c r="Q277" s="180"/>
      <c r="T277" s="50" cm="1">
        <f t="array" ref="T277">_xlfn._xlws.FILTER(cek_realisasi[Akrual],cek_realisasi[Akun]=A277,0)</f>
        <v>0</v>
      </c>
      <c r="U277" s="50">
        <f>M277-T277</f>
        <v>26500000</v>
      </c>
    </row>
    <row r="278" spans="1:21" ht="13.2" x14ac:dyDescent="0.25">
      <c r="A278" s="1" t="s">
        <v>1016</v>
      </c>
      <c r="B278" s="155"/>
      <c r="C278" s="64"/>
      <c r="D278" s="63"/>
      <c r="E278" s="63"/>
      <c r="F278" s="65"/>
      <c r="G278" s="65"/>
      <c r="H278" s="155" t="s">
        <v>1018</v>
      </c>
      <c r="I278" s="64" t="s">
        <v>1025</v>
      </c>
      <c r="J278" s="63"/>
      <c r="K278" s="63"/>
      <c r="L278" s="65"/>
      <c r="M278" s="65">
        <f>M279</f>
        <v>0</v>
      </c>
      <c r="N278" s="327">
        <f t="shared" si="71"/>
        <v>0</v>
      </c>
      <c r="O278" s="207"/>
      <c r="P278" s="180" t="s">
        <v>499</v>
      </c>
      <c r="Q278" s="180" t="s">
        <v>500</v>
      </c>
      <c r="S278" s="223"/>
      <c r="T278" s="65">
        <f>T279</f>
        <v>0</v>
      </c>
      <c r="U278" s="65">
        <f>U279</f>
        <v>0</v>
      </c>
    </row>
    <row r="279" spans="1:21" ht="13.2" x14ac:dyDescent="0.25">
      <c r="A279" s="1" t="s">
        <v>1017</v>
      </c>
      <c r="B279" s="151"/>
      <c r="C279" s="52"/>
      <c r="D279" s="51"/>
      <c r="E279" s="51"/>
      <c r="F279" s="53"/>
      <c r="G279" s="53"/>
      <c r="H279" s="151">
        <v>524114</v>
      </c>
      <c r="I279" s="52" t="s">
        <v>954</v>
      </c>
      <c r="J279" s="51"/>
      <c r="K279" s="51"/>
      <c r="L279" s="53"/>
      <c r="M279" s="53">
        <f>SUM(M280:M281)</f>
        <v>0</v>
      </c>
      <c r="N279" s="324">
        <f t="shared" si="71"/>
        <v>0</v>
      </c>
      <c r="O279" s="207"/>
      <c r="P279" s="180"/>
      <c r="Q279" s="180"/>
      <c r="R279" s="499" t="s">
        <v>131</v>
      </c>
      <c r="S279" s="223" t="s">
        <v>500</v>
      </c>
      <c r="T279" s="53">
        <f>SUM(T280:T281)</f>
        <v>0</v>
      </c>
      <c r="U279" s="53">
        <f>SUM(U280:U281)</f>
        <v>0</v>
      </c>
    </row>
    <row r="280" spans="1:21" ht="13.2" x14ac:dyDescent="0.25">
      <c r="A280" s="1" t="s">
        <v>1259</v>
      </c>
      <c r="B280" s="150"/>
      <c r="C280" s="49"/>
      <c r="D280" s="48"/>
      <c r="E280" s="48"/>
      <c r="F280" s="50"/>
      <c r="G280" s="50"/>
      <c r="H280" s="150"/>
      <c r="I280" s="49" t="s">
        <v>955</v>
      </c>
      <c r="J280" s="48">
        <v>0</v>
      </c>
      <c r="K280" s="48" t="s">
        <v>479</v>
      </c>
      <c r="L280" s="50">
        <v>1000000</v>
      </c>
      <c r="M280" s="50">
        <f>ROUNDDOWN(J280*L280,-3)</f>
        <v>0</v>
      </c>
      <c r="N280" s="247">
        <f t="shared" si="71"/>
        <v>0</v>
      </c>
      <c r="O280" s="207"/>
      <c r="P280" s="180"/>
      <c r="Q280" s="180"/>
      <c r="T280" s="50" cm="1">
        <f t="array" ref="T280">_xlfn._xlws.FILTER(cek_realisasi[Akrual],cek_realisasi[Akun]=A280,0)</f>
        <v>0</v>
      </c>
      <c r="U280" s="50">
        <f t="shared" ref="U280:U281" si="90">M280-T280</f>
        <v>0</v>
      </c>
    </row>
    <row r="281" spans="1:21" ht="13.2" x14ac:dyDescent="0.25">
      <c r="A281" s="1" t="s">
        <v>1260</v>
      </c>
      <c r="B281" s="150"/>
      <c r="C281" s="49"/>
      <c r="D281" s="48"/>
      <c r="E281" s="48"/>
      <c r="F281" s="50"/>
      <c r="G281" s="50"/>
      <c r="H281" s="150"/>
      <c r="I281" s="49" t="s">
        <v>956</v>
      </c>
      <c r="J281" s="48">
        <v>0</v>
      </c>
      <c r="K281" s="48" t="s">
        <v>479</v>
      </c>
      <c r="L281" s="50">
        <v>782257.14285714284</v>
      </c>
      <c r="M281" s="50">
        <f>ROUNDDOWN(J281*L281,-3)</f>
        <v>0</v>
      </c>
      <c r="N281" s="247">
        <f t="shared" si="71"/>
        <v>0</v>
      </c>
      <c r="O281" s="207"/>
      <c r="P281" s="180"/>
      <c r="Q281" s="180"/>
      <c r="T281" s="50" cm="1">
        <f t="array" ref="T281">_xlfn._xlws.FILTER(cek_realisasi[Akrual],cek_realisasi[Akun]=A281,0)</f>
        <v>0</v>
      </c>
      <c r="U281" s="50">
        <f t="shared" si="90"/>
        <v>0</v>
      </c>
    </row>
    <row r="282" spans="1:21" ht="26.4" x14ac:dyDescent="0.25">
      <c r="A282" s="1" t="s">
        <v>1162</v>
      </c>
      <c r="B282" s="148"/>
      <c r="C282" s="43"/>
      <c r="D282" s="42"/>
      <c r="E282" s="42"/>
      <c r="F282" s="44"/>
      <c r="G282" s="44"/>
      <c r="H282" s="148" t="s">
        <v>1020</v>
      </c>
      <c r="I282" s="43" t="s">
        <v>1273</v>
      </c>
      <c r="J282" s="42"/>
      <c r="K282" s="42"/>
      <c r="L282" s="44"/>
      <c r="M282" s="44">
        <f>SUM(M283,M285)</f>
        <v>0</v>
      </c>
      <c r="N282" s="313">
        <f t="shared" si="71"/>
        <v>0</v>
      </c>
      <c r="O282" s="207"/>
      <c r="P282" s="180" t="s">
        <v>499</v>
      </c>
      <c r="Q282" s="180" t="s">
        <v>501</v>
      </c>
      <c r="S282" s="223"/>
      <c r="T282" s="44">
        <f>SUM(T283,T285)</f>
        <v>0</v>
      </c>
      <c r="U282" s="44">
        <f>SUM(U283,U285)</f>
        <v>0</v>
      </c>
    </row>
    <row r="283" spans="1:21" ht="13.2" x14ac:dyDescent="0.25">
      <c r="A283" s="1" t="s">
        <v>1163</v>
      </c>
      <c r="B283" s="149"/>
      <c r="C283" s="46"/>
      <c r="D283" s="45"/>
      <c r="E283" s="45"/>
      <c r="F283" s="47"/>
      <c r="G283" s="47"/>
      <c r="H283" s="149" t="s">
        <v>524</v>
      </c>
      <c r="I283" s="46" t="s">
        <v>73</v>
      </c>
      <c r="J283" s="45"/>
      <c r="K283" s="45"/>
      <c r="L283" s="47"/>
      <c r="M283" s="47">
        <f>M284</f>
        <v>0</v>
      </c>
      <c r="N283" s="323">
        <f t="shared" si="71"/>
        <v>0</v>
      </c>
      <c r="O283" s="207"/>
      <c r="P283" s="180"/>
      <c r="Q283" s="180"/>
      <c r="R283" s="499" t="s">
        <v>131</v>
      </c>
      <c r="S283" s="223" t="s">
        <v>501</v>
      </c>
      <c r="T283" s="47">
        <f>T284</f>
        <v>0</v>
      </c>
      <c r="U283" s="47">
        <f>U284</f>
        <v>0</v>
      </c>
    </row>
    <row r="284" spans="1:21" ht="13.2" x14ac:dyDescent="0.25">
      <c r="A284" s="1" t="s">
        <v>1164</v>
      </c>
      <c r="B284" s="150"/>
      <c r="C284" s="49"/>
      <c r="D284" s="48"/>
      <c r="E284" s="48"/>
      <c r="F284" s="50"/>
      <c r="G284" s="50"/>
      <c r="H284" s="150"/>
      <c r="I284" s="49" t="s">
        <v>983</v>
      </c>
      <c r="J284" s="48">
        <v>1</v>
      </c>
      <c r="K284" s="48" t="s">
        <v>120</v>
      </c>
      <c r="L284" s="50">
        <v>25000000</v>
      </c>
      <c r="M284" s="50">
        <v>0</v>
      </c>
      <c r="N284" s="247">
        <f t="shared" si="71"/>
        <v>0</v>
      </c>
      <c r="O284" s="207"/>
      <c r="P284" s="180"/>
      <c r="Q284" s="180"/>
      <c r="T284" s="50" cm="1">
        <f t="array" ref="T284">_xlfn._xlws.FILTER(cek_realisasi[Akrual],cek_realisasi[Akun]=A284,0)</f>
        <v>0</v>
      </c>
      <c r="U284" s="50">
        <f>M284-T284</f>
        <v>0</v>
      </c>
    </row>
    <row r="285" spans="1:21" ht="13.2" x14ac:dyDescent="0.25">
      <c r="A285" s="1" t="s">
        <v>1165</v>
      </c>
      <c r="B285" s="153"/>
      <c r="C285" s="58"/>
      <c r="D285" s="57"/>
      <c r="E285" s="57"/>
      <c r="F285" s="59"/>
      <c r="G285" s="59"/>
      <c r="H285" s="153" t="s">
        <v>528</v>
      </c>
      <c r="I285" s="58" t="s">
        <v>31</v>
      </c>
      <c r="J285" s="57"/>
      <c r="K285" s="57"/>
      <c r="L285" s="59"/>
      <c r="M285" s="59">
        <f>M286</f>
        <v>0</v>
      </c>
      <c r="N285" s="325">
        <f t="shared" si="71"/>
        <v>0</v>
      </c>
      <c r="O285" s="207"/>
      <c r="P285" s="180"/>
      <c r="Q285" s="180"/>
      <c r="R285" s="499" t="s">
        <v>131</v>
      </c>
      <c r="S285" s="223" t="s">
        <v>501</v>
      </c>
      <c r="T285" s="59">
        <f>T286</f>
        <v>0</v>
      </c>
      <c r="U285" s="59">
        <f>U286</f>
        <v>0</v>
      </c>
    </row>
    <row r="286" spans="1:21" ht="13.2" x14ac:dyDescent="0.25">
      <c r="A286" s="1" t="s">
        <v>1166</v>
      </c>
      <c r="B286" s="150"/>
      <c r="C286" s="49"/>
      <c r="D286" s="48"/>
      <c r="E286" s="48"/>
      <c r="F286" s="50"/>
      <c r="G286" s="50"/>
      <c r="H286" s="150"/>
      <c r="I286" s="49" t="s">
        <v>558</v>
      </c>
      <c r="J286" s="48">
        <v>12</v>
      </c>
      <c r="K286" s="48" t="s">
        <v>33</v>
      </c>
      <c r="L286" s="50">
        <v>900000</v>
      </c>
      <c r="M286" s="50">
        <v>0</v>
      </c>
      <c r="N286" s="247">
        <f t="shared" si="71"/>
        <v>0</v>
      </c>
      <c r="O286" s="207"/>
      <c r="P286" s="180"/>
      <c r="Q286" s="180"/>
      <c r="T286" s="50" cm="1">
        <f t="array" ref="T286">_xlfn._xlws.FILTER(cek_realisasi[Akrual],cek_realisasi[Akun]=A286,0)</f>
        <v>0</v>
      </c>
      <c r="U286" s="50">
        <f>M286-T286</f>
        <v>0</v>
      </c>
    </row>
    <row r="287" spans="1:21" ht="13.2" x14ac:dyDescent="0.25">
      <c r="A287" s="1" t="s">
        <v>1167</v>
      </c>
      <c r="B287" s="152"/>
      <c r="C287" s="55"/>
      <c r="D287" s="54"/>
      <c r="E287" s="54"/>
      <c r="F287" s="56"/>
      <c r="G287" s="56"/>
      <c r="H287" s="152" t="s">
        <v>1261</v>
      </c>
      <c r="I287" s="55" t="s">
        <v>1243</v>
      </c>
      <c r="J287" s="54"/>
      <c r="K287" s="54"/>
      <c r="L287" s="56"/>
      <c r="M287" s="56">
        <f t="shared" ref="M287:M288" si="91">M288</f>
        <v>0</v>
      </c>
      <c r="N287" s="326">
        <f t="shared" si="71"/>
        <v>0</v>
      </c>
      <c r="O287" s="207"/>
      <c r="P287" s="180" t="s">
        <v>502</v>
      </c>
      <c r="Q287" s="180" t="s">
        <v>504</v>
      </c>
      <c r="S287" s="223"/>
      <c r="T287" s="56">
        <f t="shared" ref="T287:U288" si="92">T288</f>
        <v>0</v>
      </c>
      <c r="U287" s="56">
        <f t="shared" si="92"/>
        <v>0</v>
      </c>
    </row>
    <row r="288" spans="1:21" ht="13.2" x14ac:dyDescent="0.25">
      <c r="A288" s="1" t="s">
        <v>1168</v>
      </c>
      <c r="B288" s="153"/>
      <c r="C288" s="58"/>
      <c r="D288" s="57"/>
      <c r="E288" s="57"/>
      <c r="F288" s="59"/>
      <c r="G288" s="59"/>
      <c r="H288" s="153" t="s">
        <v>528</v>
      </c>
      <c r="I288" s="58" t="s">
        <v>31</v>
      </c>
      <c r="J288" s="57"/>
      <c r="K288" s="57"/>
      <c r="L288" s="59"/>
      <c r="M288" s="59">
        <f t="shared" si="91"/>
        <v>0</v>
      </c>
      <c r="N288" s="325">
        <f t="shared" si="71"/>
        <v>0</v>
      </c>
      <c r="O288" s="207"/>
      <c r="P288" s="180"/>
      <c r="Q288" s="180"/>
      <c r="R288" s="499" t="s">
        <v>131</v>
      </c>
      <c r="S288" s="223" t="s">
        <v>504</v>
      </c>
      <c r="T288" s="59">
        <f t="shared" si="92"/>
        <v>0</v>
      </c>
      <c r="U288" s="59">
        <f t="shared" si="92"/>
        <v>0</v>
      </c>
    </row>
    <row r="289" spans="1:21" ht="13.2" x14ac:dyDescent="0.25">
      <c r="A289" s="1" t="s">
        <v>1169</v>
      </c>
      <c r="B289" s="150"/>
      <c r="C289" s="49"/>
      <c r="D289" s="48"/>
      <c r="E289" s="48"/>
      <c r="F289" s="50"/>
      <c r="G289" s="50"/>
      <c r="H289" s="150"/>
      <c r="I289" s="49" t="s">
        <v>558</v>
      </c>
      <c r="J289" s="48">
        <v>30</v>
      </c>
      <c r="K289" s="48" t="s">
        <v>33</v>
      </c>
      <c r="L289" s="50">
        <v>900000</v>
      </c>
      <c r="M289" s="50">
        <v>0</v>
      </c>
      <c r="N289" s="247">
        <f t="shared" si="71"/>
        <v>0</v>
      </c>
      <c r="O289" s="207"/>
      <c r="P289" s="180"/>
      <c r="Q289" s="180"/>
      <c r="T289" s="50" cm="1">
        <f t="array" ref="T289">_xlfn._xlws.FILTER(cek_realisasi[Akrual],cek_realisasi[Akun]=A289,0)</f>
        <v>0</v>
      </c>
      <c r="U289" s="50">
        <f>M289-T289</f>
        <v>0</v>
      </c>
    </row>
    <row r="290" spans="1:21" ht="13.2" x14ac:dyDescent="0.25">
      <c r="A290" s="1" t="s">
        <v>231</v>
      </c>
      <c r="B290" s="166" t="s">
        <v>232</v>
      </c>
      <c r="C290" s="97" t="s">
        <v>233</v>
      </c>
      <c r="D290" s="96">
        <v>1</v>
      </c>
      <c r="E290" s="96" t="s">
        <v>123</v>
      </c>
      <c r="F290" s="98"/>
      <c r="G290" s="98">
        <f>SUM(G291,G317)</f>
        <v>9231678000</v>
      </c>
      <c r="H290" s="166" t="s">
        <v>232</v>
      </c>
      <c r="I290" s="97" t="s">
        <v>233</v>
      </c>
      <c r="J290" s="96">
        <v>1</v>
      </c>
      <c r="K290" s="96" t="s">
        <v>123</v>
      </c>
      <c r="L290" s="98"/>
      <c r="M290" s="98">
        <f>SUM(M291,M317)</f>
        <v>9231678000</v>
      </c>
      <c r="N290" s="333">
        <f t="shared" si="71"/>
        <v>0</v>
      </c>
      <c r="O290" s="207" t="s">
        <v>1306</v>
      </c>
      <c r="P290" s="180"/>
      <c r="Q290" s="180"/>
      <c r="T290" s="98">
        <f>SUM(T291,T317)</f>
        <v>3329266642</v>
      </c>
      <c r="U290" s="98">
        <f>SUM(U291,U317)</f>
        <v>5902411358</v>
      </c>
    </row>
    <row r="291" spans="1:21" ht="14.4" x14ac:dyDescent="0.3">
      <c r="A291" t="s">
        <v>534</v>
      </c>
      <c r="B291" s="291" t="s">
        <v>535</v>
      </c>
      <c r="C291" s="292" t="s">
        <v>536</v>
      </c>
      <c r="D291" s="293"/>
      <c r="E291" s="293" t="s">
        <v>553</v>
      </c>
      <c r="F291" s="294"/>
      <c r="G291" s="294">
        <f>G292</f>
        <v>7036020000</v>
      </c>
      <c r="H291" s="291" t="s">
        <v>535</v>
      </c>
      <c r="I291" s="292" t="s">
        <v>536</v>
      </c>
      <c r="J291" s="293"/>
      <c r="K291" s="293" t="s">
        <v>553</v>
      </c>
      <c r="L291" s="294"/>
      <c r="M291" s="294">
        <f>M292</f>
        <v>7036020000</v>
      </c>
      <c r="N291" s="334">
        <f t="shared" si="71"/>
        <v>0</v>
      </c>
      <c r="O291" s="207"/>
      <c r="P291" s="180"/>
      <c r="Q291" s="180"/>
      <c r="T291" s="294">
        <f>T292</f>
        <v>2657464512</v>
      </c>
      <c r="U291" s="294">
        <f>U292</f>
        <v>4378555488</v>
      </c>
    </row>
    <row r="292" spans="1:21" ht="13.2" x14ac:dyDescent="0.25">
      <c r="A292" s="1" t="s">
        <v>664</v>
      </c>
      <c r="B292" s="155" t="s">
        <v>665</v>
      </c>
      <c r="C292" s="64" t="s">
        <v>537</v>
      </c>
      <c r="D292" s="63"/>
      <c r="E292" s="63"/>
      <c r="F292" s="65"/>
      <c r="G292" s="65">
        <f>SUM(G293,G295,G297,G299,G301,G303,G305,G307,G309,G311,G313,G315)</f>
        <v>7036020000</v>
      </c>
      <c r="H292" s="155" t="s">
        <v>665</v>
      </c>
      <c r="I292" s="64" t="s">
        <v>537</v>
      </c>
      <c r="J292" s="63"/>
      <c r="K292" s="63"/>
      <c r="L292" s="65"/>
      <c r="M292" s="65">
        <f>SUM(M293,M295,M297,M299,M301,M303,M305,M307,M309,M311,M313,M315)</f>
        <v>7036020000</v>
      </c>
      <c r="N292" s="327">
        <f t="shared" si="71"/>
        <v>0</v>
      </c>
      <c r="O292" s="213"/>
      <c r="P292" s="180" t="s">
        <v>505</v>
      </c>
      <c r="Q292" s="180" t="s">
        <v>510</v>
      </c>
      <c r="S292" s="223"/>
      <c r="T292" s="65">
        <f>SUM(T293,T295,T297,T299,T301,T303,T305,T307,T309,T311,T313,T315)</f>
        <v>2657464512</v>
      </c>
      <c r="U292" s="65">
        <f>SUM(U293,U295,U297,U299,U301,U303,U305,U307,U309,U311,U313,U315)</f>
        <v>4378555488</v>
      </c>
    </row>
    <row r="293" spans="1:21" ht="13.2" x14ac:dyDescent="0.25">
      <c r="A293" s="1" t="s">
        <v>666</v>
      </c>
      <c r="B293" s="153" t="s">
        <v>667</v>
      </c>
      <c r="C293" s="58" t="s">
        <v>538</v>
      </c>
      <c r="D293" s="57"/>
      <c r="E293" s="57"/>
      <c r="F293" s="59"/>
      <c r="G293" s="59">
        <f>G294</f>
        <v>2390272000</v>
      </c>
      <c r="H293" s="153" t="s">
        <v>667</v>
      </c>
      <c r="I293" s="58" t="s">
        <v>538</v>
      </c>
      <c r="J293" s="57"/>
      <c r="K293" s="57"/>
      <c r="L293" s="59"/>
      <c r="M293" s="59">
        <f>M294</f>
        <v>2390272000</v>
      </c>
      <c r="N293" s="325">
        <f t="shared" si="71"/>
        <v>0</v>
      </c>
      <c r="O293" s="211"/>
      <c r="P293" s="180"/>
      <c r="Q293" s="180"/>
      <c r="R293" s="500" t="s">
        <v>1012</v>
      </c>
      <c r="S293" s="223" t="s">
        <v>510</v>
      </c>
      <c r="T293" s="59">
        <f>T294</f>
        <v>1153923400</v>
      </c>
      <c r="U293" s="59">
        <f>U294</f>
        <v>1236348600</v>
      </c>
    </row>
    <row r="294" spans="1:21" ht="13.2" x14ac:dyDescent="0.25">
      <c r="A294" s="1" t="s">
        <v>668</v>
      </c>
      <c r="B294" s="150"/>
      <c r="C294" s="49" t="s">
        <v>669</v>
      </c>
      <c r="D294" s="48">
        <v>14</v>
      </c>
      <c r="E294" s="48" t="s">
        <v>670</v>
      </c>
      <c r="F294" s="50">
        <v>170733715</v>
      </c>
      <c r="G294" s="50">
        <f>ROUNDDOWN(D294*F294,-3)</f>
        <v>2390272000</v>
      </c>
      <c r="H294" s="150"/>
      <c r="I294" s="49" t="s">
        <v>669</v>
      </c>
      <c r="J294" s="48">
        <v>14</v>
      </c>
      <c r="K294" s="48" t="s">
        <v>670</v>
      </c>
      <c r="L294" s="50">
        <v>170733715</v>
      </c>
      <c r="M294" s="50">
        <f>ROUNDDOWN(J294*L294,-3)</f>
        <v>2390272000</v>
      </c>
      <c r="N294" s="247">
        <f t="shared" si="71"/>
        <v>0</v>
      </c>
      <c r="O294" s="187" t="str">
        <f t="shared" ref="O294" si="93">IF(AND(ISBLANK(H294),N294&lt;&gt;0),"Rev detil","")</f>
        <v/>
      </c>
      <c r="P294" s="180"/>
      <c r="Q294" s="180"/>
      <c r="T294" s="50" cm="1">
        <f t="array" ref="T294">_xlfn._xlws.FILTER(cek_realisasi[Akrual],cek_realisasi[Akun]=A294,0)</f>
        <v>1153923400</v>
      </c>
      <c r="U294" s="50">
        <f>M294-T294</f>
        <v>1236348600</v>
      </c>
    </row>
    <row r="295" spans="1:21" ht="13.2" x14ac:dyDescent="0.25">
      <c r="A295" s="1" t="s">
        <v>671</v>
      </c>
      <c r="B295" s="151" t="s">
        <v>672</v>
      </c>
      <c r="C295" s="52" t="s">
        <v>539</v>
      </c>
      <c r="D295" s="51"/>
      <c r="E295" s="51"/>
      <c r="F295" s="53"/>
      <c r="G295" s="53">
        <f>G296</f>
        <v>109000</v>
      </c>
      <c r="H295" s="151" t="s">
        <v>672</v>
      </c>
      <c r="I295" s="52" t="s">
        <v>539</v>
      </c>
      <c r="J295" s="51"/>
      <c r="K295" s="51"/>
      <c r="L295" s="53"/>
      <c r="M295" s="53">
        <f>M296</f>
        <v>109000</v>
      </c>
      <c r="N295" s="324">
        <f t="shared" si="71"/>
        <v>0</v>
      </c>
      <c r="O295" s="209"/>
      <c r="P295" s="180"/>
      <c r="Q295" s="180"/>
      <c r="R295" s="500" t="s">
        <v>1012</v>
      </c>
      <c r="S295" s="223" t="s">
        <v>510</v>
      </c>
      <c r="T295" s="53">
        <f>T296</f>
        <v>18329</v>
      </c>
      <c r="U295" s="53">
        <f>U296</f>
        <v>90671</v>
      </c>
    </row>
    <row r="296" spans="1:21" ht="13.2" x14ac:dyDescent="0.25">
      <c r="A296" s="1" t="s">
        <v>673</v>
      </c>
      <c r="B296" s="150"/>
      <c r="C296" s="49" t="s">
        <v>674</v>
      </c>
      <c r="D296" s="48">
        <v>14</v>
      </c>
      <c r="E296" s="48" t="s">
        <v>670</v>
      </c>
      <c r="F296" s="50">
        <v>7786</v>
      </c>
      <c r="G296" s="50">
        <f>ROUNDDOWN(D296*F296,-3)</f>
        <v>109000</v>
      </c>
      <c r="H296" s="150"/>
      <c r="I296" s="49" t="s">
        <v>674</v>
      </c>
      <c r="J296" s="48">
        <v>14</v>
      </c>
      <c r="K296" s="48" t="s">
        <v>670</v>
      </c>
      <c r="L296" s="50">
        <v>7786</v>
      </c>
      <c r="M296" s="50">
        <f>ROUNDDOWN(J296*L296,-3)</f>
        <v>109000</v>
      </c>
      <c r="N296" s="247">
        <f t="shared" si="71"/>
        <v>0</v>
      </c>
      <c r="O296" s="187" t="str">
        <f t="shared" ref="O296" si="94">IF(AND(ISBLANK(H296),N296&lt;&gt;0),"Rev detil","")</f>
        <v/>
      </c>
      <c r="P296" s="180"/>
      <c r="Q296" s="180"/>
      <c r="T296" s="50" cm="1">
        <f t="array" ref="T296">_xlfn._xlws.FILTER(cek_realisasi[Akrual],cek_realisasi[Akun]=A296,0)</f>
        <v>18329</v>
      </c>
      <c r="U296" s="50">
        <f>M296-T296</f>
        <v>90671</v>
      </c>
    </row>
    <row r="297" spans="1:21" ht="13.2" x14ac:dyDescent="0.25">
      <c r="A297" s="1" t="s">
        <v>675</v>
      </c>
      <c r="B297" s="151" t="s">
        <v>676</v>
      </c>
      <c r="C297" s="52" t="s">
        <v>540</v>
      </c>
      <c r="D297" s="51"/>
      <c r="E297" s="51"/>
      <c r="F297" s="53"/>
      <c r="G297" s="53">
        <f>G298</f>
        <v>163168000</v>
      </c>
      <c r="H297" s="151" t="s">
        <v>676</v>
      </c>
      <c r="I297" s="52" t="s">
        <v>540</v>
      </c>
      <c r="J297" s="51"/>
      <c r="K297" s="51"/>
      <c r="L297" s="53"/>
      <c r="M297" s="53">
        <f>M298</f>
        <v>163168000</v>
      </c>
      <c r="N297" s="324">
        <f t="shared" si="71"/>
        <v>0</v>
      </c>
      <c r="O297" s="209"/>
      <c r="P297" s="180"/>
      <c r="Q297" s="180"/>
      <c r="R297" s="500" t="s">
        <v>1012</v>
      </c>
      <c r="S297" s="223" t="s">
        <v>510</v>
      </c>
      <c r="T297" s="53">
        <f>T298</f>
        <v>75870430</v>
      </c>
      <c r="U297" s="53">
        <f>U298</f>
        <v>87297570</v>
      </c>
    </row>
    <row r="298" spans="1:21" ht="13.2" x14ac:dyDescent="0.25">
      <c r="A298" s="1" t="s">
        <v>677</v>
      </c>
      <c r="B298" s="150"/>
      <c r="C298" s="49" t="s">
        <v>678</v>
      </c>
      <c r="D298" s="48">
        <v>14</v>
      </c>
      <c r="E298" s="48" t="s">
        <v>670</v>
      </c>
      <c r="F298" s="50">
        <v>11654858</v>
      </c>
      <c r="G298" s="50">
        <f>ROUNDDOWN(D298*F298,-3)</f>
        <v>163168000</v>
      </c>
      <c r="H298" s="150"/>
      <c r="I298" s="49" t="s">
        <v>678</v>
      </c>
      <c r="J298" s="48">
        <v>14</v>
      </c>
      <c r="K298" s="48" t="s">
        <v>670</v>
      </c>
      <c r="L298" s="50">
        <v>11654858</v>
      </c>
      <c r="M298" s="50">
        <f>ROUNDDOWN(J298*L298,-3)</f>
        <v>163168000</v>
      </c>
      <c r="N298" s="247">
        <f t="shared" si="71"/>
        <v>0</v>
      </c>
      <c r="O298" s="187" t="str">
        <f t="shared" ref="O298" si="95">IF(AND(ISBLANK(H298),N298&lt;&gt;0),"Rev detil","")</f>
        <v/>
      </c>
      <c r="P298" s="180"/>
      <c r="Q298" s="180"/>
      <c r="T298" s="50" cm="1">
        <f t="array" ref="T298">_xlfn._xlws.FILTER(cek_realisasi[Akrual],cek_realisasi[Akun]=A298,0)</f>
        <v>75870430</v>
      </c>
      <c r="U298" s="50">
        <f>M298-T298</f>
        <v>87297570</v>
      </c>
    </row>
    <row r="299" spans="1:21" ht="13.2" x14ac:dyDescent="0.25">
      <c r="A299" s="1" t="s">
        <v>679</v>
      </c>
      <c r="B299" s="151" t="s">
        <v>680</v>
      </c>
      <c r="C299" s="52" t="s">
        <v>541</v>
      </c>
      <c r="D299" s="51"/>
      <c r="E299" s="51"/>
      <c r="F299" s="53"/>
      <c r="G299" s="53">
        <f>G300</f>
        <v>57444000</v>
      </c>
      <c r="H299" s="151" t="s">
        <v>680</v>
      </c>
      <c r="I299" s="52" t="s">
        <v>541</v>
      </c>
      <c r="J299" s="51"/>
      <c r="K299" s="51"/>
      <c r="L299" s="53"/>
      <c r="M299" s="53">
        <f>M300</f>
        <v>57444000</v>
      </c>
      <c r="N299" s="324">
        <f t="shared" si="71"/>
        <v>0</v>
      </c>
      <c r="O299" s="209"/>
      <c r="P299" s="180"/>
      <c r="Q299" s="180"/>
      <c r="R299" s="500" t="s">
        <v>1012</v>
      </c>
      <c r="S299" s="223" t="s">
        <v>510</v>
      </c>
      <c r="T299" s="53">
        <f>T300</f>
        <v>23233252</v>
      </c>
      <c r="U299" s="53">
        <f>U300</f>
        <v>34210748</v>
      </c>
    </row>
    <row r="300" spans="1:21" ht="13.2" x14ac:dyDescent="0.25">
      <c r="A300" s="1" t="s">
        <v>681</v>
      </c>
      <c r="B300" s="150"/>
      <c r="C300" s="49" t="s">
        <v>682</v>
      </c>
      <c r="D300" s="48">
        <v>14</v>
      </c>
      <c r="E300" s="48" t="s">
        <v>670</v>
      </c>
      <c r="F300" s="50">
        <v>4103143</v>
      </c>
      <c r="G300" s="50">
        <f>ROUNDDOWN(D300*F300,-3)</f>
        <v>57444000</v>
      </c>
      <c r="H300" s="150"/>
      <c r="I300" s="49" t="s">
        <v>682</v>
      </c>
      <c r="J300" s="48">
        <v>14</v>
      </c>
      <c r="K300" s="48" t="s">
        <v>670</v>
      </c>
      <c r="L300" s="50">
        <v>4103143</v>
      </c>
      <c r="M300" s="50">
        <f>ROUNDDOWN(J300*L300,-3)</f>
        <v>57444000</v>
      </c>
      <c r="N300" s="247">
        <f t="shared" si="71"/>
        <v>0</v>
      </c>
      <c r="O300" s="187" t="str">
        <f t="shared" ref="O300" si="96">IF(AND(ISBLANK(H300),N300&lt;&gt;0),"Rev detil","")</f>
        <v/>
      </c>
      <c r="P300" s="180"/>
      <c r="Q300" s="180"/>
      <c r="T300" s="50" cm="1">
        <f t="array" ref="T300">_xlfn._xlws.FILTER(cek_realisasi[Akrual],cek_realisasi[Akun]=A300,0)</f>
        <v>23233252</v>
      </c>
      <c r="U300" s="50">
        <f>M300-T300</f>
        <v>34210748</v>
      </c>
    </row>
    <row r="301" spans="1:21" ht="13.2" x14ac:dyDescent="0.25">
      <c r="A301" s="1" t="s">
        <v>683</v>
      </c>
      <c r="B301" s="151" t="s">
        <v>684</v>
      </c>
      <c r="C301" s="52" t="s">
        <v>542</v>
      </c>
      <c r="D301" s="51"/>
      <c r="E301" s="51"/>
      <c r="F301" s="53"/>
      <c r="G301" s="53">
        <f>G302</f>
        <v>136220000</v>
      </c>
      <c r="H301" s="151" t="s">
        <v>684</v>
      </c>
      <c r="I301" s="52" t="s">
        <v>542</v>
      </c>
      <c r="J301" s="51"/>
      <c r="K301" s="51"/>
      <c r="L301" s="53"/>
      <c r="M301" s="53">
        <f>M302</f>
        <v>136220000</v>
      </c>
      <c r="N301" s="324">
        <f t="shared" si="71"/>
        <v>0</v>
      </c>
      <c r="O301" s="209"/>
      <c r="P301" s="180"/>
      <c r="Q301" s="180"/>
      <c r="R301" s="500" t="s">
        <v>1012</v>
      </c>
      <c r="S301" s="223" t="s">
        <v>510</v>
      </c>
      <c r="T301" s="53">
        <f>T302</f>
        <v>40390000</v>
      </c>
      <c r="U301" s="53">
        <f>U302</f>
        <v>95830000</v>
      </c>
    </row>
    <row r="302" spans="1:21" ht="13.2" x14ac:dyDescent="0.25">
      <c r="A302" s="1" t="s">
        <v>685</v>
      </c>
      <c r="B302" s="150"/>
      <c r="C302" s="49" t="s">
        <v>686</v>
      </c>
      <c r="D302" s="48">
        <v>14</v>
      </c>
      <c r="E302" s="48" t="s">
        <v>670</v>
      </c>
      <c r="F302" s="50">
        <v>9730000</v>
      </c>
      <c r="G302" s="50">
        <f>ROUNDDOWN(D302*F302,-3)</f>
        <v>136220000</v>
      </c>
      <c r="H302" s="150"/>
      <c r="I302" s="49" t="s">
        <v>686</v>
      </c>
      <c r="J302" s="48">
        <v>14</v>
      </c>
      <c r="K302" s="48" t="s">
        <v>670</v>
      </c>
      <c r="L302" s="50">
        <v>9730000</v>
      </c>
      <c r="M302" s="50">
        <f>ROUNDDOWN(J302*L302,-3)</f>
        <v>136220000</v>
      </c>
      <c r="N302" s="247">
        <f t="shared" si="71"/>
        <v>0</v>
      </c>
      <c r="O302" s="187" t="str">
        <f t="shared" ref="O302" si="97">IF(AND(ISBLANK(H302),N302&lt;&gt;0),"Rev detil","")</f>
        <v/>
      </c>
      <c r="P302" s="180"/>
      <c r="Q302" s="180"/>
      <c r="T302" s="50" cm="1">
        <f t="array" ref="T302">_xlfn._xlws.FILTER(cek_realisasi[Akrual],cek_realisasi[Akun]=A302,0)</f>
        <v>40390000</v>
      </c>
      <c r="U302" s="50">
        <f>M302-T302</f>
        <v>95830000</v>
      </c>
    </row>
    <row r="303" spans="1:21" ht="13.2" x14ac:dyDescent="0.25">
      <c r="A303" s="1" t="s">
        <v>687</v>
      </c>
      <c r="B303" s="151" t="s">
        <v>688</v>
      </c>
      <c r="C303" s="52" t="s">
        <v>543</v>
      </c>
      <c r="D303" s="51"/>
      <c r="E303" s="51"/>
      <c r="F303" s="53"/>
      <c r="G303" s="53">
        <f>G304</f>
        <v>198366000</v>
      </c>
      <c r="H303" s="151" t="s">
        <v>688</v>
      </c>
      <c r="I303" s="52" t="s">
        <v>543</v>
      </c>
      <c r="J303" s="51"/>
      <c r="K303" s="51"/>
      <c r="L303" s="53"/>
      <c r="M303" s="53">
        <f>M304</f>
        <v>198366000</v>
      </c>
      <c r="N303" s="324">
        <f t="shared" si="71"/>
        <v>0</v>
      </c>
      <c r="O303" s="209"/>
      <c r="P303" s="180"/>
      <c r="Q303" s="180"/>
      <c r="R303" s="500" t="s">
        <v>1012</v>
      </c>
      <c r="S303" s="223" t="s">
        <v>510</v>
      </c>
      <c r="T303" s="53">
        <f>T304</f>
        <v>153340000</v>
      </c>
      <c r="U303" s="53">
        <f>U304</f>
        <v>45026000</v>
      </c>
    </row>
    <row r="304" spans="1:21" ht="13.2" x14ac:dyDescent="0.25">
      <c r="A304" s="1" t="s">
        <v>689</v>
      </c>
      <c r="B304" s="150"/>
      <c r="C304" s="49" t="s">
        <v>690</v>
      </c>
      <c r="D304" s="48">
        <v>14</v>
      </c>
      <c r="E304" s="48" t="s">
        <v>670</v>
      </c>
      <c r="F304" s="50">
        <v>14169000</v>
      </c>
      <c r="G304" s="50">
        <f>ROUNDDOWN(D304*F304,-3)</f>
        <v>198366000</v>
      </c>
      <c r="H304" s="150"/>
      <c r="I304" s="49" t="s">
        <v>690</v>
      </c>
      <c r="J304" s="48">
        <v>14</v>
      </c>
      <c r="K304" s="48" t="s">
        <v>670</v>
      </c>
      <c r="L304" s="50">
        <v>14169000</v>
      </c>
      <c r="M304" s="50">
        <f>ROUNDDOWN(J304*L304,-3)</f>
        <v>198366000</v>
      </c>
      <c r="N304" s="247">
        <f t="shared" si="71"/>
        <v>0</v>
      </c>
      <c r="O304" s="187" t="str">
        <f t="shared" ref="O304" si="98">IF(AND(ISBLANK(H304),N304&lt;&gt;0),"Rev detil","")</f>
        <v/>
      </c>
      <c r="P304" s="180"/>
      <c r="Q304" s="180"/>
      <c r="T304" s="50" cm="1">
        <f t="array" ref="T304">_xlfn._xlws.FILTER(cek_realisasi[Akrual],cek_realisasi[Akun]=A304,0)</f>
        <v>153340000</v>
      </c>
      <c r="U304" s="50">
        <f>M304-T304</f>
        <v>45026000</v>
      </c>
    </row>
    <row r="305" spans="1:21" ht="13.2" x14ac:dyDescent="0.25">
      <c r="A305" s="1" t="s">
        <v>691</v>
      </c>
      <c r="B305" s="151" t="s">
        <v>692</v>
      </c>
      <c r="C305" s="52" t="s">
        <v>544</v>
      </c>
      <c r="D305" s="51"/>
      <c r="E305" s="51"/>
      <c r="F305" s="53"/>
      <c r="G305" s="53">
        <f>G306</f>
        <v>13346000</v>
      </c>
      <c r="H305" s="151" t="s">
        <v>692</v>
      </c>
      <c r="I305" s="52" t="s">
        <v>544</v>
      </c>
      <c r="J305" s="51"/>
      <c r="K305" s="51"/>
      <c r="L305" s="53"/>
      <c r="M305" s="53">
        <f>M306</f>
        <v>13346000</v>
      </c>
      <c r="N305" s="324">
        <f t="shared" si="71"/>
        <v>0</v>
      </c>
      <c r="O305" s="209"/>
      <c r="P305" s="180"/>
      <c r="Q305" s="180"/>
      <c r="R305" s="500" t="s">
        <v>1012</v>
      </c>
      <c r="S305" s="223" t="s">
        <v>510</v>
      </c>
      <c r="T305" s="53">
        <f>T306</f>
        <v>5007559</v>
      </c>
      <c r="U305" s="53">
        <f>U306</f>
        <v>8338441</v>
      </c>
    </row>
    <row r="306" spans="1:21" ht="13.2" x14ac:dyDescent="0.25">
      <c r="A306" s="1" t="s">
        <v>693</v>
      </c>
      <c r="B306" s="150"/>
      <c r="C306" s="49" t="s">
        <v>694</v>
      </c>
      <c r="D306" s="48">
        <v>14</v>
      </c>
      <c r="E306" s="48" t="s">
        <v>670</v>
      </c>
      <c r="F306" s="50">
        <v>953357</v>
      </c>
      <c r="G306" s="50">
        <f>ROUNDDOWN(D306*F306,-3)</f>
        <v>13346000</v>
      </c>
      <c r="H306" s="150"/>
      <c r="I306" s="49" t="s">
        <v>694</v>
      </c>
      <c r="J306" s="48">
        <v>14</v>
      </c>
      <c r="K306" s="48" t="s">
        <v>670</v>
      </c>
      <c r="L306" s="50">
        <v>953357</v>
      </c>
      <c r="M306" s="50">
        <f>ROUNDDOWN(J306*L306,-3)</f>
        <v>13346000</v>
      </c>
      <c r="N306" s="247">
        <f t="shared" si="71"/>
        <v>0</v>
      </c>
      <c r="O306" s="187" t="str">
        <f t="shared" ref="O306" si="99">IF(AND(ISBLANK(H306),N306&lt;&gt;0),"Rev detil","")</f>
        <v/>
      </c>
      <c r="P306" s="180"/>
      <c r="Q306" s="180"/>
      <c r="T306" s="50" cm="1">
        <f t="array" ref="T306">_xlfn._xlws.FILTER(cek_realisasi[Akrual],cek_realisasi[Akun]=A306,0)</f>
        <v>5007559</v>
      </c>
      <c r="U306" s="50">
        <f>M306-T306</f>
        <v>8338441</v>
      </c>
    </row>
    <row r="307" spans="1:21" ht="13.2" x14ac:dyDescent="0.25">
      <c r="A307" s="1" t="s">
        <v>695</v>
      </c>
      <c r="B307" s="149" t="s">
        <v>696</v>
      </c>
      <c r="C307" s="46" t="s">
        <v>545</v>
      </c>
      <c r="D307" s="45"/>
      <c r="E307" s="45"/>
      <c r="F307" s="47"/>
      <c r="G307" s="47">
        <f>G308</f>
        <v>113636000</v>
      </c>
      <c r="H307" s="149" t="s">
        <v>696</v>
      </c>
      <c r="I307" s="46" t="s">
        <v>545</v>
      </c>
      <c r="J307" s="45"/>
      <c r="K307" s="45"/>
      <c r="L307" s="47"/>
      <c r="M307" s="47">
        <f>M308</f>
        <v>113636000</v>
      </c>
      <c r="N307" s="323">
        <f t="shared" ref="N307:N370" si="100">G307-M307</f>
        <v>0</v>
      </c>
      <c r="O307" s="208"/>
      <c r="P307" s="180"/>
      <c r="Q307" s="180"/>
      <c r="R307" s="500" t="s">
        <v>1012</v>
      </c>
      <c r="S307" s="223" t="s">
        <v>510</v>
      </c>
      <c r="T307" s="47">
        <f>T308</f>
        <v>61122480</v>
      </c>
      <c r="U307" s="47">
        <f>U308</f>
        <v>52513520</v>
      </c>
    </row>
    <row r="308" spans="1:21" ht="13.2" x14ac:dyDescent="0.25">
      <c r="A308" s="1" t="s">
        <v>697</v>
      </c>
      <c r="B308" s="150"/>
      <c r="C308" s="49" t="s">
        <v>698</v>
      </c>
      <c r="D308" s="48">
        <v>1</v>
      </c>
      <c r="E308" s="48" t="s">
        <v>388</v>
      </c>
      <c r="F308" s="50">
        <v>113636000</v>
      </c>
      <c r="G308" s="50">
        <f>ROUNDDOWN(D308*F308,-3)</f>
        <v>113636000</v>
      </c>
      <c r="H308" s="150"/>
      <c r="I308" s="49" t="s">
        <v>698</v>
      </c>
      <c r="J308" s="48">
        <v>1</v>
      </c>
      <c r="K308" s="48" t="s">
        <v>388</v>
      </c>
      <c r="L308" s="50">
        <v>113636000</v>
      </c>
      <c r="M308" s="50">
        <f>ROUNDDOWN(J308*L308,-3)</f>
        <v>113636000</v>
      </c>
      <c r="N308" s="247">
        <f t="shared" si="100"/>
        <v>0</v>
      </c>
      <c r="O308" s="187" t="str">
        <f t="shared" ref="O308" si="101">IF(AND(ISBLANK(H308),N308&lt;&gt;0),"Rev detil","")</f>
        <v/>
      </c>
      <c r="P308" s="180"/>
      <c r="Q308" s="180"/>
      <c r="T308" s="50" cm="1">
        <f t="array" ref="T308">_xlfn._xlws.FILTER(cek_realisasi[Akrual],cek_realisasi[Akun]=A308,0)</f>
        <v>61122480</v>
      </c>
      <c r="U308" s="50">
        <f>M308-T308</f>
        <v>52513520</v>
      </c>
    </row>
    <row r="309" spans="1:21" ht="13.2" x14ac:dyDescent="0.25">
      <c r="A309" s="1" t="s">
        <v>699</v>
      </c>
      <c r="B309" s="151" t="s">
        <v>700</v>
      </c>
      <c r="C309" s="52" t="s">
        <v>546</v>
      </c>
      <c r="D309" s="51"/>
      <c r="E309" s="51"/>
      <c r="F309" s="53"/>
      <c r="G309" s="53">
        <f>G310</f>
        <v>451220000</v>
      </c>
      <c r="H309" s="151" t="s">
        <v>700</v>
      </c>
      <c r="I309" s="52" t="s">
        <v>546</v>
      </c>
      <c r="J309" s="51"/>
      <c r="K309" s="51"/>
      <c r="L309" s="53"/>
      <c r="M309" s="53">
        <f>M310</f>
        <v>451220000</v>
      </c>
      <c r="N309" s="324">
        <f t="shared" si="100"/>
        <v>0</v>
      </c>
      <c r="O309" s="209"/>
      <c r="P309" s="180"/>
      <c r="Q309" s="180"/>
      <c r="R309" s="500" t="s">
        <v>1012</v>
      </c>
      <c r="S309" s="223" t="s">
        <v>510</v>
      </c>
      <c r="T309" s="53">
        <f>T310</f>
        <v>80920000</v>
      </c>
      <c r="U309" s="53">
        <f>U310</f>
        <v>370300000</v>
      </c>
    </row>
    <row r="310" spans="1:21" ht="13.2" x14ac:dyDescent="0.25">
      <c r="A310" s="1" t="s">
        <v>701</v>
      </c>
      <c r="B310" s="150"/>
      <c r="C310" s="49" t="s">
        <v>702</v>
      </c>
      <c r="D310" s="48">
        <v>1</v>
      </c>
      <c r="E310" s="48" t="s">
        <v>388</v>
      </c>
      <c r="F310" s="50">
        <v>451220000</v>
      </c>
      <c r="G310" s="50">
        <f>ROUNDDOWN(D310*F310,-3)</f>
        <v>451220000</v>
      </c>
      <c r="H310" s="150"/>
      <c r="I310" s="49" t="s">
        <v>702</v>
      </c>
      <c r="J310" s="48">
        <v>1</v>
      </c>
      <c r="K310" s="48" t="s">
        <v>388</v>
      </c>
      <c r="L310" s="50">
        <v>451220000</v>
      </c>
      <c r="M310" s="50">
        <f>ROUNDDOWN(J310*L310,-3)</f>
        <v>451220000</v>
      </c>
      <c r="N310" s="247">
        <f t="shared" si="100"/>
        <v>0</v>
      </c>
      <c r="O310" s="187" t="str">
        <f t="shared" ref="O310" si="102">IF(AND(ISBLANK(H310),N310&lt;&gt;0),"Rev detil","")</f>
        <v/>
      </c>
      <c r="P310" s="180"/>
      <c r="Q310" s="180"/>
      <c r="T310" s="50" cm="1">
        <f t="array" ref="T310">_xlfn._xlws.FILTER(cek_realisasi[Akrual],cek_realisasi[Akun]=A310,0)</f>
        <v>80920000</v>
      </c>
      <c r="U310" s="50">
        <f>M310-T310</f>
        <v>370300000</v>
      </c>
    </row>
    <row r="311" spans="1:21" ht="13.2" x14ac:dyDescent="0.25">
      <c r="A311" s="1" t="s">
        <v>703</v>
      </c>
      <c r="B311" s="149" t="s">
        <v>704</v>
      </c>
      <c r="C311" s="46" t="s">
        <v>547</v>
      </c>
      <c r="D311" s="45"/>
      <c r="E311" s="45"/>
      <c r="F311" s="47"/>
      <c r="G311" s="47">
        <f>G312</f>
        <v>81480000</v>
      </c>
      <c r="H311" s="149" t="s">
        <v>704</v>
      </c>
      <c r="I311" s="46" t="s">
        <v>547</v>
      </c>
      <c r="J311" s="45"/>
      <c r="K311" s="45"/>
      <c r="L311" s="47"/>
      <c r="M311" s="47">
        <f>M312</f>
        <v>81480000</v>
      </c>
      <c r="N311" s="323">
        <f t="shared" si="100"/>
        <v>0</v>
      </c>
      <c r="O311" s="208"/>
      <c r="P311" s="180"/>
      <c r="Q311" s="180"/>
      <c r="R311" s="500" t="s">
        <v>1012</v>
      </c>
      <c r="S311" s="223" t="s">
        <v>510</v>
      </c>
      <c r="T311" s="47">
        <f>T312</f>
        <v>34900000</v>
      </c>
      <c r="U311" s="47">
        <f>U312</f>
        <v>46580000</v>
      </c>
    </row>
    <row r="312" spans="1:21" ht="13.2" x14ac:dyDescent="0.25">
      <c r="A312" s="1" t="s">
        <v>705</v>
      </c>
      <c r="B312" s="150"/>
      <c r="C312" s="49" t="s">
        <v>706</v>
      </c>
      <c r="D312" s="48">
        <v>14</v>
      </c>
      <c r="E312" s="48" t="s">
        <v>670</v>
      </c>
      <c r="F312" s="50">
        <v>5820000</v>
      </c>
      <c r="G312" s="50">
        <f>ROUNDDOWN(D312*F312,-3)</f>
        <v>81480000</v>
      </c>
      <c r="H312" s="150"/>
      <c r="I312" s="49" t="s">
        <v>706</v>
      </c>
      <c r="J312" s="48">
        <v>14</v>
      </c>
      <c r="K312" s="48" t="s">
        <v>670</v>
      </c>
      <c r="L312" s="50">
        <v>5820000</v>
      </c>
      <c r="M312" s="50">
        <f>ROUNDDOWN(J312*L312,-3)</f>
        <v>81480000</v>
      </c>
      <c r="N312" s="247">
        <f t="shared" si="100"/>
        <v>0</v>
      </c>
      <c r="O312" s="187" t="str">
        <f t="shared" ref="O312" si="103">IF(AND(ISBLANK(H312),N312&lt;&gt;0),"Rev detil","")</f>
        <v/>
      </c>
      <c r="P312" s="180"/>
      <c r="Q312" s="180"/>
      <c r="T312" s="50" cm="1">
        <f t="array" ref="T312">_xlfn._xlws.FILTER(cek_realisasi[Akrual],cek_realisasi[Akun]=A312,0)</f>
        <v>34900000</v>
      </c>
      <c r="U312" s="50">
        <f>M312-T312</f>
        <v>46580000</v>
      </c>
    </row>
    <row r="313" spans="1:21" ht="13.2" x14ac:dyDescent="0.25">
      <c r="A313" s="1" t="s">
        <v>707</v>
      </c>
      <c r="B313" s="153" t="s">
        <v>708</v>
      </c>
      <c r="C313" s="58" t="s">
        <v>709</v>
      </c>
      <c r="D313" s="57"/>
      <c r="E313" s="57"/>
      <c r="F313" s="59"/>
      <c r="G313" s="59">
        <f>G314</f>
        <v>173032000</v>
      </c>
      <c r="H313" s="153" t="s">
        <v>708</v>
      </c>
      <c r="I313" s="58" t="s">
        <v>709</v>
      </c>
      <c r="J313" s="57"/>
      <c r="K313" s="57"/>
      <c r="L313" s="59"/>
      <c r="M313" s="59">
        <f>M314</f>
        <v>173032000</v>
      </c>
      <c r="N313" s="325">
        <f t="shared" si="100"/>
        <v>0</v>
      </c>
      <c r="O313" s="211"/>
      <c r="P313" s="180"/>
      <c r="Q313" s="180"/>
      <c r="R313" s="500" t="s">
        <v>1012</v>
      </c>
      <c r="S313" s="223" t="s">
        <v>510</v>
      </c>
      <c r="T313" s="59">
        <f>T314</f>
        <v>0</v>
      </c>
      <c r="U313" s="59">
        <f>U314</f>
        <v>173032000</v>
      </c>
    </row>
    <row r="314" spans="1:21" ht="13.2" x14ac:dyDescent="0.25">
      <c r="A314" s="1" t="s">
        <v>710</v>
      </c>
      <c r="B314" s="150"/>
      <c r="C314" s="49" t="s">
        <v>711</v>
      </c>
      <c r="D314" s="48">
        <v>1</v>
      </c>
      <c r="E314" s="48" t="s">
        <v>388</v>
      </c>
      <c r="F314" s="50">
        <v>173032000</v>
      </c>
      <c r="G314" s="50">
        <f>ROUNDDOWN(D314*F314,-3)</f>
        <v>173032000</v>
      </c>
      <c r="H314" s="150"/>
      <c r="I314" s="49" t="s">
        <v>711</v>
      </c>
      <c r="J314" s="48">
        <v>1</v>
      </c>
      <c r="K314" s="48" t="s">
        <v>388</v>
      </c>
      <c r="L314" s="50">
        <v>173032000</v>
      </c>
      <c r="M314" s="50">
        <f>ROUNDDOWN(J314*L314,-3)</f>
        <v>173032000</v>
      </c>
      <c r="N314" s="247">
        <f t="shared" si="100"/>
        <v>0</v>
      </c>
      <c r="O314" s="187" t="str">
        <f t="shared" ref="O314" si="104">IF(AND(ISBLANK(H314),N314&lt;&gt;0),"Rev detil","")</f>
        <v/>
      </c>
      <c r="P314" s="180"/>
      <c r="Q314" s="180"/>
      <c r="T314" s="50" cm="1">
        <f t="array" ref="T314">_xlfn._xlws.FILTER(cek_realisasi[Akrual],cek_realisasi[Akun]=A314,0)</f>
        <v>0</v>
      </c>
      <c r="U314" s="50">
        <f>M314-T314</f>
        <v>173032000</v>
      </c>
    </row>
    <row r="315" spans="1:21" ht="13.2" x14ac:dyDescent="0.25">
      <c r="A315" s="1" t="s">
        <v>712</v>
      </c>
      <c r="B315" s="151" t="s">
        <v>713</v>
      </c>
      <c r="C315" s="52" t="s">
        <v>548</v>
      </c>
      <c r="D315" s="51"/>
      <c r="E315" s="51"/>
      <c r="F315" s="53"/>
      <c r="G315" s="53">
        <f>G316</f>
        <v>3257727000</v>
      </c>
      <c r="H315" s="151" t="s">
        <v>713</v>
      </c>
      <c r="I315" s="52" t="s">
        <v>548</v>
      </c>
      <c r="J315" s="51"/>
      <c r="K315" s="51"/>
      <c r="L315" s="53"/>
      <c r="M315" s="53">
        <f>M316</f>
        <v>3257727000</v>
      </c>
      <c r="N315" s="324">
        <f t="shared" si="100"/>
        <v>0</v>
      </c>
      <c r="O315" s="209"/>
      <c r="P315" s="180"/>
      <c r="Q315" s="180"/>
      <c r="R315" s="500" t="s">
        <v>1012</v>
      </c>
      <c r="S315" s="223" t="s">
        <v>510</v>
      </c>
      <c r="T315" s="53">
        <f>T316</f>
        <v>1028739062</v>
      </c>
      <c r="U315" s="53">
        <f>U316</f>
        <v>2228987938</v>
      </c>
    </row>
    <row r="316" spans="1:21" ht="13.2" x14ac:dyDescent="0.25">
      <c r="A316" s="1" t="s">
        <v>714</v>
      </c>
      <c r="B316" s="150"/>
      <c r="C316" s="49" t="s">
        <v>715</v>
      </c>
      <c r="D316" s="48">
        <v>14</v>
      </c>
      <c r="E316" s="48" t="s">
        <v>670</v>
      </c>
      <c r="F316" s="50">
        <v>232694790</v>
      </c>
      <c r="G316" s="50">
        <f>ROUNDDOWN(D316*F316,-3)</f>
        <v>3257727000</v>
      </c>
      <c r="H316" s="150"/>
      <c r="I316" s="49" t="s">
        <v>715</v>
      </c>
      <c r="J316" s="48">
        <v>14</v>
      </c>
      <c r="K316" s="48" t="s">
        <v>670</v>
      </c>
      <c r="L316" s="50">
        <v>232694790</v>
      </c>
      <c r="M316" s="50">
        <f>ROUNDDOWN(J316*L316,-3)</f>
        <v>3257727000</v>
      </c>
      <c r="N316" s="247">
        <f t="shared" si="100"/>
        <v>0</v>
      </c>
      <c r="O316" s="187" t="str">
        <f t="shared" ref="O316" si="105">IF(AND(ISBLANK(H316),N316&lt;&gt;0),"Rev detil","")</f>
        <v/>
      </c>
      <c r="P316" s="180"/>
      <c r="Q316" s="180"/>
      <c r="T316" s="50" cm="1">
        <f t="array" ref="T316">_xlfn._xlws.FILTER(cek_realisasi[Akrual],cek_realisasi[Akun]=A316,0)</f>
        <v>1028739062</v>
      </c>
      <c r="U316" s="50">
        <f>M316-T316</f>
        <v>2228987938</v>
      </c>
    </row>
    <row r="317" spans="1:21" ht="13.2" x14ac:dyDescent="0.25">
      <c r="A317" s="1" t="s">
        <v>234</v>
      </c>
      <c r="B317" s="154" t="s">
        <v>235</v>
      </c>
      <c r="C317" s="61" t="s">
        <v>236</v>
      </c>
      <c r="D317" s="60"/>
      <c r="E317" s="60" t="s">
        <v>553</v>
      </c>
      <c r="F317" s="62"/>
      <c r="G317" s="62">
        <f>SUM(G318,G341,G347,G360)</f>
        <v>2195658000</v>
      </c>
      <c r="H317" s="154" t="s">
        <v>235</v>
      </c>
      <c r="I317" s="61" t="s">
        <v>236</v>
      </c>
      <c r="J317" s="60"/>
      <c r="K317" s="60" t="s">
        <v>553</v>
      </c>
      <c r="L317" s="62"/>
      <c r="M317" s="62">
        <f>SUM(M318,M341,M347,M360)</f>
        <v>2195658000</v>
      </c>
      <c r="N317" s="335">
        <f t="shared" si="100"/>
        <v>0</v>
      </c>
      <c r="O317" s="207"/>
      <c r="P317" s="180"/>
      <c r="Q317" s="180"/>
      <c r="T317" s="62">
        <f>SUM(T318,T341,T347,T360)</f>
        <v>671802130</v>
      </c>
      <c r="U317" s="62">
        <f>SUM(U318,U341,U347,U360)</f>
        <v>1523855870</v>
      </c>
    </row>
    <row r="318" spans="1:21" ht="13.2" x14ac:dyDescent="0.25">
      <c r="A318" s="1" t="s">
        <v>237</v>
      </c>
      <c r="B318" s="155" t="s">
        <v>238</v>
      </c>
      <c r="C318" s="64" t="s">
        <v>239</v>
      </c>
      <c r="D318" s="63"/>
      <c r="E318" s="63"/>
      <c r="F318" s="65"/>
      <c r="G318" s="65">
        <f>SUM(G319,G329,G331)</f>
        <v>1528900000</v>
      </c>
      <c r="H318" s="155" t="s">
        <v>238</v>
      </c>
      <c r="I318" s="64" t="s">
        <v>239</v>
      </c>
      <c r="J318" s="63"/>
      <c r="K318" s="63"/>
      <c r="L318" s="65"/>
      <c r="M318" s="65">
        <f>SUM(M319,M329,M331)</f>
        <v>1528900000</v>
      </c>
      <c r="N318" s="327">
        <f t="shared" si="100"/>
        <v>0</v>
      </c>
      <c r="O318" s="207"/>
      <c r="P318" s="180" t="s">
        <v>505</v>
      </c>
      <c r="Q318" s="180" t="s">
        <v>506</v>
      </c>
      <c r="S318" s="223"/>
      <c r="T318" s="65">
        <f>SUM(T319,T329,T331)</f>
        <v>507160730</v>
      </c>
      <c r="U318" s="65">
        <f>SUM(U319,U329,U331)</f>
        <v>1021739270</v>
      </c>
    </row>
    <row r="319" spans="1:21" ht="13.2" x14ac:dyDescent="0.25">
      <c r="A319" s="1" t="s">
        <v>240</v>
      </c>
      <c r="B319" s="151" t="s">
        <v>716</v>
      </c>
      <c r="C319" s="52" t="s">
        <v>241</v>
      </c>
      <c r="D319" s="51"/>
      <c r="E319" s="51"/>
      <c r="F319" s="53"/>
      <c r="G319" s="53">
        <f>SUM(G320:G328)</f>
        <v>1252040000</v>
      </c>
      <c r="H319" s="151" t="s">
        <v>716</v>
      </c>
      <c r="I319" s="52" t="s">
        <v>241</v>
      </c>
      <c r="J319" s="51"/>
      <c r="K319" s="51"/>
      <c r="L319" s="53"/>
      <c r="M319" s="53">
        <f>SUM(M320:M328)</f>
        <v>1252040000</v>
      </c>
      <c r="N319" s="324">
        <f t="shared" si="100"/>
        <v>0</v>
      </c>
      <c r="O319" s="207"/>
      <c r="P319" s="180"/>
      <c r="Q319" s="180"/>
      <c r="R319" s="500" t="s">
        <v>236</v>
      </c>
      <c r="S319" s="223" t="s">
        <v>506</v>
      </c>
      <c r="T319" s="53">
        <f>SUM(T320:T328)</f>
        <v>450793680</v>
      </c>
      <c r="U319" s="53">
        <f>SUM(U320:U328)</f>
        <v>801246320</v>
      </c>
    </row>
    <row r="320" spans="1:21" ht="13.2" x14ac:dyDescent="0.25">
      <c r="A320" s="1" t="s">
        <v>242</v>
      </c>
      <c r="B320" s="150"/>
      <c r="C320" s="49" t="s">
        <v>717</v>
      </c>
      <c r="D320" s="48">
        <v>60</v>
      </c>
      <c r="E320" s="48" t="s">
        <v>718</v>
      </c>
      <c r="F320" s="50">
        <v>1487500</v>
      </c>
      <c r="G320" s="50">
        <f t="shared" ref="G320:G325" si="106">ROUNDDOWN(D320*F320,-3)</f>
        <v>89250000</v>
      </c>
      <c r="H320" s="150"/>
      <c r="I320" s="49" t="s">
        <v>717</v>
      </c>
      <c r="J320" s="48">
        <v>60</v>
      </c>
      <c r="K320" s="48" t="s">
        <v>718</v>
      </c>
      <c r="L320" s="50">
        <v>1487500</v>
      </c>
      <c r="M320" s="50">
        <f t="shared" ref="M320:M325" si="107">ROUNDDOWN(J320*L320,-3)</f>
        <v>89250000</v>
      </c>
      <c r="N320" s="247">
        <f t="shared" si="100"/>
        <v>0</v>
      </c>
      <c r="O320" s="187" t="str">
        <f t="shared" ref="O320:O328" si="108">IF(AND(ISBLANK(H320),N320&lt;&gt;0),"Rev detil","")</f>
        <v/>
      </c>
      <c r="P320" s="180"/>
      <c r="Q320" s="180"/>
      <c r="T320" s="50" cm="1">
        <f t="array" ref="T320">_xlfn._xlws.FILTER(cek_realisasi[Akrual],cek_realisasi[Akun]=A320,0)</f>
        <v>23283800</v>
      </c>
      <c r="U320" s="50">
        <f t="shared" ref="U320:U328" si="109">M320-T320</f>
        <v>65966200</v>
      </c>
    </row>
    <row r="321" spans="1:21" ht="13.2" x14ac:dyDescent="0.25">
      <c r="A321" s="1" t="s">
        <v>243</v>
      </c>
      <c r="B321" s="167"/>
      <c r="C321" s="49" t="s">
        <v>719</v>
      </c>
      <c r="D321" s="48">
        <v>1</v>
      </c>
      <c r="E321" s="48" t="s">
        <v>147</v>
      </c>
      <c r="F321" s="50">
        <v>63386000</v>
      </c>
      <c r="G321" s="50">
        <f t="shared" si="106"/>
        <v>63386000</v>
      </c>
      <c r="H321" s="167"/>
      <c r="I321" s="49" t="s">
        <v>719</v>
      </c>
      <c r="J321" s="48">
        <v>1</v>
      </c>
      <c r="K321" s="48" t="s">
        <v>147</v>
      </c>
      <c r="L321" s="50">
        <v>63386000</v>
      </c>
      <c r="M321" s="50">
        <f t="shared" si="107"/>
        <v>63386000</v>
      </c>
      <c r="N321" s="247">
        <f t="shared" si="100"/>
        <v>0</v>
      </c>
      <c r="O321" s="187" t="str">
        <f t="shared" si="108"/>
        <v/>
      </c>
      <c r="P321" s="180"/>
      <c r="Q321" s="180"/>
      <c r="T321" s="50" cm="1">
        <f t="array" ref="T321">_xlfn._xlws.FILTER(cek_realisasi[Akrual],cek_realisasi[Akun]=A321,0)</f>
        <v>2167000</v>
      </c>
      <c r="U321" s="50">
        <f t="shared" si="109"/>
        <v>61219000</v>
      </c>
    </row>
    <row r="322" spans="1:21" ht="13.2" x14ac:dyDescent="0.25">
      <c r="A322" s="1" t="s">
        <v>244</v>
      </c>
      <c r="B322" s="150"/>
      <c r="C322" s="49" t="s">
        <v>970</v>
      </c>
      <c r="D322" s="48">
        <v>156</v>
      </c>
      <c r="E322" s="48" t="s">
        <v>184</v>
      </c>
      <c r="F322" s="50">
        <v>5100000</v>
      </c>
      <c r="G322" s="50">
        <f t="shared" si="106"/>
        <v>795600000</v>
      </c>
      <c r="H322" s="150"/>
      <c r="I322" s="49" t="s">
        <v>970</v>
      </c>
      <c r="J322" s="48">
        <v>156</v>
      </c>
      <c r="K322" s="48" t="s">
        <v>184</v>
      </c>
      <c r="L322" s="50">
        <v>5100000</v>
      </c>
      <c r="M322" s="50">
        <f t="shared" si="107"/>
        <v>795600000</v>
      </c>
      <c r="N322" s="247">
        <f t="shared" si="100"/>
        <v>0</v>
      </c>
      <c r="O322" s="187" t="str">
        <f t="shared" si="108"/>
        <v/>
      </c>
      <c r="P322" s="180"/>
      <c r="Q322" s="180"/>
      <c r="T322" s="50" cm="1">
        <f t="array" ref="T322">_xlfn._xlws.FILTER(cek_realisasi[Akrual],cek_realisasi[Akun]=A322,0)</f>
        <v>367200000</v>
      </c>
      <c r="U322" s="50">
        <f t="shared" si="109"/>
        <v>428400000</v>
      </c>
    </row>
    <row r="323" spans="1:21" ht="13.2" x14ac:dyDescent="0.25">
      <c r="A323" s="1" t="s">
        <v>245</v>
      </c>
      <c r="B323" s="150"/>
      <c r="C323" s="49" t="s">
        <v>971</v>
      </c>
      <c r="D323" s="48">
        <v>13</v>
      </c>
      <c r="E323" s="48" t="s">
        <v>184</v>
      </c>
      <c r="F323" s="50">
        <v>5600000</v>
      </c>
      <c r="G323" s="50">
        <f t="shared" si="106"/>
        <v>72800000</v>
      </c>
      <c r="H323" s="150"/>
      <c r="I323" s="49" t="s">
        <v>971</v>
      </c>
      <c r="J323" s="48">
        <v>13</v>
      </c>
      <c r="K323" s="48" t="s">
        <v>184</v>
      </c>
      <c r="L323" s="50">
        <v>5600000</v>
      </c>
      <c r="M323" s="50">
        <f t="shared" si="107"/>
        <v>72800000</v>
      </c>
      <c r="N323" s="247">
        <f t="shared" si="100"/>
        <v>0</v>
      </c>
      <c r="O323" s="187" t="str">
        <f t="shared" si="108"/>
        <v/>
      </c>
      <c r="P323" s="180"/>
      <c r="Q323" s="180"/>
      <c r="T323" s="50" cm="1">
        <f t="array" ref="T323">_xlfn._xlws.FILTER(cek_realisasi[Akrual],cek_realisasi[Akun]=A323,0)</f>
        <v>33600000</v>
      </c>
      <c r="U323" s="50">
        <f t="shared" si="109"/>
        <v>39200000</v>
      </c>
    </row>
    <row r="324" spans="1:21" ht="13.2" x14ac:dyDescent="0.25">
      <c r="A324" s="1" t="s">
        <v>246</v>
      </c>
      <c r="B324" s="150"/>
      <c r="C324" s="49" t="s">
        <v>722</v>
      </c>
      <c r="D324" s="48">
        <v>12</v>
      </c>
      <c r="E324" s="48" t="s">
        <v>247</v>
      </c>
      <c r="F324" s="50">
        <v>400000</v>
      </c>
      <c r="G324" s="50">
        <f t="shared" si="106"/>
        <v>4800000</v>
      </c>
      <c r="H324" s="150"/>
      <c r="I324" s="49" t="s">
        <v>722</v>
      </c>
      <c r="J324" s="48">
        <v>12</v>
      </c>
      <c r="K324" s="48" t="s">
        <v>247</v>
      </c>
      <c r="L324" s="50">
        <v>400000</v>
      </c>
      <c r="M324" s="50">
        <f t="shared" si="107"/>
        <v>4800000</v>
      </c>
      <c r="N324" s="247">
        <f t="shared" si="100"/>
        <v>0</v>
      </c>
      <c r="O324" s="187" t="str">
        <f t="shared" si="108"/>
        <v/>
      </c>
      <c r="P324" s="180"/>
      <c r="Q324" s="180"/>
      <c r="T324" s="50" cm="1">
        <f t="array" ref="T324">_xlfn._xlws.FILTER(cek_realisasi[Akrual],cek_realisasi[Akun]=A324,0)</f>
        <v>1442880</v>
      </c>
      <c r="U324" s="50">
        <f t="shared" si="109"/>
        <v>3357120</v>
      </c>
    </row>
    <row r="325" spans="1:21" ht="13.2" x14ac:dyDescent="0.25">
      <c r="A325" s="1" t="s">
        <v>248</v>
      </c>
      <c r="B325" s="150"/>
      <c r="C325" s="49" t="s">
        <v>969</v>
      </c>
      <c r="D325" s="48">
        <v>1</v>
      </c>
      <c r="E325" s="48" t="s">
        <v>147</v>
      </c>
      <c r="F325" s="50">
        <v>130000000</v>
      </c>
      <c r="G325" s="50">
        <f t="shared" si="106"/>
        <v>130000000</v>
      </c>
      <c r="H325" s="150"/>
      <c r="I325" s="49" t="s">
        <v>969</v>
      </c>
      <c r="J325" s="48">
        <v>1</v>
      </c>
      <c r="K325" s="48" t="s">
        <v>147</v>
      </c>
      <c r="L325" s="50">
        <v>130000000</v>
      </c>
      <c r="M325" s="50">
        <f t="shared" si="107"/>
        <v>130000000</v>
      </c>
      <c r="N325" s="247">
        <f t="shared" si="100"/>
        <v>0</v>
      </c>
      <c r="O325" s="187" t="str">
        <f t="shared" si="108"/>
        <v/>
      </c>
      <c r="P325" s="180"/>
      <c r="Q325" s="180"/>
      <c r="T325" s="50" cm="1">
        <f t="array" ref="T325">_xlfn._xlws.FILTER(cek_realisasi[Akrual],cek_realisasi[Akun]=A325,0)</f>
        <v>17850000</v>
      </c>
      <c r="U325" s="50">
        <f t="shared" si="109"/>
        <v>112150000</v>
      </c>
    </row>
    <row r="326" spans="1:21" ht="13.2" x14ac:dyDescent="0.25">
      <c r="A326" s="1" t="s">
        <v>250</v>
      </c>
      <c r="B326" s="150"/>
      <c r="C326" s="49" t="s">
        <v>725</v>
      </c>
      <c r="D326" s="48">
        <v>12</v>
      </c>
      <c r="E326" s="48" t="s">
        <v>247</v>
      </c>
      <c r="F326" s="50">
        <v>1325000</v>
      </c>
      <c r="G326" s="50">
        <f t="shared" ref="G326:G328" si="110">ROUNDDOWN(D326*F326,-3)</f>
        <v>15900000</v>
      </c>
      <c r="H326" s="150"/>
      <c r="I326" s="49" t="s">
        <v>725</v>
      </c>
      <c r="J326" s="48">
        <v>12</v>
      </c>
      <c r="K326" s="48" t="s">
        <v>247</v>
      </c>
      <c r="L326" s="50">
        <v>1325000</v>
      </c>
      <c r="M326" s="50">
        <f t="shared" ref="M326:M328" si="111">ROUNDDOWN(J326*L326,-3)</f>
        <v>15900000</v>
      </c>
      <c r="N326" s="247">
        <f t="shared" si="100"/>
        <v>0</v>
      </c>
      <c r="O326" s="187" t="str">
        <f t="shared" si="108"/>
        <v/>
      </c>
      <c r="P326" s="180"/>
      <c r="Q326" s="180"/>
      <c r="T326" s="50" cm="1">
        <f t="array" ref="T326">_xlfn._xlws.FILTER(cek_realisasi[Akrual],cek_realisasi[Akun]=A326,0)</f>
        <v>5250000</v>
      </c>
      <c r="U326" s="50">
        <f t="shared" si="109"/>
        <v>10650000</v>
      </c>
    </row>
    <row r="327" spans="1:21" ht="13.2" x14ac:dyDescent="0.25">
      <c r="A327" s="1" t="s">
        <v>251</v>
      </c>
      <c r="B327" s="150"/>
      <c r="C327" s="49" t="s">
        <v>726</v>
      </c>
      <c r="D327" s="48">
        <v>12</v>
      </c>
      <c r="E327" s="48" t="s">
        <v>247</v>
      </c>
      <c r="F327" s="50">
        <v>3000000</v>
      </c>
      <c r="G327" s="50">
        <f t="shared" si="110"/>
        <v>36000000</v>
      </c>
      <c r="H327" s="150"/>
      <c r="I327" s="49" t="s">
        <v>726</v>
      </c>
      <c r="J327" s="48">
        <v>12</v>
      </c>
      <c r="K327" s="48" t="s">
        <v>247</v>
      </c>
      <c r="L327" s="50">
        <v>3000000</v>
      </c>
      <c r="M327" s="50">
        <f t="shared" si="111"/>
        <v>36000000</v>
      </c>
      <c r="N327" s="247">
        <f t="shared" si="100"/>
        <v>0</v>
      </c>
      <c r="O327" s="187" t="str">
        <f t="shared" si="108"/>
        <v/>
      </c>
      <c r="P327" s="180"/>
      <c r="Q327" s="180"/>
      <c r="T327" s="50" cm="1">
        <f t="array" ref="T327">_xlfn._xlws.FILTER(cek_realisasi[Akrual],cek_realisasi[Akun]=A327,0)</f>
        <v>0</v>
      </c>
      <c r="U327" s="50">
        <f t="shared" si="109"/>
        <v>36000000</v>
      </c>
    </row>
    <row r="328" spans="1:21" ht="13.2" x14ac:dyDescent="0.25">
      <c r="A328" s="1" t="s">
        <v>727</v>
      </c>
      <c r="B328" s="150"/>
      <c r="C328" s="49" t="s">
        <v>728</v>
      </c>
      <c r="D328" s="48">
        <v>1</v>
      </c>
      <c r="E328" s="48" t="s">
        <v>88</v>
      </c>
      <c r="F328" s="50">
        <v>44304000</v>
      </c>
      <c r="G328" s="50">
        <f t="shared" si="110"/>
        <v>44304000</v>
      </c>
      <c r="H328" s="150"/>
      <c r="I328" s="49" t="s">
        <v>728</v>
      </c>
      <c r="J328" s="48">
        <v>1</v>
      </c>
      <c r="K328" s="48" t="s">
        <v>88</v>
      </c>
      <c r="L328" s="50">
        <v>44304000</v>
      </c>
      <c r="M328" s="50">
        <f t="shared" si="111"/>
        <v>44304000</v>
      </c>
      <c r="N328" s="247">
        <f t="shared" si="100"/>
        <v>0</v>
      </c>
      <c r="O328" s="187" t="str">
        <f t="shared" si="108"/>
        <v/>
      </c>
      <c r="P328" s="180"/>
      <c r="Q328" s="180"/>
      <c r="T328" s="50" cm="1">
        <f t="array" ref="T328">_xlfn._xlws.FILTER(cek_realisasi[Akrual],cek_realisasi[Akun]=A328,0)</f>
        <v>0</v>
      </c>
      <c r="U328" s="50">
        <f t="shared" si="109"/>
        <v>44304000</v>
      </c>
    </row>
    <row r="329" spans="1:21" ht="26.4" x14ac:dyDescent="0.25">
      <c r="A329" s="1" t="s">
        <v>729</v>
      </c>
      <c r="B329" s="149" t="s">
        <v>730</v>
      </c>
      <c r="C329" s="46" t="s">
        <v>731</v>
      </c>
      <c r="D329" s="45"/>
      <c r="E329" s="45"/>
      <c r="F329" s="47"/>
      <c r="G329" s="47">
        <f>G330</f>
        <v>69600000</v>
      </c>
      <c r="H329" s="149" t="s">
        <v>730</v>
      </c>
      <c r="I329" s="46" t="s">
        <v>731</v>
      </c>
      <c r="J329" s="45"/>
      <c r="K329" s="45"/>
      <c r="L329" s="47"/>
      <c r="M329" s="47">
        <f>M330</f>
        <v>69600000</v>
      </c>
      <c r="N329" s="323">
        <f t="shared" si="100"/>
        <v>0</v>
      </c>
      <c r="O329" s="207"/>
      <c r="P329" s="180"/>
      <c r="Q329" s="180"/>
      <c r="R329" s="500" t="s">
        <v>236</v>
      </c>
      <c r="S329" s="223" t="s">
        <v>506</v>
      </c>
      <c r="T329" s="47">
        <f>T330</f>
        <v>9861550</v>
      </c>
      <c r="U329" s="47">
        <f>U330</f>
        <v>59738450</v>
      </c>
    </row>
    <row r="330" spans="1:21" ht="13.2" x14ac:dyDescent="0.25">
      <c r="A330" s="1" t="s">
        <v>732</v>
      </c>
      <c r="B330" s="150"/>
      <c r="C330" s="49" t="s">
        <v>1032</v>
      </c>
      <c r="D330" s="48">
        <f>58*6</f>
        <v>348</v>
      </c>
      <c r="E330" s="48" t="s">
        <v>184</v>
      </c>
      <c r="F330" s="50">
        <v>200000</v>
      </c>
      <c r="G330" s="50">
        <f>ROUNDDOWN(D330*F330,-3)</f>
        <v>69600000</v>
      </c>
      <c r="H330" s="150"/>
      <c r="I330" s="49" t="s">
        <v>1032</v>
      </c>
      <c r="J330" s="48">
        <f>58*6</f>
        <v>348</v>
      </c>
      <c r="K330" s="48" t="s">
        <v>184</v>
      </c>
      <c r="L330" s="50">
        <v>200000</v>
      </c>
      <c r="M330" s="50">
        <f>ROUNDDOWN(J330*L330,-3)</f>
        <v>69600000</v>
      </c>
      <c r="N330" s="247">
        <f t="shared" si="100"/>
        <v>0</v>
      </c>
      <c r="O330" s="187" t="str">
        <f t="shared" ref="O330" si="112">IF(AND(ISBLANK(H330),N330&lt;&gt;0),"Rev detil","")</f>
        <v/>
      </c>
      <c r="P330" s="180"/>
      <c r="Q330" s="180"/>
      <c r="T330" s="50" cm="1">
        <f t="array" ref="T330">_xlfn._xlws.FILTER(cek_realisasi[Akrual],cek_realisasi[Akun]=A330,0)</f>
        <v>9861550</v>
      </c>
      <c r="U330" s="50">
        <f>M330-T330</f>
        <v>59738450</v>
      </c>
    </row>
    <row r="331" spans="1:21" ht="13.2" x14ac:dyDescent="0.25">
      <c r="A331" s="1" t="s">
        <v>252</v>
      </c>
      <c r="B331" s="164" t="s">
        <v>734</v>
      </c>
      <c r="C331" s="91" t="s">
        <v>74</v>
      </c>
      <c r="D331" s="90"/>
      <c r="E331" s="90"/>
      <c r="F331" s="92"/>
      <c r="G331" s="92">
        <f>SUM(G332:G340)</f>
        <v>207260000</v>
      </c>
      <c r="H331" s="164" t="s">
        <v>734</v>
      </c>
      <c r="I331" s="91" t="s">
        <v>74</v>
      </c>
      <c r="J331" s="90"/>
      <c r="K331" s="90"/>
      <c r="L331" s="92"/>
      <c r="M331" s="92">
        <f>SUM(M332:M340)</f>
        <v>207260000</v>
      </c>
      <c r="N331" s="336">
        <f t="shared" si="100"/>
        <v>0</v>
      </c>
      <c r="O331" s="207"/>
      <c r="P331" s="180"/>
      <c r="Q331" s="180"/>
      <c r="S331" s="223" t="s">
        <v>506</v>
      </c>
      <c r="T331" s="92">
        <f>SUM(T332:T340)</f>
        <v>46505500</v>
      </c>
      <c r="U331" s="92">
        <f>SUM(U332:U340)</f>
        <v>160754500</v>
      </c>
    </row>
    <row r="332" spans="1:21" ht="13.2" x14ac:dyDescent="0.25">
      <c r="A332" s="22" t="s">
        <v>253</v>
      </c>
      <c r="B332" s="150"/>
      <c r="C332" s="49" t="s">
        <v>735</v>
      </c>
      <c r="D332" s="48">
        <v>48</v>
      </c>
      <c r="E332" s="48" t="s">
        <v>120</v>
      </c>
      <c r="F332" s="50">
        <v>1000000</v>
      </c>
      <c r="G332" s="50">
        <f t="shared" ref="G332:G340" si="113">ROUNDDOWN(D332*F332,-3)</f>
        <v>48000000</v>
      </c>
      <c r="H332" s="150"/>
      <c r="I332" s="49" t="s">
        <v>735</v>
      </c>
      <c r="J332" s="48">
        <v>48</v>
      </c>
      <c r="K332" s="48" t="s">
        <v>120</v>
      </c>
      <c r="L332" s="50">
        <v>1000000</v>
      </c>
      <c r="M332" s="50">
        <f t="shared" ref="M332:M340" si="114">ROUNDDOWN(J332*L332,-3)</f>
        <v>48000000</v>
      </c>
      <c r="N332" s="247">
        <f t="shared" si="100"/>
        <v>0</v>
      </c>
      <c r="O332" s="187" t="str">
        <f t="shared" ref="O332:O340" si="115">IF(AND(ISBLANK(H332),N332&lt;&gt;0),"Rev detil","")</f>
        <v/>
      </c>
      <c r="P332" s="180"/>
      <c r="Q332" s="180"/>
      <c r="T332" s="50" cm="1">
        <f t="array" ref="T332">_xlfn._xlws.FILTER(cek_realisasi[Akrual],cek_realisasi[Akun]=A332,0)</f>
        <v>15958000</v>
      </c>
      <c r="U332" s="50">
        <f t="shared" ref="U332:U340" si="116">M332-T332</f>
        <v>32042000</v>
      </c>
    </row>
    <row r="333" spans="1:21" ht="13.2" x14ac:dyDescent="0.25">
      <c r="A333" s="1" t="s">
        <v>254</v>
      </c>
      <c r="B333" s="150"/>
      <c r="C333" s="49" t="s">
        <v>562</v>
      </c>
      <c r="D333" s="48">
        <v>48</v>
      </c>
      <c r="E333" s="48" t="s">
        <v>120</v>
      </c>
      <c r="F333" s="50">
        <v>1500000</v>
      </c>
      <c r="G333" s="50">
        <f t="shared" si="113"/>
        <v>72000000</v>
      </c>
      <c r="H333" s="150"/>
      <c r="I333" s="49" t="s">
        <v>562</v>
      </c>
      <c r="J333" s="48">
        <v>48</v>
      </c>
      <c r="K333" s="48" t="s">
        <v>120</v>
      </c>
      <c r="L333" s="50">
        <v>1500000</v>
      </c>
      <c r="M333" s="50">
        <f t="shared" si="114"/>
        <v>72000000</v>
      </c>
      <c r="N333" s="247">
        <f t="shared" si="100"/>
        <v>0</v>
      </c>
      <c r="O333" s="187" t="str">
        <f t="shared" si="115"/>
        <v/>
      </c>
      <c r="P333" s="180"/>
      <c r="Q333" s="180"/>
      <c r="T333" s="50" cm="1">
        <f t="array" ref="T333">_xlfn._xlws.FILTER(cek_realisasi[Akrual],cek_realisasi[Akun]=A333,0)</f>
        <v>23827500</v>
      </c>
      <c r="U333" s="50">
        <f t="shared" si="116"/>
        <v>48172500</v>
      </c>
    </row>
    <row r="334" spans="1:21" ht="13.2" x14ac:dyDescent="0.25">
      <c r="A334" s="1" t="s">
        <v>255</v>
      </c>
      <c r="B334" s="150"/>
      <c r="C334" s="49" t="s">
        <v>736</v>
      </c>
      <c r="D334" s="48">
        <v>192</v>
      </c>
      <c r="E334" s="48" t="s">
        <v>120</v>
      </c>
      <c r="F334" s="50">
        <v>50000</v>
      </c>
      <c r="G334" s="50">
        <f t="shared" si="113"/>
        <v>9600000</v>
      </c>
      <c r="H334" s="150"/>
      <c r="I334" s="49" t="s">
        <v>736</v>
      </c>
      <c r="J334" s="48">
        <v>192</v>
      </c>
      <c r="K334" s="48" t="s">
        <v>120</v>
      </c>
      <c r="L334" s="50">
        <v>50000</v>
      </c>
      <c r="M334" s="50">
        <f t="shared" si="114"/>
        <v>9600000</v>
      </c>
      <c r="N334" s="247">
        <f t="shared" si="100"/>
        <v>0</v>
      </c>
      <c r="O334" s="187" t="str">
        <f t="shared" si="115"/>
        <v/>
      </c>
      <c r="P334" s="180"/>
      <c r="Q334" s="180"/>
      <c r="T334" s="50" cm="1">
        <f t="array" ref="T334">_xlfn._xlws.FILTER(cek_realisasi[Akrual],cek_realisasi[Akun]=A334,0)</f>
        <v>1600000</v>
      </c>
      <c r="U334" s="50">
        <f t="shared" si="116"/>
        <v>8000000</v>
      </c>
    </row>
    <row r="335" spans="1:21" ht="13.2" x14ac:dyDescent="0.25">
      <c r="A335" s="1" t="s">
        <v>256</v>
      </c>
      <c r="B335" s="150"/>
      <c r="C335" s="49" t="s">
        <v>737</v>
      </c>
      <c r="D335" s="48">
        <v>192</v>
      </c>
      <c r="E335" s="48" t="s">
        <v>120</v>
      </c>
      <c r="F335" s="50">
        <v>55000</v>
      </c>
      <c r="G335" s="50">
        <f t="shared" si="113"/>
        <v>10560000</v>
      </c>
      <c r="H335" s="150"/>
      <c r="I335" s="49" t="s">
        <v>737</v>
      </c>
      <c r="J335" s="48">
        <v>192</v>
      </c>
      <c r="K335" s="48" t="s">
        <v>120</v>
      </c>
      <c r="L335" s="50">
        <v>55000</v>
      </c>
      <c r="M335" s="50">
        <f t="shared" si="114"/>
        <v>10560000</v>
      </c>
      <c r="N335" s="247">
        <f t="shared" si="100"/>
        <v>0</v>
      </c>
      <c r="O335" s="187" t="str">
        <f t="shared" si="115"/>
        <v/>
      </c>
      <c r="P335" s="180"/>
      <c r="Q335" s="180"/>
      <c r="T335" s="50" cm="1">
        <f t="array" ref="T335">_xlfn._xlws.FILTER(cek_realisasi[Akrual],cek_realisasi[Akun]=A335,0)</f>
        <v>1760000</v>
      </c>
      <c r="U335" s="50">
        <f t="shared" si="116"/>
        <v>8800000</v>
      </c>
    </row>
    <row r="336" spans="1:21" ht="13.2" x14ac:dyDescent="0.25">
      <c r="A336" s="1" t="s">
        <v>257</v>
      </c>
      <c r="B336" s="150"/>
      <c r="C336" s="49" t="s">
        <v>738</v>
      </c>
      <c r="D336" s="48">
        <v>60</v>
      </c>
      <c r="E336" s="48" t="s">
        <v>258</v>
      </c>
      <c r="F336" s="50">
        <v>220000</v>
      </c>
      <c r="G336" s="50">
        <f t="shared" si="113"/>
        <v>13200000</v>
      </c>
      <c r="H336" s="150"/>
      <c r="I336" s="49" t="s">
        <v>738</v>
      </c>
      <c r="J336" s="48">
        <v>60</v>
      </c>
      <c r="K336" s="48" t="s">
        <v>258</v>
      </c>
      <c r="L336" s="50">
        <v>220000</v>
      </c>
      <c r="M336" s="50">
        <f t="shared" si="114"/>
        <v>13200000</v>
      </c>
      <c r="N336" s="247">
        <f t="shared" si="100"/>
        <v>0</v>
      </c>
      <c r="O336" s="187" t="str">
        <f t="shared" si="115"/>
        <v/>
      </c>
      <c r="P336" s="180"/>
      <c r="Q336" s="180"/>
      <c r="T336" s="50" cm="1">
        <f t="array" ref="T336">_xlfn._xlws.FILTER(cek_realisasi[Akrual],cek_realisasi[Akun]=A336,0)</f>
        <v>1600000</v>
      </c>
      <c r="U336" s="50">
        <f t="shared" si="116"/>
        <v>11600000</v>
      </c>
    </row>
    <row r="337" spans="1:21" ht="13.2" x14ac:dyDescent="0.25">
      <c r="A337" s="1" t="s">
        <v>259</v>
      </c>
      <c r="B337" s="150"/>
      <c r="C337" s="49" t="s">
        <v>739</v>
      </c>
      <c r="D337" s="48">
        <v>60</v>
      </c>
      <c r="E337" s="48" t="s">
        <v>258</v>
      </c>
      <c r="F337" s="50">
        <v>240000</v>
      </c>
      <c r="G337" s="50">
        <f t="shared" si="113"/>
        <v>14400000</v>
      </c>
      <c r="H337" s="150"/>
      <c r="I337" s="49" t="s">
        <v>739</v>
      </c>
      <c r="J337" s="48">
        <v>60</v>
      </c>
      <c r="K337" s="48" t="s">
        <v>258</v>
      </c>
      <c r="L337" s="50">
        <v>240000</v>
      </c>
      <c r="M337" s="50">
        <f t="shared" si="114"/>
        <v>14400000</v>
      </c>
      <c r="N337" s="247">
        <f t="shared" si="100"/>
        <v>0</v>
      </c>
      <c r="O337" s="187" t="str">
        <f t="shared" si="115"/>
        <v/>
      </c>
      <c r="P337" s="180"/>
      <c r="Q337" s="180"/>
      <c r="T337" s="50" cm="1">
        <f t="array" ref="T337">_xlfn._xlws.FILTER(cek_realisasi[Akrual],cek_realisasi[Akun]=A337,0)</f>
        <v>1760000</v>
      </c>
      <c r="U337" s="50">
        <f t="shared" si="116"/>
        <v>12640000</v>
      </c>
    </row>
    <row r="338" spans="1:21" ht="13.2" x14ac:dyDescent="0.25">
      <c r="A338" s="1" t="s">
        <v>260</v>
      </c>
      <c r="B338" s="150"/>
      <c r="C338" s="49" t="s">
        <v>740</v>
      </c>
      <c r="D338" s="48">
        <v>950</v>
      </c>
      <c r="E338" s="48" t="s">
        <v>741</v>
      </c>
      <c r="F338" s="50">
        <v>5000</v>
      </c>
      <c r="G338" s="50">
        <f t="shared" si="113"/>
        <v>4750000</v>
      </c>
      <c r="H338" s="150"/>
      <c r="I338" s="49" t="s">
        <v>740</v>
      </c>
      <c r="J338" s="48">
        <v>950</v>
      </c>
      <c r="K338" s="48" t="s">
        <v>741</v>
      </c>
      <c r="L338" s="50">
        <v>5000</v>
      </c>
      <c r="M338" s="50">
        <f t="shared" si="114"/>
        <v>4750000</v>
      </c>
      <c r="N338" s="247">
        <f t="shared" si="100"/>
        <v>0</v>
      </c>
      <c r="O338" s="187" t="str">
        <f t="shared" si="115"/>
        <v/>
      </c>
      <c r="P338" s="180"/>
      <c r="Q338" s="180"/>
      <c r="T338" s="50" cm="1">
        <f t="array" ref="T338">_xlfn._xlws.FILTER(cek_realisasi[Akrual],cek_realisasi[Akun]=A338,0)</f>
        <v>0</v>
      </c>
      <c r="U338" s="50">
        <f t="shared" si="116"/>
        <v>4750000</v>
      </c>
    </row>
    <row r="339" spans="1:21" ht="13.2" x14ac:dyDescent="0.25">
      <c r="A339" s="1" t="s">
        <v>262</v>
      </c>
      <c r="B339" s="150"/>
      <c r="C339" s="49" t="s">
        <v>742</v>
      </c>
      <c r="D339" s="48">
        <v>50</v>
      </c>
      <c r="E339" s="48" t="s">
        <v>263</v>
      </c>
      <c r="F339" s="50">
        <v>220000</v>
      </c>
      <c r="G339" s="50">
        <f t="shared" si="113"/>
        <v>11000000</v>
      </c>
      <c r="H339" s="150"/>
      <c r="I339" s="49" t="s">
        <v>742</v>
      </c>
      <c r="J339" s="48">
        <v>50</v>
      </c>
      <c r="K339" s="48" t="s">
        <v>263</v>
      </c>
      <c r="L339" s="50">
        <v>220000</v>
      </c>
      <c r="M339" s="50">
        <f t="shared" si="114"/>
        <v>11000000</v>
      </c>
      <c r="N339" s="247">
        <f t="shared" si="100"/>
        <v>0</v>
      </c>
      <c r="O339" s="187" t="str">
        <f t="shared" si="115"/>
        <v/>
      </c>
      <c r="P339" s="180"/>
      <c r="Q339" s="180"/>
      <c r="T339" s="50" cm="1">
        <f t="array" ref="T339">_xlfn._xlws.FILTER(cek_realisasi[Akrual],cek_realisasi[Akun]=A339,0)</f>
        <v>0</v>
      </c>
      <c r="U339" s="50">
        <f t="shared" si="116"/>
        <v>11000000</v>
      </c>
    </row>
    <row r="340" spans="1:21" ht="13.2" x14ac:dyDescent="0.25">
      <c r="A340" s="1" t="s">
        <v>264</v>
      </c>
      <c r="B340" s="150"/>
      <c r="C340" s="49" t="s">
        <v>743</v>
      </c>
      <c r="D340" s="48">
        <v>950</v>
      </c>
      <c r="E340" s="48" t="s">
        <v>261</v>
      </c>
      <c r="F340" s="50">
        <v>25000</v>
      </c>
      <c r="G340" s="50">
        <f t="shared" si="113"/>
        <v>23750000</v>
      </c>
      <c r="H340" s="150"/>
      <c r="I340" s="49" t="s">
        <v>743</v>
      </c>
      <c r="J340" s="48">
        <v>950</v>
      </c>
      <c r="K340" s="48" t="s">
        <v>261</v>
      </c>
      <c r="L340" s="50">
        <v>25000</v>
      </c>
      <c r="M340" s="50">
        <f t="shared" si="114"/>
        <v>23750000</v>
      </c>
      <c r="N340" s="247">
        <f t="shared" si="100"/>
        <v>0</v>
      </c>
      <c r="O340" s="187" t="str">
        <f t="shared" si="115"/>
        <v/>
      </c>
      <c r="P340" s="180"/>
      <c r="Q340" s="180"/>
      <c r="T340" s="50" cm="1">
        <f t="array" ref="T340">_xlfn._xlws.FILTER(cek_realisasi[Akrual],cek_realisasi[Akun]=A340,0)</f>
        <v>0</v>
      </c>
      <c r="U340" s="50">
        <f t="shared" si="116"/>
        <v>23750000</v>
      </c>
    </row>
    <row r="341" spans="1:21" ht="13.2" x14ac:dyDescent="0.25">
      <c r="A341" s="1" t="s">
        <v>265</v>
      </c>
      <c r="B341" s="155" t="s">
        <v>266</v>
      </c>
      <c r="C341" s="64" t="s">
        <v>267</v>
      </c>
      <c r="D341" s="63"/>
      <c r="E341" s="63"/>
      <c r="F341" s="65"/>
      <c r="G341" s="65">
        <f>SUM(G342,G344)</f>
        <v>119000000</v>
      </c>
      <c r="H341" s="155" t="s">
        <v>266</v>
      </c>
      <c r="I341" s="64" t="s">
        <v>267</v>
      </c>
      <c r="J341" s="63"/>
      <c r="K341" s="63"/>
      <c r="L341" s="65"/>
      <c r="M341" s="65">
        <f>SUM(M342,M344)</f>
        <v>119000000</v>
      </c>
      <c r="N341" s="327">
        <f t="shared" si="100"/>
        <v>0</v>
      </c>
      <c r="O341" s="207"/>
      <c r="P341" s="180" t="s">
        <v>505</v>
      </c>
      <c r="Q341" s="180" t="s">
        <v>506</v>
      </c>
      <c r="S341" s="223"/>
      <c r="T341" s="65">
        <f>SUM(T342,T344)</f>
        <v>17659000</v>
      </c>
      <c r="U341" s="65">
        <f>SUM(U342,U344)</f>
        <v>101341000</v>
      </c>
    </row>
    <row r="342" spans="1:21" ht="13.2" x14ac:dyDescent="0.25">
      <c r="A342" s="1" t="s">
        <v>268</v>
      </c>
      <c r="B342" s="151" t="s">
        <v>744</v>
      </c>
      <c r="C342" s="52" t="s">
        <v>269</v>
      </c>
      <c r="D342" s="51"/>
      <c r="E342" s="51"/>
      <c r="F342" s="53"/>
      <c r="G342" s="53">
        <f>G343</f>
        <v>9000000</v>
      </c>
      <c r="H342" s="151" t="s">
        <v>744</v>
      </c>
      <c r="I342" s="52" t="s">
        <v>269</v>
      </c>
      <c r="J342" s="51"/>
      <c r="K342" s="51"/>
      <c r="L342" s="53"/>
      <c r="M342" s="53">
        <f>M343</f>
        <v>9000000</v>
      </c>
      <c r="N342" s="324">
        <f t="shared" si="100"/>
        <v>0</v>
      </c>
      <c r="O342" s="207"/>
      <c r="P342" s="180"/>
      <c r="Q342" s="180"/>
      <c r="R342" s="500" t="s">
        <v>236</v>
      </c>
      <c r="S342" s="223" t="s">
        <v>506</v>
      </c>
      <c r="T342" s="53">
        <f>T343</f>
        <v>2809000</v>
      </c>
      <c r="U342" s="53">
        <f>U343</f>
        <v>6191000</v>
      </c>
    </row>
    <row r="343" spans="1:21" ht="13.2" x14ac:dyDescent="0.25">
      <c r="A343" s="1" t="s">
        <v>270</v>
      </c>
      <c r="B343" s="150"/>
      <c r="C343" s="49" t="s">
        <v>745</v>
      </c>
      <c r="D343" s="48">
        <v>12</v>
      </c>
      <c r="E343" s="48" t="s">
        <v>247</v>
      </c>
      <c r="F343" s="50">
        <v>750000</v>
      </c>
      <c r="G343" s="50">
        <f>ROUNDDOWN(D343*F343,-3)</f>
        <v>9000000</v>
      </c>
      <c r="H343" s="150"/>
      <c r="I343" s="49" t="s">
        <v>745</v>
      </c>
      <c r="J343" s="48">
        <v>12</v>
      </c>
      <c r="K343" s="48" t="s">
        <v>247</v>
      </c>
      <c r="L343" s="50">
        <v>750000</v>
      </c>
      <c r="M343" s="50">
        <f>ROUNDDOWN(J343*L343,-3)</f>
        <v>9000000</v>
      </c>
      <c r="N343" s="247">
        <f t="shared" si="100"/>
        <v>0</v>
      </c>
      <c r="O343" s="187" t="str">
        <f t="shared" ref="O343" si="117">IF(AND(ISBLANK(H343),N343&lt;&gt;0),"Rev detil","")</f>
        <v/>
      </c>
      <c r="P343" s="180"/>
      <c r="Q343" s="180"/>
      <c r="T343" s="50" cm="1">
        <f t="array" ref="T343">_xlfn._xlws.FILTER(cek_realisasi[Akrual],cek_realisasi[Akun]=A343,0)</f>
        <v>2809000</v>
      </c>
      <c r="U343" s="50">
        <f>M343-T343</f>
        <v>6191000</v>
      </c>
    </row>
    <row r="344" spans="1:21" ht="13.2" x14ac:dyDescent="0.25">
      <c r="A344" s="1" t="s">
        <v>271</v>
      </c>
      <c r="B344" s="149" t="s">
        <v>532</v>
      </c>
      <c r="C344" s="46" t="s">
        <v>159</v>
      </c>
      <c r="D344" s="45"/>
      <c r="E344" s="45"/>
      <c r="F344" s="47"/>
      <c r="G344" s="47">
        <f>SUM(G345:G346)</f>
        <v>110000000</v>
      </c>
      <c r="H344" s="149" t="s">
        <v>532</v>
      </c>
      <c r="I344" s="46" t="s">
        <v>159</v>
      </c>
      <c r="J344" s="45"/>
      <c r="K344" s="45"/>
      <c r="L344" s="47"/>
      <c r="M344" s="47">
        <f>SUM(M345:M346)</f>
        <v>110000000</v>
      </c>
      <c r="N344" s="323">
        <f t="shared" si="100"/>
        <v>0</v>
      </c>
      <c r="O344" s="207"/>
      <c r="P344" s="180"/>
      <c r="Q344" s="180"/>
      <c r="R344" s="500" t="s">
        <v>236</v>
      </c>
      <c r="S344" s="223" t="s">
        <v>506</v>
      </c>
      <c r="T344" s="47">
        <f>SUM(T345:T346)</f>
        <v>14850000</v>
      </c>
      <c r="U344" s="47">
        <f>SUM(U345:U346)</f>
        <v>95150000</v>
      </c>
    </row>
    <row r="345" spans="1:21" ht="13.2" x14ac:dyDescent="0.25">
      <c r="A345" s="1" t="s">
        <v>272</v>
      </c>
      <c r="B345" s="150"/>
      <c r="C345" s="49" t="s">
        <v>746</v>
      </c>
      <c r="D345" s="48">
        <v>12</v>
      </c>
      <c r="E345" s="48" t="s">
        <v>247</v>
      </c>
      <c r="F345" s="50">
        <v>5000000</v>
      </c>
      <c r="G345" s="50">
        <f>ROUNDDOWN(D345*F345,-3)</f>
        <v>60000000</v>
      </c>
      <c r="H345" s="150"/>
      <c r="I345" s="49" t="s">
        <v>746</v>
      </c>
      <c r="J345" s="48">
        <v>12</v>
      </c>
      <c r="K345" s="48" t="s">
        <v>247</v>
      </c>
      <c r="L345" s="50">
        <v>5000000</v>
      </c>
      <c r="M345" s="50">
        <f>ROUNDDOWN(J345*L345,-3)</f>
        <v>60000000</v>
      </c>
      <c r="N345" s="247">
        <f t="shared" si="100"/>
        <v>0</v>
      </c>
      <c r="O345" s="187" t="str">
        <f t="shared" ref="O345:O346" si="118">IF(AND(ISBLANK(H345),N345&lt;&gt;0),"Rev detil","")</f>
        <v/>
      </c>
      <c r="P345" s="180"/>
      <c r="Q345" s="180"/>
      <c r="T345" s="50" cm="1">
        <f t="array" ref="T345">_xlfn._xlws.FILTER(cek_realisasi[Akrual],cek_realisasi[Akun]=A345,0)</f>
        <v>14850000</v>
      </c>
      <c r="U345" s="50">
        <f t="shared" ref="U345:U346" si="119">M345-T345</f>
        <v>45150000</v>
      </c>
    </row>
    <row r="346" spans="1:21" ht="13.2" x14ac:dyDescent="0.25">
      <c r="A346" s="1" t="s">
        <v>273</v>
      </c>
      <c r="B346" s="150"/>
      <c r="C346" s="49" t="s">
        <v>747</v>
      </c>
      <c r="D346" s="48">
        <v>1</v>
      </c>
      <c r="E346" s="48" t="s">
        <v>147</v>
      </c>
      <c r="F346" s="50">
        <v>50000000</v>
      </c>
      <c r="G346" s="50">
        <f>ROUNDDOWN(D346*F346,-3)</f>
        <v>50000000</v>
      </c>
      <c r="H346" s="150"/>
      <c r="I346" s="49" t="s">
        <v>747</v>
      </c>
      <c r="J346" s="48">
        <v>1</v>
      </c>
      <c r="K346" s="48" t="s">
        <v>147</v>
      </c>
      <c r="L346" s="50">
        <v>50000000</v>
      </c>
      <c r="M346" s="50">
        <f>ROUNDDOWN(J346*L346,-3)</f>
        <v>50000000</v>
      </c>
      <c r="N346" s="247">
        <f t="shared" si="100"/>
        <v>0</v>
      </c>
      <c r="O346" s="187" t="str">
        <f t="shared" si="118"/>
        <v/>
      </c>
      <c r="P346" s="180"/>
      <c r="Q346" s="180"/>
      <c r="T346" s="50" cm="1">
        <f t="array" ref="T346">_xlfn._xlws.FILTER(cek_realisasi[Akrual],cek_realisasi[Akun]=A346,0)</f>
        <v>0</v>
      </c>
      <c r="U346" s="50">
        <f t="shared" si="119"/>
        <v>50000000</v>
      </c>
    </row>
    <row r="347" spans="1:21" ht="13.2" x14ac:dyDescent="0.25">
      <c r="A347" s="1" t="s">
        <v>274</v>
      </c>
      <c r="B347" s="155" t="s">
        <v>275</v>
      </c>
      <c r="C347" s="64" t="s">
        <v>276</v>
      </c>
      <c r="D347" s="63"/>
      <c r="E347" s="63"/>
      <c r="F347" s="65"/>
      <c r="G347" s="65">
        <f>SUM(G348,G358)</f>
        <v>410362000</v>
      </c>
      <c r="H347" s="155" t="s">
        <v>275</v>
      </c>
      <c r="I347" s="64" t="s">
        <v>276</v>
      </c>
      <c r="J347" s="63"/>
      <c r="K347" s="63"/>
      <c r="L347" s="65"/>
      <c r="M347" s="65">
        <f>SUM(M348,M358)</f>
        <v>410362000</v>
      </c>
      <c r="N347" s="327">
        <f t="shared" si="100"/>
        <v>0</v>
      </c>
      <c r="O347" s="207"/>
      <c r="P347" s="180" t="s">
        <v>505</v>
      </c>
      <c r="Q347" s="180" t="s">
        <v>506</v>
      </c>
      <c r="S347" s="223"/>
      <c r="T347" s="65">
        <f>SUM(T348,T358)</f>
        <v>53030400</v>
      </c>
      <c r="U347" s="65">
        <f>SUM(U348,U358)</f>
        <v>357331600</v>
      </c>
    </row>
    <row r="348" spans="1:21" ht="13.2" x14ac:dyDescent="0.25">
      <c r="A348" s="1" t="s">
        <v>277</v>
      </c>
      <c r="B348" s="151" t="s">
        <v>748</v>
      </c>
      <c r="C348" s="52" t="s">
        <v>278</v>
      </c>
      <c r="D348" s="51"/>
      <c r="E348" s="51"/>
      <c r="F348" s="53"/>
      <c r="G348" s="53">
        <f>SUM(G349:G357)</f>
        <v>374362000</v>
      </c>
      <c r="H348" s="151" t="s">
        <v>748</v>
      </c>
      <c r="I348" s="52" t="s">
        <v>278</v>
      </c>
      <c r="J348" s="51"/>
      <c r="K348" s="51"/>
      <c r="L348" s="53"/>
      <c r="M348" s="53">
        <f>SUM(M349:M357)</f>
        <v>374362000</v>
      </c>
      <c r="N348" s="324">
        <f t="shared" si="100"/>
        <v>0</v>
      </c>
      <c r="O348" s="207"/>
      <c r="P348" s="180"/>
      <c r="Q348" s="180"/>
      <c r="R348" s="500" t="s">
        <v>236</v>
      </c>
      <c r="S348" s="223" t="s">
        <v>506</v>
      </c>
      <c r="T348" s="53">
        <f>SUM(T349:T357)</f>
        <v>44116400</v>
      </c>
      <c r="U348" s="53">
        <f>SUM(U349:U357)</f>
        <v>330245600</v>
      </c>
    </row>
    <row r="349" spans="1:21" ht="26.4" x14ac:dyDescent="0.25">
      <c r="A349" s="1" t="s">
        <v>279</v>
      </c>
      <c r="B349" s="150"/>
      <c r="C349" s="49" t="s">
        <v>749</v>
      </c>
      <c r="D349" s="48">
        <v>1</v>
      </c>
      <c r="E349" s="48" t="s">
        <v>111</v>
      </c>
      <c r="F349" s="50">
        <v>38730000</v>
      </c>
      <c r="G349" s="50">
        <f t="shared" ref="G349:G357" si="120">ROUNDDOWN(D349*F349,-3)</f>
        <v>38730000</v>
      </c>
      <c r="H349" s="150"/>
      <c r="I349" s="49" t="s">
        <v>749</v>
      </c>
      <c r="J349" s="48">
        <v>1</v>
      </c>
      <c r="K349" s="48" t="s">
        <v>111</v>
      </c>
      <c r="L349" s="50">
        <v>38730000</v>
      </c>
      <c r="M349" s="50">
        <f t="shared" ref="M349:M357" si="121">ROUNDDOWN(J349*L349,-3)</f>
        <v>38730000</v>
      </c>
      <c r="N349" s="247">
        <f t="shared" si="100"/>
        <v>0</v>
      </c>
      <c r="O349" s="187" t="str">
        <f t="shared" ref="O349:O357" si="122">IF(AND(ISBLANK(H349),N349&lt;&gt;0),"Rev detil","")</f>
        <v/>
      </c>
      <c r="P349" s="180"/>
      <c r="Q349" s="180"/>
      <c r="T349" s="50" cm="1">
        <f t="array" ref="T349">_xlfn._xlws.FILTER(cek_realisasi[Akrual],cek_realisasi[Akun]=A349,0)</f>
        <v>6000000</v>
      </c>
      <c r="U349" s="50">
        <f t="shared" ref="U349:U357" si="123">M349-T349</f>
        <v>32730000</v>
      </c>
    </row>
    <row r="350" spans="1:21" ht="13.2" x14ac:dyDescent="0.25">
      <c r="A350" s="1" t="s">
        <v>280</v>
      </c>
      <c r="B350" s="150"/>
      <c r="C350" s="49" t="s">
        <v>750</v>
      </c>
      <c r="D350" s="48">
        <v>7</v>
      </c>
      <c r="E350" s="48" t="s">
        <v>111</v>
      </c>
      <c r="F350" s="50">
        <v>25000000</v>
      </c>
      <c r="G350" s="50">
        <f t="shared" si="120"/>
        <v>175000000</v>
      </c>
      <c r="H350" s="150"/>
      <c r="I350" s="49" t="s">
        <v>750</v>
      </c>
      <c r="J350" s="48">
        <v>7</v>
      </c>
      <c r="K350" s="48" t="s">
        <v>111</v>
      </c>
      <c r="L350" s="50">
        <v>25000000</v>
      </c>
      <c r="M350" s="50">
        <f t="shared" si="121"/>
        <v>175000000</v>
      </c>
      <c r="N350" s="247">
        <f t="shared" si="100"/>
        <v>0</v>
      </c>
      <c r="O350" s="187" t="str">
        <f t="shared" si="122"/>
        <v/>
      </c>
      <c r="P350" s="180"/>
      <c r="Q350" s="180"/>
      <c r="T350" s="50" cm="1">
        <f t="array" ref="T350">_xlfn._xlws.FILTER(cek_realisasi[Akrual],cek_realisasi[Akun]=A350,0)</f>
        <v>21588000</v>
      </c>
      <c r="U350" s="50">
        <f t="shared" si="123"/>
        <v>153412000</v>
      </c>
    </row>
    <row r="351" spans="1:21" ht="13.2" x14ac:dyDescent="0.25">
      <c r="A351" s="1" t="s">
        <v>281</v>
      </c>
      <c r="B351" s="150"/>
      <c r="C351" s="49" t="s">
        <v>752</v>
      </c>
      <c r="D351" s="48">
        <v>5</v>
      </c>
      <c r="E351" s="48" t="s">
        <v>111</v>
      </c>
      <c r="F351" s="50">
        <v>3640000</v>
      </c>
      <c r="G351" s="50">
        <f t="shared" si="120"/>
        <v>18200000</v>
      </c>
      <c r="H351" s="150"/>
      <c r="I351" s="49" t="s">
        <v>752</v>
      </c>
      <c r="J351" s="48">
        <v>5</v>
      </c>
      <c r="K351" s="48" t="s">
        <v>111</v>
      </c>
      <c r="L351" s="50">
        <v>3640000</v>
      </c>
      <c r="M351" s="50">
        <f t="shared" si="121"/>
        <v>18200000</v>
      </c>
      <c r="N351" s="247">
        <f t="shared" si="100"/>
        <v>0</v>
      </c>
      <c r="O351" s="187" t="str">
        <f t="shared" si="122"/>
        <v/>
      </c>
      <c r="P351" s="180"/>
      <c r="Q351" s="180"/>
      <c r="T351" s="50" cm="1">
        <f t="array" ref="T351">_xlfn._xlws.FILTER(cek_realisasi[Akrual],cek_realisasi[Akun]=A351,0)</f>
        <v>4003400</v>
      </c>
      <c r="U351" s="50">
        <f t="shared" si="123"/>
        <v>14196600</v>
      </c>
    </row>
    <row r="352" spans="1:21" ht="13.2" x14ac:dyDescent="0.25">
      <c r="A352" s="1" t="s">
        <v>282</v>
      </c>
      <c r="B352" s="150"/>
      <c r="C352" s="49" t="s">
        <v>753</v>
      </c>
      <c r="D352" s="48">
        <v>30</v>
      </c>
      <c r="E352" s="48" t="s">
        <v>111</v>
      </c>
      <c r="F352" s="50">
        <v>730000</v>
      </c>
      <c r="G352" s="50">
        <f t="shared" si="120"/>
        <v>21900000</v>
      </c>
      <c r="H352" s="150"/>
      <c r="I352" s="49" t="s">
        <v>753</v>
      </c>
      <c r="J352" s="48">
        <v>30</v>
      </c>
      <c r="K352" s="48" t="s">
        <v>111</v>
      </c>
      <c r="L352" s="50">
        <v>730000</v>
      </c>
      <c r="M352" s="50">
        <f t="shared" si="121"/>
        <v>21900000</v>
      </c>
      <c r="N352" s="247">
        <f t="shared" si="100"/>
        <v>0</v>
      </c>
      <c r="O352" s="187" t="str">
        <f t="shared" si="122"/>
        <v/>
      </c>
      <c r="P352" s="180"/>
      <c r="Q352" s="180"/>
      <c r="T352" s="50" cm="1">
        <f t="array" ref="T352">_xlfn._xlws.FILTER(cek_realisasi[Akrual],cek_realisasi[Akun]=A352,0)</f>
        <v>5575000</v>
      </c>
      <c r="U352" s="50">
        <f t="shared" si="123"/>
        <v>16325000</v>
      </c>
    </row>
    <row r="353" spans="1:21" ht="13.2" x14ac:dyDescent="0.25">
      <c r="A353" s="1" t="s">
        <v>283</v>
      </c>
      <c r="B353" s="150"/>
      <c r="C353" s="49" t="s">
        <v>754</v>
      </c>
      <c r="D353" s="48">
        <v>35</v>
      </c>
      <c r="E353" s="48" t="s">
        <v>111</v>
      </c>
      <c r="F353" s="50">
        <v>730000</v>
      </c>
      <c r="G353" s="50">
        <f t="shared" si="120"/>
        <v>25550000</v>
      </c>
      <c r="H353" s="150"/>
      <c r="I353" s="49" t="s">
        <v>754</v>
      </c>
      <c r="J353" s="48">
        <v>35</v>
      </c>
      <c r="K353" s="48" t="s">
        <v>111</v>
      </c>
      <c r="L353" s="50">
        <v>730000</v>
      </c>
      <c r="M353" s="50">
        <f t="shared" si="121"/>
        <v>25550000</v>
      </c>
      <c r="N353" s="247">
        <f t="shared" si="100"/>
        <v>0</v>
      </c>
      <c r="O353" s="187" t="str">
        <f t="shared" si="122"/>
        <v/>
      </c>
      <c r="P353" s="180"/>
      <c r="Q353" s="180"/>
      <c r="T353" s="50" cm="1">
        <f t="array" ref="T353">_xlfn._xlws.FILTER(cek_realisasi[Akrual],cek_realisasi[Akun]=A353,0)</f>
        <v>1475000</v>
      </c>
      <c r="U353" s="50">
        <f t="shared" si="123"/>
        <v>24075000</v>
      </c>
    </row>
    <row r="354" spans="1:21" ht="13.2" x14ac:dyDescent="0.25">
      <c r="A354" s="1" t="s">
        <v>284</v>
      </c>
      <c r="B354" s="150"/>
      <c r="C354" s="49" t="s">
        <v>755</v>
      </c>
      <c r="D354" s="48">
        <v>40</v>
      </c>
      <c r="E354" s="48" t="s">
        <v>111</v>
      </c>
      <c r="F354" s="50">
        <v>690000</v>
      </c>
      <c r="G354" s="50">
        <f t="shared" si="120"/>
        <v>27600000</v>
      </c>
      <c r="H354" s="150"/>
      <c r="I354" s="49" t="s">
        <v>755</v>
      </c>
      <c r="J354" s="48">
        <v>40</v>
      </c>
      <c r="K354" s="48" t="s">
        <v>111</v>
      </c>
      <c r="L354" s="50">
        <v>690000</v>
      </c>
      <c r="M354" s="50">
        <f t="shared" si="121"/>
        <v>27600000</v>
      </c>
      <c r="N354" s="247">
        <f t="shared" si="100"/>
        <v>0</v>
      </c>
      <c r="O354" s="187" t="str">
        <f t="shared" si="122"/>
        <v/>
      </c>
      <c r="P354" s="180"/>
      <c r="Q354" s="180"/>
      <c r="T354" s="50" cm="1">
        <f t="array" ref="T354">_xlfn._xlws.FILTER(cek_realisasi[Akrual],cek_realisasi[Akun]=A354,0)</f>
        <v>2050000</v>
      </c>
      <c r="U354" s="50">
        <f t="shared" si="123"/>
        <v>25550000</v>
      </c>
    </row>
    <row r="355" spans="1:21" ht="13.2" x14ac:dyDescent="0.25">
      <c r="A355" s="1" t="s">
        <v>285</v>
      </c>
      <c r="B355" s="150"/>
      <c r="C355" s="49" t="s">
        <v>756</v>
      </c>
      <c r="D355" s="48">
        <v>3</v>
      </c>
      <c r="E355" s="48" t="s">
        <v>111</v>
      </c>
      <c r="F355" s="50">
        <v>3500000</v>
      </c>
      <c r="G355" s="50">
        <f t="shared" si="120"/>
        <v>10500000</v>
      </c>
      <c r="H355" s="150"/>
      <c r="I355" s="49" t="s">
        <v>756</v>
      </c>
      <c r="J355" s="48">
        <v>3</v>
      </c>
      <c r="K355" s="48" t="s">
        <v>111</v>
      </c>
      <c r="L355" s="50">
        <v>3500000</v>
      </c>
      <c r="M355" s="50">
        <f t="shared" si="121"/>
        <v>10500000</v>
      </c>
      <c r="N355" s="247">
        <f t="shared" si="100"/>
        <v>0</v>
      </c>
      <c r="O355" s="187" t="str">
        <f t="shared" si="122"/>
        <v/>
      </c>
      <c r="P355" s="180"/>
      <c r="Q355" s="180"/>
      <c r="T355" s="50" cm="1">
        <f t="array" ref="T355">_xlfn._xlws.FILTER(cek_realisasi[Akrual],cek_realisasi[Akun]=A355,0)</f>
        <v>3425000</v>
      </c>
      <c r="U355" s="50">
        <f t="shared" si="123"/>
        <v>7075000</v>
      </c>
    </row>
    <row r="356" spans="1:21" ht="13.2" x14ac:dyDescent="0.25">
      <c r="A356" s="1" t="s">
        <v>286</v>
      </c>
      <c r="B356" s="150"/>
      <c r="C356" s="49" t="s">
        <v>757</v>
      </c>
      <c r="D356" s="48">
        <v>6</v>
      </c>
      <c r="E356" s="48" t="s">
        <v>111</v>
      </c>
      <c r="F356" s="50">
        <v>470000</v>
      </c>
      <c r="G356" s="50">
        <f t="shared" si="120"/>
        <v>2820000</v>
      </c>
      <c r="H356" s="150"/>
      <c r="I356" s="49" t="s">
        <v>757</v>
      </c>
      <c r="J356" s="48">
        <v>6</v>
      </c>
      <c r="K356" s="48" t="s">
        <v>111</v>
      </c>
      <c r="L356" s="50">
        <v>470000</v>
      </c>
      <c r="M356" s="50">
        <f t="shared" si="121"/>
        <v>2820000</v>
      </c>
      <c r="N356" s="247">
        <f t="shared" si="100"/>
        <v>0</v>
      </c>
      <c r="O356" s="187" t="str">
        <f t="shared" si="122"/>
        <v/>
      </c>
      <c r="P356" s="180"/>
      <c r="Q356" s="180"/>
      <c r="T356" s="50" cm="1">
        <f t="array" ref="T356">_xlfn._xlws.FILTER(cek_realisasi[Akrual],cek_realisasi[Akun]=A356,0)</f>
        <v>0</v>
      </c>
      <c r="U356" s="50">
        <f t="shared" si="123"/>
        <v>2820000</v>
      </c>
    </row>
    <row r="357" spans="1:21" ht="13.2" x14ac:dyDescent="0.25">
      <c r="A357" s="1" t="s">
        <v>287</v>
      </c>
      <c r="B357" s="150"/>
      <c r="C357" s="49" t="s">
        <v>758</v>
      </c>
      <c r="D357" s="48">
        <v>1</v>
      </c>
      <c r="E357" s="48" t="s">
        <v>147</v>
      </c>
      <c r="F357" s="50">
        <v>54062000</v>
      </c>
      <c r="G357" s="50">
        <f t="shared" si="120"/>
        <v>54062000</v>
      </c>
      <c r="H357" s="150"/>
      <c r="I357" s="49" t="s">
        <v>758</v>
      </c>
      <c r="J357" s="48">
        <v>1</v>
      </c>
      <c r="K357" s="48" t="s">
        <v>147</v>
      </c>
      <c r="L357" s="50">
        <v>54062000</v>
      </c>
      <c r="M357" s="50">
        <f t="shared" si="121"/>
        <v>54062000</v>
      </c>
      <c r="N357" s="247">
        <f t="shared" si="100"/>
        <v>0</v>
      </c>
      <c r="O357" s="187" t="str">
        <f t="shared" si="122"/>
        <v/>
      </c>
      <c r="P357" s="180"/>
      <c r="Q357" s="180"/>
      <c r="T357" s="50" cm="1">
        <f t="array" ref="T357">_xlfn._xlws.FILTER(cek_realisasi[Akrual],cek_realisasi[Akun]=A357,0)</f>
        <v>0</v>
      </c>
      <c r="U357" s="50">
        <f t="shared" si="123"/>
        <v>54062000</v>
      </c>
    </row>
    <row r="358" spans="1:21" ht="13.2" x14ac:dyDescent="0.25">
      <c r="A358" s="1" t="s">
        <v>288</v>
      </c>
      <c r="B358" s="151" t="s">
        <v>759</v>
      </c>
      <c r="C358" s="52" t="s">
        <v>289</v>
      </c>
      <c r="D358" s="51"/>
      <c r="E358" s="51"/>
      <c r="F358" s="53"/>
      <c r="G358" s="53">
        <f>G359</f>
        <v>36000000</v>
      </c>
      <c r="H358" s="151" t="s">
        <v>759</v>
      </c>
      <c r="I358" s="52" t="s">
        <v>289</v>
      </c>
      <c r="J358" s="51"/>
      <c r="K358" s="51"/>
      <c r="L358" s="53"/>
      <c r="M358" s="53">
        <f>M359</f>
        <v>36000000</v>
      </c>
      <c r="N358" s="324">
        <f t="shared" si="100"/>
        <v>0</v>
      </c>
      <c r="O358" s="207"/>
      <c r="P358" s="180"/>
      <c r="Q358" s="180"/>
      <c r="R358" s="500" t="s">
        <v>236</v>
      </c>
      <c r="S358" s="223" t="s">
        <v>506</v>
      </c>
      <c r="T358" s="53">
        <f>T359</f>
        <v>8914000</v>
      </c>
      <c r="U358" s="53">
        <f>U359</f>
        <v>27086000</v>
      </c>
    </row>
    <row r="359" spans="1:21" ht="13.2" x14ac:dyDescent="0.25">
      <c r="A359" s="1" t="s">
        <v>290</v>
      </c>
      <c r="B359" s="150"/>
      <c r="C359" s="49" t="s">
        <v>760</v>
      </c>
      <c r="D359" s="48">
        <v>24</v>
      </c>
      <c r="E359" s="48" t="s">
        <v>291</v>
      </c>
      <c r="F359" s="50">
        <v>1500000</v>
      </c>
      <c r="G359" s="50">
        <f>ROUNDDOWN(D359*F359,-3)</f>
        <v>36000000</v>
      </c>
      <c r="H359" s="150"/>
      <c r="I359" s="49" t="s">
        <v>760</v>
      </c>
      <c r="J359" s="48">
        <v>24</v>
      </c>
      <c r="K359" s="48" t="s">
        <v>291</v>
      </c>
      <c r="L359" s="50">
        <v>1500000</v>
      </c>
      <c r="M359" s="50">
        <f>ROUNDDOWN(J359*L359,-3)</f>
        <v>36000000</v>
      </c>
      <c r="N359" s="247">
        <f t="shared" si="100"/>
        <v>0</v>
      </c>
      <c r="O359" s="187" t="str">
        <f t="shared" ref="O359" si="124">IF(AND(ISBLANK(H359),N359&lt;&gt;0),"Rev detil","")</f>
        <v/>
      </c>
      <c r="P359" s="180"/>
      <c r="Q359" s="180"/>
      <c r="T359" s="50" cm="1">
        <f t="array" ref="T359">_xlfn._xlws.FILTER(cek_realisasi[Akrual],cek_realisasi[Akun]=A359,0)</f>
        <v>8914000</v>
      </c>
      <c r="U359" s="50">
        <f>M359-T359</f>
        <v>27086000</v>
      </c>
    </row>
    <row r="360" spans="1:21" ht="26.4" x14ac:dyDescent="0.25">
      <c r="A360" s="1" t="s">
        <v>292</v>
      </c>
      <c r="B360" s="148" t="s">
        <v>293</v>
      </c>
      <c r="C360" s="43" t="s">
        <v>294</v>
      </c>
      <c r="D360" s="42"/>
      <c r="E360" s="42"/>
      <c r="F360" s="44"/>
      <c r="G360" s="44">
        <f>SUM(G361,G363)</f>
        <v>137396000</v>
      </c>
      <c r="H360" s="148" t="s">
        <v>293</v>
      </c>
      <c r="I360" s="43" t="s">
        <v>294</v>
      </c>
      <c r="J360" s="42"/>
      <c r="K360" s="42"/>
      <c r="L360" s="44"/>
      <c r="M360" s="44">
        <f>SUM(M361,M363)</f>
        <v>137396000</v>
      </c>
      <c r="N360" s="313">
        <f t="shared" si="100"/>
        <v>0</v>
      </c>
      <c r="O360" s="207"/>
      <c r="P360" s="180" t="s">
        <v>505</v>
      </c>
      <c r="Q360" s="180" t="s">
        <v>506</v>
      </c>
      <c r="S360" s="223"/>
      <c r="T360" s="44">
        <f>SUM(T361,T363)</f>
        <v>93952000</v>
      </c>
      <c r="U360" s="44">
        <f>SUM(U361,U363)</f>
        <v>43444000</v>
      </c>
    </row>
    <row r="361" spans="1:21" ht="13.2" x14ac:dyDescent="0.25">
      <c r="A361" s="1" t="s">
        <v>295</v>
      </c>
      <c r="B361" s="149" t="s">
        <v>716</v>
      </c>
      <c r="C361" s="46" t="s">
        <v>241</v>
      </c>
      <c r="D361" s="45"/>
      <c r="E361" s="45"/>
      <c r="F361" s="47"/>
      <c r="G361" s="47">
        <f>G362</f>
        <v>79060000</v>
      </c>
      <c r="H361" s="149" t="s">
        <v>716</v>
      </c>
      <c r="I361" s="46" t="s">
        <v>241</v>
      </c>
      <c r="J361" s="45"/>
      <c r="K361" s="45"/>
      <c r="L361" s="47"/>
      <c r="M361" s="47">
        <f>M362</f>
        <v>79060000</v>
      </c>
      <c r="N361" s="323">
        <f t="shared" si="100"/>
        <v>0</v>
      </c>
      <c r="O361" s="208"/>
      <c r="P361" s="180"/>
      <c r="Q361" s="180"/>
      <c r="R361" s="500" t="s">
        <v>236</v>
      </c>
      <c r="S361" s="223" t="s">
        <v>506</v>
      </c>
      <c r="T361" s="47">
        <f>T362</f>
        <v>75040000</v>
      </c>
      <c r="U361" s="47">
        <f>U362</f>
        <v>4020000</v>
      </c>
    </row>
    <row r="362" spans="1:21" ht="13.2" x14ac:dyDescent="0.25">
      <c r="A362" s="1" t="s">
        <v>296</v>
      </c>
      <c r="B362" s="150"/>
      <c r="C362" s="49" t="s">
        <v>761</v>
      </c>
      <c r="D362" s="48">
        <v>118</v>
      </c>
      <c r="E362" s="48" t="s">
        <v>297</v>
      </c>
      <c r="F362" s="50">
        <v>670000</v>
      </c>
      <c r="G362" s="50">
        <f>ROUNDDOWN(D362*F362,-3)</f>
        <v>79060000</v>
      </c>
      <c r="H362" s="150"/>
      <c r="I362" s="49" t="s">
        <v>761</v>
      </c>
      <c r="J362" s="48">
        <v>118</v>
      </c>
      <c r="K362" s="48" t="s">
        <v>297</v>
      </c>
      <c r="L362" s="50">
        <v>670000</v>
      </c>
      <c r="M362" s="50">
        <f>ROUNDDOWN(J362*L362,-3)</f>
        <v>79060000</v>
      </c>
      <c r="N362" s="247">
        <f t="shared" si="100"/>
        <v>0</v>
      </c>
      <c r="O362" s="187" t="str">
        <f t="shared" ref="O362" si="125">IF(AND(ISBLANK(H362),N362&lt;&gt;0),"Rev detil","")</f>
        <v/>
      </c>
      <c r="P362" s="180"/>
      <c r="Q362" s="180"/>
      <c r="T362" s="50" cm="1">
        <f t="array" ref="T362">_xlfn._xlws.FILTER(cek_realisasi[Akrual],cek_realisasi[Akun]=A362,0)</f>
        <v>75040000</v>
      </c>
      <c r="U362" s="50">
        <f>M362-T362</f>
        <v>4020000</v>
      </c>
    </row>
    <row r="363" spans="1:21" ht="13.2" x14ac:dyDescent="0.25">
      <c r="A363" s="1" t="s">
        <v>298</v>
      </c>
      <c r="B363" s="151" t="s">
        <v>762</v>
      </c>
      <c r="C363" s="52" t="s">
        <v>299</v>
      </c>
      <c r="D363" s="51"/>
      <c r="E363" s="51"/>
      <c r="F363" s="53"/>
      <c r="G363" s="53">
        <f>SUM(G364:G373)</f>
        <v>58336000</v>
      </c>
      <c r="H363" s="151" t="s">
        <v>762</v>
      </c>
      <c r="I363" s="52" t="s">
        <v>299</v>
      </c>
      <c r="J363" s="51"/>
      <c r="K363" s="51"/>
      <c r="L363" s="53"/>
      <c r="M363" s="53">
        <f>SUM(M364:M373)</f>
        <v>58336000</v>
      </c>
      <c r="N363" s="324">
        <f t="shared" si="100"/>
        <v>0</v>
      </c>
      <c r="O363" s="209"/>
      <c r="P363" s="180"/>
      <c r="Q363" s="180"/>
      <c r="R363" s="500" t="s">
        <v>236</v>
      </c>
      <c r="S363" s="223" t="s">
        <v>506</v>
      </c>
      <c r="T363" s="53">
        <f>SUM(T364:T373)</f>
        <v>18912000</v>
      </c>
      <c r="U363" s="53">
        <f>SUM(U364:U373)</f>
        <v>39424000</v>
      </c>
    </row>
    <row r="364" spans="1:21" ht="13.2" x14ac:dyDescent="0.25">
      <c r="A364" s="1" t="s">
        <v>300</v>
      </c>
      <c r="B364" s="150"/>
      <c r="C364" s="49" t="s">
        <v>763</v>
      </c>
      <c r="D364" s="48">
        <v>12</v>
      </c>
      <c r="E364" s="48" t="s">
        <v>184</v>
      </c>
      <c r="F364" s="50">
        <v>2920000</v>
      </c>
      <c r="G364" s="50">
        <f t="shared" ref="G364:G373" si="126">ROUNDDOWN(D364*F364,-3)</f>
        <v>35040000</v>
      </c>
      <c r="H364" s="150"/>
      <c r="I364" s="49" t="s">
        <v>763</v>
      </c>
      <c r="J364" s="48">
        <v>12</v>
      </c>
      <c r="K364" s="48" t="s">
        <v>184</v>
      </c>
      <c r="L364" s="50">
        <v>2920000</v>
      </c>
      <c r="M364" s="50">
        <f t="shared" ref="M364:M373" si="127">ROUNDDOWN(J364*L364,-3)</f>
        <v>35040000</v>
      </c>
      <c r="N364" s="247">
        <f t="shared" si="100"/>
        <v>0</v>
      </c>
      <c r="O364" s="187" t="str">
        <f t="shared" ref="O364:O373" si="128">IF(AND(ISBLANK(H364),N364&lt;&gt;0),"Rev detil","")</f>
        <v/>
      </c>
      <c r="P364" s="180"/>
      <c r="Q364" s="180"/>
      <c r="T364" s="50" cm="1">
        <f t="array" ref="T364">_xlfn._xlws.FILTER(cek_realisasi[Akrual],cek_realisasi[Akun]=A364,0)</f>
        <v>11680000</v>
      </c>
      <c r="U364" s="50">
        <f t="shared" ref="U364:U373" si="129">M364-T364</f>
        <v>23360000</v>
      </c>
    </row>
    <row r="365" spans="1:21" ht="13.2" x14ac:dyDescent="0.25">
      <c r="A365" s="1" t="s">
        <v>301</v>
      </c>
      <c r="B365" s="150"/>
      <c r="C365" s="49" t="s">
        <v>764</v>
      </c>
      <c r="D365" s="48">
        <v>12</v>
      </c>
      <c r="E365" s="48" t="s">
        <v>184</v>
      </c>
      <c r="F365" s="50">
        <v>324000</v>
      </c>
      <c r="G365" s="50">
        <f t="shared" si="126"/>
        <v>3888000</v>
      </c>
      <c r="H365" s="150"/>
      <c r="I365" s="49" t="s">
        <v>764</v>
      </c>
      <c r="J365" s="48">
        <v>12</v>
      </c>
      <c r="K365" s="48" t="s">
        <v>184</v>
      </c>
      <c r="L365" s="50">
        <v>324000</v>
      </c>
      <c r="M365" s="50">
        <f t="shared" si="127"/>
        <v>3888000</v>
      </c>
      <c r="N365" s="247">
        <f t="shared" si="100"/>
        <v>0</v>
      </c>
      <c r="O365" s="187" t="str">
        <f t="shared" si="128"/>
        <v/>
      </c>
      <c r="P365" s="180"/>
      <c r="Q365" s="180"/>
      <c r="T365" s="50" cm="1">
        <f t="array" ref="T365">_xlfn._xlws.FILTER(cek_realisasi[Akrual],cek_realisasi[Akun]=A365,0)</f>
        <v>1296000</v>
      </c>
      <c r="U365" s="50">
        <f t="shared" si="129"/>
        <v>2592000</v>
      </c>
    </row>
    <row r="366" spans="1:21" ht="13.2" x14ac:dyDescent="0.25">
      <c r="A366" s="1" t="s">
        <v>302</v>
      </c>
      <c r="B366" s="150"/>
      <c r="C366" s="49" t="s">
        <v>765</v>
      </c>
      <c r="D366" s="48">
        <v>12</v>
      </c>
      <c r="E366" s="48" t="s">
        <v>184</v>
      </c>
      <c r="F366" s="50">
        <v>324000</v>
      </c>
      <c r="G366" s="50">
        <f t="shared" si="126"/>
        <v>3888000</v>
      </c>
      <c r="H366" s="150"/>
      <c r="I366" s="49" t="s">
        <v>765</v>
      </c>
      <c r="J366" s="48">
        <v>12</v>
      </c>
      <c r="K366" s="48" t="s">
        <v>184</v>
      </c>
      <c r="L366" s="50">
        <v>324000</v>
      </c>
      <c r="M366" s="50">
        <f t="shared" si="127"/>
        <v>3888000</v>
      </c>
      <c r="N366" s="247">
        <f t="shared" si="100"/>
        <v>0</v>
      </c>
      <c r="O366" s="187" t="str">
        <f t="shared" si="128"/>
        <v/>
      </c>
      <c r="P366" s="180"/>
      <c r="Q366" s="180"/>
      <c r="T366" s="50" cm="1">
        <f t="array" ref="T366">_xlfn._xlws.FILTER(cek_realisasi[Akrual],cek_realisasi[Akun]=A366,0)</f>
        <v>1296000</v>
      </c>
      <c r="U366" s="50">
        <f t="shared" si="129"/>
        <v>2592000</v>
      </c>
    </row>
    <row r="367" spans="1:21" ht="13.2" x14ac:dyDescent="0.25">
      <c r="A367" s="1" t="s">
        <v>303</v>
      </c>
      <c r="B367" s="150"/>
      <c r="C367" s="49" t="s">
        <v>766</v>
      </c>
      <c r="D367" s="48">
        <v>12</v>
      </c>
      <c r="E367" s="48" t="s">
        <v>184</v>
      </c>
      <c r="F367" s="50">
        <v>680000</v>
      </c>
      <c r="G367" s="50">
        <f t="shared" si="126"/>
        <v>8160000</v>
      </c>
      <c r="H367" s="150"/>
      <c r="I367" s="49" t="s">
        <v>766</v>
      </c>
      <c r="J367" s="48">
        <v>12</v>
      </c>
      <c r="K367" s="48" t="s">
        <v>184</v>
      </c>
      <c r="L367" s="50">
        <v>680000</v>
      </c>
      <c r="M367" s="50">
        <f t="shared" si="127"/>
        <v>8160000</v>
      </c>
      <c r="N367" s="247">
        <f t="shared" si="100"/>
        <v>0</v>
      </c>
      <c r="O367" s="187" t="str">
        <f t="shared" si="128"/>
        <v/>
      </c>
      <c r="P367" s="180"/>
      <c r="Q367" s="180"/>
      <c r="T367" s="50" cm="1">
        <f t="array" ref="T367">_xlfn._xlws.FILTER(cek_realisasi[Akrual],cek_realisasi[Akun]=A367,0)</f>
        <v>2720000</v>
      </c>
      <c r="U367" s="50">
        <f t="shared" si="129"/>
        <v>5440000</v>
      </c>
    </row>
    <row r="368" spans="1:21" ht="13.2" x14ac:dyDescent="0.25">
      <c r="A368" s="1" t="s">
        <v>304</v>
      </c>
      <c r="B368" s="150"/>
      <c r="C368" s="49" t="s">
        <v>767</v>
      </c>
      <c r="D368" s="48">
        <v>12</v>
      </c>
      <c r="E368" s="48" t="s">
        <v>184</v>
      </c>
      <c r="F368" s="50">
        <v>200000</v>
      </c>
      <c r="G368" s="50">
        <f t="shared" si="126"/>
        <v>2400000</v>
      </c>
      <c r="H368" s="150"/>
      <c r="I368" s="49" t="s">
        <v>767</v>
      </c>
      <c r="J368" s="48">
        <v>12</v>
      </c>
      <c r="K368" s="48" t="s">
        <v>184</v>
      </c>
      <c r="L368" s="50">
        <v>200000</v>
      </c>
      <c r="M368" s="50">
        <f t="shared" si="127"/>
        <v>2400000</v>
      </c>
      <c r="N368" s="247">
        <f t="shared" si="100"/>
        <v>0</v>
      </c>
      <c r="O368" s="187" t="str">
        <f t="shared" si="128"/>
        <v/>
      </c>
      <c r="P368" s="180"/>
      <c r="Q368" s="180"/>
      <c r="T368" s="50" cm="1">
        <f t="array" ref="T368">_xlfn._xlws.FILTER(cek_realisasi[Akrual],cek_realisasi[Akun]=A368,0)</f>
        <v>800000</v>
      </c>
      <c r="U368" s="50">
        <f t="shared" si="129"/>
        <v>1600000</v>
      </c>
    </row>
    <row r="369" spans="1:21" ht="13.2" x14ac:dyDescent="0.25">
      <c r="A369" s="1" t="s">
        <v>305</v>
      </c>
      <c r="B369" s="150"/>
      <c r="C369" s="49" t="s">
        <v>768</v>
      </c>
      <c r="D369" s="48">
        <v>12</v>
      </c>
      <c r="E369" s="48" t="s">
        <v>184</v>
      </c>
      <c r="F369" s="50">
        <v>80000</v>
      </c>
      <c r="G369" s="50">
        <f t="shared" si="126"/>
        <v>960000</v>
      </c>
      <c r="H369" s="150"/>
      <c r="I369" s="49" t="s">
        <v>768</v>
      </c>
      <c r="J369" s="48">
        <v>12</v>
      </c>
      <c r="K369" s="48" t="s">
        <v>184</v>
      </c>
      <c r="L369" s="50">
        <v>80000</v>
      </c>
      <c r="M369" s="50">
        <f t="shared" si="127"/>
        <v>960000</v>
      </c>
      <c r="N369" s="247">
        <f t="shared" si="100"/>
        <v>0</v>
      </c>
      <c r="O369" s="187" t="str">
        <f t="shared" si="128"/>
        <v/>
      </c>
      <c r="P369" s="180"/>
      <c r="Q369" s="180"/>
      <c r="T369" s="50" cm="1">
        <f t="array" ref="T369">_xlfn._xlws.FILTER(cek_realisasi[Akrual],cek_realisasi[Akun]=A369,0)</f>
        <v>320000</v>
      </c>
      <c r="U369" s="50">
        <f t="shared" si="129"/>
        <v>640000</v>
      </c>
    </row>
    <row r="370" spans="1:21" ht="13.2" x14ac:dyDescent="0.25">
      <c r="A370" s="1" t="s">
        <v>306</v>
      </c>
      <c r="B370" s="150"/>
      <c r="C370" s="49" t="s">
        <v>769</v>
      </c>
      <c r="D370" s="48">
        <v>12</v>
      </c>
      <c r="E370" s="48" t="s">
        <v>184</v>
      </c>
      <c r="F370" s="50">
        <v>200000</v>
      </c>
      <c r="G370" s="50">
        <f t="shared" si="126"/>
        <v>2400000</v>
      </c>
      <c r="H370" s="150"/>
      <c r="I370" s="49" t="s">
        <v>769</v>
      </c>
      <c r="J370" s="48">
        <v>12</v>
      </c>
      <c r="K370" s="48" t="s">
        <v>184</v>
      </c>
      <c r="L370" s="50">
        <v>200000</v>
      </c>
      <c r="M370" s="50">
        <f t="shared" si="127"/>
        <v>2400000</v>
      </c>
      <c r="N370" s="247">
        <f t="shared" si="100"/>
        <v>0</v>
      </c>
      <c r="O370" s="187" t="str">
        <f t="shared" si="128"/>
        <v/>
      </c>
      <c r="P370" s="180"/>
      <c r="Q370" s="180"/>
      <c r="T370" s="50" cm="1">
        <f t="array" ref="T370">_xlfn._xlws.FILTER(cek_realisasi[Akrual],cek_realisasi[Akun]=A370,0)</f>
        <v>800000</v>
      </c>
      <c r="U370" s="50">
        <f t="shared" si="129"/>
        <v>1600000</v>
      </c>
    </row>
    <row r="371" spans="1:21" ht="13.2" x14ac:dyDescent="0.25">
      <c r="A371" s="1" t="s">
        <v>307</v>
      </c>
      <c r="B371" s="150"/>
      <c r="C371" s="49" t="s">
        <v>770</v>
      </c>
      <c r="D371" s="48">
        <v>1</v>
      </c>
      <c r="E371" s="48" t="s">
        <v>26</v>
      </c>
      <c r="F371" s="50">
        <v>400000</v>
      </c>
      <c r="G371" s="50">
        <f t="shared" si="126"/>
        <v>400000</v>
      </c>
      <c r="H371" s="150"/>
      <c r="I371" s="49" t="s">
        <v>770</v>
      </c>
      <c r="J371" s="48">
        <v>1</v>
      </c>
      <c r="K371" s="48" t="s">
        <v>26</v>
      </c>
      <c r="L371" s="50">
        <v>400000</v>
      </c>
      <c r="M371" s="50">
        <f t="shared" si="127"/>
        <v>400000</v>
      </c>
      <c r="N371" s="247">
        <f t="shared" ref="N371:N434" si="130">G371-M371</f>
        <v>0</v>
      </c>
      <c r="O371" s="187" t="str">
        <f t="shared" si="128"/>
        <v/>
      </c>
      <c r="P371" s="180"/>
      <c r="Q371" s="180"/>
      <c r="T371" s="50" cm="1">
        <f t="array" ref="T371">_xlfn._xlws.FILTER(cek_realisasi[Akrual],cek_realisasi[Akun]=A371,0)</f>
        <v>0</v>
      </c>
      <c r="U371" s="50">
        <f t="shared" si="129"/>
        <v>400000</v>
      </c>
    </row>
    <row r="372" spans="1:21" ht="13.2" x14ac:dyDescent="0.25">
      <c r="A372" s="1" t="s">
        <v>308</v>
      </c>
      <c r="B372" s="150"/>
      <c r="C372" s="49" t="s">
        <v>771</v>
      </c>
      <c r="D372" s="48">
        <v>1</v>
      </c>
      <c r="E372" s="48" t="s">
        <v>26</v>
      </c>
      <c r="F372" s="50">
        <v>300000</v>
      </c>
      <c r="G372" s="50">
        <f t="shared" si="126"/>
        <v>300000</v>
      </c>
      <c r="H372" s="150"/>
      <c r="I372" s="49" t="s">
        <v>771</v>
      </c>
      <c r="J372" s="48">
        <v>1</v>
      </c>
      <c r="K372" s="48" t="s">
        <v>26</v>
      </c>
      <c r="L372" s="50">
        <v>300000</v>
      </c>
      <c r="M372" s="50">
        <f t="shared" si="127"/>
        <v>300000</v>
      </c>
      <c r="N372" s="247">
        <f t="shared" si="130"/>
        <v>0</v>
      </c>
      <c r="O372" s="187" t="str">
        <f t="shared" si="128"/>
        <v/>
      </c>
      <c r="P372" s="180"/>
      <c r="Q372" s="180"/>
      <c r="T372" s="50" cm="1">
        <f t="array" ref="T372">_xlfn._xlws.FILTER(cek_realisasi[Akrual],cek_realisasi[Akun]=A372,0)</f>
        <v>0</v>
      </c>
      <c r="U372" s="50">
        <f t="shared" si="129"/>
        <v>300000</v>
      </c>
    </row>
    <row r="373" spans="1:21" ht="13.2" x14ac:dyDescent="0.25">
      <c r="A373" s="1" t="s">
        <v>309</v>
      </c>
      <c r="B373" s="150"/>
      <c r="C373" s="49" t="s">
        <v>772</v>
      </c>
      <c r="D373" s="48">
        <v>3</v>
      </c>
      <c r="E373" s="48" t="s">
        <v>26</v>
      </c>
      <c r="F373" s="50">
        <v>300000</v>
      </c>
      <c r="G373" s="50">
        <f t="shared" si="126"/>
        <v>900000</v>
      </c>
      <c r="H373" s="150"/>
      <c r="I373" s="49" t="s">
        <v>772</v>
      </c>
      <c r="J373" s="48">
        <v>3</v>
      </c>
      <c r="K373" s="48" t="s">
        <v>26</v>
      </c>
      <c r="L373" s="50">
        <v>300000</v>
      </c>
      <c r="M373" s="50">
        <f t="shared" si="127"/>
        <v>900000</v>
      </c>
      <c r="N373" s="247">
        <f t="shared" si="130"/>
        <v>0</v>
      </c>
      <c r="O373" s="187" t="str">
        <f t="shared" si="128"/>
        <v/>
      </c>
      <c r="P373" s="180"/>
      <c r="Q373" s="180"/>
      <c r="T373" s="50" cm="1">
        <f t="array" ref="T373">_xlfn._xlws.FILTER(cek_realisasi[Akrual],cek_realisasi[Akun]=A373,0)</f>
        <v>0</v>
      </c>
      <c r="U373" s="50">
        <f t="shared" si="129"/>
        <v>900000</v>
      </c>
    </row>
    <row r="374" spans="1:21" ht="13.2" x14ac:dyDescent="0.25">
      <c r="A374" s="1" t="s">
        <v>310</v>
      </c>
      <c r="B374" s="158" t="s">
        <v>311</v>
      </c>
      <c r="C374" s="73" t="s">
        <v>773</v>
      </c>
      <c r="D374" s="72">
        <v>3</v>
      </c>
      <c r="E374" s="361" t="s">
        <v>774</v>
      </c>
      <c r="F374" s="74"/>
      <c r="G374" s="74">
        <f t="shared" ref="G374:G378" si="131">G375</f>
        <v>200000000</v>
      </c>
      <c r="H374" s="158" t="s">
        <v>311</v>
      </c>
      <c r="I374" s="73" t="s">
        <v>773</v>
      </c>
      <c r="J374" s="72">
        <v>3</v>
      </c>
      <c r="K374" s="361" t="s">
        <v>774</v>
      </c>
      <c r="L374" s="74"/>
      <c r="M374" s="74">
        <f t="shared" ref="M374:M378" si="132">M375</f>
        <v>200000000</v>
      </c>
      <c r="N374" s="330">
        <f t="shared" si="130"/>
        <v>0</v>
      </c>
      <c r="O374" s="207" t="s">
        <v>1306</v>
      </c>
      <c r="P374" s="180"/>
      <c r="Q374" s="180"/>
      <c r="T374" s="74">
        <f t="shared" ref="T374:U378" si="133">T375</f>
        <v>186990000</v>
      </c>
      <c r="U374" s="74">
        <f t="shared" si="133"/>
        <v>13010000</v>
      </c>
    </row>
    <row r="375" spans="1:21" ht="13.2" x14ac:dyDescent="0.25">
      <c r="A375" s="1" t="s">
        <v>312</v>
      </c>
      <c r="B375" s="75" t="s">
        <v>313</v>
      </c>
      <c r="C375" s="76" t="s">
        <v>314</v>
      </c>
      <c r="D375" s="75">
        <v>2</v>
      </c>
      <c r="E375" s="75" t="s">
        <v>111</v>
      </c>
      <c r="F375" s="77"/>
      <c r="G375" s="77">
        <f t="shared" si="131"/>
        <v>200000000</v>
      </c>
      <c r="H375" s="75" t="s">
        <v>313</v>
      </c>
      <c r="I375" s="76" t="s">
        <v>314</v>
      </c>
      <c r="J375" s="75">
        <v>2</v>
      </c>
      <c r="K375" s="75" t="s">
        <v>111</v>
      </c>
      <c r="L375" s="77"/>
      <c r="M375" s="77">
        <f t="shared" si="132"/>
        <v>200000000</v>
      </c>
      <c r="N375" s="331">
        <f t="shared" si="130"/>
        <v>0</v>
      </c>
      <c r="O375" s="214"/>
      <c r="P375" s="180"/>
      <c r="Q375" s="180"/>
      <c r="T375" s="77">
        <f t="shared" si="133"/>
        <v>186990000</v>
      </c>
      <c r="U375" s="77">
        <f t="shared" si="133"/>
        <v>13010000</v>
      </c>
    </row>
    <row r="376" spans="1:21" ht="26.4" x14ac:dyDescent="0.25">
      <c r="A376" s="1" t="s">
        <v>775</v>
      </c>
      <c r="B376" s="291" t="s">
        <v>776</v>
      </c>
      <c r="C376" s="288" t="s">
        <v>777</v>
      </c>
      <c r="D376" s="287"/>
      <c r="E376" s="287" t="s">
        <v>553</v>
      </c>
      <c r="F376" s="289"/>
      <c r="G376" s="289">
        <f t="shared" si="131"/>
        <v>200000000</v>
      </c>
      <c r="H376" s="291" t="s">
        <v>776</v>
      </c>
      <c r="I376" s="288" t="s">
        <v>777</v>
      </c>
      <c r="J376" s="287"/>
      <c r="K376" s="287" t="s">
        <v>553</v>
      </c>
      <c r="L376" s="289"/>
      <c r="M376" s="289">
        <f t="shared" si="132"/>
        <v>200000000</v>
      </c>
      <c r="N376" s="337">
        <f t="shared" si="130"/>
        <v>0</v>
      </c>
      <c r="O376" s="212"/>
      <c r="P376" s="180"/>
      <c r="Q376" s="180"/>
      <c r="T376" s="289">
        <f t="shared" si="133"/>
        <v>186990000</v>
      </c>
      <c r="U376" s="289">
        <f t="shared" si="133"/>
        <v>13010000</v>
      </c>
    </row>
    <row r="377" spans="1:21" ht="26.4" x14ac:dyDescent="0.25">
      <c r="A377" s="1" t="s">
        <v>778</v>
      </c>
      <c r="B377" s="152" t="s">
        <v>21</v>
      </c>
      <c r="C377" s="55" t="s">
        <v>777</v>
      </c>
      <c r="D377" s="54"/>
      <c r="E377" s="54"/>
      <c r="F377" s="56"/>
      <c r="G377" s="56">
        <f t="shared" si="131"/>
        <v>200000000</v>
      </c>
      <c r="H377" s="152" t="s">
        <v>21</v>
      </c>
      <c r="I377" s="55" t="s">
        <v>777</v>
      </c>
      <c r="J377" s="54"/>
      <c r="K377" s="54"/>
      <c r="L377" s="56"/>
      <c r="M377" s="56">
        <f t="shared" si="132"/>
        <v>200000000</v>
      </c>
      <c r="N377" s="326">
        <f t="shared" si="130"/>
        <v>0</v>
      </c>
      <c r="O377" s="210"/>
      <c r="P377" s="180" t="s">
        <v>505</v>
      </c>
      <c r="Q377" s="180" t="s">
        <v>506</v>
      </c>
      <c r="S377" s="223"/>
      <c r="T377" s="56">
        <f t="shared" si="133"/>
        <v>186990000</v>
      </c>
      <c r="U377" s="56">
        <f t="shared" si="133"/>
        <v>13010000</v>
      </c>
    </row>
    <row r="378" spans="1:21" ht="13.2" x14ac:dyDescent="0.25">
      <c r="A378" s="1" t="s">
        <v>779</v>
      </c>
      <c r="B378" s="151" t="s">
        <v>607</v>
      </c>
      <c r="C378" s="52" t="s">
        <v>118</v>
      </c>
      <c r="D378" s="51"/>
      <c r="E378" s="51"/>
      <c r="F378" s="53"/>
      <c r="G378" s="53">
        <f t="shared" si="131"/>
        <v>200000000</v>
      </c>
      <c r="H378" s="151" t="s">
        <v>607</v>
      </c>
      <c r="I378" s="52" t="s">
        <v>118</v>
      </c>
      <c r="J378" s="51"/>
      <c r="K378" s="51"/>
      <c r="L378" s="53"/>
      <c r="M378" s="53">
        <f t="shared" si="132"/>
        <v>200000000</v>
      </c>
      <c r="N378" s="324">
        <f t="shared" si="130"/>
        <v>0</v>
      </c>
      <c r="O378" s="209"/>
      <c r="P378" s="180"/>
      <c r="Q378" s="180"/>
      <c r="R378" s="500" t="s">
        <v>1011</v>
      </c>
      <c r="S378" s="223" t="s">
        <v>506</v>
      </c>
      <c r="T378" s="53">
        <f t="shared" si="133"/>
        <v>186990000</v>
      </c>
      <c r="U378" s="53">
        <f t="shared" si="133"/>
        <v>13010000</v>
      </c>
    </row>
    <row r="379" spans="1:21" ht="13.2" x14ac:dyDescent="0.25">
      <c r="A379" s="1" t="s">
        <v>780</v>
      </c>
      <c r="B379" s="150"/>
      <c r="C379" s="49" t="s">
        <v>781</v>
      </c>
      <c r="D379" s="48">
        <v>1</v>
      </c>
      <c r="E379" s="48" t="s">
        <v>120</v>
      </c>
      <c r="F379" s="50">
        <v>200000000</v>
      </c>
      <c r="G379" s="50">
        <f>ROUNDDOWN(D379*F379,-3)</f>
        <v>200000000</v>
      </c>
      <c r="H379" s="150"/>
      <c r="I379" s="49" t="s">
        <v>781</v>
      </c>
      <c r="J379" s="48">
        <v>1</v>
      </c>
      <c r="K379" s="48" t="s">
        <v>120</v>
      </c>
      <c r="L379" s="50">
        <v>200000000</v>
      </c>
      <c r="M379" s="50">
        <f>ROUNDDOWN(J379*L379,-3)</f>
        <v>200000000</v>
      </c>
      <c r="N379" s="247">
        <f t="shared" si="130"/>
        <v>0</v>
      </c>
      <c r="O379" s="187" t="str">
        <f t="shared" ref="O379" si="134">IF(AND(ISBLANK(H379),N379&lt;&gt;0),"Rev detil","")</f>
        <v/>
      </c>
      <c r="P379" s="180"/>
      <c r="Q379" s="180"/>
      <c r="T379" s="50" cm="1">
        <f t="array" ref="T379">_xlfn._xlws.FILTER(cek_realisasi[Akrual],cek_realisasi[Akun]=A379,0)</f>
        <v>186990000</v>
      </c>
      <c r="U379" s="50">
        <f>M379-T379</f>
        <v>13010000</v>
      </c>
    </row>
    <row r="380" spans="1:21" ht="13.2" x14ac:dyDescent="0.25">
      <c r="A380" s="1" t="s">
        <v>315</v>
      </c>
      <c r="B380" s="168" t="s">
        <v>316</v>
      </c>
      <c r="C380" s="101" t="s">
        <v>782</v>
      </c>
      <c r="D380" s="100">
        <v>7</v>
      </c>
      <c r="E380" s="184" t="s">
        <v>783</v>
      </c>
      <c r="F380" s="184"/>
      <c r="G380" s="102">
        <f>SUM(G381,G470,G518)</f>
        <v>2633607000</v>
      </c>
      <c r="H380" s="168" t="s">
        <v>316</v>
      </c>
      <c r="I380" s="101" t="s">
        <v>782</v>
      </c>
      <c r="J380" s="100">
        <v>7</v>
      </c>
      <c r="K380" s="184" t="s">
        <v>783</v>
      </c>
      <c r="L380" s="184"/>
      <c r="M380" s="102">
        <f>SUM(M381,M470,M518)</f>
        <v>2341875000</v>
      </c>
      <c r="N380" s="340">
        <f t="shared" si="130"/>
        <v>291732000</v>
      </c>
      <c r="O380" s="207" t="s">
        <v>1305</v>
      </c>
      <c r="P380" s="180"/>
      <c r="Q380" s="180"/>
      <c r="T380" s="102">
        <f>SUM(T381,T470,T518)</f>
        <v>427442956</v>
      </c>
      <c r="U380" s="102">
        <f>SUM(U381,U470,U518)</f>
        <v>1914432044</v>
      </c>
    </row>
    <row r="381" spans="1:21" ht="13.2" x14ac:dyDescent="0.25">
      <c r="A381" s="1" t="s">
        <v>318</v>
      </c>
      <c r="B381" s="159" t="s">
        <v>319</v>
      </c>
      <c r="C381" s="76" t="s">
        <v>320</v>
      </c>
      <c r="D381" s="75">
        <v>2</v>
      </c>
      <c r="E381" s="75" t="s">
        <v>317</v>
      </c>
      <c r="F381" s="77"/>
      <c r="G381" s="77">
        <f>G382</f>
        <v>1314322000</v>
      </c>
      <c r="H381" s="159" t="s">
        <v>319</v>
      </c>
      <c r="I381" s="76" t="s">
        <v>320</v>
      </c>
      <c r="J381" s="75">
        <v>2</v>
      </c>
      <c r="K381" s="75" t="s">
        <v>317</v>
      </c>
      <c r="L381" s="77"/>
      <c r="M381" s="77">
        <f>M382</f>
        <v>1265165000</v>
      </c>
      <c r="N381" s="331">
        <f t="shared" si="130"/>
        <v>49157000</v>
      </c>
      <c r="O381" s="207" t="s">
        <v>1305</v>
      </c>
      <c r="P381" s="180"/>
      <c r="Q381" s="180"/>
      <c r="T381" s="77">
        <f>T382</f>
        <v>218644284</v>
      </c>
      <c r="U381" s="77">
        <f>U382</f>
        <v>1046520716</v>
      </c>
    </row>
    <row r="382" spans="1:21" ht="26.4" x14ac:dyDescent="0.25">
      <c r="A382" s="1" t="s">
        <v>321</v>
      </c>
      <c r="B382" s="291" t="s">
        <v>605</v>
      </c>
      <c r="C382" s="288" t="s">
        <v>322</v>
      </c>
      <c r="D382" s="287"/>
      <c r="E382" s="287" t="s">
        <v>553</v>
      </c>
      <c r="F382" s="289"/>
      <c r="G382" s="289">
        <f>SUM(G383,G394,G407,G420,G428,G436,G451,G458)</f>
        <v>1314322000</v>
      </c>
      <c r="H382" s="291" t="s">
        <v>605</v>
      </c>
      <c r="I382" s="288" t="s">
        <v>322</v>
      </c>
      <c r="J382" s="287"/>
      <c r="K382" s="287" t="s">
        <v>553</v>
      </c>
      <c r="L382" s="289"/>
      <c r="M382" s="289">
        <f>SUM(M383,M394,M407,M420,M428,M436,M451,M458)</f>
        <v>1265165000</v>
      </c>
      <c r="N382" s="289">
        <f t="shared" si="130"/>
        <v>49157000</v>
      </c>
      <c r="O382" s="207" t="s">
        <v>1305</v>
      </c>
      <c r="P382" s="180"/>
      <c r="Q382" s="180"/>
      <c r="T382" s="289">
        <f>SUM(T383,T394,T407,T420,T428,T436,T451,T458)</f>
        <v>218644284</v>
      </c>
      <c r="U382" s="289">
        <f>SUM(U383,U394,U407,U420,U428,U436,U451,U458)</f>
        <v>1046520716</v>
      </c>
    </row>
    <row r="383" spans="1:21" ht="13.2" x14ac:dyDescent="0.25">
      <c r="A383" s="1" t="s">
        <v>323</v>
      </c>
      <c r="B383" s="155" t="s">
        <v>21</v>
      </c>
      <c r="C383" s="64" t="s">
        <v>784</v>
      </c>
      <c r="D383" s="63"/>
      <c r="E383" s="63"/>
      <c r="F383" s="65"/>
      <c r="G383" s="65">
        <f>SUM(G384,G390,G392)</f>
        <v>116572000</v>
      </c>
      <c r="H383" s="155" t="s">
        <v>21</v>
      </c>
      <c r="I383" s="64" t="s">
        <v>784</v>
      </c>
      <c r="J383" s="63"/>
      <c r="K383" s="63"/>
      <c r="L383" s="65"/>
      <c r="M383" s="65">
        <f>SUM(M384,M390,M392)</f>
        <v>116572000</v>
      </c>
      <c r="N383" s="327">
        <f t="shared" si="130"/>
        <v>0</v>
      </c>
      <c r="O383" s="207" t="s">
        <v>1306</v>
      </c>
      <c r="P383" s="180" t="s">
        <v>507</v>
      </c>
      <c r="Q383" s="180" t="s">
        <v>508</v>
      </c>
      <c r="S383" s="223"/>
      <c r="T383" s="65">
        <f>SUM(T384,T390,T392)</f>
        <v>12082914</v>
      </c>
      <c r="U383" s="65">
        <f>SUM(U384,U390,U392)</f>
        <v>104489086</v>
      </c>
    </row>
    <row r="384" spans="1:21" ht="13.2" x14ac:dyDescent="0.25">
      <c r="A384" s="1" t="s">
        <v>324</v>
      </c>
      <c r="B384" s="151" t="s">
        <v>523</v>
      </c>
      <c r="C384" s="52" t="s">
        <v>24</v>
      </c>
      <c r="D384" s="51"/>
      <c r="E384" s="51"/>
      <c r="F384" s="53"/>
      <c r="G384" s="53">
        <f>SUM(G385:G389)</f>
        <v>58750000</v>
      </c>
      <c r="H384" s="151" t="s">
        <v>523</v>
      </c>
      <c r="I384" s="52" t="s">
        <v>24</v>
      </c>
      <c r="J384" s="51"/>
      <c r="K384" s="51"/>
      <c r="L384" s="53"/>
      <c r="M384" s="53">
        <f>SUM(M385:M389)</f>
        <v>58750000</v>
      </c>
      <c r="N384" s="324">
        <f t="shared" si="130"/>
        <v>0</v>
      </c>
      <c r="O384" s="207"/>
      <c r="P384" s="180"/>
      <c r="Q384" s="180"/>
      <c r="R384" s="501" t="s">
        <v>322</v>
      </c>
      <c r="S384" s="223" t="s">
        <v>508</v>
      </c>
      <c r="T384" s="53">
        <f>SUM(T385:T389)</f>
        <v>9137150</v>
      </c>
      <c r="U384" s="53">
        <f>SUM(U385:U389)</f>
        <v>49612850</v>
      </c>
    </row>
    <row r="385" spans="1:21" ht="13.2" x14ac:dyDescent="0.25">
      <c r="A385" s="1" t="s">
        <v>325</v>
      </c>
      <c r="B385" s="150"/>
      <c r="C385" s="49" t="s">
        <v>554</v>
      </c>
      <c r="D385" s="48">
        <v>230</v>
      </c>
      <c r="E385" s="48" t="s">
        <v>26</v>
      </c>
      <c r="F385" s="50">
        <v>75000</v>
      </c>
      <c r="G385" s="50">
        <f>ROUNDDOWN(D385*F385,-3)</f>
        <v>17250000</v>
      </c>
      <c r="H385" s="150"/>
      <c r="I385" s="49" t="s">
        <v>554</v>
      </c>
      <c r="J385" s="48">
        <v>230</v>
      </c>
      <c r="K385" s="48" t="s">
        <v>26</v>
      </c>
      <c r="L385" s="50">
        <v>75000</v>
      </c>
      <c r="M385" s="50">
        <f>ROUNDDOWN(J385*L385,-3)</f>
        <v>17250000</v>
      </c>
      <c r="N385" s="247">
        <f t="shared" si="130"/>
        <v>0</v>
      </c>
      <c r="O385" s="187"/>
      <c r="P385" s="180"/>
      <c r="Q385" s="180"/>
      <c r="T385" s="50" cm="1">
        <f t="array" ref="T385">_xlfn._xlws.FILTER(cek_realisasi[Akrual],cek_realisasi[Akun]=A385,0)</f>
        <v>506000</v>
      </c>
      <c r="U385" s="50">
        <f t="shared" ref="U385:U389" si="135">M385-T385</f>
        <v>16744000</v>
      </c>
    </row>
    <row r="386" spans="1:21" ht="13.2" x14ac:dyDescent="0.25">
      <c r="A386" s="1" t="s">
        <v>785</v>
      </c>
      <c r="B386" s="150"/>
      <c r="C386" s="49" t="s">
        <v>555</v>
      </c>
      <c r="D386" s="48">
        <v>8</v>
      </c>
      <c r="E386" s="48" t="s">
        <v>120</v>
      </c>
      <c r="F386" s="50">
        <v>1500000</v>
      </c>
      <c r="G386" s="50">
        <f>ROUNDDOWN(D386*F386,-3)</f>
        <v>12000000</v>
      </c>
      <c r="H386" s="150"/>
      <c r="I386" s="49" t="s">
        <v>555</v>
      </c>
      <c r="J386" s="48">
        <v>8</v>
      </c>
      <c r="K386" s="48" t="s">
        <v>120</v>
      </c>
      <c r="L386" s="50">
        <v>1500000</v>
      </c>
      <c r="M386" s="50">
        <f>ROUNDDOWN(J386*L386,-3)</f>
        <v>12000000</v>
      </c>
      <c r="N386" s="247">
        <f t="shared" si="130"/>
        <v>0</v>
      </c>
      <c r="O386" s="187"/>
      <c r="P386" s="180"/>
      <c r="Q386" s="180"/>
      <c r="T386" s="50" cm="1">
        <f t="array" ref="T386">_xlfn._xlws.FILTER(cek_realisasi[Akrual],cek_realisasi[Akun]=A386,0)</f>
        <v>1436150</v>
      </c>
      <c r="U386" s="50">
        <f t="shared" si="135"/>
        <v>10563850</v>
      </c>
    </row>
    <row r="387" spans="1:21" ht="13.2" x14ac:dyDescent="0.25">
      <c r="A387" s="1" t="s">
        <v>786</v>
      </c>
      <c r="B387" s="150"/>
      <c r="C387" s="49" t="s">
        <v>556</v>
      </c>
      <c r="D387" s="48">
        <v>8</v>
      </c>
      <c r="E387" s="48" t="s">
        <v>120</v>
      </c>
      <c r="F387" s="50">
        <v>1500000</v>
      </c>
      <c r="G387" s="50">
        <f>ROUNDDOWN(D387*F387,-3)</f>
        <v>12000000</v>
      </c>
      <c r="H387" s="150"/>
      <c r="I387" s="49" t="s">
        <v>556</v>
      </c>
      <c r="J387" s="48">
        <v>8</v>
      </c>
      <c r="K387" s="48" t="s">
        <v>120</v>
      </c>
      <c r="L387" s="50">
        <v>1500000</v>
      </c>
      <c r="M387" s="50">
        <f>ROUNDDOWN(J387*L387,-3)</f>
        <v>12000000</v>
      </c>
      <c r="N387" s="247">
        <f t="shared" si="130"/>
        <v>0</v>
      </c>
      <c r="O387" s="187"/>
      <c r="P387" s="180"/>
      <c r="Q387" s="180"/>
      <c r="T387" s="50" cm="1">
        <f t="array" ref="T387">_xlfn._xlws.FILTER(cek_realisasi[Akrual],cek_realisasi[Akun]=A387,0)</f>
        <v>4315000</v>
      </c>
      <c r="U387" s="50">
        <f t="shared" si="135"/>
        <v>7685000</v>
      </c>
    </row>
    <row r="388" spans="1:21" ht="13.2" x14ac:dyDescent="0.25">
      <c r="A388" s="1" t="s">
        <v>787</v>
      </c>
      <c r="B388" s="150"/>
      <c r="C388" s="49" t="s">
        <v>557</v>
      </c>
      <c r="D388" s="48">
        <v>8</v>
      </c>
      <c r="E388" s="48" t="s">
        <v>120</v>
      </c>
      <c r="F388" s="50">
        <v>1000000</v>
      </c>
      <c r="G388" s="50">
        <f>ROUNDDOWN(D388*F388,-3)</f>
        <v>8000000</v>
      </c>
      <c r="H388" s="150"/>
      <c r="I388" s="49" t="s">
        <v>557</v>
      </c>
      <c r="J388" s="48">
        <v>8</v>
      </c>
      <c r="K388" s="48" t="s">
        <v>120</v>
      </c>
      <c r="L388" s="50">
        <v>1000000</v>
      </c>
      <c r="M388" s="50">
        <f>ROUNDDOWN(J388*L388,-3)</f>
        <v>8000000</v>
      </c>
      <c r="N388" s="247">
        <f t="shared" si="130"/>
        <v>0</v>
      </c>
      <c r="O388" s="187"/>
      <c r="P388" s="180"/>
      <c r="Q388" s="180"/>
      <c r="T388" s="50" cm="1">
        <f t="array" ref="T388">_xlfn._xlws.FILTER(cek_realisasi[Akrual],cek_realisasi[Akun]=A388,0)</f>
        <v>2880000</v>
      </c>
      <c r="U388" s="50">
        <f t="shared" si="135"/>
        <v>5120000</v>
      </c>
    </row>
    <row r="389" spans="1:21" ht="13.2" x14ac:dyDescent="0.25">
      <c r="A389" s="1" t="s">
        <v>788</v>
      </c>
      <c r="B389" s="150"/>
      <c r="C389" s="49" t="s">
        <v>789</v>
      </c>
      <c r="D389" s="48">
        <v>38</v>
      </c>
      <c r="E389" s="48" t="s">
        <v>59</v>
      </c>
      <c r="F389" s="50">
        <v>250000</v>
      </c>
      <c r="G389" s="50">
        <f>ROUNDDOWN(D389*F389,-3)</f>
        <v>9500000</v>
      </c>
      <c r="H389" s="150"/>
      <c r="I389" s="49" t="s">
        <v>789</v>
      </c>
      <c r="J389" s="48">
        <v>38</v>
      </c>
      <c r="K389" s="48" t="s">
        <v>59</v>
      </c>
      <c r="L389" s="50">
        <v>250000</v>
      </c>
      <c r="M389" s="50">
        <f>ROUNDDOWN(J389*L389,-3)</f>
        <v>9500000</v>
      </c>
      <c r="N389" s="247">
        <f t="shared" si="130"/>
        <v>0</v>
      </c>
      <c r="O389" s="187"/>
      <c r="P389" s="180"/>
      <c r="Q389" s="180"/>
      <c r="T389" s="50" cm="1">
        <f t="array" ref="T389">_xlfn._xlws.FILTER(cek_realisasi[Akrual],cek_realisasi[Akun]=A389,0)</f>
        <v>0</v>
      </c>
      <c r="U389" s="50">
        <f t="shared" si="135"/>
        <v>9500000</v>
      </c>
    </row>
    <row r="390" spans="1:21" ht="13.2" x14ac:dyDescent="0.25">
      <c r="A390" s="1" t="s">
        <v>326</v>
      </c>
      <c r="B390" s="151" t="s">
        <v>524</v>
      </c>
      <c r="C390" s="52" t="s">
        <v>73</v>
      </c>
      <c r="D390" s="51"/>
      <c r="E390" s="51"/>
      <c r="F390" s="53"/>
      <c r="G390" s="53">
        <f>G391</f>
        <v>1000000</v>
      </c>
      <c r="H390" s="151" t="s">
        <v>524</v>
      </c>
      <c r="I390" s="52" t="s">
        <v>73</v>
      </c>
      <c r="J390" s="51"/>
      <c r="K390" s="51"/>
      <c r="L390" s="53"/>
      <c r="M390" s="53">
        <f>M391</f>
        <v>1000000</v>
      </c>
      <c r="N390" s="324">
        <f t="shared" si="130"/>
        <v>0</v>
      </c>
      <c r="O390" s="207"/>
      <c r="P390" s="180"/>
      <c r="Q390" s="180"/>
      <c r="R390" s="501" t="s">
        <v>322</v>
      </c>
      <c r="S390" s="223" t="s">
        <v>508</v>
      </c>
      <c r="T390" s="53">
        <f>T391</f>
        <v>575764</v>
      </c>
      <c r="U390" s="53">
        <f>U391</f>
        <v>424236</v>
      </c>
    </row>
    <row r="391" spans="1:21" ht="13.2" x14ac:dyDescent="0.25">
      <c r="A391" s="1" t="s">
        <v>327</v>
      </c>
      <c r="B391" s="150"/>
      <c r="C391" s="49" t="s">
        <v>621</v>
      </c>
      <c r="D391" s="48">
        <v>4</v>
      </c>
      <c r="E391" s="48" t="s">
        <v>120</v>
      </c>
      <c r="F391" s="50">
        <v>250000</v>
      </c>
      <c r="G391" s="50">
        <f>ROUNDDOWN(D391*F391,-3)</f>
        <v>1000000</v>
      </c>
      <c r="H391" s="150"/>
      <c r="I391" s="49" t="s">
        <v>621</v>
      </c>
      <c r="J391" s="48">
        <v>4</v>
      </c>
      <c r="K391" s="48" t="s">
        <v>120</v>
      </c>
      <c r="L391" s="50">
        <v>250000</v>
      </c>
      <c r="M391" s="50">
        <f>ROUNDDOWN(J391*L391,-3)</f>
        <v>1000000</v>
      </c>
      <c r="N391" s="247">
        <f t="shared" si="130"/>
        <v>0</v>
      </c>
      <c r="O391" s="187"/>
      <c r="P391" s="180"/>
      <c r="Q391" s="180"/>
      <c r="T391" s="50" cm="1">
        <f t="array" ref="T391">_xlfn._xlws.FILTER(cek_realisasi[Akrual],cek_realisasi[Akun]=A391,0)</f>
        <v>575764</v>
      </c>
      <c r="U391" s="50">
        <f>M391-T391</f>
        <v>424236</v>
      </c>
    </row>
    <row r="392" spans="1:21" ht="13.2" x14ac:dyDescent="0.25">
      <c r="A392" s="1" t="s">
        <v>328</v>
      </c>
      <c r="B392" s="151" t="s">
        <v>525</v>
      </c>
      <c r="C392" s="52" t="s">
        <v>35</v>
      </c>
      <c r="D392" s="51"/>
      <c r="E392" s="51"/>
      <c r="F392" s="53"/>
      <c r="G392" s="53">
        <f>G393</f>
        <v>56822000</v>
      </c>
      <c r="H392" s="151" t="s">
        <v>525</v>
      </c>
      <c r="I392" s="52" t="s">
        <v>35</v>
      </c>
      <c r="J392" s="51"/>
      <c r="K392" s="51"/>
      <c r="L392" s="53"/>
      <c r="M392" s="53">
        <f>M393</f>
        <v>56822000</v>
      </c>
      <c r="N392" s="324">
        <f t="shared" si="130"/>
        <v>0</v>
      </c>
      <c r="O392" s="207"/>
      <c r="P392" s="180"/>
      <c r="Q392" s="180"/>
      <c r="R392" s="501" t="s">
        <v>322</v>
      </c>
      <c r="S392" s="223" t="s">
        <v>508</v>
      </c>
      <c r="T392" s="53">
        <f>T393</f>
        <v>2370000</v>
      </c>
      <c r="U392" s="53">
        <f>U393</f>
        <v>54452000</v>
      </c>
    </row>
    <row r="393" spans="1:21" ht="26.4" x14ac:dyDescent="0.25">
      <c r="A393" s="1" t="s">
        <v>329</v>
      </c>
      <c r="B393" s="150"/>
      <c r="C393" s="49" t="s">
        <v>790</v>
      </c>
      <c r="D393" s="48">
        <v>10</v>
      </c>
      <c r="E393" s="48" t="s">
        <v>26</v>
      </c>
      <c r="F393" s="50">
        <v>5682200</v>
      </c>
      <c r="G393" s="50">
        <f>ROUNDDOWN(D393*F393,-3)</f>
        <v>56822000</v>
      </c>
      <c r="H393" s="150"/>
      <c r="I393" s="49" t="s">
        <v>790</v>
      </c>
      <c r="J393" s="48">
        <v>10</v>
      </c>
      <c r="K393" s="48" t="s">
        <v>26</v>
      </c>
      <c r="L393" s="50">
        <v>5682200</v>
      </c>
      <c r="M393" s="50">
        <f>ROUNDDOWN(J393*L393,-3)</f>
        <v>56822000</v>
      </c>
      <c r="N393" s="247">
        <f t="shared" si="130"/>
        <v>0</v>
      </c>
      <c r="O393" s="187" t="str">
        <f t="shared" ref="O393" si="136">IF(AND(ISBLANK(H393),N393&lt;&gt;0),"Rev detil","")</f>
        <v/>
      </c>
      <c r="P393" s="180"/>
      <c r="Q393" s="180"/>
      <c r="T393" s="50" cm="1">
        <f t="array" ref="T393">_xlfn._xlws.FILTER(cek_realisasi[Akrual],cek_realisasi[Akun]=A393,0)</f>
        <v>2370000</v>
      </c>
      <c r="U393" s="50">
        <f>M393-T393</f>
        <v>54452000</v>
      </c>
    </row>
    <row r="394" spans="1:21" ht="13.2" x14ac:dyDescent="0.25">
      <c r="A394" s="1" t="s">
        <v>330</v>
      </c>
      <c r="B394" s="152" t="s">
        <v>38</v>
      </c>
      <c r="C394" s="55" t="s">
        <v>331</v>
      </c>
      <c r="D394" s="54"/>
      <c r="E394" s="54"/>
      <c r="F394" s="56"/>
      <c r="G394" s="56">
        <f>SUM(G395,G401,G403,G405)</f>
        <v>151250000</v>
      </c>
      <c r="H394" s="152" t="s">
        <v>38</v>
      </c>
      <c r="I394" s="55" t="s">
        <v>331</v>
      </c>
      <c r="J394" s="54"/>
      <c r="K394" s="54"/>
      <c r="L394" s="56"/>
      <c r="M394" s="56">
        <f>SUM(M395,M401,M403,M405)</f>
        <v>151250000</v>
      </c>
      <c r="N394" s="326">
        <f t="shared" si="130"/>
        <v>0</v>
      </c>
      <c r="O394" s="207" t="s">
        <v>1306</v>
      </c>
      <c r="P394" s="180" t="s">
        <v>507</v>
      </c>
      <c r="Q394" s="180" t="s">
        <v>508</v>
      </c>
      <c r="S394" s="223"/>
      <c r="T394" s="56">
        <f>SUM(T395,T401,T403,T405)</f>
        <v>35211270</v>
      </c>
      <c r="U394" s="56">
        <f>SUM(U395,U401,U403,U405)</f>
        <v>116038730</v>
      </c>
    </row>
    <row r="395" spans="1:21" ht="13.2" x14ac:dyDescent="0.25">
      <c r="A395" s="1" t="s">
        <v>332</v>
      </c>
      <c r="B395" s="151" t="s">
        <v>523</v>
      </c>
      <c r="C395" s="52" t="s">
        <v>24</v>
      </c>
      <c r="D395" s="51"/>
      <c r="E395" s="51"/>
      <c r="F395" s="53"/>
      <c r="G395" s="53">
        <f>SUM(G396:G400)</f>
        <v>68250000</v>
      </c>
      <c r="H395" s="151" t="s">
        <v>523</v>
      </c>
      <c r="I395" s="52" t="s">
        <v>24</v>
      </c>
      <c r="J395" s="51"/>
      <c r="K395" s="51"/>
      <c r="L395" s="53"/>
      <c r="M395" s="53">
        <f>SUM(M396:M400)</f>
        <v>68250000</v>
      </c>
      <c r="N395" s="324">
        <f t="shared" si="130"/>
        <v>0</v>
      </c>
      <c r="O395" s="207"/>
      <c r="P395" s="180"/>
      <c r="Q395" s="180"/>
      <c r="R395" s="501" t="s">
        <v>322</v>
      </c>
      <c r="S395" s="223" t="s">
        <v>508</v>
      </c>
      <c r="T395" s="53">
        <f>SUM(T396:T400)</f>
        <v>7079950</v>
      </c>
      <c r="U395" s="53">
        <f>SUM(U396:U400)</f>
        <v>61170050</v>
      </c>
    </row>
    <row r="396" spans="1:21" ht="13.2" x14ac:dyDescent="0.25">
      <c r="A396" s="1" t="s">
        <v>333</v>
      </c>
      <c r="B396" s="150"/>
      <c r="C396" s="441" t="s">
        <v>554</v>
      </c>
      <c r="D396" s="442">
        <v>350</v>
      </c>
      <c r="E396" s="190" t="s">
        <v>26</v>
      </c>
      <c r="F396" s="247">
        <v>75000</v>
      </c>
      <c r="G396" s="247">
        <f>ROUNDDOWN(D396*F396,-3)</f>
        <v>26250000</v>
      </c>
      <c r="H396" s="150"/>
      <c r="I396" s="441" t="s">
        <v>554</v>
      </c>
      <c r="J396" s="442">
        <v>350</v>
      </c>
      <c r="K396" s="190" t="s">
        <v>26</v>
      </c>
      <c r="L396" s="247">
        <v>75000</v>
      </c>
      <c r="M396" s="247">
        <f>ROUNDDOWN(J396*L396,-3)</f>
        <v>26250000</v>
      </c>
      <c r="N396" s="247">
        <f t="shared" si="130"/>
        <v>0</v>
      </c>
      <c r="O396" s="187"/>
      <c r="P396" s="180"/>
      <c r="Q396" s="180"/>
      <c r="T396" s="50" cm="1">
        <f t="array" ref="T396">_xlfn._xlws.FILTER(cek_realisasi[Akrual],cek_realisasi[Akun]=A396,0)</f>
        <v>706000</v>
      </c>
      <c r="U396" s="50">
        <f t="shared" ref="U396:U400" si="137">M396-T396</f>
        <v>25544000</v>
      </c>
    </row>
    <row r="397" spans="1:21" ht="13.2" x14ac:dyDescent="0.25">
      <c r="A397" s="1" t="s">
        <v>334</v>
      </c>
      <c r="B397" s="150"/>
      <c r="C397" s="49" t="s">
        <v>555</v>
      </c>
      <c r="D397" s="48">
        <v>8</v>
      </c>
      <c r="E397" s="48" t="s">
        <v>120</v>
      </c>
      <c r="F397" s="50">
        <v>1500000</v>
      </c>
      <c r="G397" s="50">
        <f>ROUNDDOWN(D397*F397,-3)</f>
        <v>12000000</v>
      </c>
      <c r="H397" s="150"/>
      <c r="I397" s="49" t="s">
        <v>555</v>
      </c>
      <c r="J397" s="48">
        <v>8</v>
      </c>
      <c r="K397" s="48" t="s">
        <v>120</v>
      </c>
      <c r="L397" s="50">
        <v>1500000</v>
      </c>
      <c r="M397" s="50">
        <f>ROUNDDOWN(J397*L397,-3)</f>
        <v>12000000</v>
      </c>
      <c r="N397" s="247">
        <f t="shared" si="130"/>
        <v>0</v>
      </c>
      <c r="O397" s="187"/>
      <c r="P397" s="180"/>
      <c r="Q397" s="180"/>
      <c r="T397" s="50" cm="1">
        <f t="array" ref="T397">_xlfn._xlws.FILTER(cek_realisasi[Akrual],cek_realisasi[Akun]=A397,0)</f>
        <v>1447950</v>
      </c>
      <c r="U397" s="50">
        <f t="shared" si="137"/>
        <v>10552050</v>
      </c>
    </row>
    <row r="398" spans="1:21" ht="13.2" x14ac:dyDescent="0.25">
      <c r="A398" s="1" t="s">
        <v>791</v>
      </c>
      <c r="B398" s="150"/>
      <c r="C398" s="49" t="s">
        <v>556</v>
      </c>
      <c r="D398" s="48">
        <v>8</v>
      </c>
      <c r="E398" s="48" t="s">
        <v>120</v>
      </c>
      <c r="F398" s="50">
        <v>1500000</v>
      </c>
      <c r="G398" s="50">
        <f>ROUNDDOWN(D398*F398,-3)</f>
        <v>12000000</v>
      </c>
      <c r="H398" s="150"/>
      <c r="I398" s="49" t="s">
        <v>556</v>
      </c>
      <c r="J398" s="48">
        <v>8</v>
      </c>
      <c r="K398" s="48" t="s">
        <v>120</v>
      </c>
      <c r="L398" s="50">
        <v>1500000</v>
      </c>
      <c r="M398" s="50">
        <f>ROUNDDOWN(J398*L398,-3)</f>
        <v>12000000</v>
      </c>
      <c r="N398" s="247">
        <f t="shared" si="130"/>
        <v>0</v>
      </c>
      <c r="O398" s="187"/>
      <c r="P398" s="180"/>
      <c r="Q398" s="180"/>
      <c r="T398" s="50" cm="1">
        <f t="array" ref="T398">_xlfn._xlws.FILTER(cek_realisasi[Akrual],cek_realisasi[Akun]=A398,0)</f>
        <v>2935000</v>
      </c>
      <c r="U398" s="50">
        <f t="shared" si="137"/>
        <v>9065000</v>
      </c>
    </row>
    <row r="399" spans="1:21" ht="13.2" x14ac:dyDescent="0.25">
      <c r="A399" s="1" t="s">
        <v>792</v>
      </c>
      <c r="B399" s="150"/>
      <c r="C399" s="49" t="s">
        <v>557</v>
      </c>
      <c r="D399" s="48">
        <v>8</v>
      </c>
      <c r="E399" s="48" t="s">
        <v>120</v>
      </c>
      <c r="F399" s="50">
        <v>1000000</v>
      </c>
      <c r="G399" s="50">
        <f>ROUNDDOWN(D399*F399,-3)</f>
        <v>8000000</v>
      </c>
      <c r="H399" s="150"/>
      <c r="I399" s="49" t="s">
        <v>557</v>
      </c>
      <c r="J399" s="48">
        <v>8</v>
      </c>
      <c r="K399" s="48" t="s">
        <v>120</v>
      </c>
      <c r="L399" s="50">
        <v>1000000</v>
      </c>
      <c r="M399" s="50">
        <f>ROUNDDOWN(J399*L399,-3)</f>
        <v>8000000</v>
      </c>
      <c r="N399" s="247">
        <f t="shared" si="130"/>
        <v>0</v>
      </c>
      <c r="O399" s="187"/>
      <c r="P399" s="180"/>
      <c r="Q399" s="180"/>
      <c r="T399" s="50" cm="1">
        <f t="array" ref="T399">_xlfn._xlws.FILTER(cek_realisasi[Akrual],cek_realisasi[Akun]=A399,0)</f>
        <v>1991000</v>
      </c>
      <c r="U399" s="50">
        <f t="shared" si="137"/>
        <v>6009000</v>
      </c>
    </row>
    <row r="400" spans="1:21" ht="13.2" x14ac:dyDescent="0.25">
      <c r="A400" s="1" t="s">
        <v>793</v>
      </c>
      <c r="B400" s="150"/>
      <c r="C400" s="49" t="s">
        <v>789</v>
      </c>
      <c r="D400" s="48">
        <v>40</v>
      </c>
      <c r="E400" s="48" t="s">
        <v>59</v>
      </c>
      <c r="F400" s="50">
        <v>250000</v>
      </c>
      <c r="G400" s="50">
        <f>ROUNDDOWN(D400*F400,-3)</f>
        <v>10000000</v>
      </c>
      <c r="H400" s="150"/>
      <c r="I400" s="49" t="s">
        <v>789</v>
      </c>
      <c r="J400" s="48">
        <v>40</v>
      </c>
      <c r="K400" s="48" t="s">
        <v>59</v>
      </c>
      <c r="L400" s="50">
        <v>250000</v>
      </c>
      <c r="M400" s="50">
        <f>ROUNDDOWN(J400*L400,-3)</f>
        <v>10000000</v>
      </c>
      <c r="N400" s="247">
        <f t="shared" si="130"/>
        <v>0</v>
      </c>
      <c r="O400" s="187"/>
      <c r="P400" s="180"/>
      <c r="Q400" s="180"/>
      <c r="T400" s="50" cm="1">
        <f t="array" ref="T400">_xlfn._xlws.FILTER(cek_realisasi[Akrual],cek_realisasi[Akun]=A400,0)</f>
        <v>0</v>
      </c>
      <c r="U400" s="50">
        <f t="shared" si="137"/>
        <v>10000000</v>
      </c>
    </row>
    <row r="401" spans="1:21" ht="13.2" x14ac:dyDescent="0.25">
      <c r="A401" s="1" t="s">
        <v>335</v>
      </c>
      <c r="B401" s="151" t="s">
        <v>524</v>
      </c>
      <c r="C401" s="52" t="s">
        <v>73</v>
      </c>
      <c r="D401" s="51"/>
      <c r="E401" s="51"/>
      <c r="F401" s="53"/>
      <c r="G401" s="53">
        <f>G402</f>
        <v>1000000</v>
      </c>
      <c r="H401" s="151" t="s">
        <v>524</v>
      </c>
      <c r="I401" s="52" t="s">
        <v>73</v>
      </c>
      <c r="J401" s="51"/>
      <c r="K401" s="51"/>
      <c r="L401" s="53"/>
      <c r="M401" s="53">
        <f>M402</f>
        <v>1000000</v>
      </c>
      <c r="N401" s="324">
        <f t="shared" si="130"/>
        <v>0</v>
      </c>
      <c r="O401" s="207"/>
      <c r="P401" s="180"/>
      <c r="Q401" s="180"/>
      <c r="R401" s="501" t="s">
        <v>322</v>
      </c>
      <c r="S401" s="223" t="s">
        <v>508</v>
      </c>
      <c r="T401" s="53">
        <f>T402</f>
        <v>0</v>
      </c>
      <c r="U401" s="53">
        <f>U402</f>
        <v>1000000</v>
      </c>
    </row>
    <row r="402" spans="1:21" ht="13.2" x14ac:dyDescent="0.25">
      <c r="A402" s="1" t="s">
        <v>336</v>
      </c>
      <c r="B402" s="150"/>
      <c r="C402" s="49" t="s">
        <v>621</v>
      </c>
      <c r="D402" s="48">
        <v>4</v>
      </c>
      <c r="E402" s="48" t="s">
        <v>120</v>
      </c>
      <c r="F402" s="50">
        <v>250000</v>
      </c>
      <c r="G402" s="50">
        <f>ROUNDDOWN(D402*F402,-3)</f>
        <v>1000000</v>
      </c>
      <c r="H402" s="150"/>
      <c r="I402" s="49" t="s">
        <v>621</v>
      </c>
      <c r="J402" s="48">
        <v>4</v>
      </c>
      <c r="K402" s="48" t="s">
        <v>120</v>
      </c>
      <c r="L402" s="50">
        <v>250000</v>
      </c>
      <c r="M402" s="50">
        <f>ROUNDDOWN(J402*L402,-3)</f>
        <v>1000000</v>
      </c>
      <c r="N402" s="247">
        <f t="shared" si="130"/>
        <v>0</v>
      </c>
      <c r="O402" s="187"/>
      <c r="P402" s="180"/>
      <c r="Q402" s="180"/>
      <c r="T402" s="50" cm="1">
        <f t="array" ref="T402">_xlfn._xlws.FILTER(cek_realisasi[Akrual],cek_realisasi[Akun]=A402,0)</f>
        <v>0</v>
      </c>
      <c r="U402" s="50">
        <f>M402-T402</f>
        <v>1000000</v>
      </c>
    </row>
    <row r="403" spans="1:21" ht="13.2" x14ac:dyDescent="0.25">
      <c r="A403" s="1" t="s">
        <v>337</v>
      </c>
      <c r="B403" s="151" t="s">
        <v>528</v>
      </c>
      <c r="C403" s="52" t="s">
        <v>31</v>
      </c>
      <c r="D403" s="51"/>
      <c r="E403" s="51"/>
      <c r="F403" s="53"/>
      <c r="G403" s="53">
        <f>G404</f>
        <v>4000000</v>
      </c>
      <c r="H403" s="151" t="s">
        <v>528</v>
      </c>
      <c r="I403" s="52" t="s">
        <v>31</v>
      </c>
      <c r="J403" s="51"/>
      <c r="K403" s="51"/>
      <c r="L403" s="53"/>
      <c r="M403" s="53">
        <f>M404</f>
        <v>4000000</v>
      </c>
      <c r="N403" s="324">
        <f t="shared" si="130"/>
        <v>0</v>
      </c>
      <c r="O403" s="207"/>
      <c r="P403" s="180"/>
      <c r="Q403" s="180"/>
      <c r="R403" s="501" t="s">
        <v>322</v>
      </c>
      <c r="S403" s="223" t="s">
        <v>508</v>
      </c>
      <c r="T403" s="53">
        <f>T404</f>
        <v>0</v>
      </c>
      <c r="U403" s="53">
        <f>U404</f>
        <v>4000000</v>
      </c>
    </row>
    <row r="404" spans="1:21" ht="13.2" x14ac:dyDescent="0.25">
      <c r="A404" s="1" t="s">
        <v>338</v>
      </c>
      <c r="B404" s="150"/>
      <c r="C404" s="49" t="s">
        <v>558</v>
      </c>
      <c r="D404" s="48">
        <v>4</v>
      </c>
      <c r="E404" s="48" t="s">
        <v>33</v>
      </c>
      <c r="F404" s="50">
        <v>1000000</v>
      </c>
      <c r="G404" s="50">
        <f>ROUNDDOWN(D404*F404,-3)</f>
        <v>4000000</v>
      </c>
      <c r="H404" s="150"/>
      <c r="I404" s="49" t="s">
        <v>558</v>
      </c>
      <c r="J404" s="48">
        <v>4</v>
      </c>
      <c r="K404" s="48" t="s">
        <v>33</v>
      </c>
      <c r="L404" s="50">
        <v>1000000</v>
      </c>
      <c r="M404" s="50">
        <f>ROUNDDOWN(J404*L404,-3)</f>
        <v>4000000</v>
      </c>
      <c r="N404" s="247">
        <f t="shared" si="130"/>
        <v>0</v>
      </c>
      <c r="O404" s="187"/>
      <c r="P404" s="180"/>
      <c r="Q404" s="180"/>
      <c r="T404" s="50" cm="1">
        <f t="array" ref="T404">_xlfn._xlws.FILTER(cek_realisasi[Akrual],cek_realisasi[Akun]=A404,0)</f>
        <v>0</v>
      </c>
      <c r="U404" s="50">
        <f>M404-T404</f>
        <v>4000000</v>
      </c>
    </row>
    <row r="405" spans="1:21" ht="13.2" x14ac:dyDescent="0.25">
      <c r="A405" s="1" t="s">
        <v>339</v>
      </c>
      <c r="B405" s="169" t="s">
        <v>525</v>
      </c>
      <c r="C405" s="104" t="s">
        <v>35</v>
      </c>
      <c r="D405" s="103"/>
      <c r="E405" s="103"/>
      <c r="F405" s="105"/>
      <c r="G405" s="105">
        <f>G406</f>
        <v>78000000</v>
      </c>
      <c r="H405" s="169" t="s">
        <v>525</v>
      </c>
      <c r="I405" s="104" t="s">
        <v>35</v>
      </c>
      <c r="J405" s="103"/>
      <c r="K405" s="103"/>
      <c r="L405" s="105"/>
      <c r="M405" s="105">
        <f>M406</f>
        <v>78000000</v>
      </c>
      <c r="N405" s="338">
        <f t="shared" si="130"/>
        <v>0</v>
      </c>
      <c r="O405" s="207"/>
      <c r="P405" s="180"/>
      <c r="Q405" s="180"/>
      <c r="R405" s="501" t="s">
        <v>322</v>
      </c>
      <c r="S405" s="223" t="s">
        <v>508</v>
      </c>
      <c r="T405" s="105">
        <f>T406</f>
        <v>28131320</v>
      </c>
      <c r="U405" s="105">
        <f>U406</f>
        <v>49868680</v>
      </c>
    </row>
    <row r="406" spans="1:21" ht="13.2" x14ac:dyDescent="0.25">
      <c r="A406" s="1" t="s">
        <v>340</v>
      </c>
      <c r="B406" s="150"/>
      <c r="C406" s="49" t="s">
        <v>794</v>
      </c>
      <c r="D406" s="48">
        <v>12</v>
      </c>
      <c r="E406" s="48" t="s">
        <v>26</v>
      </c>
      <c r="F406" s="50">
        <v>6500000</v>
      </c>
      <c r="G406" s="50">
        <f>ROUNDDOWN(D406*F406,-3)</f>
        <v>78000000</v>
      </c>
      <c r="H406" s="150"/>
      <c r="I406" s="49" t="s">
        <v>794</v>
      </c>
      <c r="J406" s="48">
        <v>12</v>
      </c>
      <c r="K406" s="48" t="s">
        <v>26</v>
      </c>
      <c r="L406" s="50">
        <v>6500000</v>
      </c>
      <c r="M406" s="50">
        <f>ROUNDDOWN(J406*L406,-3)</f>
        <v>78000000</v>
      </c>
      <c r="N406" s="247">
        <f t="shared" si="130"/>
        <v>0</v>
      </c>
      <c r="O406" s="187" t="str">
        <f t="shared" ref="O406" si="138">IF(AND(ISBLANK(H406),N406&lt;&gt;0),"Rev detil","")</f>
        <v/>
      </c>
      <c r="P406" s="180"/>
      <c r="Q406" s="180"/>
      <c r="T406" s="50" cm="1">
        <f t="array" ref="T406">_xlfn._xlws.FILTER(cek_realisasi[Akrual],cek_realisasi[Akun]=A406,0)</f>
        <v>28131320</v>
      </c>
      <c r="U406" s="50">
        <f>M406-T406</f>
        <v>49868680</v>
      </c>
    </row>
    <row r="407" spans="1:21" ht="13.2" x14ac:dyDescent="0.25">
      <c r="A407" s="1" t="s">
        <v>341</v>
      </c>
      <c r="B407" s="165" t="s">
        <v>91</v>
      </c>
      <c r="C407" s="94" t="s">
        <v>795</v>
      </c>
      <c r="D407" s="93"/>
      <c r="E407" s="93"/>
      <c r="F407" s="95"/>
      <c r="G407" s="95">
        <f>SUM(G408,G414,G416,G418)</f>
        <v>131699000</v>
      </c>
      <c r="H407" s="165" t="s">
        <v>91</v>
      </c>
      <c r="I407" s="94" t="s">
        <v>795</v>
      </c>
      <c r="J407" s="93"/>
      <c r="K407" s="93"/>
      <c r="L407" s="95"/>
      <c r="M407" s="95">
        <f>SUM(M408,M414,M416,M418)</f>
        <v>131699000</v>
      </c>
      <c r="N407" s="345">
        <f t="shared" si="130"/>
        <v>0</v>
      </c>
      <c r="O407" s="207" t="s">
        <v>1306</v>
      </c>
      <c r="P407" s="180" t="s">
        <v>507</v>
      </c>
      <c r="Q407" s="180" t="s">
        <v>508</v>
      </c>
      <c r="S407" s="223"/>
      <c r="T407" s="95">
        <f>SUM(T408,T414,T416,T418)</f>
        <v>7771200</v>
      </c>
      <c r="U407" s="95">
        <f>SUM(U408,U414,U416,U418)</f>
        <v>123927800</v>
      </c>
    </row>
    <row r="408" spans="1:21" ht="13.2" x14ac:dyDescent="0.25">
      <c r="A408" s="1" t="s">
        <v>342</v>
      </c>
      <c r="B408" s="153" t="s">
        <v>523</v>
      </c>
      <c r="C408" s="58" t="s">
        <v>24</v>
      </c>
      <c r="D408" s="57"/>
      <c r="E408" s="57"/>
      <c r="F408" s="59"/>
      <c r="G408" s="59">
        <f>SUM(G409:G413)</f>
        <v>52000000</v>
      </c>
      <c r="H408" s="153" t="s">
        <v>523</v>
      </c>
      <c r="I408" s="58" t="s">
        <v>24</v>
      </c>
      <c r="J408" s="57"/>
      <c r="K408" s="57"/>
      <c r="L408" s="59"/>
      <c r="M408" s="59">
        <f>SUM(M409:M413)</f>
        <v>52000000</v>
      </c>
      <c r="N408" s="325">
        <f t="shared" si="130"/>
        <v>0</v>
      </c>
      <c r="O408" s="207"/>
      <c r="P408" s="180"/>
      <c r="Q408" s="180"/>
      <c r="R408" s="501" t="s">
        <v>322</v>
      </c>
      <c r="S408" s="223" t="s">
        <v>508</v>
      </c>
      <c r="T408" s="59">
        <f>SUM(T409:T413)</f>
        <v>6731200</v>
      </c>
      <c r="U408" s="59">
        <f>SUM(U409:U413)</f>
        <v>45268800</v>
      </c>
    </row>
    <row r="409" spans="1:21" ht="13.2" x14ac:dyDescent="0.25">
      <c r="A409" s="1" t="s">
        <v>343</v>
      </c>
      <c r="B409" s="150"/>
      <c r="C409" s="49" t="s">
        <v>554</v>
      </c>
      <c r="D409" s="48">
        <v>200</v>
      </c>
      <c r="E409" s="48" t="s">
        <v>26</v>
      </c>
      <c r="F409" s="50">
        <v>75000</v>
      </c>
      <c r="G409" s="50">
        <f>ROUNDDOWN(D409*F409,-3)</f>
        <v>15000000</v>
      </c>
      <c r="H409" s="150"/>
      <c r="I409" s="49" t="s">
        <v>554</v>
      </c>
      <c r="J409" s="48">
        <v>200</v>
      </c>
      <c r="K409" s="48" t="s">
        <v>26</v>
      </c>
      <c r="L409" s="50">
        <v>75000</v>
      </c>
      <c r="M409" s="50">
        <f>ROUNDDOWN(J409*L409,-3)</f>
        <v>15000000</v>
      </c>
      <c r="N409" s="247">
        <f t="shared" si="130"/>
        <v>0</v>
      </c>
      <c r="O409" s="187"/>
      <c r="P409" s="180"/>
      <c r="Q409" s="180"/>
      <c r="T409" s="50" cm="1">
        <f t="array" ref="T409">_xlfn._xlws.FILTER(cek_realisasi[Akrual],cek_realisasi[Akun]=A409,0)</f>
        <v>0</v>
      </c>
      <c r="U409" s="50">
        <f t="shared" ref="U409:U413" si="139">M409-T409</f>
        <v>15000000</v>
      </c>
    </row>
    <row r="410" spans="1:21" ht="13.2" x14ac:dyDescent="0.25">
      <c r="A410" s="1" t="s">
        <v>344</v>
      </c>
      <c r="B410" s="150"/>
      <c r="C410" s="49" t="s">
        <v>555</v>
      </c>
      <c r="D410" s="48">
        <v>8</v>
      </c>
      <c r="E410" s="48" t="s">
        <v>120</v>
      </c>
      <c r="F410" s="50">
        <v>1500000</v>
      </c>
      <c r="G410" s="50">
        <f>ROUNDDOWN(D410*F410,-3)</f>
        <v>12000000</v>
      </c>
      <c r="H410" s="150"/>
      <c r="I410" s="49" t="s">
        <v>555</v>
      </c>
      <c r="J410" s="48">
        <v>8</v>
      </c>
      <c r="K410" s="48" t="s">
        <v>120</v>
      </c>
      <c r="L410" s="50">
        <v>1500000</v>
      </c>
      <c r="M410" s="50">
        <f>ROUNDDOWN(J410*L410,-3)</f>
        <v>12000000</v>
      </c>
      <c r="N410" s="247">
        <f t="shared" si="130"/>
        <v>0</v>
      </c>
      <c r="O410" s="187"/>
      <c r="P410" s="180"/>
      <c r="Q410" s="180"/>
      <c r="T410" s="50" cm="1">
        <f t="array" ref="T410">_xlfn._xlws.FILTER(cek_realisasi[Akrual],cek_realisasi[Akun]=A410,0)</f>
        <v>2948200</v>
      </c>
      <c r="U410" s="50">
        <f t="shared" si="139"/>
        <v>9051800</v>
      </c>
    </row>
    <row r="411" spans="1:21" ht="13.2" x14ac:dyDescent="0.25">
      <c r="A411" s="1" t="s">
        <v>796</v>
      </c>
      <c r="B411" s="150"/>
      <c r="C411" s="49" t="s">
        <v>556</v>
      </c>
      <c r="D411" s="48">
        <v>8</v>
      </c>
      <c r="E411" s="48" t="s">
        <v>120</v>
      </c>
      <c r="F411" s="50">
        <v>1500000</v>
      </c>
      <c r="G411" s="50">
        <f>ROUNDDOWN(D411*F411,-3)</f>
        <v>12000000</v>
      </c>
      <c r="H411" s="150"/>
      <c r="I411" s="49" t="s">
        <v>556</v>
      </c>
      <c r="J411" s="48">
        <v>8</v>
      </c>
      <c r="K411" s="48" t="s">
        <v>120</v>
      </c>
      <c r="L411" s="50">
        <v>1500000</v>
      </c>
      <c r="M411" s="50">
        <f>ROUNDDOWN(J411*L411,-3)</f>
        <v>12000000</v>
      </c>
      <c r="N411" s="247">
        <f t="shared" si="130"/>
        <v>0</v>
      </c>
      <c r="O411" s="187"/>
      <c r="P411" s="180"/>
      <c r="Q411" s="180"/>
      <c r="T411" s="50" cm="1">
        <f t="array" ref="T411">_xlfn._xlws.FILTER(cek_realisasi[Akrual],cek_realisasi[Akun]=A411,0)</f>
        <v>2835000</v>
      </c>
      <c r="U411" s="50">
        <f t="shared" si="139"/>
        <v>9165000</v>
      </c>
    </row>
    <row r="412" spans="1:21" ht="13.2" x14ac:dyDescent="0.25">
      <c r="A412" s="1" t="s">
        <v>797</v>
      </c>
      <c r="B412" s="150"/>
      <c r="C412" s="49" t="s">
        <v>557</v>
      </c>
      <c r="D412" s="48">
        <v>8</v>
      </c>
      <c r="E412" s="48" t="s">
        <v>120</v>
      </c>
      <c r="F412" s="50">
        <v>1000000</v>
      </c>
      <c r="G412" s="50">
        <f>ROUNDDOWN(D412*F412,-3)</f>
        <v>8000000</v>
      </c>
      <c r="H412" s="150"/>
      <c r="I412" s="49" t="s">
        <v>557</v>
      </c>
      <c r="J412" s="48">
        <v>8</v>
      </c>
      <c r="K412" s="48" t="s">
        <v>120</v>
      </c>
      <c r="L412" s="50">
        <v>1000000</v>
      </c>
      <c r="M412" s="50">
        <f>ROUNDDOWN(J412*L412,-3)</f>
        <v>8000000</v>
      </c>
      <c r="N412" s="247">
        <f t="shared" si="130"/>
        <v>0</v>
      </c>
      <c r="O412" s="187"/>
      <c r="P412" s="180"/>
      <c r="Q412" s="180"/>
      <c r="T412" s="50" cm="1">
        <f t="array" ref="T412">_xlfn._xlws.FILTER(cek_realisasi[Akrual],cek_realisasi[Akun]=A412,0)</f>
        <v>948000</v>
      </c>
      <c r="U412" s="50">
        <f t="shared" si="139"/>
        <v>7052000</v>
      </c>
    </row>
    <row r="413" spans="1:21" ht="13.2" x14ac:dyDescent="0.25">
      <c r="A413" s="1" t="s">
        <v>798</v>
      </c>
      <c r="B413" s="150"/>
      <c r="C413" s="49" t="s">
        <v>789</v>
      </c>
      <c r="D413" s="48">
        <v>20</v>
      </c>
      <c r="E413" s="48" t="s">
        <v>59</v>
      </c>
      <c r="F413" s="50">
        <v>250000</v>
      </c>
      <c r="G413" s="50">
        <f>ROUNDDOWN(D413*F413,-3)</f>
        <v>5000000</v>
      </c>
      <c r="H413" s="150"/>
      <c r="I413" s="49" t="s">
        <v>789</v>
      </c>
      <c r="J413" s="48">
        <v>20</v>
      </c>
      <c r="K413" s="48" t="s">
        <v>59</v>
      </c>
      <c r="L413" s="50">
        <v>250000</v>
      </c>
      <c r="M413" s="50">
        <f>ROUNDDOWN(J413*L413,-3)</f>
        <v>5000000</v>
      </c>
      <c r="N413" s="247">
        <f t="shared" si="130"/>
        <v>0</v>
      </c>
      <c r="O413" s="187"/>
      <c r="P413" s="180"/>
      <c r="Q413" s="180"/>
      <c r="T413" s="50" cm="1">
        <f t="array" ref="T413">_xlfn._xlws.FILTER(cek_realisasi[Akrual],cek_realisasi[Akun]=A413,0)</f>
        <v>0</v>
      </c>
      <c r="U413" s="50">
        <f t="shared" si="139"/>
        <v>5000000</v>
      </c>
    </row>
    <row r="414" spans="1:21" ht="13.2" x14ac:dyDescent="0.25">
      <c r="A414" s="1" t="s">
        <v>799</v>
      </c>
      <c r="B414" s="169" t="s">
        <v>524</v>
      </c>
      <c r="C414" s="104" t="s">
        <v>73</v>
      </c>
      <c r="D414" s="103"/>
      <c r="E414" s="103"/>
      <c r="F414" s="105"/>
      <c r="G414" s="105">
        <f>G415</f>
        <v>1000000</v>
      </c>
      <c r="H414" s="169" t="s">
        <v>524</v>
      </c>
      <c r="I414" s="104" t="s">
        <v>73</v>
      </c>
      <c r="J414" s="103"/>
      <c r="K414" s="103"/>
      <c r="L414" s="105"/>
      <c r="M414" s="105">
        <f>M415</f>
        <v>1000000</v>
      </c>
      <c r="N414" s="338">
        <f t="shared" si="130"/>
        <v>0</v>
      </c>
      <c r="O414" s="207"/>
      <c r="P414" s="180"/>
      <c r="Q414" s="180"/>
      <c r="R414" s="501" t="s">
        <v>322</v>
      </c>
      <c r="S414" s="223" t="s">
        <v>508</v>
      </c>
      <c r="T414" s="105">
        <f>T415</f>
        <v>0</v>
      </c>
      <c r="U414" s="105">
        <f>U415</f>
        <v>1000000</v>
      </c>
    </row>
    <row r="415" spans="1:21" ht="13.2" x14ac:dyDescent="0.25">
      <c r="A415" s="1" t="s">
        <v>800</v>
      </c>
      <c r="B415" s="150"/>
      <c r="C415" s="49" t="s">
        <v>621</v>
      </c>
      <c r="D415" s="48">
        <v>4</v>
      </c>
      <c r="E415" s="48" t="s">
        <v>120</v>
      </c>
      <c r="F415" s="50">
        <v>250000</v>
      </c>
      <c r="G415" s="50">
        <f>ROUNDDOWN(D415*F415,-3)</f>
        <v>1000000</v>
      </c>
      <c r="H415" s="150"/>
      <c r="I415" s="49" t="s">
        <v>621</v>
      </c>
      <c r="J415" s="48">
        <v>4</v>
      </c>
      <c r="K415" s="48" t="s">
        <v>120</v>
      </c>
      <c r="L415" s="50">
        <v>250000</v>
      </c>
      <c r="M415" s="50">
        <f>ROUNDDOWN(J415*L415,-3)</f>
        <v>1000000</v>
      </c>
      <c r="N415" s="247">
        <f t="shared" si="130"/>
        <v>0</v>
      </c>
      <c r="O415" s="187"/>
      <c r="P415" s="180"/>
      <c r="Q415" s="180"/>
      <c r="T415" s="50" cm="1">
        <f t="array" ref="T415">_xlfn._xlws.FILTER(cek_realisasi[Akrual],cek_realisasi[Akun]=A415,0)</f>
        <v>0</v>
      </c>
      <c r="U415" s="50">
        <f>M415-T415</f>
        <v>1000000</v>
      </c>
    </row>
    <row r="416" spans="1:21" ht="13.2" x14ac:dyDescent="0.25">
      <c r="A416" s="1" t="s">
        <v>801</v>
      </c>
      <c r="B416" s="163" t="s">
        <v>528</v>
      </c>
      <c r="C416" s="88" t="s">
        <v>31</v>
      </c>
      <c r="D416" s="87"/>
      <c r="E416" s="87"/>
      <c r="F416" s="89"/>
      <c r="G416" s="89">
        <f>G417</f>
        <v>8000000</v>
      </c>
      <c r="H416" s="163" t="s">
        <v>528</v>
      </c>
      <c r="I416" s="88" t="s">
        <v>31</v>
      </c>
      <c r="J416" s="87"/>
      <c r="K416" s="87"/>
      <c r="L416" s="89"/>
      <c r="M416" s="89">
        <f>M417</f>
        <v>8000000</v>
      </c>
      <c r="N416" s="344">
        <f t="shared" si="130"/>
        <v>0</v>
      </c>
      <c r="O416" s="207"/>
      <c r="P416" s="180"/>
      <c r="Q416" s="180"/>
      <c r="R416" s="501" t="s">
        <v>322</v>
      </c>
      <c r="S416" s="223" t="s">
        <v>508</v>
      </c>
      <c r="T416" s="89">
        <f>T417</f>
        <v>0</v>
      </c>
      <c r="U416" s="89">
        <f>U417</f>
        <v>8000000</v>
      </c>
    </row>
    <row r="417" spans="1:21" ht="13.2" x14ac:dyDescent="0.25">
      <c r="A417" s="1" t="s">
        <v>802</v>
      </c>
      <c r="B417" s="150"/>
      <c r="C417" s="49" t="s">
        <v>558</v>
      </c>
      <c r="D417" s="48">
        <v>8</v>
      </c>
      <c r="E417" s="48" t="s">
        <v>33</v>
      </c>
      <c r="F417" s="50">
        <v>1000000</v>
      </c>
      <c r="G417" s="50">
        <f>ROUNDDOWN(D417*F417,-3)</f>
        <v>8000000</v>
      </c>
      <c r="H417" s="150"/>
      <c r="I417" s="49" t="s">
        <v>558</v>
      </c>
      <c r="J417" s="48">
        <v>8</v>
      </c>
      <c r="K417" s="48" t="s">
        <v>33</v>
      </c>
      <c r="L417" s="50">
        <v>1000000</v>
      </c>
      <c r="M417" s="50">
        <f>ROUNDDOWN(J417*L417,-3)</f>
        <v>8000000</v>
      </c>
      <c r="N417" s="247">
        <f t="shared" si="130"/>
        <v>0</v>
      </c>
      <c r="O417" s="187"/>
      <c r="P417" s="180"/>
      <c r="Q417" s="180"/>
      <c r="T417" s="50" cm="1">
        <f t="array" ref="T417">_xlfn._xlws.FILTER(cek_realisasi[Akrual],cek_realisasi[Akun]=A417,0)</f>
        <v>0</v>
      </c>
      <c r="U417" s="50">
        <f>M417-T417</f>
        <v>8000000</v>
      </c>
    </row>
    <row r="418" spans="1:21" ht="13.2" x14ac:dyDescent="0.25">
      <c r="A418" s="1" t="s">
        <v>345</v>
      </c>
      <c r="B418" s="149" t="s">
        <v>525</v>
      </c>
      <c r="C418" s="46" t="s">
        <v>35</v>
      </c>
      <c r="D418" s="45"/>
      <c r="E418" s="45"/>
      <c r="F418" s="47"/>
      <c r="G418" s="47">
        <f>G419</f>
        <v>70699000</v>
      </c>
      <c r="H418" s="149" t="s">
        <v>525</v>
      </c>
      <c r="I418" s="46" t="s">
        <v>35</v>
      </c>
      <c r="J418" s="45"/>
      <c r="K418" s="45"/>
      <c r="L418" s="47"/>
      <c r="M418" s="47">
        <f>M419</f>
        <v>70699000</v>
      </c>
      <c r="N418" s="323">
        <f t="shared" si="130"/>
        <v>0</v>
      </c>
      <c r="O418" s="207"/>
      <c r="P418" s="181"/>
      <c r="Q418" s="180"/>
      <c r="R418" s="501" t="s">
        <v>322</v>
      </c>
      <c r="S418" s="223" t="s">
        <v>508</v>
      </c>
      <c r="T418" s="47">
        <f>T419</f>
        <v>1040000</v>
      </c>
      <c r="U418" s="47">
        <f>U419</f>
        <v>69659000</v>
      </c>
    </row>
    <row r="419" spans="1:21" ht="13.2" x14ac:dyDescent="0.25">
      <c r="A419" s="1" t="s">
        <v>346</v>
      </c>
      <c r="B419" s="150"/>
      <c r="C419" s="49" t="s">
        <v>803</v>
      </c>
      <c r="D419" s="48">
        <v>15</v>
      </c>
      <c r="E419" s="48" t="s">
        <v>26</v>
      </c>
      <c r="F419" s="50">
        <v>4713300</v>
      </c>
      <c r="G419" s="50">
        <f>ROUNDDOWN(D419*F419,-3)</f>
        <v>70699000</v>
      </c>
      <c r="H419" s="150"/>
      <c r="I419" s="49" t="s">
        <v>803</v>
      </c>
      <c r="J419" s="48">
        <v>15</v>
      </c>
      <c r="K419" s="48" t="s">
        <v>26</v>
      </c>
      <c r="L419" s="50">
        <v>4713300</v>
      </c>
      <c r="M419" s="50">
        <f>ROUNDDOWN(J419*L419,-3)</f>
        <v>70699000</v>
      </c>
      <c r="N419" s="247">
        <f t="shared" si="130"/>
        <v>0</v>
      </c>
      <c r="O419" s="187" t="str">
        <f t="shared" ref="O419" si="140">IF(AND(ISBLANK(H419),N419&lt;&gt;0),"Rev detil","")</f>
        <v/>
      </c>
      <c r="P419" s="181"/>
      <c r="Q419" s="180"/>
      <c r="T419" s="50" cm="1">
        <f t="array" ref="T419">_xlfn._xlws.FILTER(cek_realisasi[Akrual],cek_realisasi[Akun]=A419,0)</f>
        <v>1040000</v>
      </c>
      <c r="U419" s="50">
        <f>M419-T419</f>
        <v>69659000</v>
      </c>
    </row>
    <row r="420" spans="1:21" ht="13.2" x14ac:dyDescent="0.25">
      <c r="A420" s="1" t="s">
        <v>347</v>
      </c>
      <c r="B420" s="152" t="s">
        <v>167</v>
      </c>
      <c r="C420" s="55" t="s">
        <v>804</v>
      </c>
      <c r="D420" s="54"/>
      <c r="E420" s="54"/>
      <c r="F420" s="56"/>
      <c r="G420" s="56">
        <f>SUM(G421,G426)</f>
        <v>126000000</v>
      </c>
      <c r="H420" s="152" t="s">
        <v>167</v>
      </c>
      <c r="I420" s="55" t="s">
        <v>804</v>
      </c>
      <c r="J420" s="54"/>
      <c r="K420" s="54"/>
      <c r="L420" s="56"/>
      <c r="M420" s="56">
        <f>SUM(M421,M426)</f>
        <v>108250000</v>
      </c>
      <c r="N420" s="326">
        <f t="shared" si="130"/>
        <v>17750000</v>
      </c>
      <c r="O420" s="207" t="s">
        <v>1305</v>
      </c>
      <c r="P420" s="180" t="s">
        <v>507</v>
      </c>
      <c r="Q420" s="180" t="s">
        <v>508</v>
      </c>
      <c r="S420" s="223"/>
      <c r="T420" s="56">
        <f>SUM(T421,T426)</f>
        <v>6186550</v>
      </c>
      <c r="U420" s="56">
        <f>SUM(U421,U426)</f>
        <v>102063450</v>
      </c>
    </row>
    <row r="421" spans="1:21" ht="13.2" x14ac:dyDescent="0.25">
      <c r="A421" s="1" t="s">
        <v>805</v>
      </c>
      <c r="B421" s="151" t="s">
        <v>523</v>
      </c>
      <c r="C421" s="52" t="s">
        <v>24</v>
      </c>
      <c r="D421" s="51"/>
      <c r="E421" s="51"/>
      <c r="F421" s="53"/>
      <c r="G421" s="53">
        <f>SUM(G422:G425)</f>
        <v>49250000</v>
      </c>
      <c r="H421" s="151" t="s">
        <v>523</v>
      </c>
      <c r="I421" s="52" t="s">
        <v>24</v>
      </c>
      <c r="J421" s="51"/>
      <c r="K421" s="51"/>
      <c r="L421" s="53"/>
      <c r="M421" s="53">
        <f>SUM(M422:M425)</f>
        <v>31500000</v>
      </c>
      <c r="N421" s="324">
        <f t="shared" si="130"/>
        <v>17750000</v>
      </c>
      <c r="O421" s="207" t="s">
        <v>1305</v>
      </c>
      <c r="P421" s="180"/>
      <c r="Q421" s="180"/>
      <c r="R421" s="501" t="s">
        <v>322</v>
      </c>
      <c r="S421" s="223" t="s">
        <v>508</v>
      </c>
      <c r="T421" s="53">
        <f>SUM(T422:T425)</f>
        <v>6186550</v>
      </c>
      <c r="U421" s="53">
        <f>SUM(U422:U425)</f>
        <v>25313450</v>
      </c>
    </row>
    <row r="422" spans="1:21" ht="13.2" x14ac:dyDescent="0.25">
      <c r="A422" s="1" t="s">
        <v>806</v>
      </c>
      <c r="B422" s="150"/>
      <c r="C422" s="49" t="s">
        <v>554</v>
      </c>
      <c r="D422" s="48">
        <v>230</v>
      </c>
      <c r="E422" s="48" t="s">
        <v>26</v>
      </c>
      <c r="F422" s="50">
        <v>75000</v>
      </c>
      <c r="G422" s="50">
        <f>ROUNDDOWN(D422*F422,-3)</f>
        <v>17250000</v>
      </c>
      <c r="H422" s="150"/>
      <c r="I422" s="201" t="s">
        <v>554</v>
      </c>
      <c r="J422" s="202">
        <v>100</v>
      </c>
      <c r="K422" s="202" t="s">
        <v>26</v>
      </c>
      <c r="L422" s="204">
        <v>75000</v>
      </c>
      <c r="M422" s="204">
        <f>ROUNDDOWN(J422*L422,-3)</f>
        <v>7500000</v>
      </c>
      <c r="N422" s="443">
        <f t="shared" si="130"/>
        <v>9750000</v>
      </c>
      <c r="O422" s="187" t="str">
        <f t="shared" ref="O422:O425" si="141">IF(AND(ISBLANK(H422),N422&lt;&gt;0),"Rev detil","")</f>
        <v>Rev detil</v>
      </c>
      <c r="P422" s="180"/>
      <c r="Q422" s="180"/>
      <c r="T422" s="50" cm="1">
        <f t="array" ref="T422">_xlfn._xlws.FILTER(cek_realisasi[Akrual],cek_realisasi[Akun]=A422,0)</f>
        <v>0</v>
      </c>
      <c r="U422" s="50">
        <f t="shared" ref="U422:U425" si="142">M422-T422</f>
        <v>7500000</v>
      </c>
    </row>
    <row r="423" spans="1:21" ht="13.2" x14ac:dyDescent="0.25">
      <c r="A423" s="1" t="s">
        <v>807</v>
      </c>
      <c r="B423" s="150"/>
      <c r="C423" s="49" t="s">
        <v>555</v>
      </c>
      <c r="D423" s="48">
        <v>8</v>
      </c>
      <c r="E423" s="48" t="s">
        <v>120</v>
      </c>
      <c r="F423" s="50">
        <v>1500000</v>
      </c>
      <c r="G423" s="50">
        <f>ROUNDDOWN(D423*F423,-3)</f>
        <v>12000000</v>
      </c>
      <c r="H423" s="150"/>
      <c r="I423" s="201" t="s">
        <v>555</v>
      </c>
      <c r="J423" s="202">
        <v>6</v>
      </c>
      <c r="K423" s="202" t="s">
        <v>120</v>
      </c>
      <c r="L423" s="204">
        <v>1500000</v>
      </c>
      <c r="M423" s="204">
        <f>ROUNDDOWN(J423*L423,-3)</f>
        <v>9000000</v>
      </c>
      <c r="N423" s="443">
        <f t="shared" si="130"/>
        <v>3000000</v>
      </c>
      <c r="O423" s="187" t="str">
        <f t="shared" si="141"/>
        <v>Rev detil</v>
      </c>
      <c r="P423" s="180"/>
      <c r="Q423" s="180"/>
      <c r="T423" s="50" cm="1">
        <f t="array" ref="T423">_xlfn._xlws.FILTER(cek_realisasi[Akrual],cek_realisasi[Akun]=A423,0)</f>
        <v>1493550</v>
      </c>
      <c r="U423" s="50">
        <f t="shared" si="142"/>
        <v>7506450</v>
      </c>
    </row>
    <row r="424" spans="1:21" ht="13.2" x14ac:dyDescent="0.25">
      <c r="A424" s="1" t="s">
        <v>808</v>
      </c>
      <c r="B424" s="150"/>
      <c r="C424" s="49" t="s">
        <v>556</v>
      </c>
      <c r="D424" s="48">
        <v>8</v>
      </c>
      <c r="E424" s="48" t="s">
        <v>120</v>
      </c>
      <c r="F424" s="50">
        <v>1500000</v>
      </c>
      <c r="G424" s="50">
        <f>ROUNDDOWN(D424*F424,-3)</f>
        <v>12000000</v>
      </c>
      <c r="H424" s="150"/>
      <c r="I424" s="201" t="s">
        <v>556</v>
      </c>
      <c r="J424" s="202">
        <v>6</v>
      </c>
      <c r="K424" s="202" t="s">
        <v>120</v>
      </c>
      <c r="L424" s="204">
        <v>1500000</v>
      </c>
      <c r="M424" s="204">
        <f>ROUNDDOWN(J424*L424,-3)</f>
        <v>9000000</v>
      </c>
      <c r="N424" s="443">
        <f t="shared" si="130"/>
        <v>3000000</v>
      </c>
      <c r="O424" s="187" t="str">
        <f t="shared" si="141"/>
        <v>Rev detil</v>
      </c>
      <c r="P424" s="180"/>
      <c r="Q424" s="180"/>
      <c r="T424" s="50" cm="1">
        <f t="array" ref="T424">_xlfn._xlws.FILTER(cek_realisasi[Akrual],cek_realisasi[Akun]=A424,0)</f>
        <v>2765000</v>
      </c>
      <c r="U424" s="50">
        <f t="shared" si="142"/>
        <v>6235000</v>
      </c>
    </row>
    <row r="425" spans="1:21" ht="13.2" x14ac:dyDescent="0.25">
      <c r="A425" s="1" t="s">
        <v>809</v>
      </c>
      <c r="B425" s="150"/>
      <c r="C425" s="49" t="s">
        <v>557</v>
      </c>
      <c r="D425" s="48">
        <v>8</v>
      </c>
      <c r="E425" s="48" t="s">
        <v>120</v>
      </c>
      <c r="F425" s="50">
        <v>1000000</v>
      </c>
      <c r="G425" s="50">
        <f>ROUNDDOWN(D425*F425,-3)</f>
        <v>8000000</v>
      </c>
      <c r="H425" s="150"/>
      <c r="I425" s="201" t="s">
        <v>557</v>
      </c>
      <c r="J425" s="202">
        <v>6</v>
      </c>
      <c r="K425" s="202" t="s">
        <v>120</v>
      </c>
      <c r="L425" s="204">
        <v>1000000</v>
      </c>
      <c r="M425" s="204">
        <f>ROUNDDOWN(J425*L425,-3)</f>
        <v>6000000</v>
      </c>
      <c r="N425" s="443">
        <f t="shared" si="130"/>
        <v>2000000</v>
      </c>
      <c r="O425" s="187" t="str">
        <f t="shared" si="141"/>
        <v>Rev detil</v>
      </c>
      <c r="P425" s="180"/>
      <c r="Q425" s="180"/>
      <c r="T425" s="50" cm="1">
        <f t="array" ref="T425">_xlfn._xlws.FILTER(cek_realisasi[Akrual],cek_realisasi[Akun]=A425,0)</f>
        <v>1928000</v>
      </c>
      <c r="U425" s="50">
        <f t="shared" si="142"/>
        <v>4072000</v>
      </c>
    </row>
    <row r="426" spans="1:21" ht="13.2" x14ac:dyDescent="0.25">
      <c r="A426" s="1" t="s">
        <v>348</v>
      </c>
      <c r="B426" s="151" t="s">
        <v>525</v>
      </c>
      <c r="C426" s="52" t="s">
        <v>35</v>
      </c>
      <c r="D426" s="51"/>
      <c r="E426" s="51"/>
      <c r="F426" s="53"/>
      <c r="G426" s="53">
        <f>G427</f>
        <v>76750000</v>
      </c>
      <c r="H426" s="151" t="s">
        <v>525</v>
      </c>
      <c r="I426" s="52" t="s">
        <v>35</v>
      </c>
      <c r="J426" s="51"/>
      <c r="K426" s="51"/>
      <c r="L426" s="53"/>
      <c r="M426" s="53">
        <f>M427</f>
        <v>76750000</v>
      </c>
      <c r="N426" s="324">
        <f t="shared" si="130"/>
        <v>0</v>
      </c>
      <c r="O426" s="207" t="s">
        <v>1306</v>
      </c>
      <c r="P426" s="181"/>
      <c r="Q426" s="180"/>
      <c r="R426" s="501" t="s">
        <v>322</v>
      </c>
      <c r="S426" s="223" t="s">
        <v>508</v>
      </c>
      <c r="T426" s="53">
        <f>T427</f>
        <v>0</v>
      </c>
      <c r="U426" s="53">
        <f>U427</f>
        <v>76750000</v>
      </c>
    </row>
    <row r="427" spans="1:21" ht="13.2" x14ac:dyDescent="0.25">
      <c r="A427" s="1" t="s">
        <v>349</v>
      </c>
      <c r="B427" s="150"/>
      <c r="C427" s="49" t="s">
        <v>810</v>
      </c>
      <c r="D427" s="48">
        <v>20</v>
      </c>
      <c r="E427" s="48" t="s">
        <v>26</v>
      </c>
      <c r="F427" s="50">
        <v>3837500</v>
      </c>
      <c r="G427" s="50">
        <f>ROUNDDOWN(D427*F427,-3)</f>
        <v>76750000</v>
      </c>
      <c r="H427" s="150"/>
      <c r="I427" s="49" t="s">
        <v>810</v>
      </c>
      <c r="J427" s="48">
        <v>20</v>
      </c>
      <c r="K427" s="48" t="s">
        <v>26</v>
      </c>
      <c r="L427" s="50">
        <v>3837500</v>
      </c>
      <c r="M427" s="50">
        <f>ROUNDDOWN(J427*L427,-3)</f>
        <v>76750000</v>
      </c>
      <c r="N427" s="247">
        <f t="shared" si="130"/>
        <v>0</v>
      </c>
      <c r="O427" s="187" t="str">
        <f t="shared" ref="O427" si="143">IF(AND(ISBLANK(H427),N427&lt;&gt;0),"Rev detil","")</f>
        <v/>
      </c>
      <c r="P427" s="181"/>
      <c r="Q427" s="180"/>
      <c r="T427" s="50" cm="1">
        <f t="array" ref="T427">_xlfn._xlws.FILTER(cek_realisasi[Akrual],cek_realisasi[Akun]=A427,0)</f>
        <v>0</v>
      </c>
      <c r="U427" s="50">
        <f>M427-T427</f>
        <v>76750000</v>
      </c>
    </row>
    <row r="428" spans="1:21" ht="13.2" x14ac:dyDescent="0.25">
      <c r="A428" s="1" t="s">
        <v>811</v>
      </c>
      <c r="B428" s="152" t="s">
        <v>177</v>
      </c>
      <c r="C428" s="55" t="s">
        <v>812</v>
      </c>
      <c r="D428" s="54"/>
      <c r="E428" s="54"/>
      <c r="F428" s="56"/>
      <c r="G428" s="56">
        <f>SUM(G429,G434)</f>
        <v>165187000</v>
      </c>
      <c r="H428" s="152" t="s">
        <v>177</v>
      </c>
      <c r="I428" s="55" t="s">
        <v>812</v>
      </c>
      <c r="J428" s="54"/>
      <c r="K428" s="54"/>
      <c r="L428" s="56"/>
      <c r="M428" s="56">
        <f>SUM(M429,M434)</f>
        <v>151280000</v>
      </c>
      <c r="N428" s="326">
        <f t="shared" si="130"/>
        <v>13907000</v>
      </c>
      <c r="O428" s="207" t="s">
        <v>1305</v>
      </c>
      <c r="P428" s="180" t="s">
        <v>507</v>
      </c>
      <c r="Q428" s="180" t="s">
        <v>508</v>
      </c>
      <c r="S428" s="223"/>
      <c r="T428" s="56">
        <f>SUM(T429,T434)</f>
        <v>9252350</v>
      </c>
      <c r="U428" s="56">
        <f>SUM(U429,U434)</f>
        <v>142027650</v>
      </c>
    </row>
    <row r="429" spans="1:21" ht="13.2" x14ac:dyDescent="0.25">
      <c r="A429" s="1" t="s">
        <v>813</v>
      </c>
      <c r="B429" s="151" t="s">
        <v>523</v>
      </c>
      <c r="C429" s="52" t="s">
        <v>24</v>
      </c>
      <c r="D429" s="51"/>
      <c r="E429" s="51"/>
      <c r="F429" s="53"/>
      <c r="G429" s="53">
        <f>SUM(G430:G433)</f>
        <v>29250000</v>
      </c>
      <c r="H429" s="151" t="s">
        <v>523</v>
      </c>
      <c r="I429" s="52" t="s">
        <v>24</v>
      </c>
      <c r="J429" s="51"/>
      <c r="K429" s="51"/>
      <c r="L429" s="53"/>
      <c r="M429" s="53">
        <f>SUM(M430:M433)</f>
        <v>29250000</v>
      </c>
      <c r="N429" s="324">
        <f t="shared" si="130"/>
        <v>0</v>
      </c>
      <c r="O429" s="207" t="s">
        <v>1306</v>
      </c>
      <c r="P429" s="180"/>
      <c r="Q429" s="180"/>
      <c r="R429" s="501" t="s">
        <v>322</v>
      </c>
      <c r="S429" s="223" t="s">
        <v>508</v>
      </c>
      <c r="T429" s="53">
        <f>SUM(T430:T433)</f>
        <v>6119350</v>
      </c>
      <c r="U429" s="53">
        <f>SUM(U430:U433)</f>
        <v>23130650</v>
      </c>
    </row>
    <row r="430" spans="1:21" ht="13.2" x14ac:dyDescent="0.25">
      <c r="A430" s="1" t="s">
        <v>814</v>
      </c>
      <c r="B430" s="150"/>
      <c r="C430" s="49" t="s">
        <v>554</v>
      </c>
      <c r="D430" s="48">
        <v>70</v>
      </c>
      <c r="E430" s="48" t="s">
        <v>26</v>
      </c>
      <c r="F430" s="50">
        <v>75000</v>
      </c>
      <c r="G430" s="50">
        <f>ROUNDDOWN(D430*F430,-3)</f>
        <v>5250000</v>
      </c>
      <c r="H430" s="150"/>
      <c r="I430" s="49" t="s">
        <v>554</v>
      </c>
      <c r="J430" s="48">
        <v>70</v>
      </c>
      <c r="K430" s="48" t="s">
        <v>26</v>
      </c>
      <c r="L430" s="50">
        <v>75000</v>
      </c>
      <c r="M430" s="50">
        <f>ROUNDDOWN(J430*L430,-3)</f>
        <v>5250000</v>
      </c>
      <c r="N430" s="247">
        <f t="shared" si="130"/>
        <v>0</v>
      </c>
      <c r="O430" s="187"/>
      <c r="P430" s="180"/>
      <c r="Q430" s="180"/>
      <c r="T430" s="50" cm="1">
        <f t="array" ref="T430">_xlfn._xlws.FILTER(cek_realisasi[Akrual],cek_realisasi[Akun]=A430,0)</f>
        <v>0</v>
      </c>
      <c r="U430" s="50">
        <f t="shared" ref="U430:U433" si="144">M430-T430</f>
        <v>5250000</v>
      </c>
    </row>
    <row r="431" spans="1:21" ht="13.2" x14ac:dyDescent="0.25">
      <c r="A431" s="1" t="s">
        <v>815</v>
      </c>
      <c r="B431" s="150"/>
      <c r="C431" s="49" t="s">
        <v>555</v>
      </c>
      <c r="D431" s="48">
        <v>6</v>
      </c>
      <c r="E431" s="48" t="s">
        <v>120</v>
      </c>
      <c r="F431" s="50">
        <v>1500000</v>
      </c>
      <c r="G431" s="50">
        <f>ROUNDDOWN(D431*F431,-3)</f>
        <v>9000000</v>
      </c>
      <c r="H431" s="150"/>
      <c r="I431" s="49" t="s">
        <v>555</v>
      </c>
      <c r="J431" s="48">
        <v>6</v>
      </c>
      <c r="K431" s="48" t="s">
        <v>120</v>
      </c>
      <c r="L431" s="50">
        <v>1500000</v>
      </c>
      <c r="M431" s="50">
        <f>ROUNDDOWN(J431*L431,-3)</f>
        <v>9000000</v>
      </c>
      <c r="N431" s="247">
        <f t="shared" si="130"/>
        <v>0</v>
      </c>
      <c r="O431" s="187"/>
      <c r="P431" s="180"/>
      <c r="Q431" s="180"/>
      <c r="T431" s="50" cm="1">
        <f t="array" ref="T431">_xlfn._xlws.FILTER(cek_realisasi[Akrual],cek_realisasi[Akun]=A431,0)</f>
        <v>1471350</v>
      </c>
      <c r="U431" s="50">
        <f t="shared" si="144"/>
        <v>7528650</v>
      </c>
    </row>
    <row r="432" spans="1:21" ht="13.2" x14ac:dyDescent="0.25">
      <c r="A432" s="1" t="s">
        <v>816</v>
      </c>
      <c r="B432" s="150"/>
      <c r="C432" s="49" t="s">
        <v>556</v>
      </c>
      <c r="D432" s="48">
        <v>6</v>
      </c>
      <c r="E432" s="48" t="s">
        <v>120</v>
      </c>
      <c r="F432" s="50">
        <v>1500000</v>
      </c>
      <c r="G432" s="50">
        <f>ROUNDDOWN(D432*F432,-3)</f>
        <v>9000000</v>
      </c>
      <c r="H432" s="150"/>
      <c r="I432" s="49" t="s">
        <v>556</v>
      </c>
      <c r="J432" s="48">
        <v>6</v>
      </c>
      <c r="K432" s="48" t="s">
        <v>120</v>
      </c>
      <c r="L432" s="50">
        <v>1500000</v>
      </c>
      <c r="M432" s="50">
        <f>ROUNDDOWN(J432*L432,-3)</f>
        <v>9000000</v>
      </c>
      <c r="N432" s="247">
        <f t="shared" si="130"/>
        <v>0</v>
      </c>
      <c r="O432" s="187"/>
      <c r="P432" s="180"/>
      <c r="Q432" s="180"/>
      <c r="T432" s="50" cm="1">
        <f t="array" ref="T432">_xlfn._xlws.FILTER(cek_realisasi[Akrual],cek_realisasi[Akun]=A432,0)</f>
        <v>2740000</v>
      </c>
      <c r="U432" s="50">
        <f t="shared" si="144"/>
        <v>6260000</v>
      </c>
    </row>
    <row r="433" spans="1:21" ht="13.2" x14ac:dyDescent="0.25">
      <c r="A433" s="1" t="s">
        <v>817</v>
      </c>
      <c r="B433" s="150"/>
      <c r="C433" s="49" t="s">
        <v>557</v>
      </c>
      <c r="D433" s="48">
        <v>6</v>
      </c>
      <c r="E433" s="48" t="s">
        <v>120</v>
      </c>
      <c r="F433" s="50">
        <v>1000000</v>
      </c>
      <c r="G433" s="50">
        <f>ROUNDDOWN(D433*F433,-3)</f>
        <v>6000000</v>
      </c>
      <c r="H433" s="150"/>
      <c r="I433" s="49" t="s">
        <v>557</v>
      </c>
      <c r="J433" s="48">
        <v>6</v>
      </c>
      <c r="K433" s="48" t="s">
        <v>120</v>
      </c>
      <c r="L433" s="50">
        <v>1000000</v>
      </c>
      <c r="M433" s="50">
        <f>ROUNDDOWN(J433*L433,-3)</f>
        <v>6000000</v>
      </c>
      <c r="N433" s="247">
        <f t="shared" si="130"/>
        <v>0</v>
      </c>
      <c r="O433" s="187"/>
      <c r="P433" s="180"/>
      <c r="Q433" s="180"/>
      <c r="T433" s="50" cm="1">
        <f t="array" ref="T433">_xlfn._xlws.FILTER(cek_realisasi[Akrual],cek_realisasi[Akun]=A433,0)</f>
        <v>1908000</v>
      </c>
      <c r="U433" s="50">
        <f t="shared" si="144"/>
        <v>4092000</v>
      </c>
    </row>
    <row r="434" spans="1:21" ht="13.2" x14ac:dyDescent="0.25">
      <c r="A434" s="1" t="s">
        <v>818</v>
      </c>
      <c r="B434" s="151" t="s">
        <v>525</v>
      </c>
      <c r="C434" s="52" t="s">
        <v>35</v>
      </c>
      <c r="D434" s="51"/>
      <c r="E434" s="51"/>
      <c r="F434" s="53"/>
      <c r="G434" s="53">
        <f>G435</f>
        <v>135937000</v>
      </c>
      <c r="H434" s="151" t="s">
        <v>525</v>
      </c>
      <c r="I434" s="52" t="s">
        <v>35</v>
      </c>
      <c r="J434" s="51"/>
      <c r="K434" s="51"/>
      <c r="L434" s="53"/>
      <c r="M434" s="53">
        <f>M435</f>
        <v>122030000</v>
      </c>
      <c r="N434" s="324">
        <f t="shared" si="130"/>
        <v>13907000</v>
      </c>
      <c r="O434" s="207" t="s">
        <v>1305</v>
      </c>
      <c r="P434" s="181"/>
      <c r="Q434" s="180"/>
      <c r="R434" s="501" t="s">
        <v>322</v>
      </c>
      <c r="S434" s="223" t="s">
        <v>508</v>
      </c>
      <c r="T434" s="53">
        <f>T435</f>
        <v>3133000</v>
      </c>
      <c r="U434" s="53">
        <f>U435</f>
        <v>118897000</v>
      </c>
    </row>
    <row r="435" spans="1:21" ht="13.2" x14ac:dyDescent="0.25">
      <c r="A435" s="1" t="s">
        <v>819</v>
      </c>
      <c r="B435" s="150"/>
      <c r="C435" s="49" t="s">
        <v>820</v>
      </c>
      <c r="D435" s="48">
        <v>25</v>
      </c>
      <c r="E435" s="48" t="s">
        <v>26</v>
      </c>
      <c r="F435" s="50">
        <v>5437480</v>
      </c>
      <c r="G435" s="50">
        <f>ROUNDDOWN(D435*F435,-3)</f>
        <v>135937000</v>
      </c>
      <c r="H435" s="150"/>
      <c r="I435" s="201" t="s">
        <v>820</v>
      </c>
      <c r="J435" s="202">
        <v>23</v>
      </c>
      <c r="K435" s="202" t="s">
        <v>26</v>
      </c>
      <c r="L435" s="204">
        <v>5305653</v>
      </c>
      <c r="M435" s="204">
        <f>ROUNDDOWN(J435*L435,-3)</f>
        <v>122030000</v>
      </c>
      <c r="N435" s="443">
        <f t="shared" ref="N435:N498" si="145">G435-M435</f>
        <v>13907000</v>
      </c>
      <c r="O435" s="187" t="str">
        <f t="shared" ref="O435" si="146">IF(AND(ISBLANK(H435),N435&lt;&gt;0),"Rev detil","")</f>
        <v>Rev detil</v>
      </c>
      <c r="P435" s="181"/>
      <c r="Q435" s="180"/>
      <c r="T435" s="50" cm="1">
        <f t="array" ref="T435">_xlfn._xlws.FILTER(cek_realisasi[Akrual],cek_realisasi[Akun]=A435,0)</f>
        <v>3133000</v>
      </c>
      <c r="U435" s="50">
        <f>M435-T435</f>
        <v>118897000</v>
      </c>
    </row>
    <row r="436" spans="1:21" ht="13.2" x14ac:dyDescent="0.25">
      <c r="A436" s="1" t="s">
        <v>821</v>
      </c>
      <c r="B436" s="152" t="s">
        <v>191</v>
      </c>
      <c r="C436" s="55" t="s">
        <v>1288</v>
      </c>
      <c r="D436" s="54"/>
      <c r="E436" s="54"/>
      <c r="F436" s="56"/>
      <c r="G436" s="56">
        <f>SUM(G437,G444,G446,G448)</f>
        <v>623614000</v>
      </c>
      <c r="H436" s="152" t="s">
        <v>191</v>
      </c>
      <c r="I436" s="55" t="s">
        <v>1288</v>
      </c>
      <c r="J436" s="54"/>
      <c r="K436" s="54"/>
      <c r="L436" s="56"/>
      <c r="M436" s="56">
        <f>SUM(M437,M444,M446,M448)</f>
        <v>606114000</v>
      </c>
      <c r="N436" s="326">
        <f t="shared" si="145"/>
        <v>17500000</v>
      </c>
      <c r="O436" s="207" t="s">
        <v>1305</v>
      </c>
      <c r="P436" s="180" t="s">
        <v>507</v>
      </c>
      <c r="Q436" s="180" t="s">
        <v>508</v>
      </c>
      <c r="S436" s="223"/>
      <c r="T436" s="56">
        <f>SUM(T437,T444,T446,T448)</f>
        <v>148140000</v>
      </c>
      <c r="U436" s="56">
        <f>SUM(U437,U444,U446,U448)</f>
        <v>457974000</v>
      </c>
    </row>
    <row r="437" spans="1:21" ht="13.2" x14ac:dyDescent="0.25">
      <c r="A437" s="1" t="s">
        <v>823</v>
      </c>
      <c r="B437" s="151" t="s">
        <v>523</v>
      </c>
      <c r="C437" s="52" t="s">
        <v>24</v>
      </c>
      <c r="D437" s="51"/>
      <c r="E437" s="51"/>
      <c r="F437" s="53"/>
      <c r="G437" s="53">
        <f>SUM(G438:G443)</f>
        <v>72950000</v>
      </c>
      <c r="H437" s="151" t="s">
        <v>523</v>
      </c>
      <c r="I437" s="52" t="s">
        <v>24</v>
      </c>
      <c r="J437" s="51"/>
      <c r="K437" s="51"/>
      <c r="L437" s="53"/>
      <c r="M437" s="53">
        <f>SUM(M438:M443)</f>
        <v>65450000</v>
      </c>
      <c r="N437" s="324">
        <f t="shared" si="145"/>
        <v>7500000</v>
      </c>
      <c r="O437" s="207" t="s">
        <v>1305</v>
      </c>
      <c r="P437" s="180"/>
      <c r="Q437" s="180"/>
      <c r="R437" s="501" t="s">
        <v>322</v>
      </c>
      <c r="S437" s="223" t="s">
        <v>508</v>
      </c>
      <c r="T437" s="53">
        <f>SUM(T438:T443)</f>
        <v>0</v>
      </c>
      <c r="U437" s="53">
        <f>SUM(U438:U443)</f>
        <v>65450000</v>
      </c>
    </row>
    <row r="438" spans="1:21" ht="13.2" x14ac:dyDescent="0.25">
      <c r="A438" s="1" t="s">
        <v>824</v>
      </c>
      <c r="B438" s="150"/>
      <c r="C438" s="49" t="s">
        <v>554</v>
      </c>
      <c r="D438" s="48">
        <v>300</v>
      </c>
      <c r="E438" s="48" t="s">
        <v>26</v>
      </c>
      <c r="F438" s="50">
        <v>75000</v>
      </c>
      <c r="G438" s="50">
        <f t="shared" ref="G438:G443" si="147">ROUNDDOWN(D438*F438,-3)</f>
        <v>22500000</v>
      </c>
      <c r="H438" s="150"/>
      <c r="I438" s="201" t="s">
        <v>554</v>
      </c>
      <c r="J438" s="202">
        <v>250</v>
      </c>
      <c r="K438" s="202" t="s">
        <v>26</v>
      </c>
      <c r="L438" s="204">
        <v>75000</v>
      </c>
      <c r="M438" s="204">
        <f t="shared" ref="M438:M443" si="148">ROUNDDOWN(J438*L438,-3)</f>
        <v>18750000</v>
      </c>
      <c r="N438" s="443">
        <f t="shared" si="145"/>
        <v>3750000</v>
      </c>
      <c r="O438" s="187" t="str">
        <f t="shared" ref="O438" si="149">IF(AND(ISBLANK(H438),N438&lt;&gt;0),"Rev detil","")</f>
        <v>Rev detil</v>
      </c>
      <c r="P438" s="180"/>
      <c r="Q438" s="180"/>
      <c r="T438" s="50" cm="1">
        <f t="array" ref="T438">_xlfn._xlws.FILTER(cek_realisasi[Akrual],cek_realisasi[Akun]=A438,0)</f>
        <v>0</v>
      </c>
      <c r="U438" s="50">
        <f t="shared" ref="U438:U443" si="150">M438-T438</f>
        <v>18750000</v>
      </c>
    </row>
    <row r="439" spans="1:21" ht="13.2" x14ac:dyDescent="0.25">
      <c r="A439" s="1" t="s">
        <v>825</v>
      </c>
      <c r="B439" s="150"/>
      <c r="C439" s="49" t="s">
        <v>555</v>
      </c>
      <c r="D439" s="48">
        <v>2</v>
      </c>
      <c r="E439" s="48" t="s">
        <v>120</v>
      </c>
      <c r="F439" s="50">
        <v>1500000</v>
      </c>
      <c r="G439" s="50">
        <f t="shared" si="147"/>
        <v>3000000</v>
      </c>
      <c r="H439" s="150"/>
      <c r="I439" s="49" t="s">
        <v>555</v>
      </c>
      <c r="J439" s="48">
        <v>2</v>
      </c>
      <c r="K439" s="48" t="s">
        <v>120</v>
      </c>
      <c r="L439" s="50">
        <v>1500000</v>
      </c>
      <c r="M439" s="50">
        <f t="shared" si="148"/>
        <v>3000000</v>
      </c>
      <c r="N439" s="247">
        <f t="shared" si="145"/>
        <v>0</v>
      </c>
      <c r="O439" s="207" t="s">
        <v>1306</v>
      </c>
      <c r="P439" s="180"/>
      <c r="Q439" s="180"/>
      <c r="T439" s="50" cm="1">
        <f t="array" ref="T439">_xlfn._xlws.FILTER(cek_realisasi[Akrual],cek_realisasi[Akun]=A439,0)</f>
        <v>0</v>
      </c>
      <c r="U439" s="50">
        <f t="shared" si="150"/>
        <v>3000000</v>
      </c>
    </row>
    <row r="440" spans="1:21" ht="13.2" x14ac:dyDescent="0.25">
      <c r="A440" s="1" t="s">
        <v>826</v>
      </c>
      <c r="B440" s="150"/>
      <c r="C440" s="49" t="s">
        <v>556</v>
      </c>
      <c r="D440" s="48">
        <v>2</v>
      </c>
      <c r="E440" s="48" t="s">
        <v>120</v>
      </c>
      <c r="F440" s="50">
        <v>1500000</v>
      </c>
      <c r="G440" s="50">
        <f t="shared" si="147"/>
        <v>3000000</v>
      </c>
      <c r="H440" s="150"/>
      <c r="I440" s="49" t="s">
        <v>556</v>
      </c>
      <c r="J440" s="48">
        <v>2</v>
      </c>
      <c r="K440" s="48" t="s">
        <v>120</v>
      </c>
      <c r="L440" s="50">
        <v>1500000</v>
      </c>
      <c r="M440" s="50">
        <f t="shared" si="148"/>
        <v>3000000</v>
      </c>
      <c r="N440" s="247">
        <f t="shared" si="145"/>
        <v>0</v>
      </c>
      <c r="O440" s="207" t="s">
        <v>1306</v>
      </c>
      <c r="P440" s="180"/>
      <c r="Q440" s="180"/>
      <c r="T440" s="50" cm="1">
        <f t="array" ref="T440">_xlfn._xlws.FILTER(cek_realisasi[Akrual],cek_realisasi[Akun]=A440,0)</f>
        <v>0</v>
      </c>
      <c r="U440" s="50">
        <f t="shared" si="150"/>
        <v>3000000</v>
      </c>
    </row>
    <row r="441" spans="1:21" ht="13.2" x14ac:dyDescent="0.25">
      <c r="A441" s="1" t="s">
        <v>827</v>
      </c>
      <c r="B441" s="150"/>
      <c r="C441" s="49" t="s">
        <v>557</v>
      </c>
      <c r="D441" s="48">
        <v>2</v>
      </c>
      <c r="E441" s="48" t="s">
        <v>120</v>
      </c>
      <c r="F441" s="50">
        <v>1000000</v>
      </c>
      <c r="G441" s="50">
        <f t="shared" si="147"/>
        <v>2000000</v>
      </c>
      <c r="H441" s="150"/>
      <c r="I441" s="49" t="s">
        <v>557</v>
      </c>
      <c r="J441" s="48">
        <v>2</v>
      </c>
      <c r="K441" s="48" t="s">
        <v>120</v>
      </c>
      <c r="L441" s="50">
        <v>1000000</v>
      </c>
      <c r="M441" s="50">
        <f t="shared" si="148"/>
        <v>2000000</v>
      </c>
      <c r="N441" s="247">
        <f t="shared" si="145"/>
        <v>0</v>
      </c>
      <c r="O441" s="207" t="s">
        <v>1306</v>
      </c>
      <c r="P441" s="180"/>
      <c r="Q441" s="180"/>
      <c r="T441" s="50" cm="1">
        <f t="array" ref="T441">_xlfn._xlws.FILTER(cek_realisasi[Akrual],cek_realisasi[Akun]=A441,0)</f>
        <v>0</v>
      </c>
      <c r="U441" s="50">
        <f t="shared" si="150"/>
        <v>2000000</v>
      </c>
    </row>
    <row r="442" spans="1:21" ht="13.2" x14ac:dyDescent="0.25">
      <c r="A442" s="1" t="s">
        <v>828</v>
      </c>
      <c r="B442" s="150"/>
      <c r="C442" s="49" t="s">
        <v>829</v>
      </c>
      <c r="D442" s="48">
        <v>20</v>
      </c>
      <c r="E442" s="48" t="s">
        <v>59</v>
      </c>
      <c r="F442" s="50">
        <v>255000</v>
      </c>
      <c r="G442" s="50">
        <f t="shared" si="147"/>
        <v>5100000</v>
      </c>
      <c r="H442" s="150"/>
      <c r="I442" s="49" t="s">
        <v>829</v>
      </c>
      <c r="J442" s="48">
        <v>20</v>
      </c>
      <c r="K442" s="48" t="s">
        <v>59</v>
      </c>
      <c r="L442" s="50">
        <v>255000</v>
      </c>
      <c r="M442" s="50">
        <f t="shared" si="148"/>
        <v>5100000</v>
      </c>
      <c r="N442" s="247">
        <f t="shared" si="145"/>
        <v>0</v>
      </c>
      <c r="O442" s="207" t="s">
        <v>1306</v>
      </c>
      <c r="P442" s="181"/>
      <c r="Q442" s="180"/>
      <c r="T442" s="50" cm="1">
        <f t="array" ref="T442">_xlfn._xlws.FILTER(cek_realisasi[Akrual],cek_realisasi[Akun]=A442,0)</f>
        <v>0</v>
      </c>
      <c r="U442" s="50">
        <f t="shared" si="150"/>
        <v>5100000</v>
      </c>
    </row>
    <row r="443" spans="1:21" ht="13.2" x14ac:dyDescent="0.25">
      <c r="A443" s="1" t="s">
        <v>830</v>
      </c>
      <c r="B443" s="150"/>
      <c r="C443" s="49" t="s">
        <v>831</v>
      </c>
      <c r="D443" s="48">
        <v>120</v>
      </c>
      <c r="E443" s="48" t="s">
        <v>26</v>
      </c>
      <c r="F443" s="50">
        <v>311250</v>
      </c>
      <c r="G443" s="50">
        <f t="shared" si="147"/>
        <v>37350000</v>
      </c>
      <c r="H443" s="150"/>
      <c r="I443" s="201" t="s">
        <v>831</v>
      </c>
      <c r="J443" s="202">
        <v>120</v>
      </c>
      <c r="K443" s="202" t="s">
        <v>26</v>
      </c>
      <c r="L443" s="204">
        <v>280000</v>
      </c>
      <c r="M443" s="204">
        <f t="shared" si="148"/>
        <v>33600000</v>
      </c>
      <c r="N443" s="443">
        <f t="shared" si="145"/>
        <v>3750000</v>
      </c>
      <c r="O443" s="187" t="str">
        <f t="shared" ref="O443" si="151">IF(AND(ISBLANK(H443),N443&lt;&gt;0),"Rev detil","")</f>
        <v>Rev detil</v>
      </c>
      <c r="P443" s="181"/>
      <c r="Q443" s="180"/>
      <c r="T443" s="50" cm="1">
        <f t="array" ref="T443">_xlfn._xlws.FILTER(cek_realisasi[Akrual],cek_realisasi[Akun]=A443,0)</f>
        <v>0</v>
      </c>
      <c r="U443" s="50">
        <f t="shared" si="150"/>
        <v>33600000</v>
      </c>
    </row>
    <row r="444" spans="1:21" ht="13.2" x14ac:dyDescent="0.25">
      <c r="A444" s="1" t="s">
        <v>832</v>
      </c>
      <c r="B444" s="149" t="s">
        <v>528</v>
      </c>
      <c r="C444" s="46" t="s">
        <v>31</v>
      </c>
      <c r="D444" s="45"/>
      <c r="E444" s="45"/>
      <c r="F444" s="47"/>
      <c r="G444" s="47">
        <f>G445</f>
        <v>16000000</v>
      </c>
      <c r="H444" s="149" t="s">
        <v>528</v>
      </c>
      <c r="I444" s="46" t="s">
        <v>31</v>
      </c>
      <c r="J444" s="45"/>
      <c r="K444" s="45"/>
      <c r="L444" s="47"/>
      <c r="M444" s="47">
        <f>M445</f>
        <v>6000000</v>
      </c>
      <c r="N444" s="323">
        <f t="shared" si="145"/>
        <v>10000000</v>
      </c>
      <c r="O444" s="207" t="s">
        <v>1305</v>
      </c>
      <c r="P444" s="180"/>
      <c r="Q444" s="180"/>
      <c r="R444" s="501" t="s">
        <v>322</v>
      </c>
      <c r="S444" s="223" t="s">
        <v>508</v>
      </c>
      <c r="T444" s="47">
        <f>T445</f>
        <v>0</v>
      </c>
      <c r="U444" s="47">
        <f>U445</f>
        <v>6000000</v>
      </c>
    </row>
    <row r="445" spans="1:21" ht="13.2" x14ac:dyDescent="0.25">
      <c r="A445" s="1" t="s">
        <v>833</v>
      </c>
      <c r="B445" s="150"/>
      <c r="C445" s="49" t="s">
        <v>558</v>
      </c>
      <c r="D445" s="48">
        <v>16</v>
      </c>
      <c r="E445" s="48" t="s">
        <v>33</v>
      </c>
      <c r="F445" s="50">
        <v>1000000</v>
      </c>
      <c r="G445" s="50">
        <f>ROUNDDOWN(D445*F445,-3)</f>
        <v>16000000</v>
      </c>
      <c r="H445" s="150"/>
      <c r="I445" s="201" t="s">
        <v>558</v>
      </c>
      <c r="J445" s="202">
        <v>6</v>
      </c>
      <c r="K445" s="202" t="s">
        <v>33</v>
      </c>
      <c r="L445" s="204">
        <v>1000000</v>
      </c>
      <c r="M445" s="204">
        <f>ROUNDDOWN(J445*L445,-3)</f>
        <v>6000000</v>
      </c>
      <c r="N445" s="443">
        <f t="shared" si="145"/>
        <v>10000000</v>
      </c>
      <c r="O445" s="187" t="str">
        <f t="shared" ref="O445" si="152">IF(AND(ISBLANK(H445),N445&lt;&gt;0),"Rev detil","")</f>
        <v>Rev detil</v>
      </c>
      <c r="P445" s="180"/>
      <c r="Q445" s="180"/>
      <c r="T445" s="50" cm="1">
        <f t="array" ref="T445">_xlfn._xlws.FILTER(cek_realisasi[Akrual],cek_realisasi[Akun]=A445,0)</f>
        <v>0</v>
      </c>
      <c r="U445" s="50">
        <f>M445-T445</f>
        <v>6000000</v>
      </c>
    </row>
    <row r="446" spans="1:21" ht="13.2" x14ac:dyDescent="0.25">
      <c r="A446" s="1" t="s">
        <v>834</v>
      </c>
      <c r="B446" s="151" t="s">
        <v>525</v>
      </c>
      <c r="C446" s="52" t="s">
        <v>35</v>
      </c>
      <c r="D446" s="51"/>
      <c r="E446" s="51"/>
      <c r="F446" s="53"/>
      <c r="G446" s="53">
        <f>G447</f>
        <v>90000000</v>
      </c>
      <c r="H446" s="151" t="s">
        <v>525</v>
      </c>
      <c r="I446" s="52" t="s">
        <v>35</v>
      </c>
      <c r="J446" s="51"/>
      <c r="K446" s="51"/>
      <c r="L446" s="53"/>
      <c r="M446" s="53">
        <f>M447</f>
        <v>90000000</v>
      </c>
      <c r="N446" s="324">
        <f t="shared" si="145"/>
        <v>0</v>
      </c>
      <c r="O446" s="207" t="s">
        <v>1306</v>
      </c>
      <c r="P446" s="180"/>
      <c r="Q446" s="180"/>
      <c r="R446" s="501" t="s">
        <v>322</v>
      </c>
      <c r="S446" s="223" t="s">
        <v>508</v>
      </c>
      <c r="T446" s="53">
        <f>T447</f>
        <v>0</v>
      </c>
      <c r="U446" s="53">
        <f>U447</f>
        <v>90000000</v>
      </c>
    </row>
    <row r="447" spans="1:21" ht="14.4" x14ac:dyDescent="0.3">
      <c r="A447" s="1" t="s">
        <v>835</v>
      </c>
      <c r="B447" s="150"/>
      <c r="C447" s="49" t="s">
        <v>1289</v>
      </c>
      <c r="D447" s="449">
        <v>12</v>
      </c>
      <c r="E447" s="449" t="s">
        <v>26</v>
      </c>
      <c r="F447" s="450">
        <v>7500000</v>
      </c>
      <c r="G447" s="50">
        <f>ROUNDDOWN(D447*F447,-3)</f>
        <v>90000000</v>
      </c>
      <c r="H447" s="150"/>
      <c r="I447" s="49" t="s">
        <v>1289</v>
      </c>
      <c r="J447" s="449">
        <v>12</v>
      </c>
      <c r="K447" s="449" t="s">
        <v>26</v>
      </c>
      <c r="L447" s="450">
        <v>7500000</v>
      </c>
      <c r="M447" s="50">
        <f>ROUNDDOWN(J447*L447,-3)</f>
        <v>90000000</v>
      </c>
      <c r="N447" s="247">
        <f t="shared" si="145"/>
        <v>0</v>
      </c>
      <c r="O447" s="187" t="str">
        <f t="shared" ref="O447" si="153">IF(AND(ISBLANK(H447),N447&lt;&gt;0),"Rev detil","")</f>
        <v/>
      </c>
      <c r="P447" s="180"/>
      <c r="Q447" s="180"/>
      <c r="T447" s="50" cm="1">
        <f t="array" ref="T447">_xlfn._xlws.FILTER(cek_realisasi[Akrual],cek_realisasi[Akun]=A447,0)</f>
        <v>0</v>
      </c>
      <c r="U447" s="50">
        <f>M447-T447</f>
        <v>90000000</v>
      </c>
    </row>
    <row r="448" spans="1:21" ht="13.2" x14ac:dyDescent="0.25">
      <c r="A448" s="1" t="s">
        <v>837</v>
      </c>
      <c r="B448" s="151" t="s">
        <v>529</v>
      </c>
      <c r="C448" s="52" t="s">
        <v>477</v>
      </c>
      <c r="D448" s="51"/>
      <c r="E448" s="51"/>
      <c r="F448" s="53"/>
      <c r="G448" s="53">
        <f>SUM(G449:G450)</f>
        <v>444664000</v>
      </c>
      <c r="H448" s="151" t="s">
        <v>529</v>
      </c>
      <c r="I448" s="52" t="s">
        <v>477</v>
      </c>
      <c r="J448" s="51"/>
      <c r="K448" s="51"/>
      <c r="L448" s="53"/>
      <c r="M448" s="53">
        <f>SUM(M449:M450)</f>
        <v>444664000</v>
      </c>
      <c r="N448" s="324">
        <f t="shared" si="145"/>
        <v>0</v>
      </c>
      <c r="O448" s="207" t="s">
        <v>1306</v>
      </c>
      <c r="P448" s="180"/>
      <c r="Q448" s="180"/>
      <c r="R448" s="501" t="s">
        <v>322</v>
      </c>
      <c r="S448" s="223" t="s">
        <v>508</v>
      </c>
      <c r="T448" s="53">
        <f>SUM(T449:T450)</f>
        <v>148140000</v>
      </c>
      <c r="U448" s="53">
        <f>SUM(U449:U450)</f>
        <v>296524000</v>
      </c>
    </row>
    <row r="449" spans="1:21" ht="13.2" x14ac:dyDescent="0.25">
      <c r="A449" s="1" t="s">
        <v>838</v>
      </c>
      <c r="B449" s="150"/>
      <c r="C449" s="49" t="s">
        <v>1290</v>
      </c>
      <c r="D449" s="48">
        <v>240</v>
      </c>
      <c r="E449" s="48" t="s">
        <v>479</v>
      </c>
      <c r="F449" s="50">
        <v>933000</v>
      </c>
      <c r="G449" s="50">
        <f>ROUNDDOWN(D449*F449,-3)</f>
        <v>223920000</v>
      </c>
      <c r="H449" s="150"/>
      <c r="I449" s="49" t="s">
        <v>1290</v>
      </c>
      <c r="J449" s="48">
        <v>240</v>
      </c>
      <c r="K449" s="48" t="s">
        <v>479</v>
      </c>
      <c r="L449" s="50">
        <v>933000</v>
      </c>
      <c r="M449" s="50">
        <f>ROUNDDOWN(J449*L449,-3)</f>
        <v>223920000</v>
      </c>
      <c r="N449" s="247">
        <f t="shared" si="145"/>
        <v>0</v>
      </c>
      <c r="O449" s="187" t="str">
        <f t="shared" ref="O449:O450" si="154">IF(AND(ISBLANK(H449),N449&lt;&gt;0),"Rev detil","")</f>
        <v/>
      </c>
      <c r="P449" s="180"/>
      <c r="Q449" s="180"/>
      <c r="T449" s="50" cm="1">
        <f t="array" ref="T449">_xlfn._xlws.FILTER(cek_realisasi[Akrual],cek_realisasi[Akun]=A449,0)</f>
        <v>148140000</v>
      </c>
      <c r="U449" s="50">
        <f t="shared" ref="U449:U450" si="155">M449-T449</f>
        <v>75780000</v>
      </c>
    </row>
    <row r="450" spans="1:21" ht="13.2" x14ac:dyDescent="0.25">
      <c r="A450" s="1" t="s">
        <v>840</v>
      </c>
      <c r="B450" s="150"/>
      <c r="C450" s="49" t="s">
        <v>956</v>
      </c>
      <c r="D450" s="48">
        <v>35</v>
      </c>
      <c r="E450" s="48" t="s">
        <v>26</v>
      </c>
      <c r="F450" s="50">
        <v>6306971.4285714282</v>
      </c>
      <c r="G450" s="50">
        <f>ROUNDDOWN(D450*F450,-3)</f>
        <v>220744000</v>
      </c>
      <c r="H450" s="150"/>
      <c r="I450" s="49" t="s">
        <v>956</v>
      </c>
      <c r="J450" s="48">
        <v>35</v>
      </c>
      <c r="K450" s="48" t="s">
        <v>26</v>
      </c>
      <c r="L450" s="50">
        <v>6306971.4285714282</v>
      </c>
      <c r="M450" s="50">
        <f>ROUNDDOWN(J450*L450,-3)</f>
        <v>220744000</v>
      </c>
      <c r="N450" s="247">
        <f t="shared" si="145"/>
        <v>0</v>
      </c>
      <c r="O450" s="187" t="str">
        <f t="shared" si="154"/>
        <v/>
      </c>
      <c r="P450" s="180"/>
      <c r="Q450" s="180"/>
      <c r="T450" s="50" cm="1">
        <f t="array" ref="T450">_xlfn._xlws.FILTER(cek_realisasi[Akrual],cek_realisasi[Akun]=A450,0)</f>
        <v>0</v>
      </c>
      <c r="U450" s="50">
        <f t="shared" si="155"/>
        <v>220744000</v>
      </c>
    </row>
    <row r="451" spans="1:21" ht="13.2" x14ac:dyDescent="0.25">
      <c r="A451" s="425" t="s">
        <v>1170</v>
      </c>
      <c r="B451" s="152"/>
      <c r="C451" s="55"/>
      <c r="D451" s="54"/>
      <c r="E451" s="54"/>
      <c r="F451" s="56"/>
      <c r="G451" s="56"/>
      <c r="H451" s="152" t="s">
        <v>203</v>
      </c>
      <c r="I451" s="55" t="s">
        <v>1092</v>
      </c>
      <c r="J451" s="54"/>
      <c r="K451" s="54"/>
      <c r="L451" s="56"/>
      <c r="M451" s="56">
        <f>SUM(M452,M456)</f>
        <v>0</v>
      </c>
      <c r="N451" s="326">
        <f t="shared" si="145"/>
        <v>0</v>
      </c>
      <c r="O451" s="178"/>
      <c r="P451" s="384" t="s">
        <v>507</v>
      </c>
      <c r="Q451" s="384" t="s">
        <v>508</v>
      </c>
      <c r="S451" s="223"/>
      <c r="T451" s="56">
        <f>SUM(T452,T456)</f>
        <v>0</v>
      </c>
      <c r="U451" s="56">
        <f>SUM(U452,U456)</f>
        <v>0</v>
      </c>
    </row>
    <row r="452" spans="1:21" ht="13.2" x14ac:dyDescent="0.25">
      <c r="A452" s="425" t="s">
        <v>1101</v>
      </c>
      <c r="B452" s="151"/>
      <c r="C452" s="52"/>
      <c r="D452" s="51"/>
      <c r="E452" s="51"/>
      <c r="F452" s="53"/>
      <c r="G452" s="53"/>
      <c r="H452" s="151" t="s">
        <v>523</v>
      </c>
      <c r="I452" s="52" t="s">
        <v>24</v>
      </c>
      <c r="J452" s="51"/>
      <c r="K452" s="51"/>
      <c r="L452" s="53"/>
      <c r="M452" s="53">
        <f>SUM(M453:M455)</f>
        <v>0</v>
      </c>
      <c r="N452" s="247">
        <f t="shared" si="145"/>
        <v>0</v>
      </c>
      <c r="O452" s="178"/>
      <c r="P452" s="180"/>
      <c r="Q452" s="180"/>
      <c r="R452" s="501" t="s">
        <v>322</v>
      </c>
      <c r="S452" s="223" t="s">
        <v>508</v>
      </c>
      <c r="T452" s="53">
        <f>SUM(T453:T455)</f>
        <v>0</v>
      </c>
      <c r="U452" s="53">
        <f>SUM(U453:U455)</f>
        <v>0</v>
      </c>
    </row>
    <row r="453" spans="1:21" ht="13.2" x14ac:dyDescent="0.25">
      <c r="A453" s="425" t="s">
        <v>1102</v>
      </c>
      <c r="B453" s="150"/>
      <c r="C453" s="201"/>
      <c r="D453" s="389"/>
      <c r="E453" s="202"/>
      <c r="F453" s="204"/>
      <c r="G453" s="204"/>
      <c r="H453" s="150"/>
      <c r="I453" s="201" t="s">
        <v>630</v>
      </c>
      <c r="J453" s="389">
        <v>1</v>
      </c>
      <c r="K453" s="202" t="s">
        <v>120</v>
      </c>
      <c r="L453" s="204">
        <v>1500000</v>
      </c>
      <c r="M453" s="204">
        <v>0</v>
      </c>
      <c r="N453" s="247">
        <f t="shared" si="145"/>
        <v>0</v>
      </c>
      <c r="O453" s="187"/>
      <c r="P453" s="180"/>
      <c r="Q453" s="180"/>
      <c r="T453" s="50" cm="1">
        <f t="array" ref="T453">_xlfn._xlws.FILTER(cek_realisasi[Akrual],cek_realisasi[Akun]=A453,0)</f>
        <v>0</v>
      </c>
      <c r="U453" s="50">
        <f t="shared" ref="U453:U455" si="156">M453-T453</f>
        <v>0</v>
      </c>
    </row>
    <row r="454" spans="1:21" ht="13.2" x14ac:dyDescent="0.25">
      <c r="A454" s="425" t="s">
        <v>1103</v>
      </c>
      <c r="B454" s="150"/>
      <c r="C454" s="201"/>
      <c r="D454" s="389"/>
      <c r="E454" s="202"/>
      <c r="F454" s="204"/>
      <c r="G454" s="204"/>
      <c r="H454" s="150"/>
      <c r="I454" s="201" t="s">
        <v>562</v>
      </c>
      <c r="J454" s="389">
        <v>1</v>
      </c>
      <c r="K454" s="202" t="s">
        <v>120</v>
      </c>
      <c r="L454" s="204">
        <v>1500000</v>
      </c>
      <c r="M454" s="204">
        <v>0</v>
      </c>
      <c r="N454" s="247">
        <f t="shared" si="145"/>
        <v>0</v>
      </c>
      <c r="O454" s="187"/>
      <c r="P454" s="180"/>
      <c r="Q454" s="180"/>
      <c r="T454" s="50" cm="1">
        <f t="array" ref="T454">_xlfn._xlws.FILTER(cek_realisasi[Akrual],cek_realisasi[Akun]=A454,0)</f>
        <v>0</v>
      </c>
      <c r="U454" s="50">
        <f t="shared" si="156"/>
        <v>0</v>
      </c>
    </row>
    <row r="455" spans="1:21" ht="13.2" x14ac:dyDescent="0.25">
      <c r="A455" s="425" t="s">
        <v>1104</v>
      </c>
      <c r="B455" s="150"/>
      <c r="C455" s="201"/>
      <c r="D455" s="389"/>
      <c r="E455" s="202"/>
      <c r="F455" s="204"/>
      <c r="G455" s="204"/>
      <c r="H455" s="150"/>
      <c r="I455" s="201" t="s">
        <v>563</v>
      </c>
      <c r="J455" s="389">
        <v>1</v>
      </c>
      <c r="K455" s="202" t="s">
        <v>120</v>
      </c>
      <c r="L455" s="204">
        <v>1000000</v>
      </c>
      <c r="M455" s="204">
        <v>0</v>
      </c>
      <c r="N455" s="247">
        <f t="shared" si="145"/>
        <v>0</v>
      </c>
      <c r="O455" s="187"/>
      <c r="P455" s="180"/>
      <c r="Q455" s="180"/>
      <c r="T455" s="50" cm="1">
        <f t="array" ref="T455">_xlfn._xlws.FILTER(cek_realisasi[Akrual],cek_realisasi[Akun]=A455,0)</f>
        <v>0</v>
      </c>
      <c r="U455" s="50">
        <f t="shared" si="156"/>
        <v>0</v>
      </c>
    </row>
    <row r="456" spans="1:21" ht="13.2" x14ac:dyDescent="0.25">
      <c r="A456" s="425" t="s">
        <v>1110</v>
      </c>
      <c r="B456" s="151"/>
      <c r="C456" s="52"/>
      <c r="D456" s="51"/>
      <c r="E456" s="51"/>
      <c r="F456" s="53"/>
      <c r="G456" s="53"/>
      <c r="H456" s="151" t="s">
        <v>525</v>
      </c>
      <c r="I456" s="52" t="s">
        <v>35</v>
      </c>
      <c r="J456" s="51"/>
      <c r="K456" s="51"/>
      <c r="L456" s="53"/>
      <c r="M456" s="53">
        <f>M457</f>
        <v>0</v>
      </c>
      <c r="N456" s="247">
        <f t="shared" si="145"/>
        <v>0</v>
      </c>
      <c r="O456" s="178"/>
      <c r="P456" s="180"/>
      <c r="Q456" s="180"/>
      <c r="R456" s="501" t="s">
        <v>322</v>
      </c>
      <c r="S456" s="223" t="s">
        <v>508</v>
      </c>
      <c r="T456" s="53">
        <f>T457</f>
        <v>0</v>
      </c>
      <c r="U456" s="53">
        <f>U457</f>
        <v>0</v>
      </c>
    </row>
    <row r="457" spans="1:21" ht="13.2" x14ac:dyDescent="0.25">
      <c r="A457" s="425" t="s">
        <v>1111</v>
      </c>
      <c r="B457" s="150"/>
      <c r="C457" s="201"/>
      <c r="D457" s="389"/>
      <c r="E457" s="202"/>
      <c r="F457" s="204"/>
      <c r="G457" s="204"/>
      <c r="H457" s="150"/>
      <c r="I457" s="201" t="s">
        <v>1097</v>
      </c>
      <c r="J457" s="389">
        <v>12</v>
      </c>
      <c r="K457" s="202" t="s">
        <v>26</v>
      </c>
      <c r="L457" s="204">
        <v>6900000</v>
      </c>
      <c r="M457" s="204">
        <v>0</v>
      </c>
      <c r="N457" s="247">
        <f t="shared" si="145"/>
        <v>0</v>
      </c>
      <c r="O457" s="187"/>
      <c r="P457" s="180"/>
      <c r="Q457" s="180"/>
      <c r="T457" s="50" cm="1">
        <f t="array" ref="T457">_xlfn._xlws.FILTER(cek_realisasi[Akrual],cek_realisasi[Akun]=A457,0)</f>
        <v>0</v>
      </c>
      <c r="U457" s="50">
        <f>M457-T457</f>
        <v>0</v>
      </c>
    </row>
    <row r="458" spans="1:21" ht="13.2" x14ac:dyDescent="0.25">
      <c r="A458" s="425" t="s">
        <v>1171</v>
      </c>
      <c r="B458" s="152"/>
      <c r="C458" s="55"/>
      <c r="D458" s="54"/>
      <c r="E458" s="54"/>
      <c r="F458" s="56"/>
      <c r="G458" s="56"/>
      <c r="H458" s="152" t="s">
        <v>214</v>
      </c>
      <c r="I458" s="55" t="s">
        <v>1094</v>
      </c>
      <c r="J458" s="54"/>
      <c r="K458" s="54"/>
      <c r="L458" s="56"/>
      <c r="M458" s="56">
        <f>SUM(M459,M466,M468)</f>
        <v>0</v>
      </c>
      <c r="N458" s="326">
        <f t="shared" si="145"/>
        <v>0</v>
      </c>
      <c r="O458" s="178"/>
      <c r="P458" s="384" t="s">
        <v>507</v>
      </c>
      <c r="Q458" s="384" t="s">
        <v>508</v>
      </c>
      <c r="S458" s="223"/>
      <c r="T458" s="56">
        <f>SUM(T459,T466,T468)</f>
        <v>0</v>
      </c>
      <c r="U458" s="56">
        <f>SUM(U459,U466,U468)</f>
        <v>0</v>
      </c>
    </row>
    <row r="459" spans="1:21" ht="13.2" x14ac:dyDescent="0.25">
      <c r="A459" s="425" t="s">
        <v>1172</v>
      </c>
      <c r="B459" s="151"/>
      <c r="C459" s="52"/>
      <c r="D459" s="51"/>
      <c r="E459" s="51"/>
      <c r="F459" s="53"/>
      <c r="G459" s="53"/>
      <c r="H459" s="151" t="s">
        <v>523</v>
      </c>
      <c r="I459" s="52" t="s">
        <v>24</v>
      </c>
      <c r="J459" s="51"/>
      <c r="K459" s="51"/>
      <c r="L459" s="53"/>
      <c r="M459" s="53">
        <f>SUM(M460:M465)</f>
        <v>0</v>
      </c>
      <c r="N459" s="247">
        <f t="shared" si="145"/>
        <v>0</v>
      </c>
      <c r="O459" s="178"/>
      <c r="P459" s="180"/>
      <c r="Q459" s="180"/>
      <c r="R459" s="501" t="s">
        <v>322</v>
      </c>
      <c r="S459" s="223" t="s">
        <v>508</v>
      </c>
      <c r="T459" s="53">
        <f>SUM(T460:T465)</f>
        <v>0</v>
      </c>
      <c r="U459" s="53">
        <f>SUM(U460:U465)</f>
        <v>0</v>
      </c>
    </row>
    <row r="460" spans="1:21" ht="13.2" x14ac:dyDescent="0.25">
      <c r="A460" s="425" t="s">
        <v>1173</v>
      </c>
      <c r="B460" s="150"/>
      <c r="C460" s="201"/>
      <c r="D460" s="389"/>
      <c r="E460" s="202"/>
      <c r="F460" s="204"/>
      <c r="G460" s="204"/>
      <c r="H460" s="150"/>
      <c r="I460" s="201" t="s">
        <v>554</v>
      </c>
      <c r="J460" s="389">
        <v>20</v>
      </c>
      <c r="K460" s="202" t="s">
        <v>26</v>
      </c>
      <c r="L460" s="204">
        <v>75000</v>
      </c>
      <c r="M460" s="204">
        <v>0</v>
      </c>
      <c r="N460" s="247">
        <f t="shared" si="145"/>
        <v>0</v>
      </c>
      <c r="O460" s="187"/>
      <c r="P460" s="180"/>
      <c r="Q460" s="180"/>
      <c r="T460" s="50" cm="1">
        <f t="array" ref="T460">_xlfn._xlws.FILTER(cek_realisasi[Akrual],cek_realisasi[Akun]=A460,0)</f>
        <v>0</v>
      </c>
      <c r="U460" s="50">
        <f t="shared" ref="U460:U465" si="157">M460-T460</f>
        <v>0</v>
      </c>
    </row>
    <row r="461" spans="1:21" ht="13.2" x14ac:dyDescent="0.25">
      <c r="A461" s="425" t="s">
        <v>1174</v>
      </c>
      <c r="B461" s="150"/>
      <c r="C461" s="201"/>
      <c r="D461" s="389"/>
      <c r="E461" s="202"/>
      <c r="F461" s="204"/>
      <c r="G461" s="204"/>
      <c r="H461" s="150"/>
      <c r="I461" s="201" t="s">
        <v>555</v>
      </c>
      <c r="J461" s="389">
        <v>1</v>
      </c>
      <c r="K461" s="202" t="s">
        <v>120</v>
      </c>
      <c r="L461" s="204">
        <v>1500000</v>
      </c>
      <c r="M461" s="204">
        <v>0</v>
      </c>
      <c r="N461" s="247">
        <f t="shared" si="145"/>
        <v>0</v>
      </c>
      <c r="O461" s="187"/>
      <c r="P461" s="180"/>
      <c r="Q461" s="180"/>
      <c r="T461" s="50" cm="1">
        <f t="array" ref="T461">_xlfn._xlws.FILTER(cek_realisasi[Akrual],cek_realisasi[Akun]=A461,0)</f>
        <v>0</v>
      </c>
      <c r="U461" s="50">
        <f t="shared" si="157"/>
        <v>0</v>
      </c>
    </row>
    <row r="462" spans="1:21" ht="13.2" x14ac:dyDescent="0.25">
      <c r="A462" s="425" t="s">
        <v>1175</v>
      </c>
      <c r="B462" s="150"/>
      <c r="C462" s="201"/>
      <c r="D462" s="389"/>
      <c r="E462" s="202"/>
      <c r="F462" s="204"/>
      <c r="G462" s="204"/>
      <c r="H462" s="150"/>
      <c r="I462" s="201" t="s">
        <v>556</v>
      </c>
      <c r="J462" s="389">
        <v>1</v>
      </c>
      <c r="K462" s="202" t="s">
        <v>120</v>
      </c>
      <c r="L462" s="204">
        <v>1500000</v>
      </c>
      <c r="M462" s="204">
        <v>0</v>
      </c>
      <c r="N462" s="247">
        <f t="shared" si="145"/>
        <v>0</v>
      </c>
      <c r="O462" s="187"/>
      <c r="P462" s="180"/>
      <c r="Q462" s="180"/>
      <c r="T462" s="50" cm="1">
        <f t="array" ref="T462">_xlfn._xlws.FILTER(cek_realisasi[Akrual],cek_realisasi[Akun]=A462,0)</f>
        <v>0</v>
      </c>
      <c r="U462" s="50">
        <f t="shared" si="157"/>
        <v>0</v>
      </c>
    </row>
    <row r="463" spans="1:21" ht="13.2" x14ac:dyDescent="0.25">
      <c r="A463" s="425" t="s">
        <v>1176</v>
      </c>
      <c r="B463" s="150"/>
      <c r="C463" s="201"/>
      <c r="D463" s="389"/>
      <c r="E463" s="202"/>
      <c r="F463" s="204"/>
      <c r="G463" s="204"/>
      <c r="H463" s="150"/>
      <c r="I463" s="201" t="s">
        <v>557</v>
      </c>
      <c r="J463" s="389">
        <v>1</v>
      </c>
      <c r="K463" s="202" t="s">
        <v>120</v>
      </c>
      <c r="L463" s="204">
        <v>1000000</v>
      </c>
      <c r="M463" s="204">
        <v>0</v>
      </c>
      <c r="N463" s="247">
        <f t="shared" si="145"/>
        <v>0</v>
      </c>
      <c r="O463" s="187"/>
      <c r="P463" s="180"/>
      <c r="Q463" s="180"/>
      <c r="T463" s="50" cm="1">
        <f t="array" ref="T463">_xlfn._xlws.FILTER(cek_realisasi[Akrual],cek_realisasi[Akun]=A463,0)</f>
        <v>0</v>
      </c>
      <c r="U463" s="50">
        <f t="shared" si="157"/>
        <v>0</v>
      </c>
    </row>
    <row r="464" spans="1:21" ht="13.2" x14ac:dyDescent="0.25">
      <c r="A464" s="425" t="s">
        <v>1177</v>
      </c>
      <c r="B464" s="150"/>
      <c r="C464" s="201"/>
      <c r="D464" s="389"/>
      <c r="E464" s="202"/>
      <c r="F464" s="204"/>
      <c r="G464" s="204"/>
      <c r="H464" s="150"/>
      <c r="I464" s="201" t="s">
        <v>829</v>
      </c>
      <c r="J464" s="389">
        <v>20</v>
      </c>
      <c r="K464" s="202" t="s">
        <v>59</v>
      </c>
      <c r="L464" s="204">
        <v>200000</v>
      </c>
      <c r="M464" s="204">
        <v>0</v>
      </c>
      <c r="N464" s="247">
        <f t="shared" si="145"/>
        <v>0</v>
      </c>
      <c r="O464" s="187"/>
      <c r="P464" s="180"/>
      <c r="Q464" s="180"/>
      <c r="T464" s="50" cm="1">
        <f t="array" ref="T464">_xlfn._xlws.FILTER(cek_realisasi[Akrual],cek_realisasi[Akun]=A464,0)</f>
        <v>0</v>
      </c>
      <c r="U464" s="50">
        <f t="shared" si="157"/>
        <v>0</v>
      </c>
    </row>
    <row r="465" spans="1:21" ht="13.2" x14ac:dyDescent="0.25">
      <c r="A465" s="425" t="s">
        <v>1178</v>
      </c>
      <c r="B465" s="150"/>
      <c r="C465" s="49"/>
      <c r="D465" s="48"/>
      <c r="E465" s="48"/>
      <c r="F465" s="50"/>
      <c r="G465" s="50"/>
      <c r="H465" s="150"/>
      <c r="I465" s="49" t="s">
        <v>831</v>
      </c>
      <c r="J465" s="48">
        <v>0</v>
      </c>
      <c r="K465" s="48" t="s">
        <v>26</v>
      </c>
      <c r="L465" s="50">
        <v>280000</v>
      </c>
      <c r="M465" s="50">
        <f t="shared" ref="M465" si="158">ROUNDDOWN(J465*L465,-3)</f>
        <v>0</v>
      </c>
      <c r="N465" s="247">
        <f t="shared" si="145"/>
        <v>0</v>
      </c>
      <c r="O465" s="207"/>
      <c r="P465" s="180"/>
      <c r="Q465" s="180"/>
      <c r="T465" s="50" cm="1">
        <f t="array" ref="T465">_xlfn._xlws.FILTER(cek_realisasi[Akrual],cek_realisasi[Akun]=A465,0)</f>
        <v>0</v>
      </c>
      <c r="U465" s="50">
        <f t="shared" si="157"/>
        <v>0</v>
      </c>
    </row>
    <row r="466" spans="1:21" ht="13.2" x14ac:dyDescent="0.25">
      <c r="A466" s="425" t="s">
        <v>1179</v>
      </c>
      <c r="B466" s="149"/>
      <c r="C466" s="46"/>
      <c r="D466" s="45"/>
      <c r="E466" s="45"/>
      <c r="F466" s="47"/>
      <c r="G466" s="47"/>
      <c r="H466" s="149" t="s">
        <v>528</v>
      </c>
      <c r="I466" s="46" t="s">
        <v>31</v>
      </c>
      <c r="J466" s="45"/>
      <c r="K466" s="45"/>
      <c r="L466" s="47"/>
      <c r="M466" s="47">
        <f>M467</f>
        <v>0</v>
      </c>
      <c r="N466" s="247">
        <f t="shared" si="145"/>
        <v>0</v>
      </c>
      <c r="O466" s="207"/>
      <c r="P466" s="180"/>
      <c r="Q466" s="180"/>
      <c r="R466" s="501" t="s">
        <v>322</v>
      </c>
      <c r="S466" s="223" t="s">
        <v>508</v>
      </c>
      <c r="T466" s="47">
        <f>T467</f>
        <v>0</v>
      </c>
      <c r="U466" s="47">
        <f>U467</f>
        <v>0</v>
      </c>
    </row>
    <row r="467" spans="1:21" ht="13.2" x14ac:dyDescent="0.25">
      <c r="A467" s="425" t="s">
        <v>1180</v>
      </c>
      <c r="B467" s="150"/>
      <c r="C467" s="49"/>
      <c r="D467" s="48"/>
      <c r="E467" s="48"/>
      <c r="F467" s="50"/>
      <c r="G467" s="50"/>
      <c r="H467" s="150"/>
      <c r="I467" s="49" t="s">
        <v>558</v>
      </c>
      <c r="J467" s="48">
        <v>0</v>
      </c>
      <c r="K467" s="48" t="s">
        <v>33</v>
      </c>
      <c r="L467" s="50">
        <v>1000000</v>
      </c>
      <c r="M467" s="50">
        <f>ROUNDDOWN(J467*L467,-3)</f>
        <v>0</v>
      </c>
      <c r="N467" s="247">
        <f t="shared" si="145"/>
        <v>0</v>
      </c>
      <c r="O467" s="207"/>
      <c r="P467" s="180"/>
      <c r="Q467" s="180"/>
      <c r="T467" s="50" cm="1">
        <f t="array" ref="T467">_xlfn._xlws.FILTER(cek_realisasi[Akrual],cek_realisasi[Akun]=A467,0)</f>
        <v>0</v>
      </c>
      <c r="U467" s="50">
        <f>M467-T467</f>
        <v>0</v>
      </c>
    </row>
    <row r="468" spans="1:21" ht="13.2" x14ac:dyDescent="0.25">
      <c r="A468" s="425" t="s">
        <v>1181</v>
      </c>
      <c r="B468" s="151"/>
      <c r="C468" s="52"/>
      <c r="D468" s="51"/>
      <c r="E468" s="51"/>
      <c r="F468" s="53"/>
      <c r="G468" s="53"/>
      <c r="H468" s="151" t="s">
        <v>525</v>
      </c>
      <c r="I468" s="52" t="s">
        <v>35</v>
      </c>
      <c r="J468" s="51"/>
      <c r="K468" s="51"/>
      <c r="L468" s="53"/>
      <c r="M468" s="53">
        <f>M469</f>
        <v>0</v>
      </c>
      <c r="N468" s="247">
        <f t="shared" si="145"/>
        <v>0</v>
      </c>
      <c r="O468" s="178"/>
      <c r="P468" s="180"/>
      <c r="Q468" s="180"/>
      <c r="R468" s="501" t="s">
        <v>322</v>
      </c>
      <c r="S468" s="223" t="s">
        <v>508</v>
      </c>
      <c r="T468" s="53">
        <f>T469</f>
        <v>0</v>
      </c>
      <c r="U468" s="53">
        <f>U469</f>
        <v>0</v>
      </c>
    </row>
    <row r="469" spans="1:21" ht="13.2" x14ac:dyDescent="0.25">
      <c r="A469" s="425" t="s">
        <v>1182</v>
      </c>
      <c r="B469" s="150"/>
      <c r="C469" s="201"/>
      <c r="D469" s="389"/>
      <c r="E469" s="202"/>
      <c r="F469" s="204"/>
      <c r="G469" s="204"/>
      <c r="H469" s="150"/>
      <c r="I469" s="201" t="s">
        <v>1095</v>
      </c>
      <c r="J469" s="389">
        <v>24</v>
      </c>
      <c r="K469" s="202" t="s">
        <v>26</v>
      </c>
      <c r="L469" s="204">
        <v>2015000</v>
      </c>
      <c r="M469" s="204">
        <v>0</v>
      </c>
      <c r="N469" s="247">
        <f t="shared" si="145"/>
        <v>0</v>
      </c>
      <c r="O469" s="187"/>
      <c r="P469" s="180"/>
      <c r="Q469" s="180"/>
      <c r="T469" s="50" cm="1">
        <f t="array" ref="T469">_xlfn._xlws.FILTER(cek_realisasi[Akrual],cek_realisasi[Akun]=A469,0)</f>
        <v>0</v>
      </c>
      <c r="U469" s="50">
        <f>M469-T469</f>
        <v>0</v>
      </c>
    </row>
    <row r="470" spans="1:21" ht="13.2" x14ac:dyDescent="0.25">
      <c r="A470" s="1" t="s">
        <v>350</v>
      </c>
      <c r="B470" s="146" t="s">
        <v>351</v>
      </c>
      <c r="C470" s="37" t="s">
        <v>352</v>
      </c>
      <c r="D470" s="36">
        <v>2</v>
      </c>
      <c r="E470" s="36" t="s">
        <v>317</v>
      </c>
      <c r="F470" s="38"/>
      <c r="G470" s="38">
        <f>SUM(G471,G508)</f>
        <v>751164000</v>
      </c>
      <c r="H470" s="146" t="s">
        <v>351</v>
      </c>
      <c r="I470" s="37" t="s">
        <v>352</v>
      </c>
      <c r="J470" s="36">
        <v>2</v>
      </c>
      <c r="K470" s="36" t="s">
        <v>317</v>
      </c>
      <c r="L470" s="38"/>
      <c r="M470" s="38">
        <f>SUM(M471,M508)</f>
        <v>518589000</v>
      </c>
      <c r="N470" s="322">
        <f t="shared" si="145"/>
        <v>232575000</v>
      </c>
      <c r="O470" s="207" t="s">
        <v>1305</v>
      </c>
      <c r="P470" s="180"/>
      <c r="Q470" s="180"/>
      <c r="T470" s="38">
        <f>SUM(T471,T508)</f>
        <v>94022822</v>
      </c>
      <c r="U470" s="38">
        <f>SUM(U471,U508)</f>
        <v>424566178</v>
      </c>
    </row>
    <row r="471" spans="1:21" ht="26.4" x14ac:dyDescent="0.25">
      <c r="A471" s="1" t="s">
        <v>353</v>
      </c>
      <c r="B471" s="276" t="s">
        <v>605</v>
      </c>
      <c r="C471" s="273" t="s">
        <v>354</v>
      </c>
      <c r="D471" s="272"/>
      <c r="E471" s="272" t="s">
        <v>553</v>
      </c>
      <c r="F471" s="274"/>
      <c r="G471" s="274">
        <f>SUM(G472,G483,G497)</f>
        <v>646853000</v>
      </c>
      <c r="H471" s="276" t="s">
        <v>605</v>
      </c>
      <c r="I471" s="273" t="s">
        <v>354</v>
      </c>
      <c r="J471" s="272"/>
      <c r="K471" s="272" t="s">
        <v>553</v>
      </c>
      <c r="L471" s="274"/>
      <c r="M471" s="274">
        <f>SUM(M472,M483,M497)</f>
        <v>427778000</v>
      </c>
      <c r="N471" s="346">
        <f t="shared" si="145"/>
        <v>219075000</v>
      </c>
      <c r="O471" s="207" t="s">
        <v>1305</v>
      </c>
      <c r="P471" s="180"/>
      <c r="Q471" s="180"/>
      <c r="T471" s="274">
        <f>SUM(T472,T483,T497)</f>
        <v>62966622</v>
      </c>
      <c r="U471" s="274">
        <f>SUM(U472,U483,U497)</f>
        <v>364811378</v>
      </c>
    </row>
    <row r="472" spans="1:21" ht="13.2" x14ac:dyDescent="0.25">
      <c r="A472" s="1" t="s">
        <v>355</v>
      </c>
      <c r="B472" s="148" t="s">
        <v>21</v>
      </c>
      <c r="C472" s="43" t="s">
        <v>844</v>
      </c>
      <c r="D472" s="42"/>
      <c r="E472" s="42"/>
      <c r="F472" s="44"/>
      <c r="G472" s="44">
        <f>SUM(G473,G479,G481)</f>
        <v>150075000</v>
      </c>
      <c r="H472" s="148" t="s">
        <v>21</v>
      </c>
      <c r="I472" s="43" t="s">
        <v>844</v>
      </c>
      <c r="J472" s="42"/>
      <c r="K472" s="42"/>
      <c r="L472" s="44"/>
      <c r="M472" s="44">
        <f>SUM(M473,M479,M481)</f>
        <v>81597000</v>
      </c>
      <c r="N472" s="313">
        <f t="shared" si="145"/>
        <v>68478000</v>
      </c>
      <c r="O472" s="207" t="s">
        <v>1305</v>
      </c>
      <c r="P472" s="180" t="s">
        <v>507</v>
      </c>
      <c r="Q472" s="180" t="s">
        <v>509</v>
      </c>
      <c r="S472" s="223"/>
      <c r="T472" s="44">
        <f>SUM(T473,T479,T481)</f>
        <v>6935690</v>
      </c>
      <c r="U472" s="44">
        <f>SUM(U473,U479,U481)</f>
        <v>74661310</v>
      </c>
    </row>
    <row r="473" spans="1:21" ht="13.2" x14ac:dyDescent="0.25">
      <c r="A473" s="1" t="s">
        <v>356</v>
      </c>
      <c r="B473" s="149" t="s">
        <v>523</v>
      </c>
      <c r="C473" s="46" t="s">
        <v>24</v>
      </c>
      <c r="D473" s="45"/>
      <c r="E473" s="45"/>
      <c r="F473" s="47"/>
      <c r="G473" s="47">
        <f>SUM(G474:G478)</f>
        <v>40000000</v>
      </c>
      <c r="H473" s="149" t="s">
        <v>523</v>
      </c>
      <c r="I473" s="46" t="s">
        <v>24</v>
      </c>
      <c r="J473" s="45"/>
      <c r="K473" s="45"/>
      <c r="L473" s="47"/>
      <c r="M473" s="47">
        <f>SUM(M474:M478)</f>
        <v>20000000</v>
      </c>
      <c r="N473" s="323">
        <f t="shared" si="145"/>
        <v>20000000</v>
      </c>
      <c r="O473" s="207" t="s">
        <v>1305</v>
      </c>
      <c r="P473" s="180"/>
      <c r="Q473" s="180"/>
      <c r="S473" s="223" t="s">
        <v>509</v>
      </c>
      <c r="T473" s="47">
        <f>SUM(T474:T478)</f>
        <v>3967100</v>
      </c>
      <c r="U473" s="47">
        <f>SUM(U474:U478)</f>
        <v>16032900</v>
      </c>
    </row>
    <row r="474" spans="1:21" ht="13.2" x14ac:dyDescent="0.25">
      <c r="A474" s="1" t="s">
        <v>357</v>
      </c>
      <c r="B474" s="150"/>
      <c r="C474" s="49" t="s">
        <v>554</v>
      </c>
      <c r="D474" s="48">
        <v>280</v>
      </c>
      <c r="E474" s="48" t="s">
        <v>26</v>
      </c>
      <c r="F474" s="50">
        <v>75000</v>
      </c>
      <c r="G474" s="50">
        <f>ROUNDDOWN(D474*F474,-3)</f>
        <v>21000000</v>
      </c>
      <c r="H474" s="150"/>
      <c r="I474" s="201" t="s">
        <v>554</v>
      </c>
      <c r="J474" s="202">
        <v>80</v>
      </c>
      <c r="K474" s="202" t="s">
        <v>26</v>
      </c>
      <c r="L474" s="204">
        <v>75000</v>
      </c>
      <c r="M474" s="204">
        <f>ROUNDDOWN(J474*L474,-3)</f>
        <v>6000000</v>
      </c>
      <c r="N474" s="443">
        <f t="shared" si="145"/>
        <v>15000000</v>
      </c>
      <c r="O474" s="187" t="str">
        <f t="shared" ref="O474:O478" si="159">IF(AND(ISBLANK(H474),N474&lt;&gt;0),"Rev detil","")</f>
        <v>Rev detil</v>
      </c>
      <c r="P474" s="180"/>
      <c r="Q474" s="180"/>
      <c r="T474" s="50" cm="1">
        <f t="array" ref="T474">_xlfn._xlws.FILTER(cek_realisasi[Akrual],cek_realisasi[Akun]=A474,0)</f>
        <v>0</v>
      </c>
      <c r="U474" s="50">
        <f t="shared" ref="U474:U478" si="160">M474-T474</f>
        <v>6000000</v>
      </c>
    </row>
    <row r="475" spans="1:21" ht="13.2" x14ac:dyDescent="0.25">
      <c r="A475" s="1" t="s">
        <v>358</v>
      </c>
      <c r="B475" s="150"/>
      <c r="C475" s="49" t="s">
        <v>555</v>
      </c>
      <c r="D475" s="48">
        <v>4</v>
      </c>
      <c r="E475" s="48" t="s">
        <v>120</v>
      </c>
      <c r="F475" s="50">
        <v>1500000</v>
      </c>
      <c r="G475" s="50">
        <f>ROUNDDOWN(D475*F475,-3)</f>
        <v>6000000</v>
      </c>
      <c r="H475" s="150"/>
      <c r="I475" s="201" t="s">
        <v>555</v>
      </c>
      <c r="J475" s="202">
        <v>3</v>
      </c>
      <c r="K475" s="202" t="s">
        <v>120</v>
      </c>
      <c r="L475" s="204">
        <v>1500000</v>
      </c>
      <c r="M475" s="204">
        <f>ROUNDDOWN(J475*L475,-3)</f>
        <v>4500000</v>
      </c>
      <c r="N475" s="443">
        <f t="shared" si="145"/>
        <v>1500000</v>
      </c>
      <c r="O475" s="187" t="str">
        <f t="shared" si="159"/>
        <v>Rev detil</v>
      </c>
      <c r="P475" s="180"/>
      <c r="Q475" s="180"/>
      <c r="T475" s="50" cm="1">
        <f t="array" ref="T475">_xlfn._xlws.FILTER(cek_realisasi[Akrual],cek_realisasi[Akun]=A475,0)</f>
        <v>1487100</v>
      </c>
      <c r="U475" s="50">
        <f t="shared" si="160"/>
        <v>3012900</v>
      </c>
    </row>
    <row r="476" spans="1:21" ht="13.2" x14ac:dyDescent="0.25">
      <c r="A476" s="1" t="s">
        <v>359</v>
      </c>
      <c r="B476" s="150"/>
      <c r="C476" s="49" t="s">
        <v>556</v>
      </c>
      <c r="D476" s="48">
        <v>4</v>
      </c>
      <c r="E476" s="48" t="s">
        <v>120</v>
      </c>
      <c r="F476" s="50">
        <v>1500000</v>
      </c>
      <c r="G476" s="50">
        <f>ROUNDDOWN(D476*F476,-3)</f>
        <v>6000000</v>
      </c>
      <c r="H476" s="150"/>
      <c r="I476" s="201" t="s">
        <v>556</v>
      </c>
      <c r="J476" s="202">
        <v>3</v>
      </c>
      <c r="K476" s="202" t="s">
        <v>120</v>
      </c>
      <c r="L476" s="204">
        <v>1500000</v>
      </c>
      <c r="M476" s="204">
        <f>ROUNDDOWN(J476*L476,-3)</f>
        <v>4500000</v>
      </c>
      <c r="N476" s="443">
        <f t="shared" si="145"/>
        <v>1500000</v>
      </c>
      <c r="O476" s="187" t="str">
        <f t="shared" si="159"/>
        <v>Rev detil</v>
      </c>
      <c r="P476" s="180"/>
      <c r="Q476" s="180"/>
      <c r="T476" s="50" cm="1">
        <f t="array" ref="T476">_xlfn._xlws.FILTER(cek_realisasi[Akrual],cek_realisasi[Akun]=A476,0)</f>
        <v>1500000</v>
      </c>
      <c r="U476" s="50">
        <f t="shared" si="160"/>
        <v>3000000</v>
      </c>
    </row>
    <row r="477" spans="1:21" ht="13.2" x14ac:dyDescent="0.25">
      <c r="A477" s="1" t="s">
        <v>360</v>
      </c>
      <c r="B477" s="150"/>
      <c r="C477" s="49" t="s">
        <v>557</v>
      </c>
      <c r="D477" s="48">
        <v>4</v>
      </c>
      <c r="E477" s="48" t="s">
        <v>120</v>
      </c>
      <c r="F477" s="50">
        <v>1000000</v>
      </c>
      <c r="G477" s="50">
        <f>ROUNDDOWN(D477*F477,-3)</f>
        <v>4000000</v>
      </c>
      <c r="H477" s="150"/>
      <c r="I477" s="201" t="s">
        <v>557</v>
      </c>
      <c r="J477" s="202">
        <v>3</v>
      </c>
      <c r="K477" s="202" t="s">
        <v>120</v>
      </c>
      <c r="L477" s="204">
        <v>1000000</v>
      </c>
      <c r="M477" s="204">
        <f>ROUNDDOWN(J477*L477,-3)</f>
        <v>3000000</v>
      </c>
      <c r="N477" s="443">
        <f t="shared" si="145"/>
        <v>1000000</v>
      </c>
      <c r="O477" s="187" t="str">
        <f t="shared" si="159"/>
        <v>Rev detil</v>
      </c>
      <c r="P477" s="180"/>
      <c r="Q477" s="180"/>
      <c r="T477" s="50" cm="1">
        <f t="array" ref="T477">_xlfn._xlws.FILTER(cek_realisasi[Akrual],cek_realisasi[Akun]=A477,0)</f>
        <v>980000</v>
      </c>
      <c r="U477" s="50">
        <f t="shared" si="160"/>
        <v>2020000</v>
      </c>
    </row>
    <row r="478" spans="1:21" ht="13.2" x14ac:dyDescent="0.25">
      <c r="A478" s="1" t="s">
        <v>845</v>
      </c>
      <c r="B478" s="150"/>
      <c r="C478" s="49" t="s">
        <v>789</v>
      </c>
      <c r="D478" s="48">
        <v>12</v>
      </c>
      <c r="E478" s="48" t="s">
        <v>59</v>
      </c>
      <c r="F478" s="50">
        <v>250000</v>
      </c>
      <c r="G478" s="50">
        <f>ROUNDDOWN(D478*F478,-3)</f>
        <v>3000000</v>
      </c>
      <c r="H478" s="150"/>
      <c r="I478" s="201" t="s">
        <v>789</v>
      </c>
      <c r="J478" s="202">
        <v>8</v>
      </c>
      <c r="K478" s="202" t="s">
        <v>59</v>
      </c>
      <c r="L478" s="204">
        <v>250000</v>
      </c>
      <c r="M478" s="204">
        <f>ROUNDDOWN(J478*L478,-3)</f>
        <v>2000000</v>
      </c>
      <c r="N478" s="443">
        <f t="shared" si="145"/>
        <v>1000000</v>
      </c>
      <c r="O478" s="187" t="str">
        <f t="shared" si="159"/>
        <v>Rev detil</v>
      </c>
      <c r="P478" s="180"/>
      <c r="Q478" s="180"/>
      <c r="T478" s="50" cm="1">
        <f t="array" ref="T478">_xlfn._xlws.FILTER(cek_realisasi[Akrual],cek_realisasi[Akun]=A478,0)</f>
        <v>0</v>
      </c>
      <c r="U478" s="50">
        <f t="shared" si="160"/>
        <v>2000000</v>
      </c>
    </row>
    <row r="479" spans="1:21" ht="13.2" x14ac:dyDescent="0.25">
      <c r="A479" s="1" t="s">
        <v>361</v>
      </c>
      <c r="B479" s="151" t="s">
        <v>524</v>
      </c>
      <c r="C479" s="52" t="s">
        <v>73</v>
      </c>
      <c r="D479" s="51"/>
      <c r="E479" s="51"/>
      <c r="F479" s="53"/>
      <c r="G479" s="53">
        <f>G480</f>
        <v>1000000</v>
      </c>
      <c r="H479" s="151" t="s">
        <v>524</v>
      </c>
      <c r="I479" s="52" t="s">
        <v>73</v>
      </c>
      <c r="J479" s="51"/>
      <c r="K479" s="51"/>
      <c r="L479" s="53"/>
      <c r="M479" s="53">
        <f>M480</f>
        <v>1000000</v>
      </c>
      <c r="N479" s="324">
        <f t="shared" si="145"/>
        <v>0</v>
      </c>
      <c r="O479" s="207" t="s">
        <v>1306</v>
      </c>
      <c r="P479" s="180"/>
      <c r="Q479" s="180"/>
      <c r="S479" s="223" t="s">
        <v>509</v>
      </c>
      <c r="T479" s="53">
        <f>T480</f>
        <v>783590</v>
      </c>
      <c r="U479" s="53">
        <f>U480</f>
        <v>216410</v>
      </c>
    </row>
    <row r="480" spans="1:21" ht="26.4" x14ac:dyDescent="0.25">
      <c r="A480" s="1" t="s">
        <v>362</v>
      </c>
      <c r="B480" s="150"/>
      <c r="C480" s="49" t="s">
        <v>846</v>
      </c>
      <c r="D480" s="48">
        <v>4</v>
      </c>
      <c r="E480" s="48" t="s">
        <v>120</v>
      </c>
      <c r="F480" s="50">
        <v>250000</v>
      </c>
      <c r="G480" s="50">
        <f>ROUNDDOWN(D480*F480,-3)</f>
        <v>1000000</v>
      </c>
      <c r="H480" s="150"/>
      <c r="I480" s="49" t="s">
        <v>846</v>
      </c>
      <c r="J480" s="48">
        <v>4</v>
      </c>
      <c r="K480" s="48" t="s">
        <v>120</v>
      </c>
      <c r="L480" s="50">
        <v>250000</v>
      </c>
      <c r="M480" s="50">
        <f>ROUNDDOWN(J480*L480,-3)</f>
        <v>1000000</v>
      </c>
      <c r="N480" s="247">
        <f t="shared" si="145"/>
        <v>0</v>
      </c>
      <c r="O480" s="187"/>
      <c r="P480" s="180"/>
      <c r="Q480" s="180"/>
      <c r="T480" s="50" cm="1">
        <f t="array" ref="T480">_xlfn._xlws.FILTER(cek_realisasi[Akrual],cek_realisasi[Akun]=A480,0)</f>
        <v>783590</v>
      </c>
      <c r="U480" s="50">
        <f>M480-T480</f>
        <v>216410</v>
      </c>
    </row>
    <row r="481" spans="1:21" ht="13.2" x14ac:dyDescent="0.25">
      <c r="A481" s="1" t="s">
        <v>363</v>
      </c>
      <c r="B481" s="151" t="s">
        <v>525</v>
      </c>
      <c r="C481" s="52" t="s">
        <v>35</v>
      </c>
      <c r="D481" s="51"/>
      <c r="E481" s="51"/>
      <c r="F481" s="53"/>
      <c r="G481" s="53">
        <f>G482</f>
        <v>109075000</v>
      </c>
      <c r="H481" s="151" t="s">
        <v>525</v>
      </c>
      <c r="I481" s="52" t="s">
        <v>35</v>
      </c>
      <c r="J481" s="51"/>
      <c r="K481" s="51"/>
      <c r="L481" s="53"/>
      <c r="M481" s="53">
        <f>M482</f>
        <v>60597000</v>
      </c>
      <c r="N481" s="324">
        <f t="shared" si="145"/>
        <v>48478000</v>
      </c>
      <c r="O481" s="207" t="s">
        <v>1305</v>
      </c>
      <c r="P481" s="180"/>
      <c r="Q481" s="180"/>
      <c r="S481" s="223" t="s">
        <v>509</v>
      </c>
      <c r="T481" s="53">
        <f>T482</f>
        <v>2185000</v>
      </c>
      <c r="U481" s="53">
        <f>U482</f>
        <v>58412000</v>
      </c>
    </row>
    <row r="482" spans="1:21" ht="13.2" x14ac:dyDescent="0.25">
      <c r="A482" s="1" t="s">
        <v>364</v>
      </c>
      <c r="B482" s="150"/>
      <c r="C482" s="49" t="s">
        <v>847</v>
      </c>
      <c r="D482" s="48">
        <v>18</v>
      </c>
      <c r="E482" s="48" t="s">
        <v>26</v>
      </c>
      <c r="F482" s="50">
        <v>6059723</v>
      </c>
      <c r="G482" s="50">
        <f>ROUNDDOWN(D482*F482,-3)</f>
        <v>109075000</v>
      </c>
      <c r="H482" s="150"/>
      <c r="I482" s="201" t="s">
        <v>847</v>
      </c>
      <c r="J482" s="202">
        <v>10</v>
      </c>
      <c r="K482" s="202" t="s">
        <v>26</v>
      </c>
      <c r="L482" s="204">
        <v>6059723</v>
      </c>
      <c r="M482" s="204">
        <f>ROUNDDOWN(J482*L482,-3)</f>
        <v>60597000</v>
      </c>
      <c r="N482" s="443">
        <f t="shared" si="145"/>
        <v>48478000</v>
      </c>
      <c r="O482" s="187" t="str">
        <f t="shared" ref="O482" si="161">IF(AND(ISBLANK(H482),N482&lt;&gt;0),"Rev detil","")</f>
        <v>Rev detil</v>
      </c>
      <c r="P482" s="180"/>
      <c r="Q482" s="180"/>
      <c r="T482" s="50" cm="1">
        <f t="array" ref="T482">_xlfn._xlws.FILTER(cek_realisasi[Akrual],cek_realisasi[Akun]=A482,0)</f>
        <v>2185000</v>
      </c>
      <c r="U482" s="50">
        <f>M482-T482</f>
        <v>58412000</v>
      </c>
    </row>
    <row r="483" spans="1:21" ht="26.4" x14ac:dyDescent="0.25">
      <c r="A483" s="1" t="s">
        <v>365</v>
      </c>
      <c r="B483" s="152" t="s">
        <v>38</v>
      </c>
      <c r="C483" s="55" t="s">
        <v>848</v>
      </c>
      <c r="D483" s="54"/>
      <c r="E483" s="54"/>
      <c r="F483" s="56"/>
      <c r="G483" s="56">
        <f>SUM(G484,G490,G493,G495)</f>
        <v>166238000</v>
      </c>
      <c r="H483" s="152" t="s">
        <v>38</v>
      </c>
      <c r="I483" s="55" t="s">
        <v>848</v>
      </c>
      <c r="J483" s="54"/>
      <c r="K483" s="54"/>
      <c r="L483" s="56"/>
      <c r="M483" s="56">
        <f>SUM(M484,M490,M493,M495)</f>
        <v>123553000</v>
      </c>
      <c r="N483" s="326">
        <f t="shared" si="145"/>
        <v>42685000</v>
      </c>
      <c r="O483" s="207" t="s">
        <v>1305</v>
      </c>
      <c r="P483" s="180" t="s">
        <v>507</v>
      </c>
      <c r="Q483" s="180" t="s">
        <v>509</v>
      </c>
      <c r="S483" s="223"/>
      <c r="T483" s="56">
        <f>SUM(T484,T490,T493,T495)</f>
        <v>56030932</v>
      </c>
      <c r="U483" s="56">
        <f>SUM(U484,U490,U493,U495)</f>
        <v>67522068</v>
      </c>
    </row>
    <row r="484" spans="1:21" ht="13.2" x14ac:dyDescent="0.25">
      <c r="A484" s="1" t="s">
        <v>366</v>
      </c>
      <c r="B484" s="151" t="s">
        <v>523</v>
      </c>
      <c r="C484" s="52" t="s">
        <v>24</v>
      </c>
      <c r="D484" s="51"/>
      <c r="E484" s="51"/>
      <c r="F484" s="53"/>
      <c r="G484" s="53">
        <f>SUM(G485:G489)</f>
        <v>33500000</v>
      </c>
      <c r="H484" s="151" t="s">
        <v>523</v>
      </c>
      <c r="I484" s="52" t="s">
        <v>24</v>
      </c>
      <c r="J484" s="51"/>
      <c r="K484" s="51"/>
      <c r="L484" s="53"/>
      <c r="M484" s="53">
        <f>SUM(M485:M489)</f>
        <v>17750000</v>
      </c>
      <c r="N484" s="324">
        <f t="shared" si="145"/>
        <v>15750000</v>
      </c>
      <c r="O484" s="207" t="s">
        <v>1305</v>
      </c>
      <c r="P484" s="180"/>
      <c r="Q484" s="180"/>
      <c r="S484" s="223" t="s">
        <v>509</v>
      </c>
      <c r="T484" s="53">
        <f>SUM(T485:T489)</f>
        <v>7159800</v>
      </c>
      <c r="U484" s="53">
        <f>SUM(U485:U489)</f>
        <v>10590200</v>
      </c>
    </row>
    <row r="485" spans="1:21" ht="13.2" x14ac:dyDescent="0.25">
      <c r="A485" s="1" t="s">
        <v>367</v>
      </c>
      <c r="B485" s="150"/>
      <c r="C485" s="49" t="s">
        <v>554</v>
      </c>
      <c r="D485" s="48">
        <v>180</v>
      </c>
      <c r="E485" s="48" t="s">
        <v>26</v>
      </c>
      <c r="F485" s="50">
        <v>75000</v>
      </c>
      <c r="G485" s="50">
        <f>ROUNDDOWN(D485*F485,-3)</f>
        <v>13500000</v>
      </c>
      <c r="H485" s="150"/>
      <c r="I485" s="201" t="s">
        <v>554</v>
      </c>
      <c r="J485" s="202">
        <v>50</v>
      </c>
      <c r="K485" s="202" t="s">
        <v>26</v>
      </c>
      <c r="L485" s="204">
        <v>75000</v>
      </c>
      <c r="M485" s="204">
        <f>ROUNDDOWN(J485*L485,-3)</f>
        <v>3750000</v>
      </c>
      <c r="N485" s="443">
        <f t="shared" si="145"/>
        <v>9750000</v>
      </c>
      <c r="O485" s="187" t="str">
        <f t="shared" ref="O485:O489" si="162">IF(AND(ISBLANK(H485),N485&lt;&gt;0),"Rev detil","")</f>
        <v>Rev detil</v>
      </c>
      <c r="P485" s="180"/>
      <c r="Q485" s="180"/>
      <c r="T485" s="50" cm="1">
        <f t="array" ref="T485">_xlfn._xlws.FILTER(cek_realisasi[Akrual],cek_realisasi[Akun]=A485,0)</f>
        <v>3228000</v>
      </c>
      <c r="U485" s="50">
        <f t="shared" ref="U485:U489" si="163">M485-T485</f>
        <v>522000</v>
      </c>
    </row>
    <row r="486" spans="1:21" ht="13.2" x14ac:dyDescent="0.25">
      <c r="A486" s="1" t="s">
        <v>368</v>
      </c>
      <c r="B486" s="150"/>
      <c r="C486" s="49" t="s">
        <v>555</v>
      </c>
      <c r="D486" s="48">
        <v>4</v>
      </c>
      <c r="E486" s="48" t="s">
        <v>120</v>
      </c>
      <c r="F486" s="50">
        <v>1500000</v>
      </c>
      <c r="G486" s="50">
        <f>ROUNDDOWN(D486*F486,-3)</f>
        <v>6000000</v>
      </c>
      <c r="H486" s="150"/>
      <c r="I486" s="201" t="s">
        <v>555</v>
      </c>
      <c r="J486" s="202">
        <v>3</v>
      </c>
      <c r="K486" s="202" t="s">
        <v>120</v>
      </c>
      <c r="L486" s="204">
        <v>1500000</v>
      </c>
      <c r="M486" s="204">
        <f>ROUNDDOWN(J486*L486,-3)</f>
        <v>4500000</v>
      </c>
      <c r="N486" s="443">
        <f t="shared" si="145"/>
        <v>1500000</v>
      </c>
      <c r="O486" s="187" t="str">
        <f t="shared" si="162"/>
        <v>Rev detil</v>
      </c>
      <c r="P486" s="180"/>
      <c r="Q486" s="180"/>
      <c r="T486" s="50" cm="1">
        <f t="array" ref="T486">_xlfn._xlws.FILTER(cek_realisasi[Akrual],cek_realisasi[Akun]=A486,0)</f>
        <v>1485800</v>
      </c>
      <c r="U486" s="50">
        <f t="shared" si="163"/>
        <v>3014200</v>
      </c>
    </row>
    <row r="487" spans="1:21" ht="13.2" x14ac:dyDescent="0.25">
      <c r="A487" s="1" t="s">
        <v>369</v>
      </c>
      <c r="B487" s="150"/>
      <c r="C487" s="49" t="s">
        <v>556</v>
      </c>
      <c r="D487" s="48">
        <v>4</v>
      </c>
      <c r="E487" s="48" t="s">
        <v>120</v>
      </c>
      <c r="F487" s="50">
        <v>1500000</v>
      </c>
      <c r="G487" s="50">
        <f>ROUNDDOWN(D487*F487,-3)</f>
        <v>6000000</v>
      </c>
      <c r="H487" s="150"/>
      <c r="I487" s="201" t="s">
        <v>556</v>
      </c>
      <c r="J487" s="202">
        <v>3</v>
      </c>
      <c r="K487" s="202" t="s">
        <v>120</v>
      </c>
      <c r="L487" s="204">
        <v>1500000</v>
      </c>
      <c r="M487" s="204">
        <f>ROUNDDOWN(J487*L487,-3)</f>
        <v>4500000</v>
      </c>
      <c r="N487" s="443">
        <f t="shared" si="145"/>
        <v>1500000</v>
      </c>
      <c r="O487" s="187" t="str">
        <f t="shared" si="162"/>
        <v>Rev detil</v>
      </c>
      <c r="P487" s="180"/>
      <c r="Q487" s="180"/>
      <c r="T487" s="50" cm="1">
        <f t="array" ref="T487">_xlfn._xlws.FILTER(cek_realisasi[Akrual],cek_realisasi[Akun]=A487,0)</f>
        <v>1500000</v>
      </c>
      <c r="U487" s="50">
        <f t="shared" si="163"/>
        <v>3000000</v>
      </c>
    </row>
    <row r="488" spans="1:21" ht="13.2" x14ac:dyDescent="0.25">
      <c r="A488" s="1" t="s">
        <v>370</v>
      </c>
      <c r="B488" s="150"/>
      <c r="C488" s="49" t="s">
        <v>557</v>
      </c>
      <c r="D488" s="48">
        <v>4</v>
      </c>
      <c r="E488" s="48" t="s">
        <v>120</v>
      </c>
      <c r="F488" s="50">
        <v>1000000</v>
      </c>
      <c r="G488" s="50">
        <f>ROUNDDOWN(D488*F488,-3)</f>
        <v>4000000</v>
      </c>
      <c r="H488" s="150"/>
      <c r="I488" s="201" t="s">
        <v>557</v>
      </c>
      <c r="J488" s="202">
        <v>3</v>
      </c>
      <c r="K488" s="202" t="s">
        <v>120</v>
      </c>
      <c r="L488" s="204">
        <v>1000000</v>
      </c>
      <c r="M488" s="204">
        <f>ROUNDDOWN(J488*L488,-3)</f>
        <v>3000000</v>
      </c>
      <c r="N488" s="443">
        <f t="shared" si="145"/>
        <v>1000000</v>
      </c>
      <c r="O488" s="187" t="str">
        <f t="shared" si="162"/>
        <v>Rev detil</v>
      </c>
      <c r="P488" s="180"/>
      <c r="Q488" s="180"/>
      <c r="T488" s="50" cm="1">
        <f t="array" ref="T488">_xlfn._xlws.FILTER(cek_realisasi[Akrual],cek_realisasi[Akun]=A488,0)</f>
        <v>946000</v>
      </c>
      <c r="U488" s="50">
        <f t="shared" si="163"/>
        <v>2054000</v>
      </c>
    </row>
    <row r="489" spans="1:21" ht="13.2" x14ac:dyDescent="0.25">
      <c r="A489" s="1" t="s">
        <v>371</v>
      </c>
      <c r="B489" s="150"/>
      <c r="C489" s="49" t="s">
        <v>849</v>
      </c>
      <c r="D489" s="48">
        <v>8</v>
      </c>
      <c r="E489" s="48" t="s">
        <v>59</v>
      </c>
      <c r="F489" s="50">
        <v>500000</v>
      </c>
      <c r="G489" s="50">
        <f>ROUNDDOWN(D489*F489,-3)</f>
        <v>4000000</v>
      </c>
      <c r="H489" s="150"/>
      <c r="I489" s="201" t="s">
        <v>849</v>
      </c>
      <c r="J489" s="202">
        <v>4</v>
      </c>
      <c r="K489" s="202" t="s">
        <v>59</v>
      </c>
      <c r="L489" s="204">
        <v>500000</v>
      </c>
      <c r="M489" s="204">
        <f>ROUNDDOWN(J489*L489,-3)</f>
        <v>2000000</v>
      </c>
      <c r="N489" s="443">
        <f t="shared" si="145"/>
        <v>2000000</v>
      </c>
      <c r="O489" s="187" t="str">
        <f t="shared" si="162"/>
        <v>Rev detil</v>
      </c>
      <c r="P489" s="180"/>
      <c r="Q489" s="180"/>
      <c r="T489" s="50" cm="1">
        <f t="array" ref="T489">_xlfn._xlws.FILTER(cek_realisasi[Akrual],cek_realisasi[Akun]=A489,0)</f>
        <v>0</v>
      </c>
      <c r="U489" s="50">
        <f t="shared" si="163"/>
        <v>2000000</v>
      </c>
    </row>
    <row r="490" spans="1:21" ht="13.2" x14ac:dyDescent="0.25">
      <c r="A490" s="1" t="s">
        <v>372</v>
      </c>
      <c r="B490" s="151" t="s">
        <v>524</v>
      </c>
      <c r="C490" s="52" t="s">
        <v>73</v>
      </c>
      <c r="D490" s="51"/>
      <c r="E490" s="51"/>
      <c r="F490" s="53"/>
      <c r="G490" s="53">
        <f>SUM(G491:G492)</f>
        <v>31000000</v>
      </c>
      <c r="H490" s="151" t="s">
        <v>524</v>
      </c>
      <c r="I490" s="52" t="s">
        <v>73</v>
      </c>
      <c r="J490" s="51"/>
      <c r="K490" s="51"/>
      <c r="L490" s="53"/>
      <c r="M490" s="53">
        <f>SUM(M491:M492)</f>
        <v>31000000</v>
      </c>
      <c r="N490" s="324">
        <f t="shared" si="145"/>
        <v>0</v>
      </c>
      <c r="O490" s="207" t="s">
        <v>1306</v>
      </c>
      <c r="P490" s="180"/>
      <c r="Q490" s="180"/>
      <c r="S490" s="223" t="s">
        <v>509</v>
      </c>
      <c r="T490" s="53">
        <f>SUM(T491:T492)</f>
        <v>994372</v>
      </c>
      <c r="U490" s="53">
        <f>SUM(U491:U492)</f>
        <v>30005628</v>
      </c>
    </row>
    <row r="491" spans="1:21" ht="26.4" x14ac:dyDescent="0.25">
      <c r="A491" s="1" t="s">
        <v>373</v>
      </c>
      <c r="B491" s="150"/>
      <c r="C491" s="49" t="s">
        <v>846</v>
      </c>
      <c r="D491" s="48">
        <v>4</v>
      </c>
      <c r="E491" s="48" t="s">
        <v>120</v>
      </c>
      <c r="F491" s="50">
        <v>250000</v>
      </c>
      <c r="G491" s="50">
        <f>ROUNDDOWN(D491*F491,-3)</f>
        <v>1000000</v>
      </c>
      <c r="H491" s="150"/>
      <c r="I491" s="49" t="s">
        <v>846</v>
      </c>
      <c r="J491" s="48">
        <v>4</v>
      </c>
      <c r="K491" s="48" t="s">
        <v>120</v>
      </c>
      <c r="L491" s="50">
        <v>250000</v>
      </c>
      <c r="M491" s="50">
        <f>ROUNDDOWN(J491*L491,-3)</f>
        <v>1000000</v>
      </c>
      <c r="N491" s="247">
        <f t="shared" si="145"/>
        <v>0</v>
      </c>
      <c r="O491" s="187"/>
      <c r="P491" s="180"/>
      <c r="Q491" s="180"/>
      <c r="T491" s="50" cm="1">
        <f t="array" ref="T491">_xlfn._xlws.FILTER(cek_realisasi[Akrual],cek_realisasi[Akun]=A491,0)</f>
        <v>994372</v>
      </c>
      <c r="U491" s="50">
        <f t="shared" ref="U491:U492" si="164">M491-T491</f>
        <v>5628</v>
      </c>
    </row>
    <row r="492" spans="1:21" ht="13.2" x14ac:dyDescent="0.25">
      <c r="A492" s="1" t="s">
        <v>850</v>
      </c>
      <c r="B492" s="150"/>
      <c r="C492" s="49" t="s">
        <v>851</v>
      </c>
      <c r="D492" s="48">
        <v>2</v>
      </c>
      <c r="E492" s="48" t="s">
        <v>120</v>
      </c>
      <c r="F492" s="50">
        <v>15000000</v>
      </c>
      <c r="G492" s="50">
        <f>ROUNDDOWN(D492*F492,-3)</f>
        <v>30000000</v>
      </c>
      <c r="H492" s="150"/>
      <c r="I492" s="49" t="s">
        <v>851</v>
      </c>
      <c r="J492" s="48">
        <v>2</v>
      </c>
      <c r="K492" s="48" t="s">
        <v>120</v>
      </c>
      <c r="L492" s="50">
        <v>15000000</v>
      </c>
      <c r="M492" s="50">
        <f>ROUNDDOWN(J492*L492,-3)</f>
        <v>30000000</v>
      </c>
      <c r="N492" s="247">
        <f t="shared" si="145"/>
        <v>0</v>
      </c>
      <c r="O492" s="187"/>
      <c r="P492" s="180"/>
      <c r="Q492" s="180"/>
      <c r="T492" s="50" cm="1">
        <f t="array" ref="T492">_xlfn._xlws.FILTER(cek_realisasi[Akrual],cek_realisasi[Akun]=A492,0)</f>
        <v>0</v>
      </c>
      <c r="U492" s="50">
        <f t="shared" si="164"/>
        <v>30000000</v>
      </c>
    </row>
    <row r="493" spans="1:21" ht="13.2" x14ac:dyDescent="0.25">
      <c r="A493" s="1" t="s">
        <v>852</v>
      </c>
      <c r="B493" s="153" t="s">
        <v>528</v>
      </c>
      <c r="C493" s="58" t="s">
        <v>31</v>
      </c>
      <c r="D493" s="57"/>
      <c r="E493" s="57"/>
      <c r="F493" s="59"/>
      <c r="G493" s="59">
        <f>G494</f>
        <v>10000000</v>
      </c>
      <c r="H493" s="153" t="s">
        <v>528</v>
      </c>
      <c r="I493" s="58" t="s">
        <v>31</v>
      </c>
      <c r="J493" s="57"/>
      <c r="K493" s="57"/>
      <c r="L493" s="59"/>
      <c r="M493" s="59">
        <f>M494</f>
        <v>6000000</v>
      </c>
      <c r="N493" s="325">
        <f t="shared" si="145"/>
        <v>4000000</v>
      </c>
      <c r="O493" s="207" t="s">
        <v>1305</v>
      </c>
      <c r="P493" s="180"/>
      <c r="Q493" s="180"/>
      <c r="S493" s="223" t="s">
        <v>509</v>
      </c>
      <c r="T493" s="59">
        <f>T494</f>
        <v>0</v>
      </c>
      <c r="U493" s="59">
        <f>U494</f>
        <v>6000000</v>
      </c>
    </row>
    <row r="494" spans="1:21" ht="13.2" x14ac:dyDescent="0.25">
      <c r="A494" s="1" t="s">
        <v>853</v>
      </c>
      <c r="B494" s="150"/>
      <c r="C494" s="49" t="s">
        <v>558</v>
      </c>
      <c r="D494" s="48">
        <v>10</v>
      </c>
      <c r="E494" s="48" t="s">
        <v>33</v>
      </c>
      <c r="F494" s="50">
        <v>1000000</v>
      </c>
      <c r="G494" s="50">
        <f>ROUNDDOWN(D494*F494,-3)</f>
        <v>10000000</v>
      </c>
      <c r="H494" s="150"/>
      <c r="I494" s="201" t="s">
        <v>558</v>
      </c>
      <c r="J494" s="202">
        <v>6</v>
      </c>
      <c r="K494" s="202" t="s">
        <v>33</v>
      </c>
      <c r="L494" s="204">
        <v>1000000</v>
      </c>
      <c r="M494" s="204">
        <f>ROUNDDOWN(J494*L494,-3)</f>
        <v>6000000</v>
      </c>
      <c r="N494" s="443">
        <f t="shared" si="145"/>
        <v>4000000</v>
      </c>
      <c r="O494" s="187" t="str">
        <f t="shared" ref="O494" si="165">IF(AND(ISBLANK(H494),N494&lt;&gt;0),"Rev detil","")</f>
        <v>Rev detil</v>
      </c>
      <c r="P494" s="180"/>
      <c r="Q494" s="180"/>
      <c r="T494" s="50" cm="1">
        <f t="array" ref="T494">_xlfn._xlws.FILTER(cek_realisasi[Akrual],cek_realisasi[Akun]=A494,0)</f>
        <v>0</v>
      </c>
      <c r="U494" s="50">
        <f>M494-T494</f>
        <v>6000000</v>
      </c>
    </row>
    <row r="495" spans="1:21" ht="13.2" x14ac:dyDescent="0.25">
      <c r="A495" s="1" t="s">
        <v>374</v>
      </c>
      <c r="B495" s="151" t="s">
        <v>525</v>
      </c>
      <c r="C495" s="52" t="s">
        <v>35</v>
      </c>
      <c r="D495" s="51"/>
      <c r="E495" s="51"/>
      <c r="F495" s="53"/>
      <c r="G495" s="53">
        <f>G496</f>
        <v>91738000</v>
      </c>
      <c r="H495" s="151" t="s">
        <v>525</v>
      </c>
      <c r="I495" s="52" t="s">
        <v>35</v>
      </c>
      <c r="J495" s="51"/>
      <c r="K495" s="51"/>
      <c r="L495" s="53"/>
      <c r="M495" s="53">
        <f>M496</f>
        <v>68803000</v>
      </c>
      <c r="N495" s="324">
        <f t="shared" si="145"/>
        <v>22935000</v>
      </c>
      <c r="O495" s="207" t="s">
        <v>1305</v>
      </c>
      <c r="P495" s="180"/>
      <c r="Q495" s="180"/>
      <c r="S495" s="223" t="s">
        <v>509</v>
      </c>
      <c r="T495" s="53">
        <f>T496</f>
        <v>47876760</v>
      </c>
      <c r="U495" s="53">
        <f>U496</f>
        <v>20926240</v>
      </c>
    </row>
    <row r="496" spans="1:21" ht="26.4" x14ac:dyDescent="0.25">
      <c r="A496" s="1" t="s">
        <v>375</v>
      </c>
      <c r="B496" s="150"/>
      <c r="C496" s="49" t="s">
        <v>854</v>
      </c>
      <c r="D496" s="48">
        <v>20</v>
      </c>
      <c r="E496" s="48" t="s">
        <v>26</v>
      </c>
      <c r="F496" s="50">
        <v>4586900</v>
      </c>
      <c r="G496" s="50">
        <f>ROUNDDOWN(D496*F496,-3)</f>
        <v>91738000</v>
      </c>
      <c r="H496" s="150"/>
      <c r="I496" s="201" t="s">
        <v>854</v>
      </c>
      <c r="J496" s="202">
        <v>15</v>
      </c>
      <c r="K496" s="202" t="s">
        <v>26</v>
      </c>
      <c r="L496" s="204">
        <v>4586900</v>
      </c>
      <c r="M496" s="204">
        <f>ROUNDDOWN(J496*L496,-3)</f>
        <v>68803000</v>
      </c>
      <c r="N496" s="443">
        <f t="shared" si="145"/>
        <v>22935000</v>
      </c>
      <c r="O496" s="187" t="str">
        <f t="shared" ref="O496" si="166">IF(AND(ISBLANK(H496),N496&lt;&gt;0),"Rev detil","")</f>
        <v>Rev detil</v>
      </c>
      <c r="P496" s="180"/>
      <c r="Q496" s="180"/>
      <c r="T496" s="50" cm="1">
        <f t="array" ref="T496">_xlfn._xlws.FILTER(cek_realisasi[Akrual],cek_realisasi[Akun]=A496,0)</f>
        <v>47876760</v>
      </c>
      <c r="U496" s="50">
        <f>M496-T496</f>
        <v>20926240</v>
      </c>
    </row>
    <row r="497" spans="1:21" ht="13.2" x14ac:dyDescent="0.25">
      <c r="A497" s="1" t="s">
        <v>376</v>
      </c>
      <c r="B497" s="148" t="s">
        <v>91</v>
      </c>
      <c r="C497" s="43" t="s">
        <v>855</v>
      </c>
      <c r="D497" s="42"/>
      <c r="E497" s="42"/>
      <c r="F497" s="44"/>
      <c r="G497" s="44">
        <f>SUM(G498,G504,G506)</f>
        <v>330540000</v>
      </c>
      <c r="H497" s="148" t="s">
        <v>91</v>
      </c>
      <c r="I497" s="43" t="s">
        <v>855</v>
      </c>
      <c r="J497" s="42"/>
      <c r="K497" s="42"/>
      <c r="L497" s="44"/>
      <c r="M497" s="44">
        <f>SUM(M498,M504,M506)</f>
        <v>222628000</v>
      </c>
      <c r="N497" s="313">
        <f t="shared" si="145"/>
        <v>107912000</v>
      </c>
      <c r="O497" s="207" t="s">
        <v>1305</v>
      </c>
      <c r="P497" s="180" t="s">
        <v>507</v>
      </c>
      <c r="Q497" s="180" t="s">
        <v>509</v>
      </c>
      <c r="S497" s="223"/>
      <c r="T497" s="44">
        <f>SUM(T498,T504,T506)</f>
        <v>0</v>
      </c>
      <c r="U497" s="44">
        <f>SUM(U498,U504,U506)</f>
        <v>222628000</v>
      </c>
    </row>
    <row r="498" spans="1:21" ht="13.2" x14ac:dyDescent="0.25">
      <c r="A498" s="1" t="s">
        <v>856</v>
      </c>
      <c r="B498" s="149" t="s">
        <v>523</v>
      </c>
      <c r="C498" s="46" t="s">
        <v>24</v>
      </c>
      <c r="D498" s="45"/>
      <c r="E498" s="45"/>
      <c r="F498" s="47"/>
      <c r="G498" s="47">
        <f>SUM(G499:G503)</f>
        <v>46000000</v>
      </c>
      <c r="H498" s="149" t="s">
        <v>523</v>
      </c>
      <c r="I498" s="46" t="s">
        <v>24</v>
      </c>
      <c r="J498" s="45"/>
      <c r="K498" s="45"/>
      <c r="L498" s="47"/>
      <c r="M498" s="47">
        <f>SUM(M499:M503)</f>
        <v>20000000</v>
      </c>
      <c r="N498" s="323">
        <f t="shared" si="145"/>
        <v>26000000</v>
      </c>
      <c r="O498" s="207" t="s">
        <v>1305</v>
      </c>
      <c r="P498" s="180"/>
      <c r="Q498" s="180"/>
      <c r="S498" s="223" t="s">
        <v>509</v>
      </c>
      <c r="T498" s="47">
        <f>SUM(T499:T503)</f>
        <v>0</v>
      </c>
      <c r="U498" s="47">
        <f>SUM(U499:U503)</f>
        <v>20000000</v>
      </c>
    </row>
    <row r="499" spans="1:21" ht="13.2" x14ac:dyDescent="0.25">
      <c r="A499" s="1" t="s">
        <v>857</v>
      </c>
      <c r="B499" s="150"/>
      <c r="C499" s="49" t="s">
        <v>554</v>
      </c>
      <c r="D499" s="48">
        <v>280</v>
      </c>
      <c r="E499" s="48" t="s">
        <v>26</v>
      </c>
      <c r="F499" s="50">
        <v>75000</v>
      </c>
      <c r="G499" s="50">
        <f>ROUNDDOWN(D499*F499,-3)</f>
        <v>21000000</v>
      </c>
      <c r="H499" s="150"/>
      <c r="I499" s="201" t="s">
        <v>554</v>
      </c>
      <c r="J499" s="202">
        <v>80</v>
      </c>
      <c r="K499" s="202" t="s">
        <v>26</v>
      </c>
      <c r="L499" s="204">
        <v>75000</v>
      </c>
      <c r="M499" s="204">
        <f>ROUNDDOWN(J499*L499,-3)</f>
        <v>6000000</v>
      </c>
      <c r="N499" s="443">
        <f t="shared" ref="N499:N562" si="167">G499-M499</f>
        <v>15000000</v>
      </c>
      <c r="O499" s="187" t="str">
        <f t="shared" ref="O499:O503" si="168">IF(AND(ISBLANK(H499),N499&lt;&gt;0),"Rev detil","")</f>
        <v>Rev detil</v>
      </c>
      <c r="P499" s="180"/>
      <c r="Q499" s="180"/>
      <c r="T499" s="50" cm="1">
        <f t="array" ref="T499">_xlfn._xlws.FILTER(cek_realisasi[Akrual],cek_realisasi[Akun]=A499,0)</f>
        <v>0</v>
      </c>
      <c r="U499" s="50">
        <f t="shared" ref="U499:U503" si="169">M499-T499</f>
        <v>6000000</v>
      </c>
    </row>
    <row r="500" spans="1:21" ht="13.2" x14ac:dyDescent="0.25">
      <c r="A500" s="1" t="s">
        <v>858</v>
      </c>
      <c r="B500" s="150"/>
      <c r="C500" s="49" t="s">
        <v>555</v>
      </c>
      <c r="D500" s="48">
        <v>5</v>
      </c>
      <c r="E500" s="48" t="s">
        <v>120</v>
      </c>
      <c r="F500" s="50">
        <v>1500000</v>
      </c>
      <c r="G500" s="50">
        <f>ROUNDDOWN(D500*F500,-3)</f>
        <v>7500000</v>
      </c>
      <c r="H500" s="150"/>
      <c r="I500" s="201" t="s">
        <v>555</v>
      </c>
      <c r="J500" s="202">
        <v>3</v>
      </c>
      <c r="K500" s="202" t="s">
        <v>120</v>
      </c>
      <c r="L500" s="204">
        <v>1500000</v>
      </c>
      <c r="M500" s="204">
        <f>ROUNDDOWN(J500*L500,-3)</f>
        <v>4500000</v>
      </c>
      <c r="N500" s="443">
        <f t="shared" si="167"/>
        <v>3000000</v>
      </c>
      <c r="O500" s="187" t="str">
        <f t="shared" si="168"/>
        <v>Rev detil</v>
      </c>
      <c r="P500" s="180"/>
      <c r="Q500" s="180"/>
      <c r="T500" s="50" cm="1">
        <f t="array" ref="T500">_xlfn._xlws.FILTER(cek_realisasi[Akrual],cek_realisasi[Akun]=A500,0)</f>
        <v>0</v>
      </c>
      <c r="U500" s="50">
        <f t="shared" si="169"/>
        <v>4500000</v>
      </c>
    </row>
    <row r="501" spans="1:21" ht="13.2" x14ac:dyDescent="0.25">
      <c r="A501" s="1" t="s">
        <v>859</v>
      </c>
      <c r="B501" s="150"/>
      <c r="C501" s="49" t="s">
        <v>556</v>
      </c>
      <c r="D501" s="48">
        <v>4</v>
      </c>
      <c r="E501" s="48" t="s">
        <v>120</v>
      </c>
      <c r="F501" s="50">
        <v>1500000</v>
      </c>
      <c r="G501" s="50">
        <f>ROUNDDOWN(D501*F501,-3)</f>
        <v>6000000</v>
      </c>
      <c r="H501" s="150"/>
      <c r="I501" s="201" t="s">
        <v>556</v>
      </c>
      <c r="J501" s="202">
        <v>3</v>
      </c>
      <c r="K501" s="202" t="s">
        <v>120</v>
      </c>
      <c r="L501" s="204">
        <v>1500000</v>
      </c>
      <c r="M501" s="204">
        <f>ROUNDDOWN(J501*L501,-3)</f>
        <v>4500000</v>
      </c>
      <c r="N501" s="443">
        <f t="shared" si="167"/>
        <v>1500000</v>
      </c>
      <c r="O501" s="187" t="str">
        <f t="shared" si="168"/>
        <v>Rev detil</v>
      </c>
      <c r="P501" s="180"/>
      <c r="Q501" s="180"/>
      <c r="T501" s="50" cm="1">
        <f t="array" ref="T501">_xlfn._xlws.FILTER(cek_realisasi[Akrual],cek_realisasi[Akun]=A501,0)</f>
        <v>0</v>
      </c>
      <c r="U501" s="50">
        <f t="shared" si="169"/>
        <v>4500000</v>
      </c>
    </row>
    <row r="502" spans="1:21" ht="13.2" x14ac:dyDescent="0.25">
      <c r="A502" s="1" t="s">
        <v>860</v>
      </c>
      <c r="B502" s="150"/>
      <c r="C502" s="49" t="s">
        <v>557</v>
      </c>
      <c r="D502" s="48">
        <v>4</v>
      </c>
      <c r="E502" s="48" t="s">
        <v>120</v>
      </c>
      <c r="F502" s="50">
        <v>1000000</v>
      </c>
      <c r="G502" s="50">
        <f>ROUNDDOWN(D502*F502,-3)</f>
        <v>4000000</v>
      </c>
      <c r="H502" s="150"/>
      <c r="I502" s="201" t="s">
        <v>557</v>
      </c>
      <c r="J502" s="202">
        <v>3</v>
      </c>
      <c r="K502" s="202" t="s">
        <v>120</v>
      </c>
      <c r="L502" s="204">
        <v>1000000</v>
      </c>
      <c r="M502" s="204">
        <f>ROUNDDOWN(J502*L502,-3)</f>
        <v>3000000</v>
      </c>
      <c r="N502" s="443">
        <f t="shared" si="167"/>
        <v>1000000</v>
      </c>
      <c r="O502" s="187" t="str">
        <f t="shared" si="168"/>
        <v>Rev detil</v>
      </c>
      <c r="P502" s="180"/>
      <c r="Q502" s="180"/>
      <c r="T502" s="50" cm="1">
        <f t="array" ref="T502">_xlfn._xlws.FILTER(cek_realisasi[Akrual],cek_realisasi[Akun]=A502,0)</f>
        <v>0</v>
      </c>
      <c r="U502" s="50">
        <f t="shared" si="169"/>
        <v>3000000</v>
      </c>
    </row>
    <row r="503" spans="1:21" ht="13.2" x14ac:dyDescent="0.25">
      <c r="A503" s="1" t="s">
        <v>861</v>
      </c>
      <c r="B503" s="150"/>
      <c r="C503" s="49" t="s">
        <v>789</v>
      </c>
      <c r="D503" s="48">
        <v>30</v>
      </c>
      <c r="E503" s="48" t="s">
        <v>59</v>
      </c>
      <c r="F503" s="50">
        <v>250000</v>
      </c>
      <c r="G503" s="50">
        <f>ROUNDDOWN(D503*F503,-3)</f>
        <v>7500000</v>
      </c>
      <c r="H503" s="150"/>
      <c r="I503" s="201" t="s">
        <v>789</v>
      </c>
      <c r="J503" s="202">
        <v>8</v>
      </c>
      <c r="K503" s="202" t="s">
        <v>59</v>
      </c>
      <c r="L503" s="204">
        <v>250000</v>
      </c>
      <c r="M503" s="204">
        <f>ROUNDDOWN(J503*L503,-3)</f>
        <v>2000000</v>
      </c>
      <c r="N503" s="443">
        <f t="shared" si="167"/>
        <v>5500000</v>
      </c>
      <c r="O503" s="187" t="str">
        <f t="shared" si="168"/>
        <v>Rev detil</v>
      </c>
      <c r="P503" s="180"/>
      <c r="Q503" s="180"/>
      <c r="T503" s="50" cm="1">
        <f t="array" ref="T503">_xlfn._xlws.FILTER(cek_realisasi[Akrual],cek_realisasi[Akun]=A503,0)</f>
        <v>0</v>
      </c>
      <c r="U503" s="50">
        <f t="shared" si="169"/>
        <v>2000000</v>
      </c>
    </row>
    <row r="504" spans="1:21" ht="13.2" x14ac:dyDescent="0.25">
      <c r="A504" s="1" t="s">
        <v>862</v>
      </c>
      <c r="B504" s="149" t="s">
        <v>524</v>
      </c>
      <c r="C504" s="46" t="s">
        <v>73</v>
      </c>
      <c r="D504" s="45"/>
      <c r="E504" s="45"/>
      <c r="F504" s="47"/>
      <c r="G504" s="47">
        <f>G505</f>
        <v>1000000</v>
      </c>
      <c r="H504" s="149" t="s">
        <v>524</v>
      </c>
      <c r="I504" s="46" t="s">
        <v>73</v>
      </c>
      <c r="J504" s="45"/>
      <c r="K504" s="45"/>
      <c r="L504" s="47"/>
      <c r="M504" s="47">
        <f>M505</f>
        <v>1000000</v>
      </c>
      <c r="N504" s="323">
        <f t="shared" si="167"/>
        <v>0</v>
      </c>
      <c r="O504" s="207" t="s">
        <v>1306</v>
      </c>
      <c r="P504" s="180"/>
      <c r="Q504" s="180"/>
      <c r="S504" s="223" t="s">
        <v>509</v>
      </c>
      <c r="T504" s="47">
        <f>T505</f>
        <v>0</v>
      </c>
      <c r="U504" s="47">
        <f>U505</f>
        <v>1000000</v>
      </c>
    </row>
    <row r="505" spans="1:21" ht="26.4" x14ac:dyDescent="0.25">
      <c r="A505" s="1" t="s">
        <v>863</v>
      </c>
      <c r="B505" s="150"/>
      <c r="C505" s="49" t="s">
        <v>846</v>
      </c>
      <c r="D505" s="48">
        <v>4</v>
      </c>
      <c r="E505" s="48" t="s">
        <v>120</v>
      </c>
      <c r="F505" s="50">
        <v>250000</v>
      </c>
      <c r="G505" s="50">
        <f>ROUNDDOWN(D505*F505,-3)</f>
        <v>1000000</v>
      </c>
      <c r="H505" s="150"/>
      <c r="I505" s="49" t="s">
        <v>846</v>
      </c>
      <c r="J505" s="48">
        <v>4</v>
      </c>
      <c r="K505" s="48" t="s">
        <v>120</v>
      </c>
      <c r="L505" s="50">
        <v>250000</v>
      </c>
      <c r="M505" s="50">
        <f>ROUNDDOWN(J505*L505,-3)</f>
        <v>1000000</v>
      </c>
      <c r="N505" s="247">
        <f t="shared" si="167"/>
        <v>0</v>
      </c>
      <c r="O505" s="187"/>
      <c r="P505" s="180"/>
      <c r="Q505" s="180"/>
      <c r="T505" s="50" cm="1">
        <f t="array" ref="T505">_xlfn._xlws.FILTER(cek_realisasi[Akrual],cek_realisasi[Akun]=A505,0)</f>
        <v>0</v>
      </c>
      <c r="U505" s="50">
        <f>M505-T505</f>
        <v>1000000</v>
      </c>
    </row>
    <row r="506" spans="1:21" ht="13.2" x14ac:dyDescent="0.25">
      <c r="A506" s="1" t="s">
        <v>377</v>
      </c>
      <c r="B506" s="149" t="s">
        <v>525</v>
      </c>
      <c r="C506" s="46" t="s">
        <v>35</v>
      </c>
      <c r="D506" s="45"/>
      <c r="E506" s="45"/>
      <c r="F506" s="47"/>
      <c r="G506" s="47">
        <f>G507</f>
        <v>283540000</v>
      </c>
      <c r="H506" s="149" t="s">
        <v>525</v>
      </c>
      <c r="I506" s="46" t="s">
        <v>35</v>
      </c>
      <c r="J506" s="45"/>
      <c r="K506" s="45"/>
      <c r="L506" s="47"/>
      <c r="M506" s="47">
        <f>M507</f>
        <v>201628000</v>
      </c>
      <c r="N506" s="323">
        <f t="shared" si="167"/>
        <v>81912000</v>
      </c>
      <c r="O506" s="207" t="s">
        <v>1305</v>
      </c>
      <c r="P506" s="180"/>
      <c r="Q506" s="180"/>
      <c r="S506" s="223" t="s">
        <v>509</v>
      </c>
      <c r="T506" s="47">
        <f>T507</f>
        <v>0</v>
      </c>
      <c r="U506" s="47">
        <f>U507</f>
        <v>201628000</v>
      </c>
    </row>
    <row r="507" spans="1:21" ht="13.2" x14ac:dyDescent="0.25">
      <c r="A507" s="1" t="s">
        <v>378</v>
      </c>
      <c r="B507" s="150"/>
      <c r="C507" s="49" t="s">
        <v>864</v>
      </c>
      <c r="D507" s="48">
        <v>45</v>
      </c>
      <c r="E507" s="48" t="s">
        <v>26</v>
      </c>
      <c r="F507" s="50">
        <v>6300889</v>
      </c>
      <c r="G507" s="50">
        <f>ROUNDDOWN(D507*F507,-3)</f>
        <v>283540000</v>
      </c>
      <c r="H507" s="150"/>
      <c r="I507" s="201" t="s">
        <v>864</v>
      </c>
      <c r="J507" s="202">
        <v>32</v>
      </c>
      <c r="K507" s="202" t="s">
        <v>26</v>
      </c>
      <c r="L507" s="204">
        <v>6300889</v>
      </c>
      <c r="M507" s="204">
        <f>ROUNDDOWN(J507*L507,-3)</f>
        <v>201628000</v>
      </c>
      <c r="N507" s="443">
        <f t="shared" si="167"/>
        <v>81912000</v>
      </c>
      <c r="O507" s="187" t="str">
        <f t="shared" ref="O507" si="170">IF(AND(ISBLANK(H507),N507&lt;&gt;0),"Rev detil","")</f>
        <v>Rev detil</v>
      </c>
      <c r="P507" s="180"/>
      <c r="Q507" s="180"/>
      <c r="T507" s="50" cm="1">
        <f t="array" ref="T507">_xlfn._xlws.FILTER(cek_realisasi[Akrual],cek_realisasi[Akun]=A507,0)</f>
        <v>0</v>
      </c>
      <c r="U507" s="50">
        <f>M507-T507</f>
        <v>201628000</v>
      </c>
    </row>
    <row r="508" spans="1:21" ht="26.4" x14ac:dyDescent="0.25">
      <c r="A508" s="1" t="s">
        <v>379</v>
      </c>
      <c r="B508" s="170" t="s">
        <v>865</v>
      </c>
      <c r="C508" s="107" t="s">
        <v>380</v>
      </c>
      <c r="D508" s="106"/>
      <c r="E508" s="106" t="s">
        <v>553</v>
      </c>
      <c r="F508" s="108"/>
      <c r="G508" s="108">
        <f>G509</f>
        <v>104311000</v>
      </c>
      <c r="H508" s="170" t="s">
        <v>865</v>
      </c>
      <c r="I508" s="107" t="s">
        <v>380</v>
      </c>
      <c r="J508" s="106"/>
      <c r="K508" s="106" t="s">
        <v>553</v>
      </c>
      <c r="L508" s="108"/>
      <c r="M508" s="108">
        <f>M509</f>
        <v>90811000</v>
      </c>
      <c r="N508" s="347">
        <f t="shared" si="167"/>
        <v>13500000</v>
      </c>
      <c r="O508" s="207" t="s">
        <v>1305</v>
      </c>
      <c r="P508" s="180"/>
      <c r="Q508" s="180"/>
      <c r="T508" s="108">
        <f>T509</f>
        <v>31056200</v>
      </c>
      <c r="U508" s="108">
        <f>U509</f>
        <v>59754800</v>
      </c>
    </row>
    <row r="509" spans="1:21" ht="13.2" x14ac:dyDescent="0.25">
      <c r="A509" s="1" t="s">
        <v>381</v>
      </c>
      <c r="B509" s="152" t="s">
        <v>21</v>
      </c>
      <c r="C509" s="55" t="s">
        <v>866</v>
      </c>
      <c r="D509" s="54"/>
      <c r="E509" s="54"/>
      <c r="F509" s="56"/>
      <c r="G509" s="56">
        <f>SUM(G510,G516)</f>
        <v>104311000</v>
      </c>
      <c r="H509" s="152" t="s">
        <v>21</v>
      </c>
      <c r="I509" s="55" t="s">
        <v>866</v>
      </c>
      <c r="J509" s="54"/>
      <c r="K509" s="54"/>
      <c r="L509" s="56"/>
      <c r="M509" s="56">
        <f>SUM(M510,M516)</f>
        <v>90811000</v>
      </c>
      <c r="N509" s="326">
        <f t="shared" si="167"/>
        <v>13500000</v>
      </c>
      <c r="O509" s="207" t="s">
        <v>1305</v>
      </c>
      <c r="P509" s="180" t="s">
        <v>507</v>
      </c>
      <c r="Q509" s="180" t="s">
        <v>509</v>
      </c>
      <c r="S509" s="223"/>
      <c r="T509" s="56">
        <f>SUM(T510,T516)</f>
        <v>31056200</v>
      </c>
      <c r="U509" s="56">
        <f>SUM(U510,U516)</f>
        <v>59754800</v>
      </c>
    </row>
    <row r="510" spans="1:21" ht="13.2" x14ac:dyDescent="0.25">
      <c r="A510" s="1" t="s">
        <v>382</v>
      </c>
      <c r="B510" s="151" t="s">
        <v>523</v>
      </c>
      <c r="C510" s="52" t="s">
        <v>24</v>
      </c>
      <c r="D510" s="51"/>
      <c r="E510" s="51"/>
      <c r="F510" s="53"/>
      <c r="G510" s="53">
        <f>SUM(G511:G515)</f>
        <v>35500000</v>
      </c>
      <c r="H510" s="151" t="s">
        <v>523</v>
      </c>
      <c r="I510" s="52" t="s">
        <v>24</v>
      </c>
      <c r="J510" s="51"/>
      <c r="K510" s="51"/>
      <c r="L510" s="53"/>
      <c r="M510" s="53">
        <f>SUM(M511:M515)</f>
        <v>22000000</v>
      </c>
      <c r="N510" s="324">
        <f t="shared" si="167"/>
        <v>13500000</v>
      </c>
      <c r="O510" s="207" t="s">
        <v>1305</v>
      </c>
      <c r="P510" s="180"/>
      <c r="Q510" s="180"/>
      <c r="S510" s="223" t="s">
        <v>509</v>
      </c>
      <c r="T510" s="53">
        <f>SUM(T511:T515)</f>
        <v>7503500</v>
      </c>
      <c r="U510" s="53">
        <f>SUM(U511:U515)</f>
        <v>14496500</v>
      </c>
    </row>
    <row r="511" spans="1:21" ht="13.2" x14ac:dyDescent="0.25">
      <c r="A511" s="1" t="s">
        <v>383</v>
      </c>
      <c r="B511" s="150"/>
      <c r="C511" s="49" t="s">
        <v>554</v>
      </c>
      <c r="D511" s="48">
        <v>180</v>
      </c>
      <c r="E511" s="48" t="s">
        <v>26</v>
      </c>
      <c r="F511" s="50">
        <v>75000</v>
      </c>
      <c r="G511" s="50">
        <f>ROUNDDOWN(D511*F511,-3)</f>
        <v>13500000</v>
      </c>
      <c r="H511" s="150"/>
      <c r="I511" s="201" t="s">
        <v>554</v>
      </c>
      <c r="J511" s="202">
        <v>80</v>
      </c>
      <c r="K511" s="202" t="s">
        <v>26</v>
      </c>
      <c r="L511" s="204">
        <v>75000</v>
      </c>
      <c r="M511" s="204">
        <f>ROUNDDOWN(J511*L511,-3)</f>
        <v>6000000</v>
      </c>
      <c r="N511" s="443">
        <f t="shared" si="167"/>
        <v>7500000</v>
      </c>
      <c r="O511" s="187" t="str">
        <f t="shared" ref="O511:O515" si="171">IF(AND(ISBLANK(H511),N511&lt;&gt;0),"Rev detil","")</f>
        <v>Rev detil</v>
      </c>
      <c r="P511" s="180"/>
      <c r="Q511" s="180"/>
      <c r="T511" s="50" cm="1">
        <f t="array" ref="T511">_xlfn._xlws.FILTER(cek_realisasi[Akrual],cek_realisasi[Akun]=A511,0)</f>
        <v>1560000</v>
      </c>
      <c r="U511" s="50">
        <f t="shared" ref="U511:U515" si="172">M511-T511</f>
        <v>4440000</v>
      </c>
    </row>
    <row r="512" spans="1:21" ht="13.2" x14ac:dyDescent="0.25">
      <c r="A512" s="22" t="s">
        <v>384</v>
      </c>
      <c r="B512" s="150"/>
      <c r="C512" s="49" t="s">
        <v>555</v>
      </c>
      <c r="D512" s="48">
        <v>4</v>
      </c>
      <c r="E512" s="48" t="s">
        <v>120</v>
      </c>
      <c r="F512" s="50">
        <v>1500000</v>
      </c>
      <c r="G512" s="50">
        <f>ROUNDDOWN(D512*F512,-3)</f>
        <v>6000000</v>
      </c>
      <c r="H512" s="150"/>
      <c r="I512" s="201" t="s">
        <v>555</v>
      </c>
      <c r="J512" s="202">
        <v>3</v>
      </c>
      <c r="K512" s="202" t="s">
        <v>120</v>
      </c>
      <c r="L512" s="204">
        <v>1500000</v>
      </c>
      <c r="M512" s="204">
        <f>ROUNDDOWN(J512*L512,-3)</f>
        <v>4500000</v>
      </c>
      <c r="N512" s="443">
        <f t="shared" si="167"/>
        <v>1500000</v>
      </c>
      <c r="O512" s="187" t="str">
        <f t="shared" si="171"/>
        <v>Rev detil</v>
      </c>
      <c r="P512" s="180"/>
      <c r="Q512" s="180"/>
      <c r="T512" s="50" cm="1">
        <f t="array" ref="T512">_xlfn._xlws.FILTER(cek_realisasi[Akrual],cek_realisasi[Akun]=A512,0)</f>
        <v>1497500</v>
      </c>
      <c r="U512" s="50">
        <f t="shared" si="172"/>
        <v>3002500</v>
      </c>
    </row>
    <row r="513" spans="1:21" ht="13.2" x14ac:dyDescent="0.25">
      <c r="A513" s="1" t="s">
        <v>385</v>
      </c>
      <c r="B513" s="150"/>
      <c r="C513" s="49" t="s">
        <v>556</v>
      </c>
      <c r="D513" s="48">
        <v>4</v>
      </c>
      <c r="E513" s="48" t="s">
        <v>120</v>
      </c>
      <c r="F513" s="50">
        <v>1500000</v>
      </c>
      <c r="G513" s="50">
        <f>ROUNDDOWN(D513*F513,-3)</f>
        <v>6000000</v>
      </c>
      <c r="H513" s="150"/>
      <c r="I513" s="201" t="s">
        <v>556</v>
      </c>
      <c r="J513" s="202">
        <v>3</v>
      </c>
      <c r="K513" s="202" t="s">
        <v>120</v>
      </c>
      <c r="L513" s="204">
        <v>1500000</v>
      </c>
      <c r="M513" s="204">
        <f>ROUNDDOWN(J513*L513,-3)</f>
        <v>4500000</v>
      </c>
      <c r="N513" s="443">
        <f t="shared" si="167"/>
        <v>1500000</v>
      </c>
      <c r="O513" s="187" t="str">
        <f t="shared" si="171"/>
        <v>Rev detil</v>
      </c>
      <c r="P513" s="180"/>
      <c r="Q513" s="180"/>
      <c r="T513" s="50" cm="1">
        <f t="array" ref="T513">_xlfn._xlws.FILTER(cek_realisasi[Akrual],cek_realisasi[Akun]=A513,0)</f>
        <v>1450000</v>
      </c>
      <c r="U513" s="50">
        <f t="shared" si="172"/>
        <v>3050000</v>
      </c>
    </row>
    <row r="514" spans="1:21" ht="13.2" x14ac:dyDescent="0.25">
      <c r="A514" s="1" t="s">
        <v>386</v>
      </c>
      <c r="B514" s="150"/>
      <c r="C514" s="49" t="s">
        <v>557</v>
      </c>
      <c r="D514" s="48">
        <v>4</v>
      </c>
      <c r="E514" s="48" t="s">
        <v>120</v>
      </c>
      <c r="F514" s="50">
        <v>1000000</v>
      </c>
      <c r="G514" s="50">
        <f>ROUNDDOWN(D514*F514,-3)</f>
        <v>4000000</v>
      </c>
      <c r="H514" s="150"/>
      <c r="I514" s="201" t="s">
        <v>557</v>
      </c>
      <c r="J514" s="202">
        <v>3</v>
      </c>
      <c r="K514" s="202" t="s">
        <v>120</v>
      </c>
      <c r="L514" s="204">
        <v>1000000</v>
      </c>
      <c r="M514" s="204">
        <f>ROUNDDOWN(J514*L514,-3)</f>
        <v>3000000</v>
      </c>
      <c r="N514" s="443">
        <f t="shared" si="167"/>
        <v>1000000</v>
      </c>
      <c r="O514" s="187" t="str">
        <f t="shared" si="171"/>
        <v>Rev detil</v>
      </c>
      <c r="P514" s="180"/>
      <c r="Q514" s="180"/>
      <c r="T514" s="50" cm="1">
        <f t="array" ref="T514">_xlfn._xlws.FILTER(cek_realisasi[Akrual],cek_realisasi[Akun]=A514,0)</f>
        <v>996000</v>
      </c>
      <c r="U514" s="50">
        <f t="shared" si="172"/>
        <v>2004000</v>
      </c>
    </row>
    <row r="515" spans="1:21" ht="13.2" x14ac:dyDescent="0.25">
      <c r="A515" s="1" t="s">
        <v>387</v>
      </c>
      <c r="B515" s="150"/>
      <c r="C515" s="49" t="s">
        <v>829</v>
      </c>
      <c r="D515" s="48">
        <v>12</v>
      </c>
      <c r="E515" s="48" t="s">
        <v>59</v>
      </c>
      <c r="F515" s="50">
        <v>500000</v>
      </c>
      <c r="G515" s="50">
        <f>ROUNDDOWN(D515*F515,-3)</f>
        <v>6000000</v>
      </c>
      <c r="H515" s="150"/>
      <c r="I515" s="201" t="s">
        <v>829</v>
      </c>
      <c r="J515" s="202">
        <v>8</v>
      </c>
      <c r="K515" s="202" t="s">
        <v>59</v>
      </c>
      <c r="L515" s="204">
        <v>500000</v>
      </c>
      <c r="M515" s="204">
        <f>ROUNDDOWN(J515*L515,-3)</f>
        <v>4000000</v>
      </c>
      <c r="N515" s="443">
        <f t="shared" si="167"/>
        <v>2000000</v>
      </c>
      <c r="O515" s="187" t="str">
        <f t="shared" si="171"/>
        <v>Rev detil</v>
      </c>
      <c r="P515" s="180"/>
      <c r="Q515" s="180"/>
      <c r="T515" s="50" cm="1">
        <f t="array" ref="T515">_xlfn._xlws.FILTER(cek_realisasi[Akrual],cek_realisasi[Akun]=A515,0)</f>
        <v>2000000</v>
      </c>
      <c r="U515" s="50">
        <f t="shared" si="172"/>
        <v>2000000</v>
      </c>
    </row>
    <row r="516" spans="1:21" ht="13.2" x14ac:dyDescent="0.25">
      <c r="A516" s="1" t="s">
        <v>389</v>
      </c>
      <c r="B516" s="151" t="s">
        <v>525</v>
      </c>
      <c r="C516" s="52" t="s">
        <v>35</v>
      </c>
      <c r="D516" s="51"/>
      <c r="E516" s="51"/>
      <c r="F516" s="53"/>
      <c r="G516" s="53">
        <f>G517</f>
        <v>68811000</v>
      </c>
      <c r="H516" s="151" t="s">
        <v>525</v>
      </c>
      <c r="I516" s="52" t="s">
        <v>35</v>
      </c>
      <c r="J516" s="51"/>
      <c r="K516" s="51"/>
      <c r="L516" s="53"/>
      <c r="M516" s="53">
        <f>M517</f>
        <v>68811000</v>
      </c>
      <c r="N516" s="324">
        <f t="shared" si="167"/>
        <v>0</v>
      </c>
      <c r="O516" s="207" t="s">
        <v>1306</v>
      </c>
      <c r="P516" s="180"/>
      <c r="Q516" s="180"/>
      <c r="S516" s="223" t="s">
        <v>509</v>
      </c>
      <c r="T516" s="53">
        <f>T517</f>
        <v>23552700</v>
      </c>
      <c r="U516" s="53">
        <f>U517</f>
        <v>45258300</v>
      </c>
    </row>
    <row r="517" spans="1:21" ht="13.2" x14ac:dyDescent="0.25">
      <c r="A517" s="1" t="s">
        <v>390</v>
      </c>
      <c r="B517" s="150"/>
      <c r="C517" s="49" t="s">
        <v>867</v>
      </c>
      <c r="D517" s="48">
        <v>15</v>
      </c>
      <c r="E517" s="48" t="s">
        <v>26</v>
      </c>
      <c r="F517" s="50">
        <v>4587400</v>
      </c>
      <c r="G517" s="50">
        <f>ROUNDDOWN(D517*F517,-3)</f>
        <v>68811000</v>
      </c>
      <c r="H517" s="150"/>
      <c r="I517" s="49" t="s">
        <v>867</v>
      </c>
      <c r="J517" s="48">
        <v>15</v>
      </c>
      <c r="K517" s="48" t="s">
        <v>26</v>
      </c>
      <c r="L517" s="50">
        <v>4587400</v>
      </c>
      <c r="M517" s="50">
        <f>ROUNDDOWN(J517*L517,-3)</f>
        <v>68811000</v>
      </c>
      <c r="N517" s="247">
        <f t="shared" si="167"/>
        <v>0</v>
      </c>
      <c r="O517" s="187"/>
      <c r="P517" s="180"/>
      <c r="Q517" s="180"/>
      <c r="T517" s="50" cm="1">
        <f t="array" ref="T517">_xlfn._xlws.FILTER(cek_realisasi[Akrual],cek_realisasi[Akun]=A517,0)</f>
        <v>23552700</v>
      </c>
      <c r="U517" s="50">
        <f>M517-T517</f>
        <v>45258300</v>
      </c>
    </row>
    <row r="518" spans="1:21" ht="13.2" x14ac:dyDescent="0.25">
      <c r="A518" s="1" t="s">
        <v>391</v>
      </c>
      <c r="B518" s="159" t="s">
        <v>392</v>
      </c>
      <c r="C518" s="76" t="s">
        <v>393</v>
      </c>
      <c r="D518" s="75">
        <v>1</v>
      </c>
      <c r="E518" s="75" t="s">
        <v>317</v>
      </c>
      <c r="F518" s="77"/>
      <c r="G518" s="77">
        <f>G519</f>
        <v>568121000</v>
      </c>
      <c r="H518" s="159" t="s">
        <v>392</v>
      </c>
      <c r="I518" s="76" t="s">
        <v>393</v>
      </c>
      <c r="J518" s="75">
        <v>1</v>
      </c>
      <c r="K518" s="75" t="s">
        <v>317</v>
      </c>
      <c r="L518" s="77"/>
      <c r="M518" s="77">
        <f>M519</f>
        <v>558121000</v>
      </c>
      <c r="N518" s="356">
        <f t="shared" si="167"/>
        <v>10000000</v>
      </c>
      <c r="O518" s="207" t="s">
        <v>1305</v>
      </c>
      <c r="P518" s="180"/>
      <c r="Q518" s="180"/>
      <c r="T518" s="77">
        <f>T519</f>
        <v>114775850</v>
      </c>
      <c r="U518" s="77">
        <f>U519</f>
        <v>443345150</v>
      </c>
    </row>
    <row r="519" spans="1:21" ht="13.2" x14ac:dyDescent="0.25">
      <c r="A519" s="1" t="s">
        <v>394</v>
      </c>
      <c r="B519" s="281" t="s">
        <v>605</v>
      </c>
      <c r="C519" s="278" t="s">
        <v>395</v>
      </c>
      <c r="D519" s="277"/>
      <c r="E519" s="277" t="s">
        <v>553</v>
      </c>
      <c r="F519" s="279"/>
      <c r="G519" s="279">
        <f>SUM(G520,G530,G540,G551,G561,G571,G581,G591)</f>
        <v>568121000</v>
      </c>
      <c r="H519" s="281" t="s">
        <v>605</v>
      </c>
      <c r="I519" s="278" t="s">
        <v>395</v>
      </c>
      <c r="J519" s="277"/>
      <c r="K519" s="277" t="s">
        <v>553</v>
      </c>
      <c r="L519" s="279"/>
      <c r="M519" s="279">
        <f>SUM(M520,M530,M540,M551,M561,M571,M581,M591)</f>
        <v>558121000</v>
      </c>
      <c r="N519" s="316">
        <f t="shared" si="167"/>
        <v>10000000</v>
      </c>
      <c r="O519" s="207" t="s">
        <v>1305</v>
      </c>
      <c r="P519" s="180"/>
      <c r="Q519" s="180"/>
      <c r="T519" s="279">
        <f>SUM(T520,T530,T540,T551,T561,T571,T581,T591)</f>
        <v>114775850</v>
      </c>
      <c r="U519" s="279">
        <f>SUM(U520,U530,U540,U551,U561,U571,U581,U591)</f>
        <v>443345150</v>
      </c>
    </row>
    <row r="520" spans="1:21" ht="13.2" x14ac:dyDescent="0.25">
      <c r="A520" s="1" t="s">
        <v>396</v>
      </c>
      <c r="B520" s="155" t="s">
        <v>21</v>
      </c>
      <c r="C520" s="64" t="s">
        <v>868</v>
      </c>
      <c r="D520" s="63"/>
      <c r="E520" s="63"/>
      <c r="F520" s="65"/>
      <c r="G520" s="65">
        <f>SUM(G521,G526,G528)</f>
        <v>48160000</v>
      </c>
      <c r="H520" s="155" t="s">
        <v>21</v>
      </c>
      <c r="I520" s="64" t="s">
        <v>868</v>
      </c>
      <c r="J520" s="63"/>
      <c r="K520" s="63"/>
      <c r="L520" s="65"/>
      <c r="M520" s="65">
        <f>SUM(M521,M526,M528)</f>
        <v>48160000</v>
      </c>
      <c r="N520" s="327">
        <f t="shared" si="167"/>
        <v>0</v>
      </c>
      <c r="O520" s="207" t="s">
        <v>1306</v>
      </c>
      <c r="P520" s="180" t="s">
        <v>505</v>
      </c>
      <c r="Q520" s="180" t="s">
        <v>510</v>
      </c>
      <c r="S520" s="223"/>
      <c r="T520" s="65">
        <f>SUM(T521,T526,T528)</f>
        <v>11055000</v>
      </c>
      <c r="U520" s="65">
        <f>SUM(U521,U526,U528)</f>
        <v>37105000</v>
      </c>
    </row>
    <row r="521" spans="1:21" ht="13.2" x14ac:dyDescent="0.25">
      <c r="A521" s="1" t="s">
        <v>397</v>
      </c>
      <c r="B521" s="153" t="s">
        <v>523</v>
      </c>
      <c r="C521" s="58" t="s">
        <v>24</v>
      </c>
      <c r="D521" s="57"/>
      <c r="E521" s="57"/>
      <c r="F521" s="59"/>
      <c r="G521" s="59">
        <f>SUM(G522:G525)</f>
        <v>19750000</v>
      </c>
      <c r="H521" s="153" t="s">
        <v>523</v>
      </c>
      <c r="I521" s="58" t="s">
        <v>24</v>
      </c>
      <c r="J521" s="57"/>
      <c r="K521" s="57"/>
      <c r="L521" s="59"/>
      <c r="M521" s="59">
        <f>SUM(M522:M525)</f>
        <v>19750000</v>
      </c>
      <c r="N521" s="325">
        <f t="shared" si="167"/>
        <v>0</v>
      </c>
      <c r="O521" s="207"/>
      <c r="P521" s="180"/>
      <c r="Q521" s="180"/>
      <c r="R521" s="500" t="s">
        <v>393</v>
      </c>
      <c r="S521" s="223" t="s">
        <v>510</v>
      </c>
      <c r="T521" s="59">
        <f>SUM(T522:T525)</f>
        <v>3925000</v>
      </c>
      <c r="U521" s="59">
        <f>SUM(U522:U525)</f>
        <v>15825000</v>
      </c>
    </row>
    <row r="522" spans="1:21" ht="13.2" x14ac:dyDescent="0.25">
      <c r="A522" s="1" t="s">
        <v>398</v>
      </c>
      <c r="B522" s="150"/>
      <c r="C522" s="49" t="s">
        <v>554</v>
      </c>
      <c r="D522" s="48">
        <v>50</v>
      </c>
      <c r="E522" s="48" t="s">
        <v>26</v>
      </c>
      <c r="F522" s="50">
        <v>75000</v>
      </c>
      <c r="G522" s="50">
        <f>ROUNDDOWN(D522*F522,-3)</f>
        <v>3750000</v>
      </c>
      <c r="H522" s="150"/>
      <c r="I522" s="49" t="s">
        <v>554</v>
      </c>
      <c r="J522" s="48">
        <v>50</v>
      </c>
      <c r="K522" s="48" t="s">
        <v>26</v>
      </c>
      <c r="L522" s="50">
        <v>75000</v>
      </c>
      <c r="M522" s="50">
        <f>ROUNDDOWN(J522*L522,-3)</f>
        <v>3750000</v>
      </c>
      <c r="N522" s="247">
        <f t="shared" si="167"/>
        <v>0</v>
      </c>
      <c r="O522" s="187"/>
      <c r="P522" s="180"/>
      <c r="Q522" s="180"/>
      <c r="T522" s="50" cm="1">
        <f t="array" ref="T522">_xlfn._xlws.FILTER(cek_realisasi[Akrual],cek_realisasi[Akun]=A522,0)</f>
        <v>0</v>
      </c>
      <c r="U522" s="50">
        <f t="shared" ref="U522:U525" si="173">M522-T522</f>
        <v>3750000</v>
      </c>
    </row>
    <row r="523" spans="1:21" ht="13.2" x14ac:dyDescent="0.25">
      <c r="A523" s="1" t="s">
        <v>399</v>
      </c>
      <c r="B523" s="150"/>
      <c r="C523" s="49" t="s">
        <v>555</v>
      </c>
      <c r="D523" s="48">
        <v>4</v>
      </c>
      <c r="E523" s="48" t="s">
        <v>120</v>
      </c>
      <c r="F523" s="50">
        <v>1500000</v>
      </c>
      <c r="G523" s="50">
        <f>ROUNDDOWN(D523*F523,-3)</f>
        <v>6000000</v>
      </c>
      <c r="H523" s="150"/>
      <c r="I523" s="49" t="s">
        <v>555</v>
      </c>
      <c r="J523" s="48">
        <v>4</v>
      </c>
      <c r="K523" s="48" t="s">
        <v>120</v>
      </c>
      <c r="L523" s="50">
        <v>1500000</v>
      </c>
      <c r="M523" s="50">
        <f>ROUNDDOWN(J523*L523,-3)</f>
        <v>6000000</v>
      </c>
      <c r="N523" s="247">
        <f t="shared" si="167"/>
        <v>0</v>
      </c>
      <c r="O523" s="187"/>
      <c r="P523" s="180"/>
      <c r="Q523" s="180"/>
      <c r="T523" s="50" cm="1">
        <f t="array" ref="T523">_xlfn._xlws.FILTER(cek_realisasi[Akrual],cek_realisasi[Akun]=A523,0)</f>
        <v>1480000</v>
      </c>
      <c r="U523" s="50">
        <f t="shared" si="173"/>
        <v>4520000</v>
      </c>
    </row>
    <row r="524" spans="1:21" ht="13.2" x14ac:dyDescent="0.25">
      <c r="A524" s="1" t="s">
        <v>400</v>
      </c>
      <c r="B524" s="150"/>
      <c r="C524" s="49" t="s">
        <v>556</v>
      </c>
      <c r="D524" s="48">
        <v>4</v>
      </c>
      <c r="E524" s="48" t="s">
        <v>120</v>
      </c>
      <c r="F524" s="50">
        <v>1500000</v>
      </c>
      <c r="G524" s="50">
        <f>ROUNDDOWN(D524*F524,-3)</f>
        <v>6000000</v>
      </c>
      <c r="H524" s="150"/>
      <c r="I524" s="49" t="s">
        <v>556</v>
      </c>
      <c r="J524" s="48">
        <v>4</v>
      </c>
      <c r="K524" s="48" t="s">
        <v>120</v>
      </c>
      <c r="L524" s="50">
        <v>1500000</v>
      </c>
      <c r="M524" s="50">
        <f>ROUNDDOWN(J524*L524,-3)</f>
        <v>6000000</v>
      </c>
      <c r="N524" s="247">
        <f t="shared" si="167"/>
        <v>0</v>
      </c>
      <c r="O524" s="187"/>
      <c r="P524" s="180"/>
      <c r="Q524" s="180"/>
      <c r="T524" s="50" cm="1">
        <f t="array" ref="T524">_xlfn._xlws.FILTER(cek_realisasi[Akrual],cek_realisasi[Akun]=A524,0)</f>
        <v>1450000</v>
      </c>
      <c r="U524" s="50">
        <f t="shared" si="173"/>
        <v>4550000</v>
      </c>
    </row>
    <row r="525" spans="1:21" ht="13.2" x14ac:dyDescent="0.25">
      <c r="A525" s="1" t="s">
        <v>401</v>
      </c>
      <c r="B525" s="150"/>
      <c r="C525" s="49" t="s">
        <v>557</v>
      </c>
      <c r="D525" s="48">
        <v>4</v>
      </c>
      <c r="E525" s="48" t="s">
        <v>120</v>
      </c>
      <c r="F525" s="50">
        <v>1000000</v>
      </c>
      <c r="G525" s="50">
        <f>ROUNDDOWN(D525*F525,-3)</f>
        <v>4000000</v>
      </c>
      <c r="H525" s="150"/>
      <c r="I525" s="49" t="s">
        <v>557</v>
      </c>
      <c r="J525" s="48">
        <v>4</v>
      </c>
      <c r="K525" s="48" t="s">
        <v>120</v>
      </c>
      <c r="L525" s="50">
        <v>1000000</v>
      </c>
      <c r="M525" s="50">
        <f>ROUNDDOWN(J525*L525,-3)</f>
        <v>4000000</v>
      </c>
      <c r="N525" s="247">
        <f t="shared" si="167"/>
        <v>0</v>
      </c>
      <c r="O525" s="187"/>
      <c r="P525" s="180"/>
      <c r="Q525" s="180"/>
      <c r="T525" s="50" cm="1">
        <f t="array" ref="T525">_xlfn._xlws.FILTER(cek_realisasi[Akrual],cek_realisasi[Akun]=A525,0)</f>
        <v>995000</v>
      </c>
      <c r="U525" s="50">
        <f t="shared" si="173"/>
        <v>3005000</v>
      </c>
    </row>
    <row r="526" spans="1:21" ht="13.2" x14ac:dyDescent="0.25">
      <c r="A526" s="1" t="s">
        <v>402</v>
      </c>
      <c r="B526" s="151" t="s">
        <v>525</v>
      </c>
      <c r="C526" s="52" t="s">
        <v>35</v>
      </c>
      <c r="D526" s="51"/>
      <c r="E526" s="51"/>
      <c r="F526" s="53"/>
      <c r="G526" s="53">
        <f>G527</f>
        <v>24810000</v>
      </c>
      <c r="H526" s="151" t="s">
        <v>525</v>
      </c>
      <c r="I526" s="52" t="s">
        <v>35</v>
      </c>
      <c r="J526" s="51"/>
      <c r="K526" s="51"/>
      <c r="L526" s="53"/>
      <c r="M526" s="53">
        <f>M527</f>
        <v>24810000</v>
      </c>
      <c r="N526" s="324">
        <f t="shared" si="167"/>
        <v>0</v>
      </c>
      <c r="O526" s="207"/>
      <c r="P526" s="180"/>
      <c r="Q526" s="180"/>
      <c r="R526" s="500" t="s">
        <v>393</v>
      </c>
      <c r="S526" s="223" t="s">
        <v>510</v>
      </c>
      <c r="T526" s="53">
        <f>T527</f>
        <v>7130000</v>
      </c>
      <c r="U526" s="53">
        <f>U527</f>
        <v>17680000</v>
      </c>
    </row>
    <row r="527" spans="1:21" ht="13.2" x14ac:dyDescent="0.25">
      <c r="A527" s="1" t="s">
        <v>403</v>
      </c>
      <c r="B527" s="150"/>
      <c r="C527" s="49" t="s">
        <v>976</v>
      </c>
      <c r="D527" s="48">
        <v>6</v>
      </c>
      <c r="E527" s="48" t="s">
        <v>26</v>
      </c>
      <c r="F527" s="50">
        <v>4135000</v>
      </c>
      <c r="G527" s="50">
        <f>ROUNDDOWN(D527*F527,-3)</f>
        <v>24810000</v>
      </c>
      <c r="H527" s="150"/>
      <c r="I527" s="49" t="s">
        <v>976</v>
      </c>
      <c r="J527" s="48">
        <v>6</v>
      </c>
      <c r="K527" s="48" t="s">
        <v>26</v>
      </c>
      <c r="L527" s="50">
        <v>4135000</v>
      </c>
      <c r="M527" s="50">
        <f>ROUNDDOWN(J527*L527,-3)</f>
        <v>24810000</v>
      </c>
      <c r="N527" s="247">
        <f t="shared" si="167"/>
        <v>0</v>
      </c>
      <c r="O527" s="187" t="str">
        <f t="shared" ref="O527" si="174">IF(AND(ISBLANK(H527),N527&lt;&gt;0),"Rev detil","")</f>
        <v/>
      </c>
      <c r="P527" s="180"/>
      <c r="Q527" s="180"/>
      <c r="T527" s="50" cm="1">
        <f t="array" ref="T527">_xlfn._xlws.FILTER(cek_realisasi[Akrual],cek_realisasi[Akun]=A527,0)</f>
        <v>7130000</v>
      </c>
      <c r="U527" s="50">
        <f>M527-T527</f>
        <v>17680000</v>
      </c>
    </row>
    <row r="528" spans="1:21" ht="13.2" x14ac:dyDescent="0.25">
      <c r="A528" s="1" t="s">
        <v>870</v>
      </c>
      <c r="B528" s="149" t="s">
        <v>582</v>
      </c>
      <c r="C528" s="46" t="s">
        <v>80</v>
      </c>
      <c r="D528" s="45"/>
      <c r="E528" s="45"/>
      <c r="F528" s="47"/>
      <c r="G528" s="47">
        <f>G529</f>
        <v>3600000</v>
      </c>
      <c r="H528" s="149" t="s">
        <v>582</v>
      </c>
      <c r="I528" s="46" t="s">
        <v>80</v>
      </c>
      <c r="J528" s="45"/>
      <c r="K528" s="45"/>
      <c r="L528" s="47"/>
      <c r="M528" s="47">
        <f>M529</f>
        <v>3600000</v>
      </c>
      <c r="N528" s="323">
        <f t="shared" si="167"/>
        <v>0</v>
      </c>
      <c r="O528" s="207"/>
      <c r="P528" s="180"/>
      <c r="Q528" s="180"/>
      <c r="R528" s="500" t="s">
        <v>393</v>
      </c>
      <c r="S528" s="223" t="s">
        <v>510</v>
      </c>
      <c r="T528" s="47">
        <f>T529</f>
        <v>0</v>
      </c>
      <c r="U528" s="47">
        <f>U529</f>
        <v>3600000</v>
      </c>
    </row>
    <row r="529" spans="1:21" ht="13.2" x14ac:dyDescent="0.25">
      <c r="A529" s="1" t="s">
        <v>871</v>
      </c>
      <c r="B529" s="150"/>
      <c r="C529" s="49" t="s">
        <v>872</v>
      </c>
      <c r="D529" s="48">
        <v>24</v>
      </c>
      <c r="E529" s="48" t="s">
        <v>26</v>
      </c>
      <c r="F529" s="50">
        <v>150000</v>
      </c>
      <c r="G529" s="50">
        <f>ROUNDDOWN(D529*F529,-3)</f>
        <v>3600000</v>
      </c>
      <c r="H529" s="150"/>
      <c r="I529" s="49" t="s">
        <v>872</v>
      </c>
      <c r="J529" s="48">
        <v>24</v>
      </c>
      <c r="K529" s="48" t="s">
        <v>26</v>
      </c>
      <c r="L529" s="50">
        <v>150000</v>
      </c>
      <c r="M529" s="50">
        <f>ROUNDDOWN(J529*L529,-3)</f>
        <v>3600000</v>
      </c>
      <c r="N529" s="247">
        <f t="shared" si="167"/>
        <v>0</v>
      </c>
      <c r="O529" s="187"/>
      <c r="P529" s="180"/>
      <c r="Q529" s="180"/>
      <c r="T529" s="50" cm="1">
        <f t="array" ref="T529">_xlfn._xlws.FILTER(cek_realisasi[Akrual],cek_realisasi[Akun]=A529,0)</f>
        <v>0</v>
      </c>
      <c r="U529" s="50">
        <f>M529-T529</f>
        <v>3600000</v>
      </c>
    </row>
    <row r="530" spans="1:21" ht="13.2" x14ac:dyDescent="0.25">
      <c r="A530" s="1" t="s">
        <v>404</v>
      </c>
      <c r="B530" s="155" t="s">
        <v>38</v>
      </c>
      <c r="C530" s="64" t="s">
        <v>873</v>
      </c>
      <c r="D530" s="63"/>
      <c r="E530" s="63"/>
      <c r="F530" s="65"/>
      <c r="G530" s="65">
        <f>SUM(G531,G536,G538)</f>
        <v>46450000</v>
      </c>
      <c r="H530" s="155" t="s">
        <v>38</v>
      </c>
      <c r="I530" s="64" t="s">
        <v>873</v>
      </c>
      <c r="J530" s="63"/>
      <c r="K530" s="63"/>
      <c r="L530" s="65"/>
      <c r="M530" s="65">
        <f>SUM(M531,M536,M538)</f>
        <v>46450000</v>
      </c>
      <c r="N530" s="327">
        <f t="shared" si="167"/>
        <v>0</v>
      </c>
      <c r="O530" s="207" t="s">
        <v>1306</v>
      </c>
      <c r="P530" s="180" t="s">
        <v>505</v>
      </c>
      <c r="Q530" s="180" t="s">
        <v>510</v>
      </c>
      <c r="S530" s="223"/>
      <c r="T530" s="65">
        <f>SUM(T531,T536,T538)</f>
        <v>15324100</v>
      </c>
      <c r="U530" s="65">
        <f>SUM(U531,U536,U538)</f>
        <v>31125900</v>
      </c>
    </row>
    <row r="531" spans="1:21" ht="13.2" x14ac:dyDescent="0.25">
      <c r="A531" s="1" t="s">
        <v>405</v>
      </c>
      <c r="B531" s="153" t="s">
        <v>523</v>
      </c>
      <c r="C531" s="58" t="s">
        <v>24</v>
      </c>
      <c r="D531" s="57"/>
      <c r="E531" s="57"/>
      <c r="F531" s="59"/>
      <c r="G531" s="59">
        <f>SUM(G532:G535)</f>
        <v>19000000</v>
      </c>
      <c r="H531" s="153" t="s">
        <v>523</v>
      </c>
      <c r="I531" s="58" t="s">
        <v>24</v>
      </c>
      <c r="J531" s="57"/>
      <c r="K531" s="57"/>
      <c r="L531" s="59"/>
      <c r="M531" s="59">
        <f>SUM(M532:M535)</f>
        <v>19000000</v>
      </c>
      <c r="N531" s="325">
        <f t="shared" si="167"/>
        <v>0</v>
      </c>
      <c r="O531" s="207"/>
      <c r="P531" s="180"/>
      <c r="Q531" s="180"/>
      <c r="R531" s="500" t="s">
        <v>393</v>
      </c>
      <c r="S531" s="223" t="s">
        <v>510</v>
      </c>
      <c r="T531" s="59">
        <f>SUM(T532:T535)</f>
        <v>8904100</v>
      </c>
      <c r="U531" s="59">
        <f>SUM(U532:U535)</f>
        <v>10095900</v>
      </c>
    </row>
    <row r="532" spans="1:21" ht="13.2" x14ac:dyDescent="0.25">
      <c r="A532" s="1" t="s">
        <v>406</v>
      </c>
      <c r="B532" s="150"/>
      <c r="C532" s="49" t="s">
        <v>554</v>
      </c>
      <c r="D532" s="48">
        <v>40</v>
      </c>
      <c r="E532" s="48" t="s">
        <v>26</v>
      </c>
      <c r="F532" s="50">
        <v>75000</v>
      </c>
      <c r="G532" s="50">
        <f>ROUNDDOWN(D532*F532,-3)</f>
        <v>3000000</v>
      </c>
      <c r="H532" s="150"/>
      <c r="I532" s="49" t="s">
        <v>554</v>
      </c>
      <c r="J532" s="48">
        <v>40</v>
      </c>
      <c r="K532" s="48" t="s">
        <v>26</v>
      </c>
      <c r="L532" s="50">
        <v>75000</v>
      </c>
      <c r="M532" s="50">
        <f>ROUNDDOWN(J532*L532,-3)</f>
        <v>3000000</v>
      </c>
      <c r="N532" s="247">
        <f t="shared" si="167"/>
        <v>0</v>
      </c>
      <c r="O532" s="187"/>
      <c r="P532" s="180"/>
      <c r="Q532" s="180"/>
      <c r="T532" s="50" cm="1">
        <f t="array" ref="T532">_xlfn._xlws.FILTER(cek_realisasi[Akrual],cek_realisasi[Akun]=A532,0)</f>
        <v>935100</v>
      </c>
      <c r="U532" s="50">
        <f t="shared" ref="U532:U535" si="175">M532-T532</f>
        <v>2064900</v>
      </c>
    </row>
    <row r="533" spans="1:21" ht="13.2" x14ac:dyDescent="0.25">
      <c r="A533" s="1" t="s">
        <v>407</v>
      </c>
      <c r="B533" s="150"/>
      <c r="C533" s="49" t="s">
        <v>555</v>
      </c>
      <c r="D533" s="48">
        <v>4</v>
      </c>
      <c r="E533" s="48" t="s">
        <v>120</v>
      </c>
      <c r="F533" s="50">
        <v>1500000</v>
      </c>
      <c r="G533" s="50">
        <f>ROUNDDOWN(D533*F533,-3)</f>
        <v>6000000</v>
      </c>
      <c r="H533" s="150"/>
      <c r="I533" s="49" t="s">
        <v>555</v>
      </c>
      <c r="J533" s="48">
        <v>4</v>
      </c>
      <c r="K533" s="48" t="s">
        <v>120</v>
      </c>
      <c r="L533" s="50">
        <v>1500000</v>
      </c>
      <c r="M533" s="50">
        <f>ROUNDDOWN(J533*L533,-3)</f>
        <v>6000000</v>
      </c>
      <c r="N533" s="247">
        <f t="shared" si="167"/>
        <v>0</v>
      </c>
      <c r="O533" s="187"/>
      <c r="P533" s="180"/>
      <c r="Q533" s="180"/>
      <c r="T533" s="50" cm="1">
        <f t="array" ref="T533">_xlfn._xlws.FILTER(cek_realisasi[Akrual],cek_realisasi[Akun]=A533,0)</f>
        <v>2985000</v>
      </c>
      <c r="U533" s="50">
        <f t="shared" si="175"/>
        <v>3015000</v>
      </c>
    </row>
    <row r="534" spans="1:21" ht="13.2" x14ac:dyDescent="0.25">
      <c r="A534" s="1" t="s">
        <v>874</v>
      </c>
      <c r="B534" s="150"/>
      <c r="C534" s="49" t="s">
        <v>556</v>
      </c>
      <c r="D534" s="48">
        <v>4</v>
      </c>
      <c r="E534" s="48" t="s">
        <v>120</v>
      </c>
      <c r="F534" s="50">
        <v>1500000</v>
      </c>
      <c r="G534" s="50">
        <f>ROUNDDOWN(D534*F534,-3)</f>
        <v>6000000</v>
      </c>
      <c r="H534" s="150"/>
      <c r="I534" s="49" t="s">
        <v>556</v>
      </c>
      <c r="J534" s="48">
        <v>4</v>
      </c>
      <c r="K534" s="48" t="s">
        <v>120</v>
      </c>
      <c r="L534" s="50">
        <v>1500000</v>
      </c>
      <c r="M534" s="50">
        <f>ROUNDDOWN(J534*L534,-3)</f>
        <v>6000000</v>
      </c>
      <c r="N534" s="247">
        <f t="shared" si="167"/>
        <v>0</v>
      </c>
      <c r="O534" s="187"/>
      <c r="P534" s="180"/>
      <c r="Q534" s="180"/>
      <c r="T534" s="50" cm="1">
        <f t="array" ref="T534">_xlfn._xlws.FILTER(cek_realisasi[Akrual],cek_realisasi[Akun]=A534,0)</f>
        <v>2995000</v>
      </c>
      <c r="U534" s="50">
        <f t="shared" si="175"/>
        <v>3005000</v>
      </c>
    </row>
    <row r="535" spans="1:21" ht="13.2" x14ac:dyDescent="0.25">
      <c r="A535" s="1" t="s">
        <v>875</v>
      </c>
      <c r="B535" s="150"/>
      <c r="C535" s="49" t="s">
        <v>557</v>
      </c>
      <c r="D535" s="48">
        <v>4</v>
      </c>
      <c r="E535" s="48" t="s">
        <v>120</v>
      </c>
      <c r="F535" s="50">
        <v>1000000</v>
      </c>
      <c r="G535" s="50">
        <f>ROUNDDOWN(D535*F535,-3)</f>
        <v>4000000</v>
      </c>
      <c r="H535" s="150"/>
      <c r="I535" s="49" t="s">
        <v>557</v>
      </c>
      <c r="J535" s="48">
        <v>4</v>
      </c>
      <c r="K535" s="48" t="s">
        <v>120</v>
      </c>
      <c r="L535" s="50">
        <v>1000000</v>
      </c>
      <c r="M535" s="50">
        <f>ROUNDDOWN(J535*L535,-3)</f>
        <v>4000000</v>
      </c>
      <c r="N535" s="247">
        <f t="shared" si="167"/>
        <v>0</v>
      </c>
      <c r="O535" s="187"/>
      <c r="P535" s="180"/>
      <c r="Q535" s="180"/>
      <c r="T535" s="50" cm="1">
        <f t="array" ref="T535">_xlfn._xlws.FILTER(cek_realisasi[Akrual],cek_realisasi[Akun]=A535,0)</f>
        <v>1989000</v>
      </c>
      <c r="U535" s="50">
        <f t="shared" si="175"/>
        <v>2011000</v>
      </c>
    </row>
    <row r="536" spans="1:21" ht="13.2" x14ac:dyDescent="0.25">
      <c r="A536" s="1" t="s">
        <v>408</v>
      </c>
      <c r="B536" s="149" t="s">
        <v>525</v>
      </c>
      <c r="C536" s="46" t="s">
        <v>35</v>
      </c>
      <c r="D536" s="45"/>
      <c r="E536" s="45"/>
      <c r="F536" s="47"/>
      <c r="G536" s="47">
        <f>G537</f>
        <v>26250000</v>
      </c>
      <c r="H536" s="149" t="s">
        <v>525</v>
      </c>
      <c r="I536" s="46" t="s">
        <v>35</v>
      </c>
      <c r="J536" s="45"/>
      <c r="K536" s="45"/>
      <c r="L536" s="47"/>
      <c r="M536" s="47">
        <f>M537</f>
        <v>26250000</v>
      </c>
      <c r="N536" s="323">
        <f t="shared" si="167"/>
        <v>0</v>
      </c>
      <c r="O536" s="207"/>
      <c r="P536" s="180"/>
      <c r="Q536" s="180"/>
      <c r="R536" s="500" t="s">
        <v>393</v>
      </c>
      <c r="S536" s="223" t="s">
        <v>510</v>
      </c>
      <c r="T536" s="47">
        <f>T537</f>
        <v>6420000</v>
      </c>
      <c r="U536" s="47">
        <f>U537</f>
        <v>19830000</v>
      </c>
    </row>
    <row r="537" spans="1:21" ht="13.2" x14ac:dyDescent="0.25">
      <c r="A537" s="1" t="s">
        <v>409</v>
      </c>
      <c r="B537" s="150"/>
      <c r="C537" s="49" t="s">
        <v>1033</v>
      </c>
      <c r="D537" s="48">
        <v>15</v>
      </c>
      <c r="E537" s="48" t="s">
        <v>26</v>
      </c>
      <c r="F537" s="50">
        <v>1750000</v>
      </c>
      <c r="G537" s="50">
        <f>ROUNDDOWN(D537*F537,-3)</f>
        <v>26250000</v>
      </c>
      <c r="H537" s="150"/>
      <c r="I537" s="49" t="s">
        <v>1033</v>
      </c>
      <c r="J537" s="48">
        <v>15</v>
      </c>
      <c r="K537" s="48" t="s">
        <v>26</v>
      </c>
      <c r="L537" s="50">
        <v>1750000</v>
      </c>
      <c r="M537" s="50">
        <f>ROUNDDOWN(J537*L537,-3)</f>
        <v>26250000</v>
      </c>
      <c r="N537" s="247">
        <f t="shared" si="167"/>
        <v>0</v>
      </c>
      <c r="O537" s="187" t="str">
        <f t="shared" ref="O537" si="176">IF(AND(ISBLANK(H537),N537&lt;&gt;0),"Rev detil","")</f>
        <v/>
      </c>
      <c r="P537" s="180"/>
      <c r="Q537" s="180"/>
      <c r="T537" s="50" cm="1">
        <f t="array" ref="T537">_xlfn._xlws.FILTER(cek_realisasi[Akrual],cek_realisasi[Akun]=A537,0)</f>
        <v>6420000</v>
      </c>
      <c r="U537" s="50">
        <f>M537-T537</f>
        <v>19830000</v>
      </c>
    </row>
    <row r="538" spans="1:21" ht="13.2" x14ac:dyDescent="0.25">
      <c r="A538" s="1" t="s">
        <v>877</v>
      </c>
      <c r="B538" s="153" t="s">
        <v>582</v>
      </c>
      <c r="C538" s="58" t="s">
        <v>80</v>
      </c>
      <c r="D538" s="57"/>
      <c r="E538" s="57"/>
      <c r="F538" s="59"/>
      <c r="G538" s="59">
        <f>G539</f>
        <v>1200000</v>
      </c>
      <c r="H538" s="153" t="s">
        <v>582</v>
      </c>
      <c r="I538" s="58" t="s">
        <v>80</v>
      </c>
      <c r="J538" s="57"/>
      <c r="K538" s="57"/>
      <c r="L538" s="59"/>
      <c r="M538" s="59">
        <f>M539</f>
        <v>1200000</v>
      </c>
      <c r="N538" s="325">
        <f t="shared" si="167"/>
        <v>0</v>
      </c>
      <c r="O538" s="207"/>
      <c r="P538" s="180"/>
      <c r="Q538" s="180"/>
      <c r="R538" s="500" t="s">
        <v>393</v>
      </c>
      <c r="S538" s="223" t="s">
        <v>510</v>
      </c>
      <c r="T538" s="59">
        <f>T539</f>
        <v>0</v>
      </c>
      <c r="U538" s="59">
        <f>U539</f>
        <v>1200000</v>
      </c>
    </row>
    <row r="539" spans="1:21" ht="13.2" x14ac:dyDescent="0.25">
      <c r="A539" s="1" t="s">
        <v>878</v>
      </c>
      <c r="B539" s="150"/>
      <c r="C539" s="49" t="s">
        <v>872</v>
      </c>
      <c r="D539" s="48">
        <v>8</v>
      </c>
      <c r="E539" s="48" t="s">
        <v>26</v>
      </c>
      <c r="F539" s="50">
        <v>150000</v>
      </c>
      <c r="G539" s="50">
        <f>ROUNDDOWN(D539*F539,-3)</f>
        <v>1200000</v>
      </c>
      <c r="H539" s="150"/>
      <c r="I539" s="49" t="s">
        <v>872</v>
      </c>
      <c r="J539" s="48">
        <v>8</v>
      </c>
      <c r="K539" s="48" t="s">
        <v>26</v>
      </c>
      <c r="L539" s="50">
        <v>150000</v>
      </c>
      <c r="M539" s="50">
        <f>ROUNDDOWN(J539*L539,-3)</f>
        <v>1200000</v>
      </c>
      <c r="N539" s="247">
        <f t="shared" si="167"/>
        <v>0</v>
      </c>
      <c r="O539" s="187"/>
      <c r="P539" s="180"/>
      <c r="Q539" s="180"/>
      <c r="T539" s="50" cm="1">
        <f t="array" ref="T539">_xlfn._xlws.FILTER(cek_realisasi[Akrual],cek_realisasi[Akun]=A539,0)</f>
        <v>0</v>
      </c>
      <c r="U539" s="50">
        <f>M539-T539</f>
        <v>1200000</v>
      </c>
    </row>
    <row r="540" spans="1:21" ht="13.2" x14ac:dyDescent="0.25">
      <c r="A540" s="1" t="s">
        <v>410</v>
      </c>
      <c r="B540" s="155" t="s">
        <v>91</v>
      </c>
      <c r="C540" s="64" t="s">
        <v>426</v>
      </c>
      <c r="D540" s="63"/>
      <c r="E540" s="63"/>
      <c r="F540" s="65"/>
      <c r="G540" s="65">
        <f>SUM(G541,G547,G549)</f>
        <v>74300000</v>
      </c>
      <c r="H540" s="155" t="s">
        <v>91</v>
      </c>
      <c r="I540" s="64" t="s">
        <v>426</v>
      </c>
      <c r="J540" s="63"/>
      <c r="K540" s="63"/>
      <c r="L540" s="65"/>
      <c r="M540" s="65">
        <f>SUM(M541,M547,M549)</f>
        <v>74300000</v>
      </c>
      <c r="N540" s="327">
        <f t="shared" si="167"/>
        <v>0</v>
      </c>
      <c r="O540" s="207" t="s">
        <v>1306</v>
      </c>
      <c r="P540" s="180" t="s">
        <v>505</v>
      </c>
      <c r="Q540" s="180" t="s">
        <v>510</v>
      </c>
      <c r="S540" s="223"/>
      <c r="T540" s="65">
        <f>SUM(T541,T547,T549)</f>
        <v>21428000</v>
      </c>
      <c r="U540" s="65">
        <f>SUM(U541,U547,U549)</f>
        <v>52872000</v>
      </c>
    </row>
    <row r="541" spans="1:21" ht="13.2" x14ac:dyDescent="0.25">
      <c r="A541" s="1" t="s">
        <v>411</v>
      </c>
      <c r="B541" s="151" t="s">
        <v>523</v>
      </c>
      <c r="C541" s="52" t="s">
        <v>24</v>
      </c>
      <c r="D541" s="51"/>
      <c r="E541" s="51"/>
      <c r="F541" s="53"/>
      <c r="G541" s="53">
        <f>SUM(G542:G546)</f>
        <v>28750000</v>
      </c>
      <c r="H541" s="151" t="s">
        <v>523</v>
      </c>
      <c r="I541" s="52" t="s">
        <v>24</v>
      </c>
      <c r="J541" s="51"/>
      <c r="K541" s="51"/>
      <c r="L541" s="53"/>
      <c r="M541" s="53">
        <f>SUM(M542:M546)</f>
        <v>28750000</v>
      </c>
      <c r="N541" s="324">
        <f t="shared" si="167"/>
        <v>0</v>
      </c>
      <c r="O541" s="207"/>
      <c r="P541" s="180"/>
      <c r="Q541" s="180"/>
      <c r="R541" s="500" t="s">
        <v>393</v>
      </c>
      <c r="S541" s="223" t="s">
        <v>510</v>
      </c>
      <c r="T541" s="53">
        <f>SUM(T542:T546)</f>
        <v>10068000</v>
      </c>
      <c r="U541" s="53">
        <f>SUM(U542:U546)</f>
        <v>18682000</v>
      </c>
    </row>
    <row r="542" spans="1:21" ht="13.2" x14ac:dyDescent="0.25">
      <c r="A542" s="1" t="s">
        <v>412</v>
      </c>
      <c r="B542" s="150"/>
      <c r="C542" s="49" t="s">
        <v>554</v>
      </c>
      <c r="D542" s="48">
        <v>50</v>
      </c>
      <c r="E542" s="48" t="s">
        <v>26</v>
      </c>
      <c r="F542" s="50">
        <v>75000</v>
      </c>
      <c r="G542" s="50">
        <f>ROUNDDOWN(D542*F542,-3)</f>
        <v>3750000</v>
      </c>
      <c r="H542" s="150"/>
      <c r="I542" s="49" t="s">
        <v>554</v>
      </c>
      <c r="J542" s="48">
        <v>50</v>
      </c>
      <c r="K542" s="48" t="s">
        <v>26</v>
      </c>
      <c r="L542" s="50">
        <v>75000</v>
      </c>
      <c r="M542" s="50">
        <f>ROUNDDOWN(J542*L542,-3)</f>
        <v>3750000</v>
      </c>
      <c r="N542" s="247">
        <f t="shared" si="167"/>
        <v>0</v>
      </c>
      <c r="O542" s="187"/>
      <c r="P542" s="180"/>
      <c r="Q542" s="180"/>
      <c r="T542" s="50" cm="1">
        <f t="array" ref="T542">_xlfn._xlws.FILTER(cek_realisasi[Akrual],cek_realisasi[Akun]=A542,0)</f>
        <v>2102000</v>
      </c>
      <c r="U542" s="50">
        <f t="shared" ref="U542:U546" si="177">M542-T542</f>
        <v>1648000</v>
      </c>
    </row>
    <row r="543" spans="1:21" ht="13.2" x14ac:dyDescent="0.25">
      <c r="A543" s="1" t="s">
        <v>413</v>
      </c>
      <c r="B543" s="150"/>
      <c r="C543" s="49" t="s">
        <v>879</v>
      </c>
      <c r="D543" s="48">
        <v>6</v>
      </c>
      <c r="E543" s="48" t="s">
        <v>120</v>
      </c>
      <c r="F543" s="50">
        <v>1500000</v>
      </c>
      <c r="G543" s="50">
        <f>ROUNDDOWN(D543*F543,-3)</f>
        <v>9000000</v>
      </c>
      <c r="H543" s="150"/>
      <c r="I543" s="49" t="s">
        <v>879</v>
      </c>
      <c r="J543" s="48">
        <v>6</v>
      </c>
      <c r="K543" s="48" t="s">
        <v>120</v>
      </c>
      <c r="L543" s="50">
        <v>1500000</v>
      </c>
      <c r="M543" s="50">
        <f>ROUNDDOWN(J543*L543,-3)</f>
        <v>9000000</v>
      </c>
      <c r="N543" s="247">
        <f t="shared" si="167"/>
        <v>0</v>
      </c>
      <c r="O543" s="187"/>
      <c r="P543" s="180"/>
      <c r="Q543" s="180"/>
      <c r="T543" s="50" cm="1">
        <f t="array" ref="T543">_xlfn._xlws.FILTER(cek_realisasi[Akrual],cek_realisasi[Akun]=A543,0)</f>
        <v>0</v>
      </c>
      <c r="U543" s="50">
        <f t="shared" si="177"/>
        <v>9000000</v>
      </c>
    </row>
    <row r="544" spans="1:21" ht="13.2" x14ac:dyDescent="0.25">
      <c r="A544" s="1" t="s">
        <v>880</v>
      </c>
      <c r="B544" s="150"/>
      <c r="C544" s="49" t="s">
        <v>881</v>
      </c>
      <c r="D544" s="48">
        <v>4</v>
      </c>
      <c r="E544" s="48" t="s">
        <v>120</v>
      </c>
      <c r="F544" s="50">
        <v>1500000</v>
      </c>
      <c r="G544" s="50">
        <f>ROUNDDOWN(D544*F544,-3)</f>
        <v>6000000</v>
      </c>
      <c r="H544" s="150"/>
      <c r="I544" s="49" t="s">
        <v>881</v>
      </c>
      <c r="J544" s="48">
        <v>4</v>
      </c>
      <c r="K544" s="48" t="s">
        <v>120</v>
      </c>
      <c r="L544" s="50">
        <v>1500000</v>
      </c>
      <c r="M544" s="50">
        <f>ROUNDDOWN(J544*L544,-3)</f>
        <v>6000000</v>
      </c>
      <c r="N544" s="247">
        <f t="shared" si="167"/>
        <v>0</v>
      </c>
      <c r="O544" s="187"/>
      <c r="P544" s="180"/>
      <c r="Q544" s="180"/>
      <c r="T544" s="50" cm="1">
        <f t="array" ref="T544">_xlfn._xlws.FILTER(cek_realisasi[Akrual],cek_realisasi[Akun]=A544,0)</f>
        <v>2985000</v>
      </c>
      <c r="U544" s="50">
        <f t="shared" si="177"/>
        <v>3015000</v>
      </c>
    </row>
    <row r="545" spans="1:21" ht="13.2" x14ac:dyDescent="0.25">
      <c r="A545" s="1" t="s">
        <v>882</v>
      </c>
      <c r="B545" s="150"/>
      <c r="C545" s="49" t="s">
        <v>883</v>
      </c>
      <c r="D545" s="48">
        <v>4</v>
      </c>
      <c r="E545" s="48" t="s">
        <v>120</v>
      </c>
      <c r="F545" s="50">
        <v>1500000</v>
      </c>
      <c r="G545" s="50">
        <f>ROUNDDOWN(D545*F545,-3)</f>
        <v>6000000</v>
      </c>
      <c r="H545" s="150"/>
      <c r="I545" s="49" t="s">
        <v>883</v>
      </c>
      <c r="J545" s="48">
        <v>4</v>
      </c>
      <c r="K545" s="48" t="s">
        <v>120</v>
      </c>
      <c r="L545" s="50">
        <v>1500000</v>
      </c>
      <c r="M545" s="50">
        <f>ROUNDDOWN(J545*L545,-3)</f>
        <v>6000000</v>
      </c>
      <c r="N545" s="247">
        <f t="shared" si="167"/>
        <v>0</v>
      </c>
      <c r="O545" s="187"/>
      <c r="P545" s="180"/>
      <c r="Q545" s="180"/>
      <c r="T545" s="50" cm="1">
        <f t="array" ref="T545">_xlfn._xlws.FILTER(cek_realisasi[Akrual],cek_realisasi[Akun]=A545,0)</f>
        <v>2985000</v>
      </c>
      <c r="U545" s="50">
        <f t="shared" si="177"/>
        <v>3015000</v>
      </c>
    </row>
    <row r="546" spans="1:21" ht="13.2" x14ac:dyDescent="0.25">
      <c r="A546" s="1" t="s">
        <v>884</v>
      </c>
      <c r="B546" s="150"/>
      <c r="C546" s="49" t="s">
        <v>885</v>
      </c>
      <c r="D546" s="48">
        <v>4</v>
      </c>
      <c r="E546" s="48" t="s">
        <v>120</v>
      </c>
      <c r="F546" s="50">
        <v>1000000</v>
      </c>
      <c r="G546" s="50">
        <f>ROUNDDOWN(D546*F546,-3)</f>
        <v>4000000</v>
      </c>
      <c r="H546" s="150"/>
      <c r="I546" s="49" t="s">
        <v>885</v>
      </c>
      <c r="J546" s="48">
        <v>4</v>
      </c>
      <c r="K546" s="48" t="s">
        <v>120</v>
      </c>
      <c r="L546" s="50">
        <v>1000000</v>
      </c>
      <c r="M546" s="50">
        <f>ROUNDDOWN(J546*L546,-3)</f>
        <v>4000000</v>
      </c>
      <c r="N546" s="247">
        <f t="shared" si="167"/>
        <v>0</v>
      </c>
      <c r="O546" s="187"/>
      <c r="P546" s="180"/>
      <c r="Q546" s="180"/>
      <c r="T546" s="50" cm="1">
        <f t="array" ref="T546">_xlfn._xlws.FILTER(cek_realisasi[Akrual],cek_realisasi[Akun]=A546,0)</f>
        <v>1996000</v>
      </c>
      <c r="U546" s="50">
        <f t="shared" si="177"/>
        <v>2004000</v>
      </c>
    </row>
    <row r="547" spans="1:21" ht="13.2" x14ac:dyDescent="0.25">
      <c r="A547" s="1" t="s">
        <v>886</v>
      </c>
      <c r="B547" s="151" t="s">
        <v>525</v>
      </c>
      <c r="C547" s="52" t="s">
        <v>35</v>
      </c>
      <c r="D547" s="51"/>
      <c r="E547" s="51"/>
      <c r="F547" s="53"/>
      <c r="G547" s="53">
        <f>G548</f>
        <v>43750000</v>
      </c>
      <c r="H547" s="151" t="s">
        <v>525</v>
      </c>
      <c r="I547" s="52" t="s">
        <v>35</v>
      </c>
      <c r="J547" s="51"/>
      <c r="K547" s="51"/>
      <c r="L547" s="53"/>
      <c r="M547" s="53">
        <f>M548</f>
        <v>43750000</v>
      </c>
      <c r="N547" s="324">
        <f t="shared" si="167"/>
        <v>0</v>
      </c>
      <c r="O547" s="207"/>
      <c r="P547" s="180"/>
      <c r="Q547" s="180"/>
      <c r="R547" s="500" t="s">
        <v>393</v>
      </c>
      <c r="S547" s="223" t="s">
        <v>510</v>
      </c>
      <c r="T547" s="53">
        <f>T548</f>
        <v>11360000</v>
      </c>
      <c r="U547" s="53">
        <f>U548</f>
        <v>32390000</v>
      </c>
    </row>
    <row r="548" spans="1:21" ht="26.4" x14ac:dyDescent="0.25">
      <c r="A548" s="1" t="s">
        <v>887</v>
      </c>
      <c r="B548" s="150"/>
      <c r="C548" s="49" t="s">
        <v>888</v>
      </c>
      <c r="D548" s="48">
        <v>25</v>
      </c>
      <c r="E548" s="48" t="s">
        <v>26</v>
      </c>
      <c r="F548" s="50">
        <v>1750000</v>
      </c>
      <c r="G548" s="50">
        <f>ROUNDDOWN(D548*F548,-3)</f>
        <v>43750000</v>
      </c>
      <c r="H548" s="150"/>
      <c r="I548" s="49" t="s">
        <v>888</v>
      </c>
      <c r="J548" s="48">
        <v>25</v>
      </c>
      <c r="K548" s="48" t="s">
        <v>26</v>
      </c>
      <c r="L548" s="50">
        <v>1750000</v>
      </c>
      <c r="M548" s="50">
        <f>ROUNDDOWN(J548*L548,-3)</f>
        <v>43750000</v>
      </c>
      <c r="N548" s="247">
        <f t="shared" si="167"/>
        <v>0</v>
      </c>
      <c r="O548" s="187" t="str">
        <f t="shared" ref="O548" si="178">IF(AND(ISBLANK(H548),N548&lt;&gt;0),"Rev detil","")</f>
        <v/>
      </c>
      <c r="P548" s="180"/>
      <c r="Q548" s="180"/>
      <c r="T548" s="50" cm="1">
        <f t="array" ref="T548">_xlfn._xlws.FILTER(cek_realisasi[Akrual],cek_realisasi[Akun]=A548,0)</f>
        <v>11360000</v>
      </c>
      <c r="U548" s="50">
        <f>M548-T548</f>
        <v>32390000</v>
      </c>
    </row>
    <row r="549" spans="1:21" ht="13.2" x14ac:dyDescent="0.25">
      <c r="A549" s="1" t="s">
        <v>889</v>
      </c>
      <c r="B549" s="151" t="s">
        <v>582</v>
      </c>
      <c r="C549" s="52" t="s">
        <v>80</v>
      </c>
      <c r="D549" s="51"/>
      <c r="E549" s="51"/>
      <c r="F549" s="53"/>
      <c r="G549" s="53">
        <f>G550</f>
        <v>1800000</v>
      </c>
      <c r="H549" s="151" t="s">
        <v>582</v>
      </c>
      <c r="I549" s="52" t="s">
        <v>80</v>
      </c>
      <c r="J549" s="51"/>
      <c r="K549" s="51"/>
      <c r="L549" s="53"/>
      <c r="M549" s="53">
        <f>M550</f>
        <v>1800000</v>
      </c>
      <c r="N549" s="324">
        <f t="shared" si="167"/>
        <v>0</v>
      </c>
      <c r="O549" s="207"/>
      <c r="P549" s="180"/>
      <c r="Q549" s="180"/>
      <c r="R549" s="500" t="s">
        <v>393</v>
      </c>
      <c r="S549" s="223" t="s">
        <v>510</v>
      </c>
      <c r="T549" s="53">
        <f>T550</f>
        <v>0</v>
      </c>
      <c r="U549" s="53">
        <f>U550</f>
        <v>1800000</v>
      </c>
    </row>
    <row r="550" spans="1:21" ht="13.2" x14ac:dyDescent="0.25">
      <c r="A550" s="1" t="s">
        <v>890</v>
      </c>
      <c r="B550" s="150"/>
      <c r="C550" s="49" t="s">
        <v>872</v>
      </c>
      <c r="D550" s="48">
        <v>12</v>
      </c>
      <c r="E550" s="48" t="s">
        <v>26</v>
      </c>
      <c r="F550" s="50">
        <v>150000</v>
      </c>
      <c r="G550" s="50">
        <f>ROUNDDOWN(D550*F550,-3)</f>
        <v>1800000</v>
      </c>
      <c r="H550" s="150"/>
      <c r="I550" s="49" t="s">
        <v>872</v>
      </c>
      <c r="J550" s="48">
        <v>12</v>
      </c>
      <c r="K550" s="48" t="s">
        <v>26</v>
      </c>
      <c r="L550" s="50">
        <v>150000</v>
      </c>
      <c r="M550" s="50">
        <f>ROUNDDOWN(J550*L550,-3)</f>
        <v>1800000</v>
      </c>
      <c r="N550" s="247">
        <f t="shared" si="167"/>
        <v>0</v>
      </c>
      <c r="O550" s="187"/>
      <c r="P550" s="180"/>
      <c r="Q550" s="180"/>
      <c r="T550" s="50" cm="1">
        <f t="array" ref="T550">_xlfn._xlws.FILTER(cek_realisasi[Akrual],cek_realisasi[Akun]=A550,0)</f>
        <v>0</v>
      </c>
      <c r="U550" s="50">
        <f>M550-T550</f>
        <v>1800000</v>
      </c>
    </row>
    <row r="551" spans="1:21" ht="13.2" x14ac:dyDescent="0.25">
      <c r="A551" s="1" t="s">
        <v>414</v>
      </c>
      <c r="B551" s="152" t="s">
        <v>167</v>
      </c>
      <c r="C551" s="55" t="s">
        <v>891</v>
      </c>
      <c r="D551" s="54"/>
      <c r="E551" s="54"/>
      <c r="F551" s="56"/>
      <c r="G551" s="56">
        <f>SUM(G552,G557,G559)</f>
        <v>64758000</v>
      </c>
      <c r="H551" s="152" t="s">
        <v>167</v>
      </c>
      <c r="I551" s="55" t="s">
        <v>891</v>
      </c>
      <c r="J551" s="54"/>
      <c r="K551" s="54"/>
      <c r="L551" s="56"/>
      <c r="M551" s="56">
        <f>SUM(M552,M557,M559)</f>
        <v>64758000</v>
      </c>
      <c r="N551" s="326">
        <f t="shared" si="167"/>
        <v>0</v>
      </c>
      <c r="O551" s="207" t="s">
        <v>1306</v>
      </c>
      <c r="P551" s="180" t="s">
        <v>505</v>
      </c>
      <c r="Q551" s="180" t="s">
        <v>510</v>
      </c>
      <c r="S551" s="223"/>
      <c r="T551" s="56">
        <f>SUM(T552,T557,T559)</f>
        <v>12210000</v>
      </c>
      <c r="U551" s="56">
        <f>SUM(U552,U557,U559)</f>
        <v>52548000</v>
      </c>
    </row>
    <row r="552" spans="1:21" ht="13.2" x14ac:dyDescent="0.25">
      <c r="A552" s="1" t="s">
        <v>415</v>
      </c>
      <c r="B552" s="151" t="s">
        <v>523</v>
      </c>
      <c r="C552" s="52" t="s">
        <v>24</v>
      </c>
      <c r="D552" s="51"/>
      <c r="E552" s="51"/>
      <c r="F552" s="53"/>
      <c r="G552" s="53">
        <f>SUM(G553:G556)</f>
        <v>20500000</v>
      </c>
      <c r="H552" s="151" t="s">
        <v>523</v>
      </c>
      <c r="I552" s="52" t="s">
        <v>24</v>
      </c>
      <c r="J552" s="51"/>
      <c r="K552" s="51"/>
      <c r="L552" s="53"/>
      <c r="M552" s="53">
        <f>SUM(M553:M556)</f>
        <v>20500000</v>
      </c>
      <c r="N552" s="324">
        <f t="shared" si="167"/>
        <v>0</v>
      </c>
      <c r="O552" s="207"/>
      <c r="P552" s="180"/>
      <c r="Q552" s="180"/>
      <c r="R552" s="500" t="s">
        <v>393</v>
      </c>
      <c r="S552" s="223" t="s">
        <v>510</v>
      </c>
      <c r="T552" s="53">
        <f>SUM(T553:T556)</f>
        <v>7930000</v>
      </c>
      <c r="U552" s="53">
        <f>SUM(U553:U556)</f>
        <v>12570000</v>
      </c>
    </row>
    <row r="553" spans="1:21" ht="13.2" x14ac:dyDescent="0.25">
      <c r="A553" s="22" t="s">
        <v>416</v>
      </c>
      <c r="B553" s="150"/>
      <c r="C553" s="49" t="s">
        <v>554</v>
      </c>
      <c r="D553" s="48">
        <v>60</v>
      </c>
      <c r="E553" s="48" t="s">
        <v>26</v>
      </c>
      <c r="F553" s="50">
        <v>75000</v>
      </c>
      <c r="G553" s="50">
        <f>ROUNDDOWN(D553*F553,-3)</f>
        <v>4500000</v>
      </c>
      <c r="H553" s="150"/>
      <c r="I553" s="49" t="s">
        <v>554</v>
      </c>
      <c r="J553" s="48">
        <v>60</v>
      </c>
      <c r="K553" s="48" t="s">
        <v>26</v>
      </c>
      <c r="L553" s="50">
        <v>75000</v>
      </c>
      <c r="M553" s="50">
        <f>ROUNDDOWN(J553*L553,-3)</f>
        <v>4500000</v>
      </c>
      <c r="N553" s="247">
        <f t="shared" si="167"/>
        <v>0</v>
      </c>
      <c r="O553" s="187" t="str">
        <f t="shared" ref="O553:O556" si="179">IF(AND(ISBLANK(H553),N553&lt;&gt;0),"Rev detil","")</f>
        <v/>
      </c>
      <c r="P553" s="180"/>
      <c r="Q553" s="180"/>
      <c r="T553" s="50" cm="1">
        <f t="array" ref="T553">_xlfn._xlws.FILTER(cek_realisasi[Akrual],cek_realisasi[Akun]=A553,0)</f>
        <v>0</v>
      </c>
      <c r="U553" s="50">
        <f t="shared" ref="U553:U556" si="180">M553-T553</f>
        <v>4500000</v>
      </c>
    </row>
    <row r="554" spans="1:21" ht="13.2" x14ac:dyDescent="0.25">
      <c r="A554" s="22" t="s">
        <v>417</v>
      </c>
      <c r="B554" s="150"/>
      <c r="C554" s="49" t="s">
        <v>892</v>
      </c>
      <c r="D554" s="48">
        <v>4</v>
      </c>
      <c r="E554" s="48" t="s">
        <v>120</v>
      </c>
      <c r="F554" s="50">
        <v>1500000</v>
      </c>
      <c r="G554" s="50">
        <f>ROUNDDOWN(D554*F554,-3)</f>
        <v>6000000</v>
      </c>
      <c r="H554" s="150"/>
      <c r="I554" s="49" t="s">
        <v>892</v>
      </c>
      <c r="J554" s="48">
        <v>4</v>
      </c>
      <c r="K554" s="48" t="s">
        <v>120</v>
      </c>
      <c r="L554" s="50">
        <v>1500000</v>
      </c>
      <c r="M554" s="50">
        <f>ROUNDDOWN(J554*L554,-3)</f>
        <v>6000000</v>
      </c>
      <c r="N554" s="247">
        <f t="shared" si="167"/>
        <v>0</v>
      </c>
      <c r="O554" s="187" t="str">
        <f t="shared" si="179"/>
        <v/>
      </c>
      <c r="P554" s="180"/>
      <c r="Q554" s="180"/>
      <c r="T554" s="50" cm="1">
        <f t="array" ref="T554">_xlfn._xlws.FILTER(cek_realisasi[Akrual],cek_realisasi[Akun]=A554,0)</f>
        <v>2995000</v>
      </c>
      <c r="U554" s="50">
        <f t="shared" si="180"/>
        <v>3005000</v>
      </c>
    </row>
    <row r="555" spans="1:21" ht="13.2" x14ac:dyDescent="0.25">
      <c r="A555" s="22" t="s">
        <v>418</v>
      </c>
      <c r="B555" s="150"/>
      <c r="C555" s="49" t="s">
        <v>556</v>
      </c>
      <c r="D555" s="48">
        <v>4</v>
      </c>
      <c r="E555" s="48" t="s">
        <v>120</v>
      </c>
      <c r="F555" s="50">
        <v>1500000</v>
      </c>
      <c r="G555" s="50">
        <f>ROUNDDOWN(D555*F555,-3)</f>
        <v>6000000</v>
      </c>
      <c r="H555" s="150"/>
      <c r="I555" s="49" t="s">
        <v>556</v>
      </c>
      <c r="J555" s="48">
        <v>4</v>
      </c>
      <c r="K555" s="48" t="s">
        <v>120</v>
      </c>
      <c r="L555" s="50">
        <v>1500000</v>
      </c>
      <c r="M555" s="50">
        <f>ROUNDDOWN(J555*L555,-3)</f>
        <v>6000000</v>
      </c>
      <c r="N555" s="247">
        <f t="shared" si="167"/>
        <v>0</v>
      </c>
      <c r="O555" s="187" t="str">
        <f t="shared" si="179"/>
        <v/>
      </c>
      <c r="P555" s="180"/>
      <c r="Q555" s="180"/>
      <c r="T555" s="50" cm="1">
        <f t="array" ref="T555">_xlfn._xlws.FILTER(cek_realisasi[Akrual],cek_realisasi[Akun]=A555,0)</f>
        <v>2945000</v>
      </c>
      <c r="U555" s="50">
        <f t="shared" si="180"/>
        <v>3055000</v>
      </c>
    </row>
    <row r="556" spans="1:21" ht="13.2" x14ac:dyDescent="0.25">
      <c r="A556" s="22" t="s">
        <v>893</v>
      </c>
      <c r="B556" s="150"/>
      <c r="C556" s="49" t="s">
        <v>557</v>
      </c>
      <c r="D556" s="48">
        <v>4</v>
      </c>
      <c r="E556" s="48" t="s">
        <v>120</v>
      </c>
      <c r="F556" s="50">
        <v>1000000</v>
      </c>
      <c r="G556" s="50">
        <f>ROUNDDOWN(D556*F556,-3)</f>
        <v>4000000</v>
      </c>
      <c r="H556" s="150"/>
      <c r="I556" s="49" t="s">
        <v>557</v>
      </c>
      <c r="J556" s="48">
        <v>4</v>
      </c>
      <c r="K556" s="48" t="s">
        <v>120</v>
      </c>
      <c r="L556" s="50">
        <v>1000000</v>
      </c>
      <c r="M556" s="50">
        <f>ROUNDDOWN(J556*L556,-3)</f>
        <v>4000000</v>
      </c>
      <c r="N556" s="247">
        <f t="shared" si="167"/>
        <v>0</v>
      </c>
      <c r="O556" s="187" t="str">
        <f t="shared" si="179"/>
        <v/>
      </c>
      <c r="P556" s="180"/>
      <c r="Q556" s="180"/>
      <c r="T556" s="50" cm="1">
        <f t="array" ref="T556">_xlfn._xlws.FILTER(cek_realisasi[Akrual],cek_realisasi[Akun]=A556,0)</f>
        <v>1990000</v>
      </c>
      <c r="U556" s="50">
        <f t="shared" si="180"/>
        <v>2010000</v>
      </c>
    </row>
    <row r="557" spans="1:21" ht="13.2" x14ac:dyDescent="0.25">
      <c r="A557" s="1" t="s">
        <v>419</v>
      </c>
      <c r="B557" s="153" t="s">
        <v>525</v>
      </c>
      <c r="C557" s="58" t="s">
        <v>35</v>
      </c>
      <c r="D557" s="57"/>
      <c r="E557" s="57"/>
      <c r="F557" s="59"/>
      <c r="G557" s="59">
        <f>G558</f>
        <v>42758000</v>
      </c>
      <c r="H557" s="153" t="s">
        <v>525</v>
      </c>
      <c r="I557" s="58" t="s">
        <v>35</v>
      </c>
      <c r="J557" s="57"/>
      <c r="K557" s="57"/>
      <c r="L557" s="59"/>
      <c r="M557" s="59">
        <f>M558</f>
        <v>42758000</v>
      </c>
      <c r="N557" s="325">
        <f t="shared" si="167"/>
        <v>0</v>
      </c>
      <c r="O557" s="207"/>
      <c r="P557" s="180"/>
      <c r="Q557" s="180"/>
      <c r="R557" s="500" t="s">
        <v>393</v>
      </c>
      <c r="S557" s="223" t="s">
        <v>510</v>
      </c>
      <c r="T557" s="59">
        <f>T558</f>
        <v>4280000</v>
      </c>
      <c r="U557" s="59">
        <f>U558</f>
        <v>38478000</v>
      </c>
    </row>
    <row r="558" spans="1:21" ht="26.4" x14ac:dyDescent="0.25">
      <c r="A558" s="1" t="s">
        <v>420</v>
      </c>
      <c r="B558" s="150"/>
      <c r="C558" s="49" t="s">
        <v>894</v>
      </c>
      <c r="D558" s="48">
        <v>8</v>
      </c>
      <c r="E558" s="48" t="s">
        <v>26</v>
      </c>
      <c r="F558" s="50">
        <v>5344800</v>
      </c>
      <c r="G558" s="50">
        <f>ROUNDDOWN(D558*F558,-3)</f>
        <v>42758000</v>
      </c>
      <c r="H558" s="150"/>
      <c r="I558" s="49" t="s">
        <v>894</v>
      </c>
      <c r="J558" s="48">
        <v>8</v>
      </c>
      <c r="K558" s="48" t="s">
        <v>26</v>
      </c>
      <c r="L558" s="50">
        <v>5344800</v>
      </c>
      <c r="M558" s="50">
        <f>ROUNDDOWN(J558*L558,-3)</f>
        <v>42758000</v>
      </c>
      <c r="N558" s="247">
        <f t="shared" si="167"/>
        <v>0</v>
      </c>
      <c r="O558" s="187" t="str">
        <f t="shared" ref="O558" si="181">IF(AND(ISBLANK(H558),N558&lt;&gt;0),"Rev detil","")</f>
        <v/>
      </c>
      <c r="P558" s="180"/>
      <c r="Q558" s="180"/>
      <c r="T558" s="50" cm="1">
        <f t="array" ref="T558">_xlfn._xlws.FILTER(cek_realisasi[Akrual],cek_realisasi[Akun]=A558,0)</f>
        <v>4280000</v>
      </c>
      <c r="U558" s="50">
        <f>M558-T558</f>
        <v>38478000</v>
      </c>
    </row>
    <row r="559" spans="1:21" ht="13.2" x14ac:dyDescent="0.25">
      <c r="A559" s="1" t="s">
        <v>895</v>
      </c>
      <c r="B559" s="151" t="s">
        <v>582</v>
      </c>
      <c r="C559" s="52" t="s">
        <v>80</v>
      </c>
      <c r="D559" s="51"/>
      <c r="E559" s="51"/>
      <c r="F559" s="53"/>
      <c r="G559" s="53">
        <f>G560</f>
        <v>1500000</v>
      </c>
      <c r="H559" s="151" t="s">
        <v>582</v>
      </c>
      <c r="I559" s="52" t="s">
        <v>80</v>
      </c>
      <c r="J559" s="51"/>
      <c r="K559" s="51"/>
      <c r="L559" s="53"/>
      <c r="M559" s="53">
        <f>M560</f>
        <v>1500000</v>
      </c>
      <c r="N559" s="324">
        <f t="shared" si="167"/>
        <v>0</v>
      </c>
      <c r="O559" s="207"/>
      <c r="P559" s="180"/>
      <c r="Q559" s="180"/>
      <c r="R559" s="500" t="s">
        <v>393</v>
      </c>
      <c r="S559" s="223" t="s">
        <v>510</v>
      </c>
      <c r="T559" s="53">
        <f>T560</f>
        <v>0</v>
      </c>
      <c r="U559" s="53">
        <f>U560</f>
        <v>1500000</v>
      </c>
    </row>
    <row r="560" spans="1:21" ht="13.2" x14ac:dyDescent="0.25">
      <c r="A560" s="1" t="s">
        <v>896</v>
      </c>
      <c r="B560" s="150"/>
      <c r="C560" s="49" t="s">
        <v>872</v>
      </c>
      <c r="D560" s="48">
        <v>10</v>
      </c>
      <c r="E560" s="48" t="s">
        <v>26</v>
      </c>
      <c r="F560" s="50">
        <v>150000</v>
      </c>
      <c r="G560" s="50">
        <f>ROUNDDOWN(D560*F560,-3)</f>
        <v>1500000</v>
      </c>
      <c r="H560" s="150"/>
      <c r="I560" s="49" t="s">
        <v>872</v>
      </c>
      <c r="J560" s="48">
        <v>10</v>
      </c>
      <c r="K560" s="48" t="s">
        <v>26</v>
      </c>
      <c r="L560" s="50">
        <v>150000</v>
      </c>
      <c r="M560" s="50">
        <f>ROUNDDOWN(J560*L560,-3)</f>
        <v>1500000</v>
      </c>
      <c r="N560" s="247">
        <f t="shared" si="167"/>
        <v>0</v>
      </c>
      <c r="O560" s="187"/>
      <c r="P560" s="180"/>
      <c r="Q560" s="180"/>
      <c r="T560" s="50" cm="1">
        <f t="array" ref="T560">_xlfn._xlws.FILTER(cek_realisasi[Akrual],cek_realisasi[Akun]=A560,0)</f>
        <v>0</v>
      </c>
      <c r="U560" s="50">
        <f>M560-T560</f>
        <v>1500000</v>
      </c>
    </row>
    <row r="561" spans="1:21" ht="13.2" x14ac:dyDescent="0.25">
      <c r="A561" s="1" t="s">
        <v>421</v>
      </c>
      <c r="B561" s="155" t="s">
        <v>177</v>
      </c>
      <c r="C561" s="64" t="s">
        <v>897</v>
      </c>
      <c r="D561" s="63"/>
      <c r="E561" s="63"/>
      <c r="F561" s="65"/>
      <c r="G561" s="65">
        <f>SUM(G562,G567,G569)</f>
        <v>49250000</v>
      </c>
      <c r="H561" s="155" t="s">
        <v>177</v>
      </c>
      <c r="I561" s="64" t="s">
        <v>897</v>
      </c>
      <c r="J561" s="63"/>
      <c r="K561" s="63"/>
      <c r="L561" s="65"/>
      <c r="M561" s="65">
        <f>SUM(M562,M567,M569)</f>
        <v>49250000</v>
      </c>
      <c r="N561" s="327">
        <f t="shared" si="167"/>
        <v>0</v>
      </c>
      <c r="O561" s="207" t="s">
        <v>1306</v>
      </c>
      <c r="P561" s="180" t="s">
        <v>505</v>
      </c>
      <c r="Q561" s="180" t="s">
        <v>510</v>
      </c>
      <c r="S561" s="223"/>
      <c r="T561" s="65">
        <f>SUM(T562,T567,T569)</f>
        <v>14258500</v>
      </c>
      <c r="U561" s="65">
        <f>SUM(U562,U567,U569)</f>
        <v>34991500</v>
      </c>
    </row>
    <row r="562" spans="1:21" ht="13.2" x14ac:dyDescent="0.25">
      <c r="A562" s="1" t="s">
        <v>422</v>
      </c>
      <c r="B562" s="151" t="s">
        <v>523</v>
      </c>
      <c r="C562" s="52" t="s">
        <v>24</v>
      </c>
      <c r="D562" s="51"/>
      <c r="E562" s="51"/>
      <c r="F562" s="53"/>
      <c r="G562" s="53">
        <f>SUM(G563:G566)</f>
        <v>17750000</v>
      </c>
      <c r="H562" s="151" t="s">
        <v>523</v>
      </c>
      <c r="I562" s="52" t="s">
        <v>24</v>
      </c>
      <c r="J562" s="51"/>
      <c r="K562" s="51"/>
      <c r="L562" s="53"/>
      <c r="M562" s="53">
        <f>SUM(M563:M566)</f>
        <v>17750000</v>
      </c>
      <c r="N562" s="324">
        <f t="shared" si="167"/>
        <v>0</v>
      </c>
      <c r="O562" s="207"/>
      <c r="P562" s="180"/>
      <c r="Q562" s="180"/>
      <c r="R562" s="500" t="s">
        <v>393</v>
      </c>
      <c r="S562" s="223" t="s">
        <v>510</v>
      </c>
      <c r="T562" s="53">
        <f>SUM(T563:T566)</f>
        <v>9313500</v>
      </c>
      <c r="U562" s="53">
        <f>SUM(U563:U566)</f>
        <v>8436500</v>
      </c>
    </row>
    <row r="563" spans="1:21" ht="13.2" x14ac:dyDescent="0.25">
      <c r="A563" s="1" t="s">
        <v>423</v>
      </c>
      <c r="B563" s="150"/>
      <c r="C563" s="49" t="s">
        <v>554</v>
      </c>
      <c r="D563" s="48">
        <v>50</v>
      </c>
      <c r="E563" s="48" t="s">
        <v>26</v>
      </c>
      <c r="F563" s="50">
        <v>75000</v>
      </c>
      <c r="G563" s="50">
        <f>ROUNDDOWN(D563*F563,-3)</f>
        <v>3750000</v>
      </c>
      <c r="H563" s="150"/>
      <c r="I563" s="49" t="s">
        <v>554</v>
      </c>
      <c r="J563" s="48">
        <v>50</v>
      </c>
      <c r="K563" s="48" t="s">
        <v>26</v>
      </c>
      <c r="L563" s="50">
        <v>75000</v>
      </c>
      <c r="M563" s="50">
        <f>ROUNDDOWN(J563*L563,-3)</f>
        <v>3750000</v>
      </c>
      <c r="N563" s="247">
        <f t="shared" ref="N563:N626" si="182">G563-M563</f>
        <v>0</v>
      </c>
      <c r="O563" s="187" t="str">
        <f t="shared" ref="O563:O566" si="183">IF(AND(ISBLANK(H563),N563&lt;&gt;0),"Rev detil","")</f>
        <v/>
      </c>
      <c r="P563" s="180"/>
      <c r="Q563" s="180"/>
      <c r="T563" s="50" cm="1">
        <f t="array" ref="T563">_xlfn._xlws.FILTER(cek_realisasi[Akrual],cek_realisasi[Akun]=A563,0)</f>
        <v>1012000</v>
      </c>
      <c r="U563" s="50">
        <f t="shared" ref="U563:U566" si="184">M563-T563</f>
        <v>2738000</v>
      </c>
    </row>
    <row r="564" spans="1:21" ht="13.2" x14ac:dyDescent="0.25">
      <c r="A564" s="1" t="s">
        <v>424</v>
      </c>
      <c r="B564" s="150"/>
      <c r="C564" s="49" t="s">
        <v>892</v>
      </c>
      <c r="D564" s="48">
        <v>4</v>
      </c>
      <c r="E564" s="48" t="s">
        <v>120</v>
      </c>
      <c r="F564" s="50">
        <v>1500000</v>
      </c>
      <c r="G564" s="50">
        <f>ROUNDDOWN(D564*F564,-3)</f>
        <v>6000000</v>
      </c>
      <c r="H564" s="150"/>
      <c r="I564" s="49" t="s">
        <v>892</v>
      </c>
      <c r="J564" s="48">
        <v>4</v>
      </c>
      <c r="K564" s="48" t="s">
        <v>120</v>
      </c>
      <c r="L564" s="50">
        <v>1500000</v>
      </c>
      <c r="M564" s="50">
        <f>ROUNDDOWN(J564*L564,-3)</f>
        <v>6000000</v>
      </c>
      <c r="N564" s="247">
        <f t="shared" si="182"/>
        <v>0</v>
      </c>
      <c r="O564" s="187" t="str">
        <f t="shared" si="183"/>
        <v/>
      </c>
      <c r="P564" s="180"/>
      <c r="Q564" s="180"/>
      <c r="T564" s="50" cm="1">
        <f t="array" ref="T564">_xlfn._xlws.FILTER(cek_realisasi[Akrual],cek_realisasi[Akun]=A564,0)</f>
        <v>3409500</v>
      </c>
      <c r="U564" s="50">
        <f t="shared" si="184"/>
        <v>2590500</v>
      </c>
    </row>
    <row r="565" spans="1:21" ht="13.2" x14ac:dyDescent="0.25">
      <c r="A565" s="1" t="s">
        <v>898</v>
      </c>
      <c r="B565" s="150"/>
      <c r="C565" s="49" t="s">
        <v>556</v>
      </c>
      <c r="D565" s="48">
        <v>4</v>
      </c>
      <c r="E565" s="48" t="s">
        <v>120</v>
      </c>
      <c r="F565" s="50">
        <v>1500000</v>
      </c>
      <c r="G565" s="50">
        <f>ROUNDDOWN(D565*F565,-3)</f>
        <v>6000000</v>
      </c>
      <c r="H565" s="150"/>
      <c r="I565" s="49" t="s">
        <v>556</v>
      </c>
      <c r="J565" s="48">
        <v>4</v>
      </c>
      <c r="K565" s="48" t="s">
        <v>120</v>
      </c>
      <c r="L565" s="50">
        <v>1500000</v>
      </c>
      <c r="M565" s="50">
        <f>ROUNDDOWN(J565*L565,-3)</f>
        <v>6000000</v>
      </c>
      <c r="N565" s="247">
        <f t="shared" si="182"/>
        <v>0</v>
      </c>
      <c r="O565" s="187" t="str">
        <f t="shared" si="183"/>
        <v/>
      </c>
      <c r="P565" s="180"/>
      <c r="Q565" s="180"/>
      <c r="T565" s="50" cm="1">
        <f t="array" ref="T565">_xlfn._xlws.FILTER(cek_realisasi[Akrual],cek_realisasi[Akun]=A565,0)</f>
        <v>2900000</v>
      </c>
      <c r="U565" s="50">
        <f t="shared" si="184"/>
        <v>3100000</v>
      </c>
    </row>
    <row r="566" spans="1:21" ht="13.2" x14ac:dyDescent="0.25">
      <c r="A566" s="1" t="s">
        <v>899</v>
      </c>
      <c r="B566" s="150"/>
      <c r="C566" s="49" t="s">
        <v>557</v>
      </c>
      <c r="D566" s="48">
        <v>2</v>
      </c>
      <c r="E566" s="48" t="s">
        <v>120</v>
      </c>
      <c r="F566" s="50">
        <v>1000000</v>
      </c>
      <c r="G566" s="50">
        <f>ROUNDDOWN(D566*F566,-3)</f>
        <v>2000000</v>
      </c>
      <c r="H566" s="150"/>
      <c r="I566" s="49" t="s">
        <v>557</v>
      </c>
      <c r="J566" s="48">
        <v>2</v>
      </c>
      <c r="K566" s="48" t="s">
        <v>120</v>
      </c>
      <c r="L566" s="50">
        <v>1000000</v>
      </c>
      <c r="M566" s="50">
        <f>ROUNDDOWN(J566*L566,-3)</f>
        <v>2000000</v>
      </c>
      <c r="N566" s="247">
        <f t="shared" si="182"/>
        <v>0</v>
      </c>
      <c r="O566" s="187" t="str">
        <f t="shared" si="183"/>
        <v/>
      </c>
      <c r="P566" s="180"/>
      <c r="Q566" s="180"/>
      <c r="T566" s="50" cm="1">
        <f t="array" ref="T566">_xlfn._xlws.FILTER(cek_realisasi[Akrual],cek_realisasi[Akun]=A566,0)</f>
        <v>1992000</v>
      </c>
      <c r="U566" s="50">
        <f t="shared" si="184"/>
        <v>8000</v>
      </c>
    </row>
    <row r="567" spans="1:21" ht="13.2" x14ac:dyDescent="0.25">
      <c r="A567" s="1" t="s">
        <v>900</v>
      </c>
      <c r="B567" s="149" t="s">
        <v>525</v>
      </c>
      <c r="C567" s="46" t="s">
        <v>35</v>
      </c>
      <c r="D567" s="45"/>
      <c r="E567" s="45"/>
      <c r="F567" s="47"/>
      <c r="G567" s="47">
        <f>G568</f>
        <v>31500000</v>
      </c>
      <c r="H567" s="149" t="s">
        <v>525</v>
      </c>
      <c r="I567" s="46" t="s">
        <v>35</v>
      </c>
      <c r="J567" s="45"/>
      <c r="K567" s="45"/>
      <c r="L567" s="47"/>
      <c r="M567" s="47">
        <f>M568</f>
        <v>31500000</v>
      </c>
      <c r="N567" s="323">
        <f t="shared" si="182"/>
        <v>0</v>
      </c>
      <c r="O567" s="207"/>
      <c r="P567" s="180"/>
      <c r="Q567" s="180"/>
      <c r="R567" s="500" t="s">
        <v>393</v>
      </c>
      <c r="S567" s="223" t="s">
        <v>510</v>
      </c>
      <c r="T567" s="47">
        <f>T568</f>
        <v>4945000</v>
      </c>
      <c r="U567" s="47">
        <f>U568</f>
        <v>26555000</v>
      </c>
    </row>
    <row r="568" spans="1:21" ht="13.2" x14ac:dyDescent="0.25">
      <c r="A568" s="1" t="s">
        <v>901</v>
      </c>
      <c r="B568" s="150"/>
      <c r="C568" s="49" t="s">
        <v>902</v>
      </c>
      <c r="D568" s="48">
        <v>18</v>
      </c>
      <c r="E568" s="48" t="s">
        <v>26</v>
      </c>
      <c r="F568" s="50">
        <v>1750000</v>
      </c>
      <c r="G568" s="50">
        <f>ROUNDDOWN(D568*F568,-3)</f>
        <v>31500000</v>
      </c>
      <c r="H568" s="150"/>
      <c r="I568" s="49" t="s">
        <v>902</v>
      </c>
      <c r="J568" s="48">
        <v>18</v>
      </c>
      <c r="K568" s="48" t="s">
        <v>26</v>
      </c>
      <c r="L568" s="50">
        <v>1750000</v>
      </c>
      <c r="M568" s="50">
        <f>ROUNDDOWN(J568*L568,-3)</f>
        <v>31500000</v>
      </c>
      <c r="N568" s="247">
        <f t="shared" si="182"/>
        <v>0</v>
      </c>
      <c r="O568" s="187" t="str">
        <f t="shared" ref="O568" si="185">IF(AND(ISBLANK(H568),N568&lt;&gt;0),"Rev detil","")</f>
        <v/>
      </c>
      <c r="P568" s="180"/>
      <c r="Q568" s="180"/>
      <c r="T568" s="50" cm="1">
        <f t="array" ref="T568">_xlfn._xlws.FILTER(cek_realisasi[Akrual],cek_realisasi[Akun]=A568,0)</f>
        <v>4945000</v>
      </c>
      <c r="U568" s="50">
        <f>M568-T568</f>
        <v>26555000</v>
      </c>
    </row>
    <row r="569" spans="1:21" ht="13.2" x14ac:dyDescent="0.25">
      <c r="A569" s="1" t="s">
        <v>903</v>
      </c>
      <c r="B569" s="151" t="s">
        <v>582</v>
      </c>
      <c r="C569" s="52" t="s">
        <v>80</v>
      </c>
      <c r="D569" s="51"/>
      <c r="E569" s="51"/>
      <c r="F569" s="53"/>
      <c r="G569" s="53">
        <f>G570</f>
        <v>0</v>
      </c>
      <c r="H569" s="151" t="s">
        <v>582</v>
      </c>
      <c r="I569" s="52" t="s">
        <v>80</v>
      </c>
      <c r="J569" s="51"/>
      <c r="K569" s="51"/>
      <c r="L569" s="53"/>
      <c r="M569" s="53">
        <f>M570</f>
        <v>0</v>
      </c>
      <c r="N569" s="324">
        <f t="shared" si="182"/>
        <v>0</v>
      </c>
      <c r="O569" s="207"/>
      <c r="P569" s="180"/>
      <c r="Q569" s="180"/>
      <c r="R569" s="500" t="s">
        <v>393</v>
      </c>
      <c r="S569" s="223" t="s">
        <v>510</v>
      </c>
      <c r="T569" s="53">
        <f>T570</f>
        <v>0</v>
      </c>
      <c r="U569" s="53">
        <f>U570</f>
        <v>0</v>
      </c>
    </row>
    <row r="570" spans="1:21" ht="13.2" x14ac:dyDescent="0.25">
      <c r="A570" s="1" t="s">
        <v>904</v>
      </c>
      <c r="B570" s="150"/>
      <c r="C570" s="201" t="s">
        <v>872</v>
      </c>
      <c r="D570" s="202">
        <v>0</v>
      </c>
      <c r="E570" s="202" t="s">
        <v>26</v>
      </c>
      <c r="F570" s="204">
        <v>150000</v>
      </c>
      <c r="G570" s="204">
        <f>ROUNDDOWN(D570*F570,-3)</f>
        <v>0</v>
      </c>
      <c r="H570" s="150"/>
      <c r="I570" s="201" t="s">
        <v>872</v>
      </c>
      <c r="J570" s="202">
        <v>0</v>
      </c>
      <c r="K570" s="202" t="s">
        <v>26</v>
      </c>
      <c r="L570" s="204">
        <v>150000</v>
      </c>
      <c r="M570" s="204">
        <f>ROUNDDOWN(J570*L570,-3)</f>
        <v>0</v>
      </c>
      <c r="N570" s="247">
        <f t="shared" si="182"/>
        <v>0</v>
      </c>
      <c r="O570" s="187" t="str">
        <f t="shared" ref="O570" si="186">IF(AND(ISBLANK(H570),N570&lt;&gt;0),"Rev detil","")</f>
        <v/>
      </c>
      <c r="P570" s="180"/>
      <c r="Q570" s="180"/>
      <c r="T570" s="50" cm="1">
        <f t="array" ref="T570">_xlfn._xlws.FILTER(cek_realisasi[Akrual],cek_realisasi[Akun]=A570,0)</f>
        <v>0</v>
      </c>
      <c r="U570" s="50">
        <f>M570-T570</f>
        <v>0</v>
      </c>
    </row>
    <row r="571" spans="1:21" ht="13.2" x14ac:dyDescent="0.25">
      <c r="A571" s="1" t="s">
        <v>425</v>
      </c>
      <c r="B571" s="155" t="s">
        <v>191</v>
      </c>
      <c r="C571" s="64" t="s">
        <v>905</v>
      </c>
      <c r="D571" s="63"/>
      <c r="E571" s="63"/>
      <c r="F571" s="65"/>
      <c r="G571" s="65">
        <f>SUM(G572,G577,G579)</f>
        <v>150000000</v>
      </c>
      <c r="H571" s="155" t="s">
        <v>191</v>
      </c>
      <c r="I571" s="64" t="s">
        <v>905</v>
      </c>
      <c r="J571" s="63"/>
      <c r="K571" s="63"/>
      <c r="L571" s="65"/>
      <c r="M571" s="65">
        <f>SUM(M572,M577,M579)</f>
        <v>150000000</v>
      </c>
      <c r="N571" s="327">
        <f t="shared" si="182"/>
        <v>0</v>
      </c>
      <c r="O571" s="207" t="s">
        <v>1306</v>
      </c>
      <c r="P571" s="180" t="s">
        <v>505</v>
      </c>
      <c r="Q571" s="180" t="s">
        <v>510</v>
      </c>
      <c r="S571" s="223"/>
      <c r="T571" s="65">
        <f>SUM(T572,T577,T579)</f>
        <v>0</v>
      </c>
      <c r="U571" s="65">
        <f>SUM(U572,U577,U579)</f>
        <v>150000000</v>
      </c>
    </row>
    <row r="572" spans="1:21" ht="13.2" x14ac:dyDescent="0.25">
      <c r="A572" s="1" t="s">
        <v>427</v>
      </c>
      <c r="B572" s="149" t="s">
        <v>523</v>
      </c>
      <c r="C572" s="46" t="s">
        <v>24</v>
      </c>
      <c r="D572" s="45"/>
      <c r="E572" s="45"/>
      <c r="F572" s="47"/>
      <c r="G572" s="47">
        <f>SUM(G573:G576)</f>
        <v>13000000</v>
      </c>
      <c r="H572" s="149" t="s">
        <v>523</v>
      </c>
      <c r="I572" s="46" t="s">
        <v>24</v>
      </c>
      <c r="J572" s="45"/>
      <c r="K572" s="45"/>
      <c r="L572" s="47"/>
      <c r="M572" s="47">
        <f>SUM(M573:M576)</f>
        <v>13000000</v>
      </c>
      <c r="N572" s="323">
        <f t="shared" si="182"/>
        <v>0</v>
      </c>
      <c r="O572" s="187"/>
      <c r="P572" s="180"/>
      <c r="Q572" s="180"/>
      <c r="R572" s="500" t="s">
        <v>393</v>
      </c>
      <c r="S572" s="223" t="s">
        <v>510</v>
      </c>
      <c r="T572" s="47">
        <f>SUM(T573:T576)</f>
        <v>0</v>
      </c>
      <c r="U572" s="47">
        <f>SUM(U573:U576)</f>
        <v>13000000</v>
      </c>
    </row>
    <row r="573" spans="1:21" ht="13.2" x14ac:dyDescent="0.25">
      <c r="A573" s="1" t="s">
        <v>428</v>
      </c>
      <c r="B573" s="150"/>
      <c r="C573" s="49" t="s">
        <v>554</v>
      </c>
      <c r="D573" s="48">
        <v>120</v>
      </c>
      <c r="E573" s="48" t="s">
        <v>26</v>
      </c>
      <c r="F573" s="50">
        <v>75000</v>
      </c>
      <c r="G573" s="50">
        <f>ROUNDDOWN(D573*F573,-3)</f>
        <v>9000000</v>
      </c>
      <c r="H573" s="150"/>
      <c r="I573" s="49" t="s">
        <v>554</v>
      </c>
      <c r="J573" s="48">
        <v>120</v>
      </c>
      <c r="K573" s="48" t="s">
        <v>26</v>
      </c>
      <c r="L573" s="50">
        <v>75000</v>
      </c>
      <c r="M573" s="50">
        <f>ROUNDDOWN(J573*L573,-3)</f>
        <v>9000000</v>
      </c>
      <c r="N573" s="247">
        <f t="shared" si="182"/>
        <v>0</v>
      </c>
      <c r="O573" s="187"/>
      <c r="P573" s="180"/>
      <c r="Q573" s="180"/>
      <c r="T573" s="50" cm="1">
        <f t="array" ref="T573">_xlfn._xlws.FILTER(cek_realisasi[Akrual],cek_realisasi[Akun]=A573,0)</f>
        <v>0</v>
      </c>
      <c r="U573" s="50">
        <f t="shared" ref="U573:U576" si="187">M573-T573</f>
        <v>9000000</v>
      </c>
    </row>
    <row r="574" spans="1:21" ht="13.2" x14ac:dyDescent="0.25">
      <c r="A574" s="1" t="s">
        <v>906</v>
      </c>
      <c r="B574" s="150"/>
      <c r="C574" s="49" t="s">
        <v>892</v>
      </c>
      <c r="D574" s="48">
        <v>1</v>
      </c>
      <c r="E574" s="48" t="s">
        <v>120</v>
      </c>
      <c r="F574" s="50">
        <v>1500000</v>
      </c>
      <c r="G574" s="50">
        <f>ROUNDDOWN(D574*F574,-3)</f>
        <v>1500000</v>
      </c>
      <c r="H574" s="150"/>
      <c r="I574" s="49" t="s">
        <v>892</v>
      </c>
      <c r="J574" s="48">
        <v>1</v>
      </c>
      <c r="K574" s="48" t="s">
        <v>120</v>
      </c>
      <c r="L574" s="50">
        <v>1500000</v>
      </c>
      <c r="M574" s="50">
        <f>ROUNDDOWN(J574*L574,-3)</f>
        <v>1500000</v>
      </c>
      <c r="N574" s="247">
        <f t="shared" si="182"/>
        <v>0</v>
      </c>
      <c r="O574" s="187"/>
      <c r="P574" s="180"/>
      <c r="Q574" s="180"/>
      <c r="T574" s="50" cm="1">
        <f t="array" ref="T574">_xlfn._xlws.FILTER(cek_realisasi[Akrual],cek_realisasi[Akun]=A574,0)</f>
        <v>0</v>
      </c>
      <c r="U574" s="50">
        <f t="shared" si="187"/>
        <v>1500000</v>
      </c>
    </row>
    <row r="575" spans="1:21" ht="13.2" x14ac:dyDescent="0.25">
      <c r="A575" s="1" t="s">
        <v>907</v>
      </c>
      <c r="B575" s="150"/>
      <c r="C575" s="49" t="s">
        <v>556</v>
      </c>
      <c r="D575" s="48">
        <v>1</v>
      </c>
      <c r="E575" s="48" t="s">
        <v>120</v>
      </c>
      <c r="F575" s="50">
        <v>1500000</v>
      </c>
      <c r="G575" s="50">
        <f>ROUNDDOWN(D575*F575,-3)</f>
        <v>1500000</v>
      </c>
      <c r="H575" s="150"/>
      <c r="I575" s="49" t="s">
        <v>556</v>
      </c>
      <c r="J575" s="48">
        <v>1</v>
      </c>
      <c r="K575" s="48" t="s">
        <v>120</v>
      </c>
      <c r="L575" s="50">
        <v>1500000</v>
      </c>
      <c r="M575" s="50">
        <f>ROUNDDOWN(J575*L575,-3)</f>
        <v>1500000</v>
      </c>
      <c r="N575" s="247">
        <f t="shared" si="182"/>
        <v>0</v>
      </c>
      <c r="O575" s="187"/>
      <c r="P575" s="180"/>
      <c r="Q575" s="180"/>
      <c r="T575" s="50" cm="1">
        <f t="array" ref="T575">_xlfn._xlws.FILTER(cek_realisasi[Akrual],cek_realisasi[Akun]=A575,0)</f>
        <v>0</v>
      </c>
      <c r="U575" s="50">
        <f t="shared" si="187"/>
        <v>1500000</v>
      </c>
    </row>
    <row r="576" spans="1:21" ht="13.2" x14ac:dyDescent="0.25">
      <c r="A576" s="1" t="s">
        <v>908</v>
      </c>
      <c r="B576" s="150"/>
      <c r="C576" s="49" t="s">
        <v>557</v>
      </c>
      <c r="D576" s="48">
        <v>1</v>
      </c>
      <c r="E576" s="48" t="s">
        <v>120</v>
      </c>
      <c r="F576" s="50">
        <v>1000000</v>
      </c>
      <c r="G576" s="50">
        <f>ROUNDDOWN(D576*F576,-3)</f>
        <v>1000000</v>
      </c>
      <c r="H576" s="150"/>
      <c r="I576" s="49" t="s">
        <v>557</v>
      </c>
      <c r="J576" s="48">
        <v>1</v>
      </c>
      <c r="K576" s="48" t="s">
        <v>120</v>
      </c>
      <c r="L576" s="50">
        <v>1000000</v>
      </c>
      <c r="M576" s="50">
        <f>ROUNDDOWN(J576*L576,-3)</f>
        <v>1000000</v>
      </c>
      <c r="N576" s="247">
        <f t="shared" si="182"/>
        <v>0</v>
      </c>
      <c r="O576" s="187"/>
      <c r="P576" s="180"/>
      <c r="Q576" s="180"/>
      <c r="T576" s="50" cm="1">
        <f t="array" ref="T576">_xlfn._xlws.FILTER(cek_realisasi[Akrual],cek_realisasi[Akun]=A576,0)</f>
        <v>0</v>
      </c>
      <c r="U576" s="50">
        <f t="shared" si="187"/>
        <v>1000000</v>
      </c>
    </row>
    <row r="577" spans="1:21" ht="13.2" x14ac:dyDescent="0.25">
      <c r="A577" s="1" t="s">
        <v>909</v>
      </c>
      <c r="B577" s="153" t="s">
        <v>528</v>
      </c>
      <c r="C577" s="58" t="s">
        <v>31</v>
      </c>
      <c r="D577" s="57"/>
      <c r="E577" s="57"/>
      <c r="F577" s="59"/>
      <c r="G577" s="59">
        <f>G578</f>
        <v>10000000</v>
      </c>
      <c r="H577" s="153" t="s">
        <v>528</v>
      </c>
      <c r="I577" s="58" t="s">
        <v>31</v>
      </c>
      <c r="J577" s="57"/>
      <c r="K577" s="57"/>
      <c r="L577" s="59"/>
      <c r="M577" s="59">
        <f>M578</f>
        <v>10000000</v>
      </c>
      <c r="N577" s="325">
        <f t="shared" si="182"/>
        <v>0</v>
      </c>
      <c r="O577" s="187"/>
      <c r="P577" s="180"/>
      <c r="Q577" s="180"/>
      <c r="R577" s="500" t="s">
        <v>393</v>
      </c>
      <c r="S577" s="223" t="s">
        <v>510</v>
      </c>
      <c r="T577" s="59">
        <f>T578</f>
        <v>0</v>
      </c>
      <c r="U577" s="59">
        <f>U578</f>
        <v>10000000</v>
      </c>
    </row>
    <row r="578" spans="1:21" ht="13.2" x14ac:dyDescent="0.25">
      <c r="A578" s="1" t="s">
        <v>910</v>
      </c>
      <c r="B578" s="150"/>
      <c r="C578" s="49" t="s">
        <v>558</v>
      </c>
      <c r="D578" s="48">
        <v>10</v>
      </c>
      <c r="E578" s="48" t="s">
        <v>33</v>
      </c>
      <c r="F578" s="50">
        <v>1000000</v>
      </c>
      <c r="G578" s="50">
        <f>ROUNDDOWN(D578*F578,-3)</f>
        <v>10000000</v>
      </c>
      <c r="H578" s="150"/>
      <c r="I578" s="49" t="s">
        <v>558</v>
      </c>
      <c r="J578" s="48">
        <v>10</v>
      </c>
      <c r="K578" s="48" t="s">
        <v>33</v>
      </c>
      <c r="L578" s="50">
        <v>1000000</v>
      </c>
      <c r="M578" s="50">
        <f>ROUNDDOWN(J578*L578,-3)</f>
        <v>10000000</v>
      </c>
      <c r="N578" s="247">
        <f t="shared" si="182"/>
        <v>0</v>
      </c>
      <c r="O578" s="187"/>
      <c r="P578" s="180"/>
      <c r="Q578" s="180"/>
      <c r="T578" s="50" cm="1">
        <f t="array" ref="T578">_xlfn._xlws.FILTER(cek_realisasi[Akrual],cek_realisasi[Akun]=A578,0)</f>
        <v>0</v>
      </c>
      <c r="U578" s="50">
        <f>M578-T578</f>
        <v>10000000</v>
      </c>
    </row>
    <row r="579" spans="1:21" ht="13.2" x14ac:dyDescent="0.25">
      <c r="A579" s="1" t="s">
        <v>429</v>
      </c>
      <c r="B579" s="151" t="s">
        <v>525</v>
      </c>
      <c r="C579" s="52" t="s">
        <v>35</v>
      </c>
      <c r="D579" s="51"/>
      <c r="E579" s="51"/>
      <c r="F579" s="53"/>
      <c r="G579" s="53">
        <f>G580</f>
        <v>127000000</v>
      </c>
      <c r="H579" s="151" t="s">
        <v>525</v>
      </c>
      <c r="I579" s="52" t="s">
        <v>35</v>
      </c>
      <c r="J579" s="51"/>
      <c r="K579" s="51"/>
      <c r="L579" s="53"/>
      <c r="M579" s="53">
        <f>M580</f>
        <v>127000000</v>
      </c>
      <c r="N579" s="324">
        <f t="shared" si="182"/>
        <v>0</v>
      </c>
      <c r="O579" s="187"/>
      <c r="P579" s="180"/>
      <c r="Q579" s="180"/>
      <c r="R579" s="500" t="s">
        <v>393</v>
      </c>
      <c r="S579" s="223" t="s">
        <v>510</v>
      </c>
      <c r="T579" s="53">
        <f>T580</f>
        <v>0</v>
      </c>
      <c r="U579" s="53">
        <f>U580</f>
        <v>127000000</v>
      </c>
    </row>
    <row r="580" spans="1:21" ht="13.2" x14ac:dyDescent="0.25">
      <c r="A580" s="1" t="s">
        <v>430</v>
      </c>
      <c r="B580" s="150"/>
      <c r="C580" s="49" t="s">
        <v>911</v>
      </c>
      <c r="D580" s="48">
        <v>20</v>
      </c>
      <c r="E580" s="48" t="s">
        <v>26</v>
      </c>
      <c r="F580" s="50">
        <v>6350000</v>
      </c>
      <c r="G580" s="50">
        <f>ROUNDDOWN(D580*F580,-3)</f>
        <v>127000000</v>
      </c>
      <c r="H580" s="150"/>
      <c r="I580" s="49" t="s">
        <v>911</v>
      </c>
      <c r="J580" s="48">
        <v>20</v>
      </c>
      <c r="K580" s="48" t="s">
        <v>26</v>
      </c>
      <c r="L580" s="50">
        <v>6350000</v>
      </c>
      <c r="M580" s="50">
        <f>ROUNDDOWN(J580*L580,-3)</f>
        <v>127000000</v>
      </c>
      <c r="N580" s="247">
        <f t="shared" si="182"/>
        <v>0</v>
      </c>
      <c r="O580" s="187"/>
      <c r="P580" s="180"/>
      <c r="Q580" s="180"/>
      <c r="T580" s="50" cm="1">
        <f t="array" ref="T580">_xlfn._xlws.FILTER(cek_realisasi[Akrual],cek_realisasi[Akun]=A580,0)</f>
        <v>0</v>
      </c>
      <c r="U580" s="50">
        <f>M580-T580</f>
        <v>127000000</v>
      </c>
    </row>
    <row r="581" spans="1:21" ht="13.2" x14ac:dyDescent="0.25">
      <c r="A581" s="1" t="s">
        <v>431</v>
      </c>
      <c r="B581" s="155" t="s">
        <v>203</v>
      </c>
      <c r="C581" s="64" t="s">
        <v>204</v>
      </c>
      <c r="D581" s="63"/>
      <c r="E581" s="63"/>
      <c r="F581" s="65"/>
      <c r="G581" s="65">
        <f>SUM(G582,G587,G589)</f>
        <v>78803000</v>
      </c>
      <c r="H581" s="155" t="s">
        <v>203</v>
      </c>
      <c r="I581" s="64" t="s">
        <v>204</v>
      </c>
      <c r="J581" s="63"/>
      <c r="K581" s="63"/>
      <c r="L581" s="65"/>
      <c r="M581" s="65">
        <f>SUM(M582,M587,M589)</f>
        <v>68803000</v>
      </c>
      <c r="N581" s="327">
        <f t="shared" si="182"/>
        <v>10000000</v>
      </c>
      <c r="O581" s="207" t="s">
        <v>1305</v>
      </c>
      <c r="P581" s="180" t="s">
        <v>499</v>
      </c>
      <c r="Q581" s="180" t="s">
        <v>500</v>
      </c>
      <c r="S581" s="223"/>
      <c r="T581" s="65">
        <f>SUM(T582,T587,T589)</f>
        <v>40500250</v>
      </c>
      <c r="U581" s="65">
        <f>SUM(U582,U587,U589)</f>
        <v>28302750</v>
      </c>
    </row>
    <row r="582" spans="1:21" ht="13.2" x14ac:dyDescent="0.25">
      <c r="A582" s="1" t="s">
        <v>912</v>
      </c>
      <c r="B582" s="151" t="s">
        <v>523</v>
      </c>
      <c r="C582" s="52" t="s">
        <v>24</v>
      </c>
      <c r="D582" s="51"/>
      <c r="E582" s="51"/>
      <c r="F582" s="53"/>
      <c r="G582" s="53">
        <f>SUM(G583:G586)</f>
        <v>15500000</v>
      </c>
      <c r="H582" s="151" t="s">
        <v>523</v>
      </c>
      <c r="I582" s="52" t="s">
        <v>24</v>
      </c>
      <c r="J582" s="51"/>
      <c r="K582" s="51"/>
      <c r="L582" s="53"/>
      <c r="M582" s="53">
        <f>SUM(M583:M586)</f>
        <v>15500000</v>
      </c>
      <c r="N582" s="324">
        <f t="shared" si="182"/>
        <v>0</v>
      </c>
      <c r="O582" s="207" t="s">
        <v>1306</v>
      </c>
      <c r="P582" s="180"/>
      <c r="Q582" s="180"/>
      <c r="S582" s="223" t="s">
        <v>500</v>
      </c>
      <c r="T582" s="53">
        <f>SUM(T583:T586)</f>
        <v>4037800</v>
      </c>
      <c r="U582" s="53">
        <f>SUM(U583:U586)</f>
        <v>11462200</v>
      </c>
    </row>
    <row r="583" spans="1:21" ht="13.2" x14ac:dyDescent="0.25">
      <c r="A583" s="1" t="s">
        <v>913</v>
      </c>
      <c r="B583" s="150"/>
      <c r="C583" s="49" t="s">
        <v>554</v>
      </c>
      <c r="D583" s="48">
        <v>130</v>
      </c>
      <c r="E583" s="48" t="s">
        <v>26</v>
      </c>
      <c r="F583" s="50">
        <v>75000</v>
      </c>
      <c r="G583" s="50">
        <f>ROUNDDOWN(D583*F583,-3)</f>
        <v>9750000</v>
      </c>
      <c r="H583" s="150"/>
      <c r="I583" s="49" t="s">
        <v>554</v>
      </c>
      <c r="J583" s="48">
        <v>130</v>
      </c>
      <c r="K583" s="48" t="s">
        <v>26</v>
      </c>
      <c r="L583" s="50">
        <v>75000</v>
      </c>
      <c r="M583" s="50">
        <f>ROUNDDOWN(J583*L583,-3)</f>
        <v>9750000</v>
      </c>
      <c r="N583" s="247">
        <f t="shared" si="182"/>
        <v>0</v>
      </c>
      <c r="O583" s="187" t="str">
        <f t="shared" ref="O583:O586" si="188">IF(AND(ISBLANK(H583),N583&lt;&gt;0),"Rev detil","")</f>
        <v/>
      </c>
      <c r="P583" s="180"/>
      <c r="Q583" s="180"/>
      <c r="T583" s="50" cm="1">
        <f t="array" ref="T583">_xlfn._xlws.FILTER(cek_realisasi[Akrual],cek_realisasi[Akun]=A583,0)</f>
        <v>1566800</v>
      </c>
      <c r="U583" s="50">
        <f t="shared" ref="U583:U586" si="189">M583-T583</f>
        <v>8183200</v>
      </c>
    </row>
    <row r="584" spans="1:21" ht="13.2" x14ac:dyDescent="0.25">
      <c r="A584" s="1" t="s">
        <v>914</v>
      </c>
      <c r="B584" s="150"/>
      <c r="C584" s="49" t="s">
        <v>892</v>
      </c>
      <c r="D584" s="48">
        <v>1</v>
      </c>
      <c r="E584" s="48" t="s">
        <v>120</v>
      </c>
      <c r="F584" s="50">
        <v>750000</v>
      </c>
      <c r="G584" s="50">
        <f>ROUNDDOWN(D584*F584,-3)</f>
        <v>750000</v>
      </c>
      <c r="H584" s="150"/>
      <c r="I584" s="49" t="s">
        <v>892</v>
      </c>
      <c r="J584" s="48">
        <v>1</v>
      </c>
      <c r="K584" s="48" t="s">
        <v>120</v>
      </c>
      <c r="L584" s="50">
        <v>750000</v>
      </c>
      <c r="M584" s="50">
        <f>ROUNDDOWN(J584*L584,-3)</f>
        <v>750000</v>
      </c>
      <c r="N584" s="247">
        <f t="shared" si="182"/>
        <v>0</v>
      </c>
      <c r="O584" s="187" t="str">
        <f t="shared" si="188"/>
        <v/>
      </c>
      <c r="P584" s="180"/>
      <c r="Q584" s="180"/>
      <c r="T584" s="50" cm="1">
        <f t="array" ref="T584">_xlfn._xlws.FILTER(cek_realisasi[Akrual],cek_realisasi[Akun]=A584,0)</f>
        <v>0</v>
      </c>
      <c r="U584" s="50">
        <f t="shared" si="189"/>
        <v>750000</v>
      </c>
    </row>
    <row r="585" spans="1:21" ht="13.2" x14ac:dyDescent="0.25">
      <c r="A585" s="1" t="s">
        <v>915</v>
      </c>
      <c r="B585" s="150"/>
      <c r="C585" s="49" t="s">
        <v>556</v>
      </c>
      <c r="D585" s="48">
        <v>2</v>
      </c>
      <c r="E585" s="48" t="s">
        <v>120</v>
      </c>
      <c r="F585" s="50">
        <v>1500000</v>
      </c>
      <c r="G585" s="50">
        <f>ROUNDDOWN(D585*F585,-3)</f>
        <v>3000000</v>
      </c>
      <c r="H585" s="150"/>
      <c r="I585" s="49" t="s">
        <v>556</v>
      </c>
      <c r="J585" s="48">
        <v>2</v>
      </c>
      <c r="K585" s="48" t="s">
        <v>120</v>
      </c>
      <c r="L585" s="50">
        <v>1500000</v>
      </c>
      <c r="M585" s="50">
        <f>ROUNDDOWN(J585*L585,-3)</f>
        <v>3000000</v>
      </c>
      <c r="N585" s="247">
        <f t="shared" si="182"/>
        <v>0</v>
      </c>
      <c r="O585" s="187" t="str">
        <f t="shared" si="188"/>
        <v/>
      </c>
      <c r="P585" s="180"/>
      <c r="Q585" s="180"/>
      <c r="T585" s="50" cm="1">
        <f t="array" ref="T585">_xlfn._xlws.FILTER(cek_realisasi[Akrual],cek_realisasi[Akun]=A585,0)</f>
        <v>1474000</v>
      </c>
      <c r="U585" s="50">
        <f t="shared" si="189"/>
        <v>1526000</v>
      </c>
    </row>
    <row r="586" spans="1:21" ht="13.2" x14ac:dyDescent="0.25">
      <c r="A586" s="1" t="s">
        <v>916</v>
      </c>
      <c r="B586" s="150"/>
      <c r="C586" s="49" t="s">
        <v>557</v>
      </c>
      <c r="D586" s="48">
        <v>2</v>
      </c>
      <c r="E586" s="48" t="s">
        <v>120</v>
      </c>
      <c r="F586" s="50">
        <v>1000000</v>
      </c>
      <c r="G586" s="50">
        <f>ROUNDDOWN(D586*F586,-3)</f>
        <v>2000000</v>
      </c>
      <c r="H586" s="150"/>
      <c r="I586" s="49" t="s">
        <v>557</v>
      </c>
      <c r="J586" s="48">
        <v>2</v>
      </c>
      <c r="K586" s="48" t="s">
        <v>120</v>
      </c>
      <c r="L586" s="50">
        <v>1000000</v>
      </c>
      <c r="M586" s="50">
        <f>ROUNDDOWN(J586*L586,-3)</f>
        <v>2000000</v>
      </c>
      <c r="N586" s="247">
        <f t="shared" si="182"/>
        <v>0</v>
      </c>
      <c r="O586" s="187" t="str">
        <f t="shared" si="188"/>
        <v/>
      </c>
      <c r="P586" s="180"/>
      <c r="Q586" s="180"/>
      <c r="T586" s="50" cm="1">
        <f t="array" ref="T586">_xlfn._xlws.FILTER(cek_realisasi[Akrual],cek_realisasi[Akun]=A586,0)</f>
        <v>997000</v>
      </c>
      <c r="U586" s="50">
        <f t="shared" si="189"/>
        <v>1003000</v>
      </c>
    </row>
    <row r="587" spans="1:21" ht="13.2" x14ac:dyDescent="0.25">
      <c r="A587" s="1" t="s">
        <v>917</v>
      </c>
      <c r="B587" s="151" t="s">
        <v>528</v>
      </c>
      <c r="C587" s="52" t="s">
        <v>31</v>
      </c>
      <c r="D587" s="51"/>
      <c r="E587" s="51"/>
      <c r="F587" s="53"/>
      <c r="G587" s="53">
        <f>G588</f>
        <v>20000000</v>
      </c>
      <c r="H587" s="151" t="s">
        <v>528</v>
      </c>
      <c r="I587" s="52" t="s">
        <v>31</v>
      </c>
      <c r="J587" s="51"/>
      <c r="K587" s="51"/>
      <c r="L587" s="53"/>
      <c r="M587" s="53">
        <f>M588</f>
        <v>10000000</v>
      </c>
      <c r="N587" s="324">
        <f t="shared" si="182"/>
        <v>10000000</v>
      </c>
      <c r="O587" s="207" t="s">
        <v>1305</v>
      </c>
      <c r="P587" s="180"/>
      <c r="Q587" s="180"/>
      <c r="S587" s="223" t="s">
        <v>500</v>
      </c>
      <c r="T587" s="53">
        <f>T588</f>
        <v>0</v>
      </c>
      <c r="U587" s="53">
        <f>U588</f>
        <v>10000000</v>
      </c>
    </row>
    <row r="588" spans="1:21" ht="13.2" x14ac:dyDescent="0.25">
      <c r="A588" s="1" t="s">
        <v>918</v>
      </c>
      <c r="B588" s="150"/>
      <c r="C588" s="49" t="s">
        <v>558</v>
      </c>
      <c r="D588" s="48">
        <v>20</v>
      </c>
      <c r="E588" s="48" t="s">
        <v>33</v>
      </c>
      <c r="F588" s="50">
        <v>1000000</v>
      </c>
      <c r="G588" s="50">
        <f>ROUNDDOWN(D588*F588,-3)</f>
        <v>20000000</v>
      </c>
      <c r="H588" s="150"/>
      <c r="I588" s="201" t="s">
        <v>558</v>
      </c>
      <c r="J588" s="202">
        <v>10</v>
      </c>
      <c r="K588" s="202" t="s">
        <v>33</v>
      </c>
      <c r="L588" s="204">
        <v>1000000</v>
      </c>
      <c r="M588" s="204">
        <f>ROUNDDOWN(J588*L588,-3)</f>
        <v>10000000</v>
      </c>
      <c r="N588" s="443">
        <f t="shared" si="182"/>
        <v>10000000</v>
      </c>
      <c r="O588" s="187" t="str">
        <f t="shared" ref="O588" si="190">IF(AND(ISBLANK(H588),N588&lt;&gt;0),"Rev detil","")</f>
        <v>Rev detil</v>
      </c>
      <c r="P588" s="180"/>
      <c r="Q588" s="180"/>
      <c r="T588" s="50" cm="1">
        <f t="array" ref="T588">_xlfn._xlws.FILTER(cek_realisasi[Akrual],cek_realisasi[Akun]=A588,0)</f>
        <v>0</v>
      </c>
      <c r="U588" s="50">
        <f>M588-T588</f>
        <v>10000000</v>
      </c>
    </row>
    <row r="589" spans="1:21" ht="13.2" x14ac:dyDescent="0.25">
      <c r="A589" s="1" t="s">
        <v>919</v>
      </c>
      <c r="B589" s="151" t="s">
        <v>525</v>
      </c>
      <c r="C589" s="52" t="s">
        <v>35</v>
      </c>
      <c r="D589" s="51"/>
      <c r="E589" s="51"/>
      <c r="F589" s="53"/>
      <c r="G589" s="53">
        <f>G590</f>
        <v>43303000</v>
      </c>
      <c r="H589" s="151" t="s">
        <v>525</v>
      </c>
      <c r="I589" s="52" t="s">
        <v>35</v>
      </c>
      <c r="J589" s="51"/>
      <c r="K589" s="51"/>
      <c r="L589" s="53"/>
      <c r="M589" s="53">
        <f>M590</f>
        <v>43303000</v>
      </c>
      <c r="N589" s="324">
        <f t="shared" si="182"/>
        <v>0</v>
      </c>
      <c r="O589" s="207"/>
      <c r="P589" s="180"/>
      <c r="Q589" s="180"/>
      <c r="S589" s="223" t="s">
        <v>500</v>
      </c>
      <c r="T589" s="53">
        <f>T590</f>
        <v>36462450</v>
      </c>
      <c r="U589" s="53">
        <f>U590</f>
        <v>6840550</v>
      </c>
    </row>
    <row r="590" spans="1:21" ht="13.2" x14ac:dyDescent="0.25">
      <c r="A590" s="1" t="s">
        <v>920</v>
      </c>
      <c r="B590" s="150"/>
      <c r="C590" s="49" t="s">
        <v>921</v>
      </c>
      <c r="D590" s="48">
        <v>10</v>
      </c>
      <c r="E590" s="48" t="s">
        <v>26</v>
      </c>
      <c r="F590" s="50">
        <v>4330300</v>
      </c>
      <c r="G590" s="50">
        <f>ROUNDDOWN(D590*F590,-3)</f>
        <v>43303000</v>
      </c>
      <c r="H590" s="150"/>
      <c r="I590" s="49" t="s">
        <v>921</v>
      </c>
      <c r="J590" s="48">
        <v>10</v>
      </c>
      <c r="K590" s="48" t="s">
        <v>26</v>
      </c>
      <c r="L590" s="50">
        <v>4330300</v>
      </c>
      <c r="M590" s="50">
        <f>ROUNDDOWN(J590*L590,-3)</f>
        <v>43303000</v>
      </c>
      <c r="N590" s="247">
        <f t="shared" si="182"/>
        <v>0</v>
      </c>
      <c r="O590" s="187"/>
      <c r="P590" s="180"/>
      <c r="Q590" s="180"/>
      <c r="T590" s="50" cm="1">
        <f t="array" ref="T590">_xlfn._xlws.FILTER(cek_realisasi[Akrual],cek_realisasi[Akun]=A590,0)</f>
        <v>36462450</v>
      </c>
      <c r="U590" s="50">
        <f>M590-T590</f>
        <v>6840550</v>
      </c>
    </row>
    <row r="591" spans="1:21" ht="13.2" x14ac:dyDescent="0.25">
      <c r="A591" s="1" t="s">
        <v>1005</v>
      </c>
      <c r="B591" s="155" t="s">
        <v>214</v>
      </c>
      <c r="C591" s="64" t="s">
        <v>975</v>
      </c>
      <c r="D591" s="63"/>
      <c r="E591" s="63"/>
      <c r="F591" s="65"/>
      <c r="G591" s="65">
        <f>SUM(G592,G597,G599)</f>
        <v>56400000</v>
      </c>
      <c r="H591" s="155" t="s">
        <v>214</v>
      </c>
      <c r="I591" s="64" t="s">
        <v>975</v>
      </c>
      <c r="J591" s="63"/>
      <c r="K591" s="63"/>
      <c r="L591" s="65"/>
      <c r="M591" s="65">
        <f>SUM(M592,M597,M599)</f>
        <v>56400000</v>
      </c>
      <c r="N591" s="327">
        <f t="shared" si="182"/>
        <v>0</v>
      </c>
      <c r="O591" s="207" t="s">
        <v>1306</v>
      </c>
      <c r="P591" s="180" t="s">
        <v>505</v>
      </c>
      <c r="Q591" s="180" t="s">
        <v>510</v>
      </c>
      <c r="S591" s="223"/>
      <c r="T591" s="65">
        <f>SUM(T592,T597,T599)</f>
        <v>0</v>
      </c>
      <c r="U591" s="65">
        <f>SUM(U592,U597,U599)</f>
        <v>56400000</v>
      </c>
    </row>
    <row r="592" spans="1:21" ht="13.2" x14ac:dyDescent="0.25">
      <c r="A592" s="1" t="s">
        <v>1006</v>
      </c>
      <c r="B592" s="151" t="s">
        <v>523</v>
      </c>
      <c r="C592" s="52" t="s">
        <v>24</v>
      </c>
      <c r="D592" s="51"/>
      <c r="E592" s="51"/>
      <c r="F592" s="53"/>
      <c r="G592" s="53">
        <f>SUM(G593:G596)</f>
        <v>20500000</v>
      </c>
      <c r="H592" s="151" t="s">
        <v>523</v>
      </c>
      <c r="I592" s="52" t="s">
        <v>24</v>
      </c>
      <c r="J592" s="51"/>
      <c r="K592" s="51"/>
      <c r="L592" s="53"/>
      <c r="M592" s="53">
        <f>SUM(M593:M596)</f>
        <v>20500000</v>
      </c>
      <c r="N592" s="324">
        <f t="shared" si="182"/>
        <v>0</v>
      </c>
      <c r="O592" s="207"/>
      <c r="P592" s="180"/>
      <c r="Q592" s="180"/>
      <c r="R592" s="500" t="s">
        <v>393</v>
      </c>
      <c r="S592" s="223" t="s">
        <v>510</v>
      </c>
      <c r="T592" s="53">
        <f>SUM(T593:T596)</f>
        <v>0</v>
      </c>
      <c r="U592" s="53">
        <f>SUM(U593:U596)</f>
        <v>20500000</v>
      </c>
    </row>
    <row r="593" spans="1:21" ht="13.2" x14ac:dyDescent="0.25">
      <c r="A593" s="1" t="s">
        <v>1199</v>
      </c>
      <c r="B593" s="150"/>
      <c r="C593" s="49" t="s">
        <v>554</v>
      </c>
      <c r="D593" s="48">
        <v>60</v>
      </c>
      <c r="E593" s="48" t="s">
        <v>26</v>
      </c>
      <c r="F593" s="50">
        <v>75000</v>
      </c>
      <c r="G593" s="50">
        <f>ROUNDDOWN(D593*F593,-3)</f>
        <v>4500000</v>
      </c>
      <c r="H593" s="150"/>
      <c r="I593" s="49" t="s">
        <v>554</v>
      </c>
      <c r="J593" s="48">
        <v>60</v>
      </c>
      <c r="K593" s="48" t="s">
        <v>26</v>
      </c>
      <c r="L593" s="50">
        <v>75000</v>
      </c>
      <c r="M593" s="50">
        <f>ROUNDDOWN(J593*L593,-3)</f>
        <v>4500000</v>
      </c>
      <c r="N593" s="247">
        <f t="shared" si="182"/>
        <v>0</v>
      </c>
      <c r="O593" s="187" t="str">
        <f t="shared" ref="O593:O596" si="191">IF(AND(ISBLANK(H593),N593&lt;&gt;0),"Rev detil","")</f>
        <v/>
      </c>
      <c r="P593" s="180"/>
      <c r="Q593" s="180"/>
      <c r="T593" s="50" cm="1">
        <f t="array" ref="T593">_xlfn._xlws.FILTER(cek_realisasi[Akrual],cek_realisasi[Akun]=A593,0)</f>
        <v>0</v>
      </c>
      <c r="U593" s="50">
        <f t="shared" ref="U593:U596" si="192">M593-T593</f>
        <v>4500000</v>
      </c>
    </row>
    <row r="594" spans="1:21" ht="13.2" x14ac:dyDescent="0.25">
      <c r="A594" s="1" t="s">
        <v>1200</v>
      </c>
      <c r="B594" s="150"/>
      <c r="C594" s="49" t="s">
        <v>892</v>
      </c>
      <c r="D594" s="48">
        <v>4</v>
      </c>
      <c r="E594" s="48" t="s">
        <v>120</v>
      </c>
      <c r="F594" s="50">
        <v>1500000</v>
      </c>
      <c r="G594" s="50">
        <f>ROUNDDOWN(D594*F594,-3)</f>
        <v>6000000</v>
      </c>
      <c r="H594" s="150"/>
      <c r="I594" s="49" t="s">
        <v>892</v>
      </c>
      <c r="J594" s="48">
        <v>4</v>
      </c>
      <c r="K594" s="48" t="s">
        <v>120</v>
      </c>
      <c r="L594" s="50">
        <v>1500000</v>
      </c>
      <c r="M594" s="50">
        <f>ROUNDDOWN(J594*L594,-3)</f>
        <v>6000000</v>
      </c>
      <c r="N594" s="247">
        <f t="shared" si="182"/>
        <v>0</v>
      </c>
      <c r="O594" s="187" t="str">
        <f t="shared" si="191"/>
        <v/>
      </c>
      <c r="P594" s="180"/>
      <c r="Q594" s="180"/>
      <c r="T594" s="50" cm="1">
        <f t="array" ref="T594">_xlfn._xlws.FILTER(cek_realisasi[Akrual],cek_realisasi[Akun]=A594,0)</f>
        <v>0</v>
      </c>
      <c r="U594" s="50">
        <f t="shared" si="192"/>
        <v>6000000</v>
      </c>
    </row>
    <row r="595" spans="1:21" ht="13.2" x14ac:dyDescent="0.25">
      <c r="A595" s="1" t="s">
        <v>1201</v>
      </c>
      <c r="B595" s="150"/>
      <c r="C595" s="49" t="s">
        <v>556</v>
      </c>
      <c r="D595" s="48">
        <v>4</v>
      </c>
      <c r="E595" s="48" t="s">
        <v>120</v>
      </c>
      <c r="F595" s="50">
        <v>1500000</v>
      </c>
      <c r="G595" s="50">
        <f>ROUNDDOWN(D595*F595,-3)</f>
        <v>6000000</v>
      </c>
      <c r="H595" s="150"/>
      <c r="I595" s="49" t="s">
        <v>556</v>
      </c>
      <c r="J595" s="48">
        <v>4</v>
      </c>
      <c r="K595" s="48" t="s">
        <v>120</v>
      </c>
      <c r="L595" s="50">
        <v>1500000</v>
      </c>
      <c r="M595" s="50">
        <f>ROUNDDOWN(J595*L595,-3)</f>
        <v>6000000</v>
      </c>
      <c r="N595" s="247">
        <f t="shared" si="182"/>
        <v>0</v>
      </c>
      <c r="O595" s="187" t="str">
        <f t="shared" si="191"/>
        <v/>
      </c>
      <c r="P595" s="180"/>
      <c r="Q595" s="180"/>
      <c r="T595" s="50" cm="1">
        <f t="array" ref="T595">_xlfn._xlws.FILTER(cek_realisasi[Akrual],cek_realisasi[Akun]=A595,0)</f>
        <v>0</v>
      </c>
      <c r="U595" s="50">
        <f t="shared" si="192"/>
        <v>6000000</v>
      </c>
    </row>
    <row r="596" spans="1:21" ht="13.2" x14ac:dyDescent="0.25">
      <c r="A596" s="1" t="s">
        <v>1202</v>
      </c>
      <c r="B596" s="150"/>
      <c r="C596" s="49" t="s">
        <v>557</v>
      </c>
      <c r="D596" s="48">
        <v>4</v>
      </c>
      <c r="E596" s="48" t="s">
        <v>120</v>
      </c>
      <c r="F596" s="50">
        <v>1000000</v>
      </c>
      <c r="G596" s="50">
        <f>ROUNDDOWN(D596*F596,-3)</f>
        <v>4000000</v>
      </c>
      <c r="H596" s="150"/>
      <c r="I596" s="49" t="s">
        <v>557</v>
      </c>
      <c r="J596" s="48">
        <v>4</v>
      </c>
      <c r="K596" s="48" t="s">
        <v>120</v>
      </c>
      <c r="L596" s="50">
        <v>1000000</v>
      </c>
      <c r="M596" s="50">
        <f>ROUNDDOWN(J596*L596,-3)</f>
        <v>4000000</v>
      </c>
      <c r="N596" s="247">
        <f t="shared" si="182"/>
        <v>0</v>
      </c>
      <c r="O596" s="187" t="str">
        <f t="shared" si="191"/>
        <v/>
      </c>
      <c r="P596" s="180"/>
      <c r="Q596" s="180"/>
      <c r="T596" s="50" cm="1">
        <f t="array" ref="T596">_xlfn._xlws.FILTER(cek_realisasi[Akrual],cek_realisasi[Akun]=A596,0)</f>
        <v>0</v>
      </c>
      <c r="U596" s="50">
        <f t="shared" si="192"/>
        <v>4000000</v>
      </c>
    </row>
    <row r="597" spans="1:21" ht="13.2" x14ac:dyDescent="0.25">
      <c r="A597" s="1" t="s">
        <v>1007</v>
      </c>
      <c r="B597" s="149" t="s">
        <v>525</v>
      </c>
      <c r="C597" s="46" t="s">
        <v>35</v>
      </c>
      <c r="D597" s="45"/>
      <c r="E597" s="45"/>
      <c r="F597" s="47"/>
      <c r="G597" s="47">
        <f>G598</f>
        <v>35000000</v>
      </c>
      <c r="H597" s="149" t="s">
        <v>525</v>
      </c>
      <c r="I597" s="46" t="s">
        <v>35</v>
      </c>
      <c r="J597" s="45"/>
      <c r="K597" s="45"/>
      <c r="L597" s="47"/>
      <c r="M597" s="47">
        <f>M598</f>
        <v>35000000</v>
      </c>
      <c r="N597" s="323">
        <f t="shared" si="182"/>
        <v>0</v>
      </c>
      <c r="O597" s="207"/>
      <c r="P597" s="180"/>
      <c r="Q597" s="180"/>
      <c r="R597" s="500" t="s">
        <v>393</v>
      </c>
      <c r="S597" s="223" t="s">
        <v>510</v>
      </c>
      <c r="T597" s="47">
        <f>T598</f>
        <v>0</v>
      </c>
      <c r="U597" s="47">
        <f>U598</f>
        <v>35000000</v>
      </c>
    </row>
    <row r="598" spans="1:21" ht="13.2" x14ac:dyDescent="0.25">
      <c r="A598" s="1" t="s">
        <v>1203</v>
      </c>
      <c r="B598" s="150"/>
      <c r="C598" s="49" t="s">
        <v>803</v>
      </c>
      <c r="D598" s="48">
        <v>10</v>
      </c>
      <c r="E598" s="48" t="s">
        <v>26</v>
      </c>
      <c r="F598" s="50">
        <v>3500000</v>
      </c>
      <c r="G598" s="50">
        <f>ROUNDDOWN(D598*F598,-3)</f>
        <v>35000000</v>
      </c>
      <c r="H598" s="150"/>
      <c r="I598" s="49" t="s">
        <v>803</v>
      </c>
      <c r="J598" s="48">
        <v>10</v>
      </c>
      <c r="K598" s="48" t="s">
        <v>26</v>
      </c>
      <c r="L598" s="50">
        <v>3500000</v>
      </c>
      <c r="M598" s="50">
        <f>ROUNDDOWN(J598*L598,-3)</f>
        <v>35000000</v>
      </c>
      <c r="N598" s="247">
        <f t="shared" si="182"/>
        <v>0</v>
      </c>
      <c r="O598" s="187" t="str">
        <f t="shared" ref="O598" si="193">IF(AND(ISBLANK(H598),N598&lt;&gt;0),"Rev detil","")</f>
        <v/>
      </c>
      <c r="P598" s="180"/>
      <c r="Q598" s="180"/>
      <c r="T598" s="50" cm="1">
        <f t="array" ref="T598">_xlfn._xlws.FILTER(cek_realisasi[Akrual],cek_realisasi[Akun]=A598,0)</f>
        <v>0</v>
      </c>
      <c r="U598" s="50">
        <f>M598-T598</f>
        <v>35000000</v>
      </c>
    </row>
    <row r="599" spans="1:21" ht="13.2" x14ac:dyDescent="0.25">
      <c r="A599" s="1" t="s">
        <v>1008</v>
      </c>
      <c r="B599" s="151" t="s">
        <v>582</v>
      </c>
      <c r="C599" s="52" t="s">
        <v>80</v>
      </c>
      <c r="D599" s="51"/>
      <c r="E599" s="51"/>
      <c r="F599" s="53"/>
      <c r="G599" s="53">
        <f>G600</f>
        <v>900000</v>
      </c>
      <c r="H599" s="151" t="s">
        <v>582</v>
      </c>
      <c r="I599" s="52" t="s">
        <v>80</v>
      </c>
      <c r="J599" s="51"/>
      <c r="K599" s="51"/>
      <c r="L599" s="53"/>
      <c r="M599" s="53">
        <f>M600</f>
        <v>900000</v>
      </c>
      <c r="N599" s="324">
        <f t="shared" si="182"/>
        <v>0</v>
      </c>
      <c r="O599" s="207"/>
      <c r="P599" s="180"/>
      <c r="Q599" s="180"/>
      <c r="R599" s="500" t="s">
        <v>393</v>
      </c>
      <c r="S599" s="223" t="s">
        <v>510</v>
      </c>
      <c r="T599" s="53">
        <f>T600</f>
        <v>0</v>
      </c>
      <c r="U599" s="53">
        <f>U600</f>
        <v>900000</v>
      </c>
    </row>
    <row r="600" spans="1:21" ht="13.2" x14ac:dyDescent="0.25">
      <c r="A600" s="1" t="s">
        <v>1204</v>
      </c>
      <c r="B600" s="150"/>
      <c r="C600" s="49" t="s">
        <v>872</v>
      </c>
      <c r="D600" s="48">
        <v>6</v>
      </c>
      <c r="E600" s="48" t="s">
        <v>26</v>
      </c>
      <c r="F600" s="50">
        <v>150000</v>
      </c>
      <c r="G600" s="50">
        <f>ROUNDDOWN(D600*F600,-3)</f>
        <v>900000</v>
      </c>
      <c r="H600" s="150"/>
      <c r="I600" s="49" t="s">
        <v>872</v>
      </c>
      <c r="J600" s="48">
        <v>6</v>
      </c>
      <c r="K600" s="48" t="s">
        <v>26</v>
      </c>
      <c r="L600" s="50">
        <v>150000</v>
      </c>
      <c r="M600" s="50">
        <f>ROUNDDOWN(J600*L600,-3)</f>
        <v>900000</v>
      </c>
      <c r="N600" s="247">
        <f t="shared" si="182"/>
        <v>0</v>
      </c>
      <c r="O600" s="187" t="str">
        <f t="shared" ref="O600" si="194">IF(AND(ISBLANK(H600),N600&lt;&gt;0),"Rev detil","")</f>
        <v/>
      </c>
      <c r="P600" s="180"/>
      <c r="Q600" s="180"/>
      <c r="T600" s="50" cm="1">
        <f t="array" ref="T600">_xlfn._xlws.FILTER(cek_realisasi[Akrual],cek_realisasi[Akun]=A600,0)</f>
        <v>0</v>
      </c>
      <c r="U600" s="50">
        <f>M600-T600</f>
        <v>900000</v>
      </c>
    </row>
    <row r="601" spans="1:21" ht="13.2" x14ac:dyDescent="0.25">
      <c r="A601" s="1" t="s">
        <v>432</v>
      </c>
      <c r="B601" s="171" t="s">
        <v>922</v>
      </c>
      <c r="C601" s="110" t="s">
        <v>433</v>
      </c>
      <c r="D601" s="109"/>
      <c r="E601" s="109"/>
      <c r="F601" s="111"/>
      <c r="G601" s="111">
        <f t="shared" ref="G601:G602" si="195">G602</f>
        <v>8500000000</v>
      </c>
      <c r="H601" s="171" t="s">
        <v>922</v>
      </c>
      <c r="I601" s="110" t="s">
        <v>433</v>
      </c>
      <c r="J601" s="109"/>
      <c r="K601" s="109"/>
      <c r="L601" s="111"/>
      <c r="M601" s="111">
        <f t="shared" ref="M601:M602" si="196">M602</f>
        <v>8500000000</v>
      </c>
      <c r="N601" s="339">
        <f t="shared" si="182"/>
        <v>0</v>
      </c>
      <c r="O601" s="207" t="s">
        <v>1306</v>
      </c>
      <c r="P601" s="180"/>
      <c r="Q601" s="180"/>
      <c r="T601" s="111">
        <f t="shared" ref="T601:U602" si="197">T602</f>
        <v>3052118708</v>
      </c>
      <c r="U601" s="111">
        <f t="shared" si="197"/>
        <v>5447881292</v>
      </c>
    </row>
    <row r="602" spans="1:21" ht="13.2" x14ac:dyDescent="0.25">
      <c r="A602" s="1" t="s">
        <v>434</v>
      </c>
      <c r="B602" s="168" t="s">
        <v>435</v>
      </c>
      <c r="C602" s="101" t="s">
        <v>923</v>
      </c>
      <c r="D602" s="100">
        <v>235</v>
      </c>
      <c r="E602" s="184" t="s">
        <v>924</v>
      </c>
      <c r="F602" s="184"/>
      <c r="G602" s="102">
        <f t="shared" si="195"/>
        <v>8500000000</v>
      </c>
      <c r="H602" s="168" t="s">
        <v>435</v>
      </c>
      <c r="I602" s="101" t="s">
        <v>923</v>
      </c>
      <c r="J602" s="100">
        <v>235</v>
      </c>
      <c r="K602" s="184" t="s">
        <v>924</v>
      </c>
      <c r="L602" s="184"/>
      <c r="M602" s="102">
        <f t="shared" si="196"/>
        <v>8500000000</v>
      </c>
      <c r="N602" s="340">
        <f t="shared" si="182"/>
        <v>0</v>
      </c>
      <c r="O602" s="207"/>
      <c r="P602" s="180"/>
      <c r="Q602" s="180"/>
      <c r="T602" s="102">
        <f t="shared" si="197"/>
        <v>3052118708</v>
      </c>
      <c r="U602" s="102">
        <f t="shared" si="197"/>
        <v>5447881292</v>
      </c>
    </row>
    <row r="603" spans="1:21" ht="13.2" x14ac:dyDescent="0.25">
      <c r="A603" s="1" t="s">
        <v>437</v>
      </c>
      <c r="B603" s="96" t="s">
        <v>438</v>
      </c>
      <c r="C603" s="97" t="s">
        <v>439</v>
      </c>
      <c r="D603" s="96">
        <v>235</v>
      </c>
      <c r="E603" s="96" t="s">
        <v>436</v>
      </c>
      <c r="F603" s="98"/>
      <c r="G603" s="98">
        <f>SUM(G604,G652)</f>
        <v>8500000000</v>
      </c>
      <c r="H603" s="96" t="s">
        <v>438</v>
      </c>
      <c r="I603" s="97" t="s">
        <v>439</v>
      </c>
      <c r="J603" s="96">
        <v>235</v>
      </c>
      <c r="K603" s="96" t="s">
        <v>436</v>
      </c>
      <c r="L603" s="98"/>
      <c r="M603" s="98">
        <f>SUM(M604,M652)</f>
        <v>8500000000</v>
      </c>
      <c r="N603" s="333">
        <f t="shared" si="182"/>
        <v>0</v>
      </c>
      <c r="O603" s="216"/>
      <c r="P603" s="180"/>
      <c r="Q603" s="180"/>
      <c r="T603" s="98">
        <f>SUM(T604,T652)</f>
        <v>3052118708</v>
      </c>
      <c r="U603" s="98">
        <f>SUM(U604,U652)</f>
        <v>5447881292</v>
      </c>
    </row>
    <row r="604" spans="1:21" ht="13.2" x14ac:dyDescent="0.25">
      <c r="A604" s="1" t="s">
        <v>440</v>
      </c>
      <c r="B604" s="291" t="s">
        <v>605</v>
      </c>
      <c r="C604" s="288" t="s">
        <v>441</v>
      </c>
      <c r="D604" s="287"/>
      <c r="E604" s="287" t="s">
        <v>553</v>
      </c>
      <c r="F604" s="289"/>
      <c r="G604" s="289">
        <f>SUM(G605,G623,G643)</f>
        <v>8408830000</v>
      </c>
      <c r="H604" s="291" t="s">
        <v>605</v>
      </c>
      <c r="I604" s="288" t="s">
        <v>441</v>
      </c>
      <c r="J604" s="287"/>
      <c r="K604" s="287" t="s">
        <v>553</v>
      </c>
      <c r="L604" s="289"/>
      <c r="M604" s="289">
        <f>SUM(M605,M623,M643)</f>
        <v>8408830000</v>
      </c>
      <c r="N604" s="337">
        <f t="shared" si="182"/>
        <v>0</v>
      </c>
      <c r="O604" s="212"/>
      <c r="P604" s="180"/>
      <c r="Q604" s="180"/>
      <c r="T604" s="289">
        <f>SUM(T605,T623,T643)</f>
        <v>3044391258</v>
      </c>
      <c r="U604" s="289">
        <f>SUM(U605,U623,U643)</f>
        <v>5364438742</v>
      </c>
    </row>
    <row r="605" spans="1:21" ht="13.2" x14ac:dyDescent="0.25">
      <c r="A605" s="1" t="s">
        <v>442</v>
      </c>
      <c r="B605" s="155" t="s">
        <v>21</v>
      </c>
      <c r="C605" s="64" t="s">
        <v>443</v>
      </c>
      <c r="D605" s="63"/>
      <c r="E605" s="63"/>
      <c r="F605" s="65"/>
      <c r="G605" s="65">
        <f>SUM(G606,G613,G616,G618,G620)</f>
        <v>2523377000</v>
      </c>
      <c r="H605" s="155" t="s">
        <v>21</v>
      </c>
      <c r="I605" s="64" t="s">
        <v>443</v>
      </c>
      <c r="J605" s="63"/>
      <c r="K605" s="63"/>
      <c r="L605" s="65"/>
      <c r="M605" s="65">
        <f>SUM(M606,M613,M616,M618,M620)</f>
        <v>2523377000</v>
      </c>
      <c r="N605" s="327">
        <f t="shared" si="182"/>
        <v>0</v>
      </c>
      <c r="O605" s="213"/>
      <c r="P605" s="180" t="s">
        <v>507</v>
      </c>
      <c r="Q605" s="180" t="s">
        <v>508</v>
      </c>
      <c r="S605" s="223"/>
      <c r="T605" s="65">
        <f>SUM(T606,T613,T616,T618,T620)</f>
        <v>4407050</v>
      </c>
      <c r="U605" s="65">
        <f>SUM(U606,U613,U616,U618,U620)</f>
        <v>2518969950</v>
      </c>
    </row>
    <row r="606" spans="1:21" ht="13.2" x14ac:dyDescent="0.25">
      <c r="A606" s="1" t="s">
        <v>444</v>
      </c>
      <c r="B606" s="149" t="s">
        <v>523</v>
      </c>
      <c r="C606" s="46" t="s">
        <v>24</v>
      </c>
      <c r="D606" s="45"/>
      <c r="E606" s="45"/>
      <c r="F606" s="47"/>
      <c r="G606" s="47">
        <f>SUM(G607:G612)</f>
        <v>129600000</v>
      </c>
      <c r="H606" s="149" t="s">
        <v>523</v>
      </c>
      <c r="I606" s="46" t="s">
        <v>24</v>
      </c>
      <c r="J606" s="45"/>
      <c r="K606" s="45"/>
      <c r="L606" s="47"/>
      <c r="M606" s="47">
        <f>SUM(M607:M612)</f>
        <v>129600000</v>
      </c>
      <c r="N606" s="323">
        <f t="shared" si="182"/>
        <v>0</v>
      </c>
      <c r="O606" s="187"/>
      <c r="P606" s="180"/>
      <c r="Q606" s="180"/>
      <c r="R606" s="499" t="s">
        <v>433</v>
      </c>
      <c r="S606" s="223" t="s">
        <v>508</v>
      </c>
      <c r="T606" s="47">
        <f>SUM(T607:T612)</f>
        <v>4407050</v>
      </c>
      <c r="U606" s="47">
        <f>SUM(U607:U612)</f>
        <v>125192950</v>
      </c>
    </row>
    <row r="607" spans="1:21" ht="13.2" x14ac:dyDescent="0.25">
      <c r="A607" s="1" t="s">
        <v>445</v>
      </c>
      <c r="B607" s="150"/>
      <c r="C607" s="49" t="s">
        <v>554</v>
      </c>
      <c r="D607" s="48">
        <v>400</v>
      </c>
      <c r="E607" s="48" t="s">
        <v>26</v>
      </c>
      <c r="F607" s="50">
        <v>70000</v>
      </c>
      <c r="G607" s="50">
        <f t="shared" ref="G607:G612" si="198">ROUNDDOWN(D607*F607,-3)</f>
        <v>28000000</v>
      </c>
      <c r="H607" s="150"/>
      <c r="I607" s="49" t="s">
        <v>554</v>
      </c>
      <c r="J607" s="48">
        <v>400</v>
      </c>
      <c r="K607" s="48" t="s">
        <v>26</v>
      </c>
      <c r="L607" s="50">
        <v>70000</v>
      </c>
      <c r="M607" s="50">
        <f t="shared" ref="M607:M612" si="199">ROUNDDOWN(J607*L607,-3)</f>
        <v>28000000</v>
      </c>
      <c r="N607" s="247">
        <f t="shared" si="182"/>
        <v>0</v>
      </c>
      <c r="O607" s="187"/>
      <c r="P607" s="180"/>
      <c r="Q607" s="180"/>
      <c r="T607" s="50" cm="1">
        <f t="array" ref="T607">_xlfn._xlws.FILTER(cek_realisasi[Akrual],cek_realisasi[Akun]=A607,0)</f>
        <v>506000</v>
      </c>
      <c r="U607" s="50">
        <f t="shared" ref="U607:U612" si="200">M607-T607</f>
        <v>27494000</v>
      </c>
    </row>
    <row r="608" spans="1:21" ht="13.2" x14ac:dyDescent="0.25">
      <c r="A608" s="1" t="s">
        <v>446</v>
      </c>
      <c r="B608" s="150"/>
      <c r="C608" s="49" t="s">
        <v>555</v>
      </c>
      <c r="D608" s="48">
        <v>8</v>
      </c>
      <c r="E608" s="48" t="s">
        <v>120</v>
      </c>
      <c r="F608" s="50">
        <v>1500000</v>
      </c>
      <c r="G608" s="50">
        <f t="shared" si="198"/>
        <v>12000000</v>
      </c>
      <c r="H608" s="150"/>
      <c r="I608" s="49" t="s">
        <v>555</v>
      </c>
      <c r="J608" s="48">
        <v>8</v>
      </c>
      <c r="K608" s="48" t="s">
        <v>120</v>
      </c>
      <c r="L608" s="50">
        <v>1500000</v>
      </c>
      <c r="M608" s="50">
        <f t="shared" si="199"/>
        <v>12000000</v>
      </c>
      <c r="N608" s="247">
        <f t="shared" si="182"/>
        <v>0</v>
      </c>
      <c r="O608" s="187"/>
      <c r="P608" s="180"/>
      <c r="Q608" s="180"/>
      <c r="T608" s="50" cm="1">
        <f t="array" ref="T608">_xlfn._xlws.FILTER(cek_realisasi[Akrual],cek_realisasi[Akun]=A608,0)</f>
        <v>1496050</v>
      </c>
      <c r="U608" s="50">
        <f t="shared" si="200"/>
        <v>10503950</v>
      </c>
    </row>
    <row r="609" spans="1:21" ht="13.2" x14ac:dyDescent="0.25">
      <c r="A609" s="1" t="s">
        <v>447</v>
      </c>
      <c r="B609" s="150"/>
      <c r="C609" s="49" t="s">
        <v>556</v>
      </c>
      <c r="D609" s="48">
        <v>8</v>
      </c>
      <c r="E609" s="48" t="s">
        <v>120</v>
      </c>
      <c r="F609" s="50">
        <v>1500000</v>
      </c>
      <c r="G609" s="50">
        <f t="shared" si="198"/>
        <v>12000000</v>
      </c>
      <c r="H609" s="150"/>
      <c r="I609" s="49" t="s">
        <v>556</v>
      </c>
      <c r="J609" s="48">
        <v>8</v>
      </c>
      <c r="K609" s="48" t="s">
        <v>120</v>
      </c>
      <c r="L609" s="50">
        <v>1500000</v>
      </c>
      <c r="M609" s="50">
        <f t="shared" si="199"/>
        <v>12000000</v>
      </c>
      <c r="N609" s="247">
        <f t="shared" si="182"/>
        <v>0</v>
      </c>
      <c r="O609" s="187"/>
      <c r="P609" s="180"/>
      <c r="Q609" s="180"/>
      <c r="T609" s="50" cm="1">
        <f t="array" ref="T609">_xlfn._xlws.FILTER(cek_realisasi[Akrual],cek_realisasi[Akun]=A609,0)</f>
        <v>1435000</v>
      </c>
      <c r="U609" s="50">
        <f t="shared" si="200"/>
        <v>10565000</v>
      </c>
    </row>
    <row r="610" spans="1:21" ht="13.2" x14ac:dyDescent="0.25">
      <c r="A610" s="1" t="s">
        <v>448</v>
      </c>
      <c r="B610" s="150"/>
      <c r="C610" s="49" t="s">
        <v>557</v>
      </c>
      <c r="D610" s="48">
        <v>8</v>
      </c>
      <c r="E610" s="48" t="s">
        <v>120</v>
      </c>
      <c r="F610" s="50">
        <v>1000000</v>
      </c>
      <c r="G610" s="50">
        <f t="shared" si="198"/>
        <v>8000000</v>
      </c>
      <c r="H610" s="150"/>
      <c r="I610" s="49" t="s">
        <v>557</v>
      </c>
      <c r="J610" s="48">
        <v>8</v>
      </c>
      <c r="K610" s="48" t="s">
        <v>120</v>
      </c>
      <c r="L610" s="50">
        <v>1000000</v>
      </c>
      <c r="M610" s="50">
        <f t="shared" si="199"/>
        <v>8000000</v>
      </c>
      <c r="N610" s="247">
        <f t="shared" si="182"/>
        <v>0</v>
      </c>
      <c r="O610" s="187"/>
      <c r="P610" s="180"/>
      <c r="Q610" s="180"/>
      <c r="T610" s="50" cm="1">
        <f t="array" ref="T610">_xlfn._xlws.FILTER(cek_realisasi[Akrual],cek_realisasi[Akun]=A610,0)</f>
        <v>970000</v>
      </c>
      <c r="U610" s="50">
        <f t="shared" si="200"/>
        <v>7030000</v>
      </c>
    </row>
    <row r="611" spans="1:21" ht="13.2" x14ac:dyDescent="0.25">
      <c r="A611" s="1" t="s">
        <v>449</v>
      </c>
      <c r="B611" s="150"/>
      <c r="C611" s="49" t="s">
        <v>925</v>
      </c>
      <c r="D611" s="48">
        <v>120</v>
      </c>
      <c r="E611" s="48" t="s">
        <v>55</v>
      </c>
      <c r="F611" s="50">
        <v>280000</v>
      </c>
      <c r="G611" s="50">
        <f t="shared" si="198"/>
        <v>33600000</v>
      </c>
      <c r="H611" s="150"/>
      <c r="I611" s="49" t="s">
        <v>925</v>
      </c>
      <c r="J611" s="48">
        <v>120</v>
      </c>
      <c r="K611" s="48" t="s">
        <v>55</v>
      </c>
      <c r="L611" s="50">
        <v>280000</v>
      </c>
      <c r="M611" s="50">
        <f t="shared" si="199"/>
        <v>33600000</v>
      </c>
      <c r="N611" s="247">
        <f t="shared" si="182"/>
        <v>0</v>
      </c>
      <c r="O611" s="187"/>
      <c r="P611" s="180"/>
      <c r="Q611" s="180"/>
      <c r="T611" s="50" cm="1">
        <f t="array" ref="T611">_xlfn._xlws.FILTER(cek_realisasi[Akrual],cek_realisasi[Akun]=A611,0)</f>
        <v>0</v>
      </c>
      <c r="U611" s="50">
        <f t="shared" si="200"/>
        <v>33600000</v>
      </c>
    </row>
    <row r="612" spans="1:21" ht="13.2" x14ac:dyDescent="0.25">
      <c r="A612" s="1" t="s">
        <v>926</v>
      </c>
      <c r="B612" s="150"/>
      <c r="C612" s="49" t="s">
        <v>927</v>
      </c>
      <c r="D612" s="48">
        <v>90</v>
      </c>
      <c r="E612" s="48" t="s">
        <v>59</v>
      </c>
      <c r="F612" s="50">
        <v>400000</v>
      </c>
      <c r="G612" s="50">
        <f t="shared" si="198"/>
        <v>36000000</v>
      </c>
      <c r="H612" s="150"/>
      <c r="I612" s="49" t="s">
        <v>927</v>
      </c>
      <c r="J612" s="48">
        <v>90</v>
      </c>
      <c r="K612" s="48" t="s">
        <v>59</v>
      </c>
      <c r="L612" s="50">
        <v>400000</v>
      </c>
      <c r="M612" s="50">
        <f t="shared" si="199"/>
        <v>36000000</v>
      </c>
      <c r="N612" s="247">
        <f t="shared" si="182"/>
        <v>0</v>
      </c>
      <c r="O612" s="187"/>
      <c r="P612" s="180"/>
      <c r="Q612" s="180"/>
      <c r="T612" s="50" cm="1">
        <f t="array" ref="T612">_xlfn._xlws.FILTER(cek_realisasi[Akrual],cek_realisasi[Akun]=A612,0)</f>
        <v>0</v>
      </c>
      <c r="U612" s="50">
        <f t="shared" si="200"/>
        <v>36000000</v>
      </c>
    </row>
    <row r="613" spans="1:21" ht="13.2" x14ac:dyDescent="0.25">
      <c r="A613" s="1" t="s">
        <v>450</v>
      </c>
      <c r="B613" s="151" t="s">
        <v>524</v>
      </c>
      <c r="C613" s="52" t="s">
        <v>73</v>
      </c>
      <c r="D613" s="51"/>
      <c r="E613" s="51"/>
      <c r="F613" s="53"/>
      <c r="G613" s="53">
        <f>SUM(G614:G615)</f>
        <v>2072227000</v>
      </c>
      <c r="H613" s="151" t="s">
        <v>524</v>
      </c>
      <c r="I613" s="52" t="s">
        <v>73</v>
      </c>
      <c r="J613" s="51"/>
      <c r="K613" s="51"/>
      <c r="L613" s="53"/>
      <c r="M613" s="53">
        <f>SUM(M614:M615)</f>
        <v>2072227000</v>
      </c>
      <c r="N613" s="324">
        <f t="shared" si="182"/>
        <v>0</v>
      </c>
      <c r="O613" s="187"/>
      <c r="P613" s="180"/>
      <c r="Q613" s="180"/>
      <c r="R613" s="499" t="s">
        <v>433</v>
      </c>
      <c r="S613" s="223" t="s">
        <v>508</v>
      </c>
      <c r="T613" s="53">
        <f>SUM(T614:T615)</f>
        <v>0</v>
      </c>
      <c r="U613" s="53">
        <f>SUM(U614:U615)</f>
        <v>2072227000</v>
      </c>
    </row>
    <row r="614" spans="1:21" ht="13.2" x14ac:dyDescent="0.25">
      <c r="A614" s="1" t="s">
        <v>451</v>
      </c>
      <c r="B614" s="150"/>
      <c r="C614" s="49" t="s">
        <v>928</v>
      </c>
      <c r="D614" s="48">
        <v>89</v>
      </c>
      <c r="E614" s="48" t="s">
        <v>26</v>
      </c>
      <c r="F614" s="50">
        <v>23280641</v>
      </c>
      <c r="G614" s="50">
        <f>ROUNDDOWN(D614*F614,-3)</f>
        <v>2071977000</v>
      </c>
      <c r="H614" s="150"/>
      <c r="I614" s="49" t="s">
        <v>928</v>
      </c>
      <c r="J614" s="48">
        <v>89</v>
      </c>
      <c r="K614" s="48" t="s">
        <v>26</v>
      </c>
      <c r="L614" s="50">
        <v>23280641</v>
      </c>
      <c r="M614" s="50">
        <f>ROUNDDOWN(J614*L614,-3)</f>
        <v>2071977000</v>
      </c>
      <c r="N614" s="247">
        <f t="shared" si="182"/>
        <v>0</v>
      </c>
      <c r="O614" s="187"/>
      <c r="P614" s="180"/>
      <c r="Q614" s="180"/>
      <c r="T614" s="50" cm="1">
        <f t="array" ref="T614">_xlfn._xlws.FILTER(cek_realisasi[Akrual],cek_realisasi[Akun]=A614,0)</f>
        <v>0</v>
      </c>
      <c r="U614" s="50">
        <f t="shared" ref="U614:U615" si="201">M614-T614</f>
        <v>2071977000</v>
      </c>
    </row>
    <row r="615" spans="1:21" ht="13.2" x14ac:dyDescent="0.25">
      <c r="A615" s="1" t="s">
        <v>452</v>
      </c>
      <c r="B615" s="150"/>
      <c r="C615" s="49" t="s">
        <v>929</v>
      </c>
      <c r="D615" s="48">
        <v>1</v>
      </c>
      <c r="E615" s="48" t="s">
        <v>120</v>
      </c>
      <c r="F615" s="50">
        <v>250000</v>
      </c>
      <c r="G615" s="50">
        <f>ROUNDDOWN(D615*F615,-3)</f>
        <v>250000</v>
      </c>
      <c r="H615" s="150"/>
      <c r="I615" s="49" t="s">
        <v>929</v>
      </c>
      <c r="J615" s="48">
        <v>1</v>
      </c>
      <c r="K615" s="48" t="s">
        <v>120</v>
      </c>
      <c r="L615" s="50">
        <v>250000</v>
      </c>
      <c r="M615" s="50">
        <f>ROUNDDOWN(J615*L615,-3)</f>
        <v>250000</v>
      </c>
      <c r="N615" s="247">
        <f t="shared" si="182"/>
        <v>0</v>
      </c>
      <c r="O615" s="187"/>
      <c r="P615" s="180"/>
      <c r="Q615" s="180"/>
      <c r="T615" s="50" cm="1">
        <f t="array" ref="T615">_xlfn._xlws.FILTER(cek_realisasi[Akrual],cek_realisasi[Akun]=A615,0)</f>
        <v>0</v>
      </c>
      <c r="U615" s="50">
        <f t="shared" si="201"/>
        <v>250000</v>
      </c>
    </row>
    <row r="616" spans="1:21" ht="13.2" x14ac:dyDescent="0.25">
      <c r="A616" s="1" t="s">
        <v>453</v>
      </c>
      <c r="B616" s="151" t="s">
        <v>528</v>
      </c>
      <c r="C616" s="52" t="s">
        <v>31</v>
      </c>
      <c r="D616" s="51"/>
      <c r="E616" s="51"/>
      <c r="F616" s="53"/>
      <c r="G616" s="53">
        <f>G617</f>
        <v>10000000</v>
      </c>
      <c r="H616" s="151" t="s">
        <v>528</v>
      </c>
      <c r="I616" s="52" t="s">
        <v>31</v>
      </c>
      <c r="J616" s="51"/>
      <c r="K616" s="51"/>
      <c r="L616" s="53"/>
      <c r="M616" s="53">
        <f>M617</f>
        <v>10000000</v>
      </c>
      <c r="N616" s="324">
        <f t="shared" si="182"/>
        <v>0</v>
      </c>
      <c r="O616" s="187"/>
      <c r="P616" s="180"/>
      <c r="Q616" s="180"/>
      <c r="R616" s="499" t="s">
        <v>433</v>
      </c>
      <c r="S616" s="223" t="s">
        <v>508</v>
      </c>
      <c r="T616" s="53">
        <f>T617</f>
        <v>0</v>
      </c>
      <c r="U616" s="53">
        <f>U617</f>
        <v>10000000</v>
      </c>
    </row>
    <row r="617" spans="1:21" ht="13.2" x14ac:dyDescent="0.25">
      <c r="A617" s="1" t="s">
        <v>454</v>
      </c>
      <c r="B617" s="150"/>
      <c r="C617" s="49" t="s">
        <v>558</v>
      </c>
      <c r="D617" s="48">
        <v>10</v>
      </c>
      <c r="E617" s="48" t="s">
        <v>33</v>
      </c>
      <c r="F617" s="50">
        <v>1000000</v>
      </c>
      <c r="G617" s="50">
        <f>ROUNDDOWN(D617*F617,-3)</f>
        <v>10000000</v>
      </c>
      <c r="H617" s="150"/>
      <c r="I617" s="49" t="s">
        <v>558</v>
      </c>
      <c r="J617" s="48">
        <v>10</v>
      </c>
      <c r="K617" s="48" t="s">
        <v>33</v>
      </c>
      <c r="L617" s="50">
        <v>1000000</v>
      </c>
      <c r="M617" s="50">
        <f>ROUNDDOWN(J617*L617,-3)</f>
        <v>10000000</v>
      </c>
      <c r="N617" s="247">
        <f t="shared" si="182"/>
        <v>0</v>
      </c>
      <c r="O617" s="187"/>
      <c r="P617" s="180"/>
      <c r="Q617" s="180"/>
      <c r="T617" s="50" cm="1">
        <f t="array" ref="T617">_xlfn._xlws.FILTER(cek_realisasi[Akrual],cek_realisasi[Akun]=A617,0)</f>
        <v>0</v>
      </c>
      <c r="U617" s="50">
        <f>M617-T617</f>
        <v>10000000</v>
      </c>
    </row>
    <row r="618" spans="1:21" ht="13.2" x14ac:dyDescent="0.25">
      <c r="A618" s="1" t="s">
        <v>455</v>
      </c>
      <c r="B618" s="151" t="s">
        <v>930</v>
      </c>
      <c r="C618" s="52" t="s">
        <v>185</v>
      </c>
      <c r="D618" s="51"/>
      <c r="E618" s="51"/>
      <c r="F618" s="53"/>
      <c r="G618" s="53">
        <f>G619</f>
        <v>76950000</v>
      </c>
      <c r="H618" s="151" t="s">
        <v>930</v>
      </c>
      <c r="I618" s="52" t="s">
        <v>185</v>
      </c>
      <c r="J618" s="51"/>
      <c r="K618" s="51"/>
      <c r="L618" s="53"/>
      <c r="M618" s="53">
        <f>M619</f>
        <v>76950000</v>
      </c>
      <c r="N618" s="324">
        <f t="shared" si="182"/>
        <v>0</v>
      </c>
      <c r="O618" s="187"/>
      <c r="P618" s="180"/>
      <c r="Q618" s="180"/>
      <c r="R618" s="499" t="s">
        <v>433</v>
      </c>
      <c r="S618" s="223" t="s">
        <v>508</v>
      </c>
      <c r="T618" s="53">
        <f>T619</f>
        <v>0</v>
      </c>
      <c r="U618" s="53">
        <f>U619</f>
        <v>76950000</v>
      </c>
    </row>
    <row r="619" spans="1:21" ht="13.2" x14ac:dyDescent="0.25">
      <c r="A619" s="22" t="s">
        <v>456</v>
      </c>
      <c r="B619" s="150"/>
      <c r="C619" s="49" t="s">
        <v>931</v>
      </c>
      <c r="D619" s="48">
        <v>90</v>
      </c>
      <c r="E619" s="48" t="s">
        <v>26</v>
      </c>
      <c r="F619" s="50">
        <v>855000</v>
      </c>
      <c r="G619" s="50">
        <f>ROUNDDOWN(D619*F619,-3)</f>
        <v>76950000</v>
      </c>
      <c r="H619" s="150"/>
      <c r="I619" s="49" t="s">
        <v>931</v>
      </c>
      <c r="J619" s="48">
        <v>90</v>
      </c>
      <c r="K619" s="48" t="s">
        <v>26</v>
      </c>
      <c r="L619" s="50">
        <v>855000</v>
      </c>
      <c r="M619" s="50">
        <f>ROUNDDOWN(J619*L619,-3)</f>
        <v>76950000</v>
      </c>
      <c r="N619" s="247">
        <f t="shared" si="182"/>
        <v>0</v>
      </c>
      <c r="O619" s="187"/>
      <c r="P619" s="180"/>
      <c r="Q619" s="180"/>
      <c r="T619" s="50" cm="1">
        <f t="array" ref="T619">_xlfn._xlws.FILTER(cek_realisasi[Akrual],cek_realisasi[Akun]=A619,0)</f>
        <v>0</v>
      </c>
      <c r="U619" s="50">
        <f>M619-T619</f>
        <v>76950000</v>
      </c>
    </row>
    <row r="620" spans="1:21" ht="13.2" x14ac:dyDescent="0.25">
      <c r="A620" s="1" t="s">
        <v>457</v>
      </c>
      <c r="B620" s="153" t="s">
        <v>525</v>
      </c>
      <c r="C620" s="58" t="s">
        <v>35</v>
      </c>
      <c r="D620" s="57"/>
      <c r="E620" s="57"/>
      <c r="F620" s="59"/>
      <c r="G620" s="59">
        <f>SUM(G621:G622)</f>
        <v>234600000</v>
      </c>
      <c r="H620" s="153" t="s">
        <v>525</v>
      </c>
      <c r="I620" s="58" t="s">
        <v>35</v>
      </c>
      <c r="J620" s="57"/>
      <c r="K620" s="57"/>
      <c r="L620" s="59"/>
      <c r="M620" s="59">
        <f>SUM(M621:M622)</f>
        <v>234600000</v>
      </c>
      <c r="N620" s="325">
        <f t="shared" si="182"/>
        <v>0</v>
      </c>
      <c r="O620" s="187"/>
      <c r="P620" s="180"/>
      <c r="Q620" s="180"/>
      <c r="R620" s="499" t="s">
        <v>433</v>
      </c>
      <c r="S620" s="223" t="s">
        <v>508</v>
      </c>
      <c r="T620" s="59">
        <f>SUM(T621:T622)</f>
        <v>0</v>
      </c>
      <c r="U620" s="59">
        <f>SUM(U621:U622)</f>
        <v>234600000</v>
      </c>
    </row>
    <row r="621" spans="1:21" ht="26.4" x14ac:dyDescent="0.25">
      <c r="A621" s="1" t="s">
        <v>458</v>
      </c>
      <c r="B621" s="150"/>
      <c r="C621" s="49" t="s">
        <v>932</v>
      </c>
      <c r="D621" s="48">
        <v>20</v>
      </c>
      <c r="E621" s="48" t="s">
        <v>26</v>
      </c>
      <c r="F621" s="50">
        <v>5500000</v>
      </c>
      <c r="G621" s="50">
        <f>ROUNDDOWN(D621*F621,-3)</f>
        <v>110000000</v>
      </c>
      <c r="H621" s="150"/>
      <c r="I621" s="49" t="s">
        <v>932</v>
      </c>
      <c r="J621" s="48">
        <v>20</v>
      </c>
      <c r="K621" s="48" t="s">
        <v>26</v>
      </c>
      <c r="L621" s="50">
        <v>5500000</v>
      </c>
      <c r="M621" s="50">
        <f>ROUNDDOWN(J621*L621,-3)</f>
        <v>110000000</v>
      </c>
      <c r="N621" s="247">
        <f t="shared" si="182"/>
        <v>0</v>
      </c>
      <c r="O621" s="187"/>
      <c r="P621" s="180"/>
      <c r="Q621" s="180"/>
      <c r="T621" s="50" cm="1">
        <f t="array" ref="T621">_xlfn._xlws.FILTER(cek_realisasi[Akrual],cek_realisasi[Akun]=A621,0)</f>
        <v>0</v>
      </c>
      <c r="U621" s="50">
        <f t="shared" ref="U621:U622" si="202">M621-T621</f>
        <v>110000000</v>
      </c>
    </row>
    <row r="622" spans="1:21" ht="13.2" x14ac:dyDescent="0.25">
      <c r="A622" s="1" t="s">
        <v>459</v>
      </c>
      <c r="B622" s="150"/>
      <c r="C622" s="49" t="s">
        <v>933</v>
      </c>
      <c r="D622" s="48">
        <v>89</v>
      </c>
      <c r="E622" s="48" t="s">
        <v>26</v>
      </c>
      <c r="F622" s="50">
        <v>1400000</v>
      </c>
      <c r="G622" s="50">
        <f>ROUNDDOWN(D622*F622,-3)</f>
        <v>124600000</v>
      </c>
      <c r="H622" s="150"/>
      <c r="I622" s="49" t="s">
        <v>933</v>
      </c>
      <c r="J622" s="48">
        <v>89</v>
      </c>
      <c r="K622" s="48" t="s">
        <v>26</v>
      </c>
      <c r="L622" s="50">
        <v>1400000</v>
      </c>
      <c r="M622" s="50">
        <f>ROUNDDOWN(J622*L622,-3)</f>
        <v>124600000</v>
      </c>
      <c r="N622" s="247">
        <f t="shared" si="182"/>
        <v>0</v>
      </c>
      <c r="O622" s="187"/>
      <c r="P622" s="180"/>
      <c r="Q622" s="180"/>
      <c r="T622" s="50" cm="1">
        <f t="array" ref="T622">_xlfn._xlws.FILTER(cek_realisasi[Akrual],cek_realisasi[Akun]=A622,0)</f>
        <v>0</v>
      </c>
      <c r="U622" s="50">
        <f t="shared" si="202"/>
        <v>124600000</v>
      </c>
    </row>
    <row r="623" spans="1:21" ht="13.2" x14ac:dyDescent="0.25">
      <c r="A623" s="1" t="s">
        <v>460</v>
      </c>
      <c r="B623" s="155" t="s">
        <v>38</v>
      </c>
      <c r="C623" s="64" t="s">
        <v>461</v>
      </c>
      <c r="D623" s="63"/>
      <c r="E623" s="63"/>
      <c r="F623" s="65"/>
      <c r="G623" s="65">
        <f>SUM(G624,G631,G634,G636,G639)</f>
        <v>5699412000</v>
      </c>
      <c r="H623" s="155" t="s">
        <v>38</v>
      </c>
      <c r="I623" s="64" t="s">
        <v>461</v>
      </c>
      <c r="J623" s="63"/>
      <c r="K623" s="63"/>
      <c r="L623" s="65"/>
      <c r="M623" s="65">
        <f>SUM(M624,M631,M634,M636,M639)</f>
        <v>5699412000</v>
      </c>
      <c r="N623" s="327">
        <f t="shared" si="182"/>
        <v>0</v>
      </c>
      <c r="O623" s="213"/>
      <c r="P623" s="180" t="s">
        <v>507</v>
      </c>
      <c r="Q623" s="180" t="s">
        <v>508</v>
      </c>
      <c r="S623" s="223"/>
      <c r="T623" s="65">
        <f>SUM(T624,T631,T634,T636,T639)</f>
        <v>3032127258</v>
      </c>
      <c r="U623" s="65">
        <f>SUM(U624,U631,U634,U636,U639)</f>
        <v>2667284742</v>
      </c>
    </row>
    <row r="624" spans="1:21" ht="13.2" x14ac:dyDescent="0.25">
      <c r="A624" s="1" t="s">
        <v>462</v>
      </c>
      <c r="B624" s="149" t="s">
        <v>523</v>
      </c>
      <c r="C624" s="46" t="s">
        <v>24</v>
      </c>
      <c r="D624" s="45"/>
      <c r="E624" s="45"/>
      <c r="F624" s="47"/>
      <c r="G624" s="47">
        <f>SUM(G625:G630)</f>
        <v>64620000</v>
      </c>
      <c r="H624" s="149" t="s">
        <v>523</v>
      </c>
      <c r="I624" s="46" t="s">
        <v>24</v>
      </c>
      <c r="J624" s="45"/>
      <c r="K624" s="45"/>
      <c r="L624" s="47"/>
      <c r="M624" s="47">
        <f>SUM(M625:M630)</f>
        <v>64620000</v>
      </c>
      <c r="N624" s="323">
        <f t="shared" si="182"/>
        <v>0</v>
      </c>
      <c r="O624" s="187"/>
      <c r="P624" s="180"/>
      <c r="Q624" s="180"/>
      <c r="R624" s="499" t="s">
        <v>433</v>
      </c>
      <c r="S624" s="223" t="s">
        <v>508</v>
      </c>
      <c r="T624" s="47">
        <f>SUM(T625:T630)</f>
        <v>9993450</v>
      </c>
      <c r="U624" s="47">
        <f>SUM(U625:U630)</f>
        <v>54626550</v>
      </c>
    </row>
    <row r="625" spans="1:21" ht="13.2" x14ac:dyDescent="0.25">
      <c r="A625" s="1" t="s">
        <v>463</v>
      </c>
      <c r="B625" s="150"/>
      <c r="C625" s="49" t="s">
        <v>554</v>
      </c>
      <c r="D625" s="48">
        <v>100</v>
      </c>
      <c r="E625" s="48" t="s">
        <v>26</v>
      </c>
      <c r="F625" s="50">
        <v>70000</v>
      </c>
      <c r="G625" s="50">
        <f t="shared" ref="G625:G630" si="203">ROUNDDOWN(D625*F625,-3)</f>
        <v>7000000</v>
      </c>
      <c r="H625" s="150"/>
      <c r="I625" s="49" t="s">
        <v>554</v>
      </c>
      <c r="J625" s="48">
        <v>100</v>
      </c>
      <c r="K625" s="48" t="s">
        <v>26</v>
      </c>
      <c r="L625" s="50">
        <v>70000</v>
      </c>
      <c r="M625" s="50">
        <f t="shared" ref="M625:M630" si="204">ROUNDDOWN(J625*L625,-3)</f>
        <v>7000000</v>
      </c>
      <c r="N625" s="247">
        <f t="shared" si="182"/>
        <v>0</v>
      </c>
      <c r="O625" s="187"/>
      <c r="P625" s="180"/>
      <c r="Q625" s="180"/>
      <c r="T625" s="50" cm="1">
        <f t="array" ref="T625">_xlfn._xlws.FILTER(cek_realisasi[Akrual],cek_realisasi[Akun]=A625,0)</f>
        <v>2160000</v>
      </c>
      <c r="U625" s="50">
        <f t="shared" ref="U625:U630" si="205">M625-T625</f>
        <v>4840000</v>
      </c>
    </row>
    <row r="626" spans="1:21" ht="13.2" x14ac:dyDescent="0.25">
      <c r="A626" s="1" t="s">
        <v>464</v>
      </c>
      <c r="B626" s="150"/>
      <c r="C626" s="49" t="s">
        <v>555</v>
      </c>
      <c r="D626" s="48">
        <v>8</v>
      </c>
      <c r="E626" s="48" t="s">
        <v>120</v>
      </c>
      <c r="F626" s="50">
        <v>1500000</v>
      </c>
      <c r="G626" s="50">
        <f t="shared" si="203"/>
        <v>12000000</v>
      </c>
      <c r="H626" s="150"/>
      <c r="I626" s="49" t="s">
        <v>555</v>
      </c>
      <c r="J626" s="48">
        <v>8</v>
      </c>
      <c r="K626" s="48" t="s">
        <v>120</v>
      </c>
      <c r="L626" s="50">
        <v>1500000</v>
      </c>
      <c r="M626" s="50">
        <f t="shared" si="204"/>
        <v>12000000</v>
      </c>
      <c r="N626" s="247">
        <f t="shared" si="182"/>
        <v>0</v>
      </c>
      <c r="O626" s="187"/>
      <c r="P626" s="180"/>
      <c r="Q626" s="180"/>
      <c r="T626" s="50" cm="1">
        <f t="array" ref="T626">_xlfn._xlws.FILTER(cek_realisasi[Akrual],cek_realisasi[Akun]=A626,0)</f>
        <v>2932450</v>
      </c>
      <c r="U626" s="50">
        <f t="shared" si="205"/>
        <v>9067550</v>
      </c>
    </row>
    <row r="627" spans="1:21" ht="13.2" x14ac:dyDescent="0.25">
      <c r="A627" s="1" t="s">
        <v>465</v>
      </c>
      <c r="B627" s="150"/>
      <c r="C627" s="49" t="s">
        <v>556</v>
      </c>
      <c r="D627" s="48">
        <v>8</v>
      </c>
      <c r="E627" s="48" t="s">
        <v>120</v>
      </c>
      <c r="F627" s="50">
        <v>1500000</v>
      </c>
      <c r="G627" s="50">
        <f t="shared" si="203"/>
        <v>12000000</v>
      </c>
      <c r="H627" s="150"/>
      <c r="I627" s="49" t="s">
        <v>556</v>
      </c>
      <c r="J627" s="48">
        <v>8</v>
      </c>
      <c r="K627" s="48" t="s">
        <v>120</v>
      </c>
      <c r="L627" s="50">
        <v>1500000</v>
      </c>
      <c r="M627" s="50">
        <f t="shared" si="204"/>
        <v>12000000</v>
      </c>
      <c r="N627" s="247">
        <f t="shared" ref="N627:N660" si="206">G627-M627</f>
        <v>0</v>
      </c>
      <c r="O627" s="187"/>
      <c r="P627" s="180"/>
      <c r="Q627" s="180"/>
      <c r="T627" s="50" cm="1">
        <f t="array" ref="T627">_xlfn._xlws.FILTER(cek_realisasi[Akrual],cek_realisasi[Akun]=A627,0)</f>
        <v>2910000</v>
      </c>
      <c r="U627" s="50">
        <f t="shared" si="205"/>
        <v>9090000</v>
      </c>
    </row>
    <row r="628" spans="1:21" ht="13.2" x14ac:dyDescent="0.25">
      <c r="A628" s="1" t="s">
        <v>466</v>
      </c>
      <c r="B628" s="150"/>
      <c r="C628" s="49" t="s">
        <v>557</v>
      </c>
      <c r="D628" s="48">
        <v>8</v>
      </c>
      <c r="E628" s="48" t="s">
        <v>120</v>
      </c>
      <c r="F628" s="50">
        <v>1000000</v>
      </c>
      <c r="G628" s="50">
        <f t="shared" si="203"/>
        <v>8000000</v>
      </c>
      <c r="H628" s="150"/>
      <c r="I628" s="49" t="s">
        <v>557</v>
      </c>
      <c r="J628" s="48">
        <v>8</v>
      </c>
      <c r="K628" s="48" t="s">
        <v>120</v>
      </c>
      <c r="L628" s="50">
        <v>1000000</v>
      </c>
      <c r="M628" s="50">
        <f t="shared" si="204"/>
        <v>8000000</v>
      </c>
      <c r="N628" s="247">
        <f t="shared" si="206"/>
        <v>0</v>
      </c>
      <c r="O628" s="187"/>
      <c r="P628" s="180"/>
      <c r="Q628" s="180"/>
      <c r="T628" s="50" cm="1">
        <f t="array" ref="T628">_xlfn._xlws.FILTER(cek_realisasi[Akrual],cek_realisasi[Akun]=A628,0)</f>
        <v>1991000</v>
      </c>
      <c r="U628" s="50">
        <f t="shared" si="205"/>
        <v>6009000</v>
      </c>
    </row>
    <row r="629" spans="1:21" ht="13.2" x14ac:dyDescent="0.25">
      <c r="A629" s="1" t="s">
        <v>467</v>
      </c>
      <c r="B629" s="150"/>
      <c r="C629" s="49" t="s">
        <v>829</v>
      </c>
      <c r="D629" s="48">
        <v>30</v>
      </c>
      <c r="E629" s="48" t="s">
        <v>59</v>
      </c>
      <c r="F629" s="50">
        <v>350000</v>
      </c>
      <c r="G629" s="50">
        <f t="shared" si="203"/>
        <v>10500000</v>
      </c>
      <c r="H629" s="150"/>
      <c r="I629" s="49" t="s">
        <v>829</v>
      </c>
      <c r="J629" s="48">
        <v>30</v>
      </c>
      <c r="K629" s="48" t="s">
        <v>59</v>
      </c>
      <c r="L629" s="50">
        <v>350000</v>
      </c>
      <c r="M629" s="50">
        <f t="shared" si="204"/>
        <v>10500000</v>
      </c>
      <c r="N629" s="247">
        <f t="shared" si="206"/>
        <v>0</v>
      </c>
      <c r="O629" s="187"/>
      <c r="P629" s="180"/>
      <c r="Q629" s="180"/>
      <c r="T629" s="50" cm="1">
        <f t="array" ref="T629">_xlfn._xlws.FILTER(cek_realisasi[Akrual],cek_realisasi[Akun]=A629,0)</f>
        <v>0</v>
      </c>
      <c r="U629" s="50">
        <f t="shared" si="205"/>
        <v>10500000</v>
      </c>
    </row>
    <row r="630" spans="1:21" ht="13.2" x14ac:dyDescent="0.25">
      <c r="A630" s="1" t="s">
        <v>934</v>
      </c>
      <c r="B630" s="150"/>
      <c r="C630" s="49" t="s">
        <v>831</v>
      </c>
      <c r="D630" s="48">
        <v>54</v>
      </c>
      <c r="E630" s="48" t="s">
        <v>935</v>
      </c>
      <c r="F630" s="50">
        <v>280000</v>
      </c>
      <c r="G630" s="50">
        <f t="shared" si="203"/>
        <v>15120000</v>
      </c>
      <c r="H630" s="150"/>
      <c r="I630" s="49" t="s">
        <v>831</v>
      </c>
      <c r="J630" s="48">
        <v>54</v>
      </c>
      <c r="K630" s="48" t="s">
        <v>935</v>
      </c>
      <c r="L630" s="50">
        <v>280000</v>
      </c>
      <c r="M630" s="50">
        <f t="shared" si="204"/>
        <v>15120000</v>
      </c>
      <c r="N630" s="247">
        <f t="shared" si="206"/>
        <v>0</v>
      </c>
      <c r="O630" s="187"/>
      <c r="P630" s="180"/>
      <c r="Q630" s="180"/>
      <c r="T630" s="50" cm="1">
        <f t="array" ref="T630">_xlfn._xlws.FILTER(cek_realisasi[Akrual],cek_realisasi[Akun]=A630,0)</f>
        <v>0</v>
      </c>
      <c r="U630" s="50">
        <f t="shared" si="205"/>
        <v>15120000</v>
      </c>
    </row>
    <row r="631" spans="1:21" ht="13.2" x14ac:dyDescent="0.25">
      <c r="A631" s="1" t="s">
        <v>468</v>
      </c>
      <c r="B631" s="151" t="s">
        <v>524</v>
      </c>
      <c r="C631" s="52" t="s">
        <v>73</v>
      </c>
      <c r="D631" s="51"/>
      <c r="E631" s="48"/>
      <c r="F631" s="53"/>
      <c r="G631" s="53">
        <f>SUM(G632:G633)</f>
        <v>5257592000</v>
      </c>
      <c r="H631" s="151" t="s">
        <v>524</v>
      </c>
      <c r="I631" s="52" t="s">
        <v>73</v>
      </c>
      <c r="J631" s="51"/>
      <c r="K631" s="48"/>
      <c r="L631" s="53"/>
      <c r="M631" s="53">
        <f>SUM(M632:M633)</f>
        <v>5257592000</v>
      </c>
      <c r="N631" s="324">
        <f t="shared" si="206"/>
        <v>0</v>
      </c>
      <c r="O631" s="187"/>
      <c r="P631" s="180"/>
      <c r="Q631" s="180"/>
      <c r="R631" s="499" t="s">
        <v>433</v>
      </c>
      <c r="S631" s="223" t="s">
        <v>508</v>
      </c>
      <c r="T631" s="53">
        <f>SUM(T632:T633)</f>
        <v>2959710248</v>
      </c>
      <c r="U631" s="53">
        <f>SUM(U632:U633)</f>
        <v>2297881752</v>
      </c>
    </row>
    <row r="632" spans="1:21" ht="13.2" x14ac:dyDescent="0.25">
      <c r="A632" s="1" t="s">
        <v>469</v>
      </c>
      <c r="B632" s="150"/>
      <c r="C632" s="49" t="s">
        <v>928</v>
      </c>
      <c r="D632" s="48">
        <v>101</v>
      </c>
      <c r="E632" s="48" t="s">
        <v>26</v>
      </c>
      <c r="F632" s="50">
        <v>52047941</v>
      </c>
      <c r="G632" s="50">
        <f>ROUNDDOWN(D632*F632,-3)</f>
        <v>5256842000</v>
      </c>
      <c r="H632" s="150"/>
      <c r="I632" s="49" t="s">
        <v>928</v>
      </c>
      <c r="J632" s="48">
        <v>101</v>
      </c>
      <c r="K632" s="48" t="s">
        <v>26</v>
      </c>
      <c r="L632" s="50">
        <v>52047941</v>
      </c>
      <c r="M632" s="50">
        <f>ROUNDDOWN(J632*L632,-3)</f>
        <v>5256842000</v>
      </c>
      <c r="N632" s="247">
        <f t="shared" si="206"/>
        <v>0</v>
      </c>
      <c r="O632" s="187"/>
      <c r="P632" s="180"/>
      <c r="Q632" s="180"/>
      <c r="T632" s="50" cm="1">
        <f t="array" ref="T632">_xlfn._xlws.FILTER(cek_realisasi[Akrual],cek_realisasi[Akun]=A632,0)</f>
        <v>2959710248</v>
      </c>
      <c r="U632" s="50">
        <f t="shared" ref="U632:U633" si="207">M632-T632</f>
        <v>2297131752</v>
      </c>
    </row>
    <row r="633" spans="1:21" ht="13.2" x14ac:dyDescent="0.25">
      <c r="A633" s="1" t="s">
        <v>470</v>
      </c>
      <c r="B633" s="150"/>
      <c r="C633" s="49" t="s">
        <v>929</v>
      </c>
      <c r="D633" s="48">
        <v>3</v>
      </c>
      <c r="E633" s="48" t="s">
        <v>120</v>
      </c>
      <c r="F633" s="50">
        <v>250000</v>
      </c>
      <c r="G633" s="50">
        <f>ROUNDDOWN(D633*F633,-3)</f>
        <v>750000</v>
      </c>
      <c r="H633" s="150"/>
      <c r="I633" s="49" t="s">
        <v>929</v>
      </c>
      <c r="J633" s="48">
        <v>3</v>
      </c>
      <c r="K633" s="48" t="s">
        <v>120</v>
      </c>
      <c r="L633" s="50">
        <v>250000</v>
      </c>
      <c r="M633" s="50">
        <f>ROUNDDOWN(J633*L633,-3)</f>
        <v>750000</v>
      </c>
      <c r="N633" s="247">
        <f t="shared" si="206"/>
        <v>0</v>
      </c>
      <c r="O633" s="187"/>
      <c r="P633" s="180"/>
      <c r="Q633" s="180"/>
      <c r="T633" s="50" cm="1">
        <f t="array" ref="T633">_xlfn._xlws.FILTER(cek_realisasi[Akrual],cek_realisasi[Akun]=A633,0)</f>
        <v>0</v>
      </c>
      <c r="U633" s="50">
        <f t="shared" si="207"/>
        <v>750000</v>
      </c>
    </row>
    <row r="634" spans="1:21" ht="13.2" x14ac:dyDescent="0.25">
      <c r="A634" s="1" t="s">
        <v>471</v>
      </c>
      <c r="B634" s="151" t="s">
        <v>528</v>
      </c>
      <c r="C634" s="52" t="s">
        <v>31</v>
      </c>
      <c r="D634" s="51"/>
      <c r="E634" s="48"/>
      <c r="F634" s="53"/>
      <c r="G634" s="53">
        <f>G635</f>
        <v>20000000</v>
      </c>
      <c r="H634" s="151" t="s">
        <v>528</v>
      </c>
      <c r="I634" s="52" t="s">
        <v>31</v>
      </c>
      <c r="J634" s="51"/>
      <c r="K634" s="48"/>
      <c r="L634" s="53"/>
      <c r="M634" s="53">
        <f>M635</f>
        <v>20000000</v>
      </c>
      <c r="N634" s="324">
        <f t="shared" si="206"/>
        <v>0</v>
      </c>
      <c r="O634" s="187"/>
      <c r="P634" s="180"/>
      <c r="Q634" s="180"/>
      <c r="R634" s="499" t="s">
        <v>433</v>
      </c>
      <c r="S634" s="223" t="s">
        <v>508</v>
      </c>
      <c r="T634" s="53">
        <f>T635</f>
        <v>0</v>
      </c>
      <c r="U634" s="53">
        <f>U635</f>
        <v>20000000</v>
      </c>
    </row>
    <row r="635" spans="1:21" ht="13.2" x14ac:dyDescent="0.25">
      <c r="A635" s="1" t="s">
        <v>472</v>
      </c>
      <c r="B635" s="150"/>
      <c r="C635" s="49" t="s">
        <v>558</v>
      </c>
      <c r="D635" s="48">
        <v>20</v>
      </c>
      <c r="E635" s="48" t="s">
        <v>33</v>
      </c>
      <c r="F635" s="50">
        <v>1000000</v>
      </c>
      <c r="G635" s="50">
        <f>ROUNDDOWN(D635*F635,-3)</f>
        <v>20000000</v>
      </c>
      <c r="H635" s="150"/>
      <c r="I635" s="49" t="s">
        <v>558</v>
      </c>
      <c r="J635" s="48">
        <v>20</v>
      </c>
      <c r="K635" s="48" t="s">
        <v>33</v>
      </c>
      <c r="L635" s="50">
        <v>1000000</v>
      </c>
      <c r="M635" s="50">
        <f>ROUNDDOWN(J635*L635,-3)</f>
        <v>20000000</v>
      </c>
      <c r="N635" s="247">
        <f t="shared" si="206"/>
        <v>0</v>
      </c>
      <c r="O635" s="187"/>
      <c r="P635" s="180"/>
      <c r="Q635" s="180"/>
      <c r="T635" s="50" cm="1">
        <f t="array" ref="T635">_xlfn._xlws.FILTER(cek_realisasi[Akrual],cek_realisasi[Akun]=A635,0)</f>
        <v>0</v>
      </c>
      <c r="U635" s="50">
        <f>M635-T635</f>
        <v>20000000</v>
      </c>
    </row>
    <row r="636" spans="1:21" ht="13.2" x14ac:dyDescent="0.25">
      <c r="A636" s="1" t="s">
        <v>473</v>
      </c>
      <c r="B636" s="151" t="s">
        <v>525</v>
      </c>
      <c r="C636" s="52" t="s">
        <v>35</v>
      </c>
      <c r="D636" s="51"/>
      <c r="E636" s="51"/>
      <c r="F636" s="53"/>
      <c r="G636" s="53">
        <f>SUM(G637:G638)</f>
        <v>152000000</v>
      </c>
      <c r="H636" s="151" t="s">
        <v>525</v>
      </c>
      <c r="I636" s="52" t="s">
        <v>35</v>
      </c>
      <c r="J636" s="51"/>
      <c r="K636" s="51"/>
      <c r="L636" s="53"/>
      <c r="M636" s="53">
        <f>SUM(M637:M638)</f>
        <v>152000000</v>
      </c>
      <c r="N636" s="324">
        <f t="shared" si="206"/>
        <v>0</v>
      </c>
      <c r="O636" s="187"/>
      <c r="P636" s="180"/>
      <c r="Q636" s="180"/>
      <c r="R636" s="499" t="s">
        <v>433</v>
      </c>
      <c r="S636" s="223" t="s">
        <v>508</v>
      </c>
      <c r="T636" s="53">
        <f>SUM(T637:T638)</f>
        <v>62423560</v>
      </c>
      <c r="U636" s="53">
        <f>SUM(U637:U638)</f>
        <v>89576440</v>
      </c>
    </row>
    <row r="637" spans="1:21" ht="26.4" x14ac:dyDescent="0.25">
      <c r="A637" s="1" t="s">
        <v>474</v>
      </c>
      <c r="B637" s="150"/>
      <c r="C637" s="49" t="s">
        <v>932</v>
      </c>
      <c r="D637" s="48">
        <v>20</v>
      </c>
      <c r="E637" s="48" t="s">
        <v>26</v>
      </c>
      <c r="F637" s="50">
        <v>5500000</v>
      </c>
      <c r="G637" s="50">
        <f>ROUNDDOWN(D637*F637,-3)</f>
        <v>110000000</v>
      </c>
      <c r="H637" s="150"/>
      <c r="I637" s="49" t="s">
        <v>932</v>
      </c>
      <c r="J637" s="48">
        <v>20</v>
      </c>
      <c r="K637" s="48" t="s">
        <v>26</v>
      </c>
      <c r="L637" s="50">
        <v>5500000</v>
      </c>
      <c r="M637" s="50">
        <f>ROUNDDOWN(J637*L637,-3)</f>
        <v>110000000</v>
      </c>
      <c r="N637" s="247">
        <f t="shared" si="206"/>
        <v>0</v>
      </c>
      <c r="O637" s="187"/>
      <c r="P637" s="180"/>
      <c r="Q637" s="180"/>
      <c r="T637" s="50" cm="1">
        <f t="array" ref="T637">_xlfn._xlws.FILTER(cek_realisasi[Akrual],cek_realisasi[Akun]=A637,0)</f>
        <v>62423560</v>
      </c>
      <c r="U637" s="50">
        <f t="shared" ref="U637:U638" si="208">M637-T637</f>
        <v>47576440</v>
      </c>
    </row>
    <row r="638" spans="1:21" ht="13.2" x14ac:dyDescent="0.25">
      <c r="A638" s="1" t="s">
        <v>475</v>
      </c>
      <c r="B638" s="150"/>
      <c r="C638" s="49" t="s">
        <v>933</v>
      </c>
      <c r="D638" s="48">
        <v>28</v>
      </c>
      <c r="E638" s="48" t="s">
        <v>26</v>
      </c>
      <c r="F638" s="50">
        <v>1500000</v>
      </c>
      <c r="G638" s="50">
        <f>ROUNDDOWN(D638*F638,-3)</f>
        <v>42000000</v>
      </c>
      <c r="H638" s="150"/>
      <c r="I638" s="49" t="s">
        <v>933</v>
      </c>
      <c r="J638" s="48">
        <v>28</v>
      </c>
      <c r="K638" s="48" t="s">
        <v>26</v>
      </c>
      <c r="L638" s="50">
        <v>1500000</v>
      </c>
      <c r="M638" s="50">
        <f>ROUNDDOWN(J638*L638,-3)</f>
        <v>42000000</v>
      </c>
      <c r="N638" s="247">
        <f t="shared" si="206"/>
        <v>0</v>
      </c>
      <c r="O638" s="187"/>
      <c r="P638" s="180"/>
      <c r="Q638" s="180"/>
      <c r="T638" s="50" cm="1">
        <f t="array" ref="T638">_xlfn._xlws.FILTER(cek_realisasi[Akrual],cek_realisasi[Akun]=A638,0)</f>
        <v>0</v>
      </c>
      <c r="U638" s="50">
        <f t="shared" si="208"/>
        <v>42000000</v>
      </c>
    </row>
    <row r="639" spans="1:21" ht="13.2" x14ac:dyDescent="0.25">
      <c r="A639" s="1" t="s">
        <v>476</v>
      </c>
      <c r="B639" s="151" t="s">
        <v>529</v>
      </c>
      <c r="C639" s="52" t="s">
        <v>477</v>
      </c>
      <c r="D639" s="51"/>
      <c r="E639" s="51"/>
      <c r="F639" s="53"/>
      <c r="G639" s="53">
        <f>SUM(G640:G642)</f>
        <v>205200000</v>
      </c>
      <c r="H639" s="151" t="s">
        <v>529</v>
      </c>
      <c r="I639" s="52" t="s">
        <v>477</v>
      </c>
      <c r="J639" s="51"/>
      <c r="K639" s="51"/>
      <c r="L639" s="53"/>
      <c r="M639" s="53">
        <f>SUM(M640:M642)</f>
        <v>205200000</v>
      </c>
      <c r="N639" s="324">
        <f t="shared" si="206"/>
        <v>0</v>
      </c>
      <c r="O639" s="187"/>
      <c r="P639" s="180"/>
      <c r="Q639" s="180"/>
      <c r="R639" s="499" t="s">
        <v>433</v>
      </c>
      <c r="S639" s="223" t="s">
        <v>508</v>
      </c>
      <c r="T639" s="53">
        <f>SUM(T640:T642)</f>
        <v>0</v>
      </c>
      <c r="U639" s="53">
        <f>SUM(U640:U642)</f>
        <v>205200000</v>
      </c>
    </row>
    <row r="640" spans="1:21" ht="13.2" x14ac:dyDescent="0.25">
      <c r="A640" s="1" t="s">
        <v>478</v>
      </c>
      <c r="B640" s="150"/>
      <c r="C640" s="49" t="s">
        <v>936</v>
      </c>
      <c r="D640" s="48">
        <v>108</v>
      </c>
      <c r="E640" s="48" t="s">
        <v>479</v>
      </c>
      <c r="F640" s="50">
        <v>850000</v>
      </c>
      <c r="G640" s="50">
        <f>ROUNDDOWN(D640*F640,-3)</f>
        <v>91800000</v>
      </c>
      <c r="H640" s="150"/>
      <c r="I640" s="49" t="s">
        <v>936</v>
      </c>
      <c r="J640" s="48">
        <v>108</v>
      </c>
      <c r="K640" s="48" t="s">
        <v>479</v>
      </c>
      <c r="L640" s="50">
        <v>850000</v>
      </c>
      <c r="M640" s="50">
        <f>ROUNDDOWN(J640*L640,-3)</f>
        <v>91800000</v>
      </c>
      <c r="N640" s="247">
        <f t="shared" si="206"/>
        <v>0</v>
      </c>
      <c r="O640" s="187"/>
      <c r="P640" s="180"/>
      <c r="Q640" s="180"/>
      <c r="T640" s="50" cm="1">
        <f t="array" ref="T640">_xlfn._xlws.FILTER(cek_realisasi[Akrual],cek_realisasi[Akun]=A640,0)</f>
        <v>0</v>
      </c>
      <c r="U640" s="50">
        <f t="shared" ref="U640:U642" si="209">M640-T640</f>
        <v>91800000</v>
      </c>
    </row>
    <row r="641" spans="1:21" ht="13.2" x14ac:dyDescent="0.25">
      <c r="A641" s="1" t="s">
        <v>480</v>
      </c>
      <c r="B641" s="150"/>
      <c r="C641" s="49" t="s">
        <v>937</v>
      </c>
      <c r="D641" s="48">
        <v>54</v>
      </c>
      <c r="E641" s="48" t="s">
        <v>26</v>
      </c>
      <c r="F641" s="50">
        <v>450000</v>
      </c>
      <c r="G641" s="50">
        <f>ROUNDDOWN(D641*F641,-3)</f>
        <v>24300000</v>
      </c>
      <c r="H641" s="150"/>
      <c r="I641" s="49" t="s">
        <v>937</v>
      </c>
      <c r="J641" s="48">
        <v>54</v>
      </c>
      <c r="K641" s="48" t="s">
        <v>26</v>
      </c>
      <c r="L641" s="50">
        <v>450000</v>
      </c>
      <c r="M641" s="50">
        <f>ROUNDDOWN(J641*L641,-3)</f>
        <v>24300000</v>
      </c>
      <c r="N641" s="247">
        <f t="shared" si="206"/>
        <v>0</v>
      </c>
      <c r="O641" s="187"/>
      <c r="P641" s="180"/>
      <c r="Q641" s="180"/>
      <c r="T641" s="50" cm="1">
        <f t="array" ref="T641">_xlfn._xlws.FILTER(cek_realisasi[Akrual],cek_realisasi[Akun]=A641,0)</f>
        <v>0</v>
      </c>
      <c r="U641" s="50">
        <f t="shared" si="209"/>
        <v>24300000</v>
      </c>
    </row>
    <row r="642" spans="1:21" ht="13.2" x14ac:dyDescent="0.25">
      <c r="A642" s="1" t="s">
        <v>481</v>
      </c>
      <c r="B642" s="150"/>
      <c r="C642" s="49" t="s">
        <v>938</v>
      </c>
      <c r="D642" s="48">
        <v>54</v>
      </c>
      <c r="E642" s="48" t="s">
        <v>26</v>
      </c>
      <c r="F642" s="50">
        <v>1650000</v>
      </c>
      <c r="G642" s="50">
        <f>ROUNDDOWN(D642*F642,-3)</f>
        <v>89100000</v>
      </c>
      <c r="H642" s="150"/>
      <c r="I642" s="49" t="s">
        <v>938</v>
      </c>
      <c r="J642" s="48">
        <v>54</v>
      </c>
      <c r="K642" s="48" t="s">
        <v>26</v>
      </c>
      <c r="L642" s="50">
        <v>1650000</v>
      </c>
      <c r="M642" s="50">
        <f>ROUNDDOWN(J642*L642,-3)</f>
        <v>89100000</v>
      </c>
      <c r="N642" s="247">
        <f t="shared" si="206"/>
        <v>0</v>
      </c>
      <c r="O642" s="187"/>
      <c r="P642" s="180"/>
      <c r="Q642" s="180"/>
      <c r="T642" s="50" cm="1">
        <f t="array" ref="T642">_xlfn._xlws.FILTER(cek_realisasi[Akrual],cek_realisasi[Akun]=A642,0)</f>
        <v>0</v>
      </c>
      <c r="U642" s="50">
        <f t="shared" si="209"/>
        <v>89100000</v>
      </c>
    </row>
    <row r="643" spans="1:21" ht="13.2" x14ac:dyDescent="0.25">
      <c r="A643" s="1" t="s">
        <v>482</v>
      </c>
      <c r="B643" s="155" t="s">
        <v>91</v>
      </c>
      <c r="C643" s="64" t="s">
        <v>483</v>
      </c>
      <c r="D643" s="63"/>
      <c r="E643" s="63"/>
      <c r="F643" s="65"/>
      <c r="G643" s="65">
        <f>SUM(G644,G648,G650)</f>
        <v>186041000</v>
      </c>
      <c r="H643" s="155" t="s">
        <v>91</v>
      </c>
      <c r="I643" s="64" t="s">
        <v>483</v>
      </c>
      <c r="J643" s="63"/>
      <c r="K643" s="63"/>
      <c r="L643" s="65"/>
      <c r="M643" s="65">
        <f>SUM(M644,M648,M650)</f>
        <v>186041000</v>
      </c>
      <c r="N643" s="327">
        <f t="shared" si="206"/>
        <v>0</v>
      </c>
      <c r="O643" s="213"/>
      <c r="P643" s="180" t="s">
        <v>507</v>
      </c>
      <c r="Q643" s="180" t="s">
        <v>508</v>
      </c>
      <c r="S643" s="223"/>
      <c r="T643" s="65">
        <f>SUM(T644,T648,T650)</f>
        <v>7856950</v>
      </c>
      <c r="U643" s="65">
        <f>SUM(U644,U648,U650)</f>
        <v>178184050</v>
      </c>
    </row>
    <row r="644" spans="1:21" ht="13.2" x14ac:dyDescent="0.25">
      <c r="A644" s="1" t="s">
        <v>484</v>
      </c>
      <c r="B644" s="151" t="s">
        <v>523</v>
      </c>
      <c r="C644" s="52" t="s">
        <v>24</v>
      </c>
      <c r="D644" s="51"/>
      <c r="E644" s="51"/>
      <c r="F644" s="53"/>
      <c r="G644" s="53">
        <f>SUM(G645:G647)</f>
        <v>24000000</v>
      </c>
      <c r="H644" s="151" t="s">
        <v>523</v>
      </c>
      <c r="I644" s="52" t="s">
        <v>24</v>
      </c>
      <c r="J644" s="51"/>
      <c r="K644" s="51"/>
      <c r="L644" s="53"/>
      <c r="M644" s="53">
        <f>SUM(M645:M647)</f>
        <v>24000000</v>
      </c>
      <c r="N644" s="324">
        <f t="shared" si="206"/>
        <v>0</v>
      </c>
      <c r="O644" s="187"/>
      <c r="P644" s="180"/>
      <c r="Q644" s="180"/>
      <c r="R644" s="499" t="s">
        <v>433</v>
      </c>
      <c r="S644" s="223" t="s">
        <v>508</v>
      </c>
      <c r="T644" s="53">
        <f>SUM(T645:T647)</f>
        <v>7856950</v>
      </c>
      <c r="U644" s="53">
        <f>SUM(U645:U647)</f>
        <v>16143050</v>
      </c>
    </row>
    <row r="645" spans="1:21" ht="13.2" x14ac:dyDescent="0.25">
      <c r="A645" s="1" t="s">
        <v>485</v>
      </c>
      <c r="B645" s="150"/>
      <c r="C645" s="49" t="s">
        <v>630</v>
      </c>
      <c r="D645" s="48">
        <v>6</v>
      </c>
      <c r="E645" s="48" t="s">
        <v>120</v>
      </c>
      <c r="F645" s="50">
        <v>1500000</v>
      </c>
      <c r="G645" s="50">
        <f>ROUNDDOWN(D645*F645,-3)</f>
        <v>9000000</v>
      </c>
      <c r="H645" s="150"/>
      <c r="I645" s="49" t="s">
        <v>630</v>
      </c>
      <c r="J645" s="48">
        <v>6</v>
      </c>
      <c r="K645" s="48" t="s">
        <v>120</v>
      </c>
      <c r="L645" s="50">
        <v>1500000</v>
      </c>
      <c r="M645" s="50">
        <f>ROUNDDOWN(J645*L645,-3)</f>
        <v>9000000</v>
      </c>
      <c r="N645" s="247">
        <f t="shared" si="206"/>
        <v>0</v>
      </c>
      <c r="O645" s="187"/>
      <c r="P645" s="180"/>
      <c r="Q645" s="180"/>
      <c r="T645" s="50" cm="1">
        <f t="array" ref="T645">_xlfn._xlws.FILTER(cek_realisasi[Akrual],cek_realisasi[Akun]=A645,0)</f>
        <v>2952950</v>
      </c>
      <c r="U645" s="50">
        <f t="shared" ref="U645:U647" si="210">M645-T645</f>
        <v>6047050</v>
      </c>
    </row>
    <row r="646" spans="1:21" ht="13.2" x14ac:dyDescent="0.25">
      <c r="A646" s="1" t="s">
        <v>486</v>
      </c>
      <c r="B646" s="150"/>
      <c r="C646" s="49" t="s">
        <v>562</v>
      </c>
      <c r="D646" s="48">
        <v>6</v>
      </c>
      <c r="E646" s="48" t="s">
        <v>120</v>
      </c>
      <c r="F646" s="50">
        <v>1500000</v>
      </c>
      <c r="G646" s="50">
        <f>ROUNDDOWN(D646*F646,-3)</f>
        <v>9000000</v>
      </c>
      <c r="H646" s="150"/>
      <c r="I646" s="49" t="s">
        <v>562</v>
      </c>
      <c r="J646" s="48">
        <v>6</v>
      </c>
      <c r="K646" s="48" t="s">
        <v>120</v>
      </c>
      <c r="L646" s="50">
        <v>1500000</v>
      </c>
      <c r="M646" s="50">
        <f>ROUNDDOWN(J646*L646,-3)</f>
        <v>9000000</v>
      </c>
      <c r="N646" s="247">
        <f t="shared" si="206"/>
        <v>0</v>
      </c>
      <c r="O646" s="187"/>
      <c r="P646" s="180"/>
      <c r="Q646" s="180"/>
      <c r="T646" s="50" cm="1">
        <f t="array" ref="T646">_xlfn._xlws.FILTER(cek_realisasi[Akrual],cek_realisasi[Akun]=A646,0)</f>
        <v>2930000</v>
      </c>
      <c r="U646" s="50">
        <f t="shared" si="210"/>
        <v>6070000</v>
      </c>
    </row>
    <row r="647" spans="1:21" ht="13.2" x14ac:dyDescent="0.25">
      <c r="A647" s="1" t="s">
        <v>487</v>
      </c>
      <c r="B647" s="150"/>
      <c r="C647" s="49" t="s">
        <v>563</v>
      </c>
      <c r="D647" s="48">
        <v>6</v>
      </c>
      <c r="E647" s="48" t="s">
        <v>120</v>
      </c>
      <c r="F647" s="50">
        <v>1000000</v>
      </c>
      <c r="G647" s="50">
        <f>ROUNDDOWN(D647*F647,-3)</f>
        <v>6000000</v>
      </c>
      <c r="H647" s="150"/>
      <c r="I647" s="49" t="s">
        <v>563</v>
      </c>
      <c r="J647" s="48">
        <v>6</v>
      </c>
      <c r="K647" s="48" t="s">
        <v>120</v>
      </c>
      <c r="L647" s="50">
        <v>1000000</v>
      </c>
      <c r="M647" s="50">
        <f>ROUNDDOWN(J647*L647,-3)</f>
        <v>6000000</v>
      </c>
      <c r="N647" s="247">
        <f t="shared" si="206"/>
        <v>0</v>
      </c>
      <c r="O647" s="187"/>
      <c r="P647" s="180"/>
      <c r="Q647" s="180"/>
      <c r="T647" s="50" cm="1">
        <f t="array" ref="T647">_xlfn._xlws.FILTER(cek_realisasi[Akrual],cek_realisasi[Akun]=A647,0)</f>
        <v>1974000</v>
      </c>
      <c r="U647" s="50">
        <f t="shared" si="210"/>
        <v>4026000</v>
      </c>
    </row>
    <row r="648" spans="1:21" ht="13.2" x14ac:dyDescent="0.25">
      <c r="A648" s="1" t="s">
        <v>488</v>
      </c>
      <c r="B648" s="151" t="s">
        <v>524</v>
      </c>
      <c r="C648" s="52" t="s">
        <v>73</v>
      </c>
      <c r="D648" s="51"/>
      <c r="E648" s="51"/>
      <c r="F648" s="53"/>
      <c r="G648" s="53">
        <f>G649</f>
        <v>20000000</v>
      </c>
      <c r="H648" s="151" t="s">
        <v>524</v>
      </c>
      <c r="I648" s="52" t="s">
        <v>73</v>
      </c>
      <c r="J648" s="51"/>
      <c r="K648" s="51"/>
      <c r="L648" s="53"/>
      <c r="M648" s="53">
        <f>M649</f>
        <v>20000000</v>
      </c>
      <c r="N648" s="324">
        <f t="shared" si="206"/>
        <v>0</v>
      </c>
      <c r="O648" s="187"/>
      <c r="P648" s="180"/>
      <c r="Q648" s="180"/>
      <c r="R648" s="499" t="s">
        <v>433</v>
      </c>
      <c r="S648" s="223" t="s">
        <v>508</v>
      </c>
      <c r="T648" s="53">
        <f>T649</f>
        <v>0</v>
      </c>
      <c r="U648" s="53">
        <f>U649</f>
        <v>20000000</v>
      </c>
    </row>
    <row r="649" spans="1:21" ht="13.2" x14ac:dyDescent="0.25">
      <c r="A649" s="1" t="s">
        <v>489</v>
      </c>
      <c r="B649" s="150"/>
      <c r="C649" s="49" t="s">
        <v>939</v>
      </c>
      <c r="D649" s="48">
        <v>2</v>
      </c>
      <c r="E649" s="48" t="s">
        <v>26</v>
      </c>
      <c r="F649" s="50">
        <v>10000000</v>
      </c>
      <c r="G649" s="50">
        <f>ROUNDDOWN(D649*F649,-3)</f>
        <v>20000000</v>
      </c>
      <c r="H649" s="150"/>
      <c r="I649" s="49" t="s">
        <v>939</v>
      </c>
      <c r="J649" s="48">
        <v>2</v>
      </c>
      <c r="K649" s="48" t="s">
        <v>26</v>
      </c>
      <c r="L649" s="50">
        <v>10000000</v>
      </c>
      <c r="M649" s="50">
        <f>ROUNDDOWN(J649*L649,-3)</f>
        <v>20000000</v>
      </c>
      <c r="N649" s="247">
        <f t="shared" si="206"/>
        <v>0</v>
      </c>
      <c r="O649" s="187"/>
      <c r="P649" s="180"/>
      <c r="Q649" s="180"/>
      <c r="T649" s="50" cm="1">
        <f t="array" ref="T649">_xlfn._xlws.FILTER(cek_realisasi[Akrual],cek_realisasi[Akun]=A649,0)</f>
        <v>0</v>
      </c>
      <c r="U649" s="50">
        <f>M649-T649</f>
        <v>20000000</v>
      </c>
    </row>
    <row r="650" spans="1:21" ht="13.2" x14ac:dyDescent="0.25">
      <c r="A650" s="1" t="s">
        <v>490</v>
      </c>
      <c r="B650" s="151" t="s">
        <v>533</v>
      </c>
      <c r="C650" s="52" t="s">
        <v>491</v>
      </c>
      <c r="D650" s="51"/>
      <c r="E650" s="51"/>
      <c r="F650" s="53"/>
      <c r="G650" s="53">
        <f>G651</f>
        <v>142041000</v>
      </c>
      <c r="H650" s="151" t="s">
        <v>533</v>
      </c>
      <c r="I650" s="52" t="s">
        <v>491</v>
      </c>
      <c r="J650" s="51"/>
      <c r="K650" s="51"/>
      <c r="L650" s="53"/>
      <c r="M650" s="53">
        <f>M651</f>
        <v>142041000</v>
      </c>
      <c r="N650" s="324">
        <f t="shared" si="206"/>
        <v>0</v>
      </c>
      <c r="O650" s="187"/>
      <c r="P650" s="180"/>
      <c r="Q650" s="180"/>
      <c r="R650" s="499" t="s">
        <v>433</v>
      </c>
      <c r="S650" s="223" t="s">
        <v>508</v>
      </c>
      <c r="T650" s="53">
        <f>T651</f>
        <v>0</v>
      </c>
      <c r="U650" s="53">
        <f>U651</f>
        <v>142041000</v>
      </c>
    </row>
    <row r="651" spans="1:21" ht="26.4" x14ac:dyDescent="0.25">
      <c r="A651" s="1" t="s">
        <v>492</v>
      </c>
      <c r="B651" s="150"/>
      <c r="C651" s="49" t="s">
        <v>940</v>
      </c>
      <c r="D651" s="48">
        <v>3</v>
      </c>
      <c r="E651" s="48" t="s">
        <v>26</v>
      </c>
      <c r="F651" s="50">
        <v>47347000</v>
      </c>
      <c r="G651" s="50">
        <f>ROUNDDOWN(D651*F651,-3)</f>
        <v>142041000</v>
      </c>
      <c r="H651" s="150"/>
      <c r="I651" s="49" t="s">
        <v>940</v>
      </c>
      <c r="J651" s="48">
        <v>3</v>
      </c>
      <c r="K651" s="48" t="s">
        <v>26</v>
      </c>
      <c r="L651" s="50">
        <v>47347000</v>
      </c>
      <c r="M651" s="50">
        <f>ROUNDDOWN(J651*L651,-3)</f>
        <v>142041000</v>
      </c>
      <c r="N651" s="247">
        <f t="shared" si="206"/>
        <v>0</v>
      </c>
      <c r="O651" s="187"/>
      <c r="P651" s="180"/>
      <c r="Q651" s="180"/>
      <c r="T651" s="50" cm="1">
        <f t="array" ref="T651">_xlfn._xlws.FILTER(cek_realisasi[Akrual],cek_realisasi[Akun]=A651,0)</f>
        <v>0</v>
      </c>
      <c r="U651" s="50">
        <f>M651-T651</f>
        <v>142041000</v>
      </c>
    </row>
    <row r="652" spans="1:21" ht="13.2" x14ac:dyDescent="0.25">
      <c r="A652" s="1" t="s">
        <v>493</v>
      </c>
      <c r="B652" s="154" t="s">
        <v>865</v>
      </c>
      <c r="C652" s="61" t="s">
        <v>494</v>
      </c>
      <c r="D652" s="60"/>
      <c r="E652" s="60" t="s">
        <v>553</v>
      </c>
      <c r="F652" s="62"/>
      <c r="G652" s="62">
        <f>G653</f>
        <v>91170000</v>
      </c>
      <c r="H652" s="154" t="s">
        <v>865</v>
      </c>
      <c r="I652" s="61" t="s">
        <v>494</v>
      </c>
      <c r="J652" s="60"/>
      <c r="K652" s="60" t="s">
        <v>553</v>
      </c>
      <c r="L652" s="62"/>
      <c r="M652" s="62">
        <f>M653</f>
        <v>91170000</v>
      </c>
      <c r="N652" s="335">
        <f t="shared" si="206"/>
        <v>0</v>
      </c>
      <c r="O652" s="212"/>
      <c r="P652" s="180"/>
      <c r="Q652" s="180"/>
      <c r="T652" s="62">
        <f>T653</f>
        <v>7727450</v>
      </c>
      <c r="U652" s="62">
        <f>U653</f>
        <v>83442550</v>
      </c>
    </row>
    <row r="653" spans="1:21" ht="13.2" x14ac:dyDescent="0.25">
      <c r="A653" s="1" t="s">
        <v>495</v>
      </c>
      <c r="B653" s="155" t="s">
        <v>21</v>
      </c>
      <c r="C653" s="64" t="s">
        <v>494</v>
      </c>
      <c r="D653" s="63"/>
      <c r="E653" s="63"/>
      <c r="F653" s="65"/>
      <c r="G653" s="65">
        <f>SUM(G654,G659)</f>
        <v>91170000</v>
      </c>
      <c r="H653" s="155" t="s">
        <v>21</v>
      </c>
      <c r="I653" s="64" t="s">
        <v>494</v>
      </c>
      <c r="J653" s="63"/>
      <c r="K653" s="63"/>
      <c r="L653" s="65"/>
      <c r="M653" s="65">
        <f>SUM(M654,M659)</f>
        <v>91170000</v>
      </c>
      <c r="N653" s="327">
        <f t="shared" si="206"/>
        <v>0</v>
      </c>
      <c r="O653" s="213"/>
      <c r="P653" s="180" t="s">
        <v>507</v>
      </c>
      <c r="Q653" s="180" t="s">
        <v>508</v>
      </c>
      <c r="S653" s="223"/>
      <c r="T653" s="65">
        <f>SUM(T654,T659)</f>
        <v>7727450</v>
      </c>
      <c r="U653" s="65">
        <f>SUM(U654,U659)</f>
        <v>83442550</v>
      </c>
    </row>
    <row r="654" spans="1:21" ht="13.2" x14ac:dyDescent="0.25">
      <c r="A654" s="1" t="s">
        <v>496</v>
      </c>
      <c r="B654" s="151" t="s">
        <v>523</v>
      </c>
      <c r="C654" s="52" t="s">
        <v>24</v>
      </c>
      <c r="D654" s="51"/>
      <c r="E654" s="51"/>
      <c r="F654" s="53"/>
      <c r="G654" s="53">
        <f>SUM(G655:G658)</f>
        <v>39000000</v>
      </c>
      <c r="H654" s="151" t="s">
        <v>523</v>
      </c>
      <c r="I654" s="52" t="s">
        <v>24</v>
      </c>
      <c r="J654" s="51"/>
      <c r="K654" s="51"/>
      <c r="L654" s="53"/>
      <c r="M654" s="53">
        <f>SUM(M655:M658)</f>
        <v>39000000</v>
      </c>
      <c r="N654" s="324">
        <f t="shared" si="206"/>
        <v>0</v>
      </c>
      <c r="O654" s="187"/>
      <c r="P654" s="180"/>
      <c r="Q654" s="180"/>
      <c r="R654" s="499" t="s">
        <v>433</v>
      </c>
      <c r="S654" s="223" t="s">
        <v>508</v>
      </c>
      <c r="T654" s="53">
        <f>SUM(T655:T658)</f>
        <v>7727450</v>
      </c>
      <c r="U654" s="53">
        <f>SUM(U655:U658)</f>
        <v>31272550</v>
      </c>
    </row>
    <row r="655" spans="1:21" ht="13.2" x14ac:dyDescent="0.25">
      <c r="A655" s="1" t="s">
        <v>497</v>
      </c>
      <c r="B655" s="150"/>
      <c r="C655" s="49" t="s">
        <v>554</v>
      </c>
      <c r="D655" s="48">
        <v>100</v>
      </c>
      <c r="E655" s="48" t="s">
        <v>26</v>
      </c>
      <c r="F655" s="50">
        <v>70000</v>
      </c>
      <c r="G655" s="50">
        <f>ROUNDDOWN(D655*F655,-3)</f>
        <v>7000000</v>
      </c>
      <c r="H655" s="150"/>
      <c r="I655" s="49" t="s">
        <v>554</v>
      </c>
      <c r="J655" s="48">
        <v>100</v>
      </c>
      <c r="K655" s="48" t="s">
        <v>26</v>
      </c>
      <c r="L655" s="50">
        <v>70000</v>
      </c>
      <c r="M655" s="50">
        <f>ROUNDDOWN(J655*L655,-3)</f>
        <v>7000000</v>
      </c>
      <c r="N655" s="247">
        <f t="shared" si="206"/>
        <v>0</v>
      </c>
      <c r="O655" s="187"/>
      <c r="P655" s="180"/>
      <c r="Q655" s="180"/>
      <c r="T655" s="50" cm="1">
        <f t="array" ref="T655">_xlfn._xlws.FILTER(cek_realisasi[Akrual],cek_realisasi[Akun]=A655,0)</f>
        <v>0</v>
      </c>
      <c r="U655" s="50">
        <f t="shared" ref="U655:U658" si="211">M655-T655</f>
        <v>7000000</v>
      </c>
    </row>
    <row r="656" spans="1:21" ht="13.2" x14ac:dyDescent="0.25">
      <c r="A656" s="1" t="s">
        <v>498</v>
      </c>
      <c r="B656" s="150"/>
      <c r="C656" s="49" t="s">
        <v>555</v>
      </c>
      <c r="D656" s="48">
        <v>8</v>
      </c>
      <c r="E656" s="48" t="s">
        <v>120</v>
      </c>
      <c r="F656" s="50">
        <v>1500000</v>
      </c>
      <c r="G656" s="50">
        <f>ROUNDDOWN(D656*F656,-3)</f>
        <v>12000000</v>
      </c>
      <c r="H656" s="150"/>
      <c r="I656" s="49" t="s">
        <v>555</v>
      </c>
      <c r="J656" s="48">
        <v>8</v>
      </c>
      <c r="K656" s="48" t="s">
        <v>120</v>
      </c>
      <c r="L656" s="50">
        <v>1500000</v>
      </c>
      <c r="M656" s="50">
        <f>ROUNDDOWN(J656*L656,-3)</f>
        <v>12000000</v>
      </c>
      <c r="N656" s="247">
        <f t="shared" si="206"/>
        <v>0</v>
      </c>
      <c r="O656" s="187"/>
      <c r="P656" s="180"/>
      <c r="Q656" s="180"/>
      <c r="T656" s="50" cm="1">
        <f t="array" ref="T656">_xlfn._xlws.FILTER(cek_realisasi[Akrual],cek_realisasi[Akun]=A656,0)</f>
        <v>2983450</v>
      </c>
      <c r="U656" s="50">
        <f t="shared" si="211"/>
        <v>9016550</v>
      </c>
    </row>
    <row r="657" spans="1:21" ht="13.2" x14ac:dyDescent="0.25">
      <c r="A657" s="1" t="s">
        <v>941</v>
      </c>
      <c r="B657" s="150"/>
      <c r="C657" s="49" t="s">
        <v>556</v>
      </c>
      <c r="D657" s="48">
        <v>8</v>
      </c>
      <c r="E657" s="48" t="s">
        <v>120</v>
      </c>
      <c r="F657" s="50">
        <v>1500000</v>
      </c>
      <c r="G657" s="50">
        <f>ROUNDDOWN(D657*F657,-3)</f>
        <v>12000000</v>
      </c>
      <c r="H657" s="150"/>
      <c r="I657" s="49" t="s">
        <v>556</v>
      </c>
      <c r="J657" s="48">
        <v>8</v>
      </c>
      <c r="K657" s="48" t="s">
        <v>120</v>
      </c>
      <c r="L657" s="50">
        <v>1500000</v>
      </c>
      <c r="M657" s="50">
        <f>ROUNDDOWN(J657*L657,-3)</f>
        <v>12000000</v>
      </c>
      <c r="N657" s="247">
        <f t="shared" si="206"/>
        <v>0</v>
      </c>
      <c r="O657" s="187"/>
      <c r="P657" s="180"/>
      <c r="Q657" s="180"/>
      <c r="T657" s="50" cm="1">
        <f t="array" ref="T657">_xlfn._xlws.FILTER(cek_realisasi[Akrual],cek_realisasi[Akun]=A657,0)</f>
        <v>2830000</v>
      </c>
      <c r="U657" s="50">
        <f t="shared" si="211"/>
        <v>9170000</v>
      </c>
    </row>
    <row r="658" spans="1:21" ht="13.2" x14ac:dyDescent="0.25">
      <c r="A658" s="1" t="s">
        <v>942</v>
      </c>
      <c r="B658" s="150"/>
      <c r="C658" s="49" t="s">
        <v>557</v>
      </c>
      <c r="D658" s="48">
        <v>8</v>
      </c>
      <c r="E658" s="48" t="s">
        <v>120</v>
      </c>
      <c r="F658" s="50">
        <v>1000000</v>
      </c>
      <c r="G658" s="50">
        <f>ROUNDDOWN(D658*F658,-3)</f>
        <v>8000000</v>
      </c>
      <c r="H658" s="150"/>
      <c r="I658" s="49" t="s">
        <v>557</v>
      </c>
      <c r="J658" s="48">
        <v>8</v>
      </c>
      <c r="K658" s="48" t="s">
        <v>120</v>
      </c>
      <c r="L658" s="50">
        <v>1000000</v>
      </c>
      <c r="M658" s="50">
        <f>ROUNDDOWN(J658*L658,-3)</f>
        <v>8000000</v>
      </c>
      <c r="N658" s="247">
        <f t="shared" si="206"/>
        <v>0</v>
      </c>
      <c r="O658" s="187"/>
      <c r="P658" s="180"/>
      <c r="Q658" s="180"/>
      <c r="T658" s="50" cm="1">
        <f t="array" ref="T658">_xlfn._xlws.FILTER(cek_realisasi[Akrual],cek_realisasi[Akun]=A658,0)</f>
        <v>1914000</v>
      </c>
      <c r="U658" s="50">
        <f t="shared" si="211"/>
        <v>6086000</v>
      </c>
    </row>
    <row r="659" spans="1:21" ht="13.2" x14ac:dyDescent="0.25">
      <c r="A659" s="1" t="s">
        <v>943</v>
      </c>
      <c r="B659" s="151" t="s">
        <v>525</v>
      </c>
      <c r="C659" s="52" t="s">
        <v>35</v>
      </c>
      <c r="D659" s="51"/>
      <c r="E659" s="51"/>
      <c r="F659" s="53"/>
      <c r="G659" s="53">
        <f>G660</f>
        <v>52170000</v>
      </c>
      <c r="H659" s="151" t="s">
        <v>525</v>
      </c>
      <c r="I659" s="52" t="s">
        <v>35</v>
      </c>
      <c r="J659" s="51"/>
      <c r="K659" s="51"/>
      <c r="L659" s="53"/>
      <c r="M659" s="53">
        <f>M660</f>
        <v>52170000</v>
      </c>
      <c r="N659" s="324">
        <f t="shared" si="206"/>
        <v>0</v>
      </c>
      <c r="O659" s="187"/>
      <c r="P659" s="180"/>
      <c r="Q659" s="180"/>
      <c r="R659" s="499" t="s">
        <v>433</v>
      </c>
      <c r="S659" s="223" t="s">
        <v>508</v>
      </c>
      <c r="T659" s="53">
        <f>T660</f>
        <v>0</v>
      </c>
      <c r="U659" s="53">
        <f>U660</f>
        <v>52170000</v>
      </c>
    </row>
    <row r="660" spans="1:21" ht="13.2" x14ac:dyDescent="0.25">
      <c r="A660" s="1" t="s">
        <v>944</v>
      </c>
      <c r="B660" s="150"/>
      <c r="C660" s="49" t="s">
        <v>945</v>
      </c>
      <c r="D660" s="48">
        <v>10</v>
      </c>
      <c r="E660" s="48" t="s">
        <v>26</v>
      </c>
      <c r="F660" s="50">
        <v>5217000</v>
      </c>
      <c r="G660" s="50">
        <f>ROUNDDOWN(D660*F660,-3)</f>
        <v>52170000</v>
      </c>
      <c r="H660" s="150"/>
      <c r="I660" s="49" t="s">
        <v>945</v>
      </c>
      <c r="J660" s="48">
        <v>10</v>
      </c>
      <c r="K660" s="48" t="s">
        <v>26</v>
      </c>
      <c r="L660" s="50">
        <v>5217000</v>
      </c>
      <c r="M660" s="50">
        <f>ROUNDDOWN(J660*L660,-3)</f>
        <v>52170000</v>
      </c>
      <c r="N660" s="247">
        <f t="shared" si="206"/>
        <v>0</v>
      </c>
      <c r="O660" s="187"/>
      <c r="P660" s="180"/>
      <c r="Q660" s="180"/>
      <c r="T660" s="50" cm="1">
        <f t="array" ref="T660">_xlfn._xlws.FILTER(cek_realisasi[Akrual],cek_realisasi[Akun]=A660,0)</f>
        <v>0</v>
      </c>
      <c r="U660" s="50">
        <f>M660-T660</f>
        <v>52170000</v>
      </c>
    </row>
    <row r="661" spans="1:21" ht="13.2" x14ac:dyDescent="0.25">
      <c r="A661" s="1"/>
      <c r="C661" s="5"/>
      <c r="D661" s="6"/>
      <c r="E661" s="6"/>
      <c r="F661" s="7"/>
      <c r="G661" s="7"/>
      <c r="I661" s="5"/>
      <c r="J661" s="6"/>
      <c r="K661" s="6"/>
      <c r="L661" s="7"/>
      <c r="M661" s="7"/>
    </row>
    <row r="662" spans="1:21" s="1" customFormat="1" ht="13.2" x14ac:dyDescent="0.3">
      <c r="C662" s="5"/>
      <c r="D662" s="6"/>
      <c r="F662" s="7"/>
      <c r="G662" s="304"/>
      <c r="I662" s="5"/>
      <c r="J662" s="6"/>
      <c r="L662" s="304" t="s">
        <v>1307</v>
      </c>
      <c r="O662" s="6"/>
      <c r="R662" s="502"/>
      <c r="S662" s="6"/>
    </row>
    <row r="663" spans="1:21" s="1" customFormat="1" ht="13.2" x14ac:dyDescent="0.3">
      <c r="C663" s="5"/>
      <c r="D663" s="6"/>
      <c r="F663" s="7"/>
      <c r="G663" s="304"/>
      <c r="I663" s="5"/>
      <c r="J663" s="6"/>
      <c r="L663" s="304" t="s">
        <v>978</v>
      </c>
      <c r="O663" s="6"/>
      <c r="R663" s="502"/>
      <c r="S663" s="6"/>
    </row>
    <row r="664" spans="1:21" s="1" customFormat="1" ht="13.2" x14ac:dyDescent="0.3">
      <c r="C664" s="5"/>
      <c r="D664" s="6"/>
      <c r="F664" s="7"/>
      <c r="G664" s="304"/>
      <c r="I664" s="5"/>
      <c r="J664" s="6"/>
      <c r="L664" s="304"/>
      <c r="O664" s="6"/>
      <c r="R664" s="502"/>
      <c r="S664" s="6"/>
    </row>
    <row r="665" spans="1:21" s="1" customFormat="1" ht="13.2" hidden="1" x14ac:dyDescent="0.3">
      <c r="C665" s="5"/>
      <c r="D665" s="6"/>
      <c r="F665" s="7"/>
      <c r="G665" s="304"/>
      <c r="I665" s="5"/>
      <c r="J665" s="6"/>
      <c r="L665" s="304"/>
      <c r="O665" s="6"/>
      <c r="R665" s="502"/>
      <c r="S665" s="6"/>
    </row>
    <row r="666" spans="1:21" s="1" customFormat="1" ht="13.2" hidden="1" x14ac:dyDescent="0.3">
      <c r="C666" s="5"/>
      <c r="D666" s="6"/>
      <c r="F666" s="7"/>
      <c r="G666" s="304"/>
      <c r="I666" s="5"/>
      <c r="J666" s="6"/>
      <c r="L666" s="304"/>
      <c r="O666" s="6"/>
      <c r="R666" s="502"/>
      <c r="S666" s="6"/>
    </row>
    <row r="667" spans="1:21" s="1" customFormat="1" ht="13.2" hidden="1" x14ac:dyDescent="0.3">
      <c r="C667" s="5"/>
      <c r="D667" s="6"/>
      <c r="F667" s="7"/>
      <c r="G667" s="304"/>
      <c r="I667" s="5"/>
      <c r="J667" s="6"/>
      <c r="L667" s="304"/>
      <c r="O667" s="6"/>
      <c r="R667" s="502"/>
      <c r="S667" s="6"/>
    </row>
    <row r="668" spans="1:21" s="1" customFormat="1" ht="13.2" x14ac:dyDescent="0.3">
      <c r="C668" s="5"/>
      <c r="D668" s="6"/>
      <c r="F668" s="7"/>
      <c r="G668" s="304"/>
      <c r="I668" s="5"/>
      <c r="J668" s="6"/>
      <c r="L668" s="304"/>
      <c r="O668" s="6"/>
      <c r="R668" s="502"/>
      <c r="S668" s="6"/>
    </row>
    <row r="669" spans="1:21" s="1" customFormat="1" ht="13.2" x14ac:dyDescent="0.3">
      <c r="C669" s="5"/>
      <c r="D669" s="6"/>
      <c r="F669" s="7"/>
      <c r="G669" s="304"/>
      <c r="I669" s="5"/>
      <c r="J669" s="6"/>
      <c r="L669" s="304"/>
      <c r="O669" s="6"/>
      <c r="R669" s="502"/>
      <c r="S669" s="6"/>
    </row>
    <row r="670" spans="1:21" s="1" customFormat="1" ht="13.2" x14ac:dyDescent="0.3">
      <c r="C670" s="5"/>
      <c r="D670" s="6"/>
      <c r="F670" s="7"/>
      <c r="G670" s="304"/>
      <c r="I670" s="5"/>
      <c r="J670" s="6"/>
      <c r="L670" s="304"/>
      <c r="O670" s="6"/>
      <c r="R670" s="502"/>
      <c r="S670" s="6"/>
    </row>
    <row r="671" spans="1:21" s="1" customFormat="1" ht="13.2" x14ac:dyDescent="0.3">
      <c r="C671" s="5"/>
      <c r="D671" s="6"/>
      <c r="F671" s="7"/>
      <c r="G671" s="304"/>
      <c r="I671" s="5"/>
      <c r="J671" s="6"/>
      <c r="L671" s="304"/>
      <c r="O671" s="6"/>
      <c r="R671" s="502"/>
      <c r="S671" s="6"/>
    </row>
    <row r="672" spans="1:21" s="1" customFormat="1" ht="13.2" x14ac:dyDescent="0.3">
      <c r="C672" s="5"/>
      <c r="D672" s="6"/>
      <c r="F672" s="7"/>
      <c r="G672" s="304"/>
      <c r="I672" s="5"/>
      <c r="J672" s="6"/>
      <c r="L672" s="304"/>
      <c r="O672" s="6"/>
      <c r="R672" s="502"/>
      <c r="S672" s="6"/>
    </row>
    <row r="673" spans="3:19" s="1" customFormat="1" ht="13.2" x14ac:dyDescent="0.3">
      <c r="C673" s="5"/>
      <c r="D673" s="6"/>
      <c r="F673" s="7"/>
      <c r="G673" s="304"/>
      <c r="I673" s="5"/>
      <c r="J673" s="6"/>
      <c r="L673" s="304"/>
      <c r="O673" s="6"/>
      <c r="R673" s="502"/>
      <c r="S673" s="6"/>
    </row>
    <row r="674" spans="3:19" s="1" customFormat="1" ht="13.2" x14ac:dyDescent="0.3">
      <c r="C674" s="5"/>
      <c r="D674" s="6"/>
      <c r="F674" s="7"/>
      <c r="G674" s="305"/>
      <c r="I674" s="5"/>
      <c r="J674" s="6"/>
      <c r="L674" s="305" t="s">
        <v>526</v>
      </c>
      <c r="O674" s="6"/>
      <c r="R674" s="502"/>
      <c r="S674" s="6"/>
    </row>
    <row r="675" spans="3:19" s="1" customFormat="1" ht="13.2" x14ac:dyDescent="0.3">
      <c r="C675" s="5"/>
      <c r="D675" s="6"/>
      <c r="F675" s="7"/>
      <c r="G675" s="304"/>
      <c r="I675" s="5"/>
      <c r="J675" s="6"/>
      <c r="L675" s="304" t="s">
        <v>527</v>
      </c>
      <c r="O675" s="6"/>
      <c r="R675" s="502"/>
      <c r="S675" s="6"/>
    </row>
    <row r="676" spans="3:19" s="1" customFormat="1" ht="13.2" x14ac:dyDescent="0.3">
      <c r="C676" s="5"/>
      <c r="D676" s="6"/>
      <c r="E676" s="6"/>
      <c r="F676" s="7"/>
      <c r="G676" s="7"/>
      <c r="I676" s="5"/>
      <c r="J676" s="6"/>
      <c r="K676" s="6"/>
      <c r="L676" s="7"/>
      <c r="M676" s="7"/>
      <c r="O676" s="6"/>
      <c r="R676" s="502"/>
      <c r="S676" s="6"/>
    </row>
    <row r="677" spans="3:19" s="1" customFormat="1" ht="13.2" x14ac:dyDescent="0.3">
      <c r="C677" s="5"/>
      <c r="D677" s="6"/>
      <c r="E677" s="6"/>
      <c r="F677" s="7"/>
      <c r="G677" s="7"/>
      <c r="I677" s="5"/>
      <c r="J677" s="6"/>
      <c r="K677" s="6"/>
      <c r="L677" s="7"/>
      <c r="M677" s="7"/>
      <c r="O677" s="6"/>
      <c r="R677" s="502"/>
      <c r="S677" s="6"/>
    </row>
    <row r="678" spans="3:19" s="1" customFormat="1" ht="13.2" x14ac:dyDescent="0.3">
      <c r="C678" s="5"/>
      <c r="D678" s="6"/>
      <c r="E678" s="6"/>
      <c r="F678" s="7"/>
      <c r="G678" s="7"/>
      <c r="I678" s="5"/>
      <c r="J678" s="6"/>
      <c r="K678" s="6"/>
      <c r="L678" s="7"/>
      <c r="M678" s="7"/>
      <c r="O678" s="6"/>
      <c r="R678" s="502"/>
      <c r="S678" s="6"/>
    </row>
    <row r="679" spans="3:19" s="1" customFormat="1" ht="13.2" x14ac:dyDescent="0.3">
      <c r="C679" s="5"/>
      <c r="D679" s="6"/>
      <c r="E679" s="6"/>
      <c r="F679" s="7"/>
      <c r="G679" s="7"/>
      <c r="I679" s="5"/>
      <c r="J679" s="6"/>
      <c r="K679" s="6"/>
      <c r="L679" s="7"/>
      <c r="M679" s="7"/>
      <c r="O679" s="6"/>
      <c r="R679" s="502"/>
      <c r="S679" s="6"/>
    </row>
    <row r="680" spans="3:19" s="1" customFormat="1" ht="13.2" x14ac:dyDescent="0.3">
      <c r="C680" s="5"/>
      <c r="D680" s="6"/>
      <c r="E680" s="6"/>
      <c r="F680" s="7"/>
      <c r="G680" s="7"/>
      <c r="I680" s="5"/>
      <c r="J680" s="6"/>
      <c r="K680" s="6"/>
      <c r="L680" s="7"/>
      <c r="M680" s="7"/>
      <c r="O680" s="6"/>
      <c r="R680" s="502"/>
      <c r="S680" s="6"/>
    </row>
    <row r="681" spans="3:19" s="1" customFormat="1" ht="13.2" x14ac:dyDescent="0.3">
      <c r="C681" s="5"/>
      <c r="D681" s="6"/>
      <c r="E681" s="6"/>
      <c r="F681" s="7"/>
      <c r="G681" s="7"/>
      <c r="I681" s="5"/>
      <c r="J681" s="6"/>
      <c r="K681" s="6"/>
      <c r="L681" s="7"/>
      <c r="M681" s="7"/>
      <c r="O681" s="6"/>
      <c r="R681" s="502"/>
      <c r="S681" s="6"/>
    </row>
    <row r="682" spans="3:19" s="1" customFormat="1" ht="13.2" x14ac:dyDescent="0.3">
      <c r="C682" s="5"/>
      <c r="D682" s="6"/>
      <c r="E682" s="6"/>
      <c r="F682" s="7"/>
      <c r="G682" s="7"/>
      <c r="I682" s="5"/>
      <c r="J682" s="6"/>
      <c r="K682" s="6"/>
      <c r="L682" s="7"/>
      <c r="M682" s="7"/>
      <c r="O682" s="6"/>
      <c r="R682" s="502"/>
      <c r="S682" s="6"/>
    </row>
    <row r="683" spans="3:19" s="1" customFormat="1" ht="13.2" x14ac:dyDescent="0.3">
      <c r="C683" s="5"/>
      <c r="D683" s="6"/>
      <c r="E683" s="6"/>
      <c r="F683" s="7"/>
      <c r="G683" s="7"/>
      <c r="I683" s="5"/>
      <c r="J683" s="6"/>
      <c r="K683" s="6"/>
      <c r="L683" s="7"/>
      <c r="M683" s="7"/>
      <c r="O683" s="6"/>
      <c r="R683" s="502"/>
      <c r="S683" s="6"/>
    </row>
    <row r="684" spans="3:19" s="1" customFormat="1" ht="13.2" x14ac:dyDescent="0.3">
      <c r="C684" s="5"/>
      <c r="D684" s="6"/>
      <c r="E684" s="6"/>
      <c r="F684" s="7"/>
      <c r="G684" s="7"/>
      <c r="I684" s="5"/>
      <c r="J684" s="6"/>
      <c r="K684" s="6"/>
      <c r="L684" s="7"/>
      <c r="M684" s="7"/>
      <c r="O684" s="6"/>
      <c r="R684" s="502"/>
      <c r="S684" s="6"/>
    </row>
    <row r="685" spans="3:19" s="1" customFormat="1" ht="13.2" x14ac:dyDescent="0.3">
      <c r="C685" s="5"/>
      <c r="D685" s="6"/>
      <c r="E685" s="6"/>
      <c r="F685" s="7"/>
      <c r="G685" s="7"/>
      <c r="I685" s="5"/>
      <c r="J685" s="6"/>
      <c r="K685" s="6"/>
      <c r="L685" s="7"/>
      <c r="M685" s="7"/>
      <c r="O685" s="6"/>
      <c r="R685" s="502"/>
      <c r="S685" s="6"/>
    </row>
    <row r="686" spans="3:19" s="1" customFormat="1" ht="13.2" x14ac:dyDescent="0.3">
      <c r="C686" s="5"/>
      <c r="D686" s="6"/>
      <c r="E686" s="6"/>
      <c r="F686" s="7"/>
      <c r="G686" s="7"/>
      <c r="I686" s="5"/>
      <c r="J686" s="6"/>
      <c r="K686" s="6"/>
      <c r="L686" s="7"/>
      <c r="M686" s="7"/>
      <c r="O686" s="6"/>
      <c r="R686" s="502"/>
      <c r="S686" s="6"/>
    </row>
    <row r="687" spans="3:19" s="1" customFormat="1" ht="13.2" x14ac:dyDescent="0.3">
      <c r="C687" s="5"/>
      <c r="D687" s="6"/>
      <c r="E687" s="6"/>
      <c r="F687" s="7"/>
      <c r="G687" s="7"/>
      <c r="I687" s="5"/>
      <c r="J687" s="6"/>
      <c r="K687" s="6"/>
      <c r="L687" s="7"/>
      <c r="M687" s="7"/>
      <c r="O687" s="6"/>
      <c r="R687" s="502"/>
      <c r="S687" s="6"/>
    </row>
    <row r="688" spans="3:19" s="1" customFormat="1" ht="13.2" x14ac:dyDescent="0.3">
      <c r="C688" s="5"/>
      <c r="D688" s="6"/>
      <c r="E688" s="6"/>
      <c r="F688" s="7"/>
      <c r="G688" s="7"/>
      <c r="I688" s="5"/>
      <c r="J688" s="6"/>
      <c r="K688" s="6"/>
      <c r="L688" s="7"/>
      <c r="M688" s="7"/>
      <c r="O688" s="6"/>
      <c r="R688" s="502"/>
      <c r="S688" s="6"/>
    </row>
    <row r="689" spans="3:19" s="1" customFormat="1" ht="13.2" x14ac:dyDescent="0.3">
      <c r="C689" s="5"/>
      <c r="D689" s="6"/>
      <c r="E689" s="6"/>
      <c r="F689" s="7"/>
      <c r="G689" s="7"/>
      <c r="I689" s="5"/>
      <c r="J689" s="6"/>
      <c r="K689" s="6"/>
      <c r="L689" s="7"/>
      <c r="M689" s="7"/>
      <c r="O689" s="6"/>
      <c r="R689" s="502"/>
      <c r="S689" s="6"/>
    </row>
    <row r="690" spans="3:19" s="1" customFormat="1" ht="13.2" x14ac:dyDescent="0.3">
      <c r="C690" s="5"/>
      <c r="D690" s="6"/>
      <c r="E690" s="6"/>
      <c r="F690" s="7"/>
      <c r="G690" s="7"/>
      <c r="I690" s="5"/>
      <c r="J690" s="6"/>
      <c r="K690" s="6"/>
      <c r="L690" s="7"/>
      <c r="M690" s="7"/>
      <c r="O690" s="6"/>
      <c r="R690" s="502"/>
      <c r="S690" s="6"/>
    </row>
    <row r="691" spans="3:19" s="1" customFormat="1" ht="13.2" x14ac:dyDescent="0.3">
      <c r="C691" s="5"/>
      <c r="D691" s="6"/>
      <c r="E691" s="6"/>
      <c r="F691" s="7"/>
      <c r="G691" s="7"/>
      <c r="I691" s="5"/>
      <c r="J691" s="6"/>
      <c r="K691" s="6"/>
      <c r="L691" s="7"/>
      <c r="M691" s="7"/>
      <c r="O691" s="6"/>
      <c r="R691" s="502"/>
      <c r="S691" s="6"/>
    </row>
    <row r="692" spans="3:19" s="1" customFormat="1" ht="13.2" x14ac:dyDescent="0.3">
      <c r="C692" s="5"/>
      <c r="D692" s="6"/>
      <c r="E692" s="6"/>
      <c r="F692" s="7"/>
      <c r="G692" s="7"/>
      <c r="I692" s="5"/>
      <c r="J692" s="6"/>
      <c r="K692" s="6"/>
      <c r="L692" s="7"/>
      <c r="M692" s="7"/>
      <c r="O692" s="6"/>
      <c r="R692" s="502"/>
      <c r="S692" s="6"/>
    </row>
    <row r="693" spans="3:19" s="1" customFormat="1" ht="13.2" x14ac:dyDescent="0.3">
      <c r="C693" s="5"/>
      <c r="D693" s="6"/>
      <c r="E693" s="6"/>
      <c r="F693" s="7"/>
      <c r="G693" s="7"/>
      <c r="I693" s="5"/>
      <c r="J693" s="6"/>
      <c r="K693" s="6"/>
      <c r="L693" s="7"/>
      <c r="M693" s="7"/>
      <c r="O693" s="6"/>
      <c r="R693" s="502"/>
      <c r="S693" s="6"/>
    </row>
    <row r="694" spans="3:19" s="1" customFormat="1" ht="13.2" x14ac:dyDescent="0.3">
      <c r="C694" s="5"/>
      <c r="D694" s="6"/>
      <c r="E694" s="6"/>
      <c r="F694" s="7"/>
      <c r="G694" s="7"/>
      <c r="I694" s="5"/>
      <c r="J694" s="6"/>
      <c r="K694" s="6"/>
      <c r="L694" s="7"/>
      <c r="M694" s="7"/>
      <c r="O694" s="6"/>
      <c r="R694" s="502"/>
      <c r="S694" s="6"/>
    </row>
    <row r="695" spans="3:19" s="1" customFormat="1" ht="13.2" x14ac:dyDescent="0.3">
      <c r="C695" s="5"/>
      <c r="D695" s="6"/>
      <c r="E695" s="6"/>
      <c r="F695" s="7"/>
      <c r="G695" s="7"/>
      <c r="I695" s="5"/>
      <c r="J695" s="6"/>
      <c r="K695" s="6"/>
      <c r="L695" s="7"/>
      <c r="M695" s="7"/>
      <c r="O695" s="6"/>
      <c r="R695" s="502"/>
      <c r="S695" s="6"/>
    </row>
    <row r="696" spans="3:19" s="1" customFormat="1" ht="13.2" x14ac:dyDescent="0.3">
      <c r="C696" s="5"/>
      <c r="D696" s="6"/>
      <c r="E696" s="6"/>
      <c r="F696" s="7"/>
      <c r="G696" s="7"/>
      <c r="I696" s="5"/>
      <c r="J696" s="6"/>
      <c r="K696" s="6"/>
      <c r="L696" s="7"/>
      <c r="M696" s="7"/>
      <c r="O696" s="6"/>
      <c r="R696" s="502"/>
      <c r="S696" s="6"/>
    </row>
    <row r="697" spans="3:19" s="1" customFormat="1" ht="13.2" x14ac:dyDescent="0.3">
      <c r="C697" s="5"/>
      <c r="D697" s="6"/>
      <c r="E697" s="6"/>
      <c r="F697" s="7"/>
      <c r="G697" s="7"/>
      <c r="I697" s="5"/>
      <c r="J697" s="6"/>
      <c r="K697" s="6"/>
      <c r="L697" s="7"/>
      <c r="M697" s="7"/>
      <c r="O697" s="6"/>
      <c r="R697" s="502"/>
      <c r="S697" s="6"/>
    </row>
    <row r="698" spans="3:19" s="1" customFormat="1" ht="13.2" x14ac:dyDescent="0.3">
      <c r="C698" s="5"/>
      <c r="D698" s="6"/>
      <c r="E698" s="6"/>
      <c r="F698" s="7"/>
      <c r="G698" s="7"/>
      <c r="I698" s="5"/>
      <c r="J698" s="6"/>
      <c r="K698" s="6"/>
      <c r="L698" s="7"/>
      <c r="M698" s="7"/>
      <c r="O698" s="6"/>
      <c r="R698" s="502"/>
      <c r="S698" s="6"/>
    </row>
    <row r="699" spans="3:19" s="1" customFormat="1" ht="13.2" x14ac:dyDescent="0.3">
      <c r="C699" s="5"/>
      <c r="D699" s="6"/>
      <c r="E699" s="6"/>
      <c r="F699" s="7"/>
      <c r="G699" s="7"/>
      <c r="I699" s="5"/>
      <c r="J699" s="6"/>
      <c r="K699" s="6"/>
      <c r="L699" s="7"/>
      <c r="M699" s="7"/>
      <c r="O699" s="6"/>
      <c r="R699" s="502"/>
      <c r="S699" s="6"/>
    </row>
    <row r="700" spans="3:19" s="1" customFormat="1" ht="13.2" x14ac:dyDescent="0.3">
      <c r="C700" s="5"/>
      <c r="D700" s="6"/>
      <c r="E700" s="6"/>
      <c r="F700" s="7"/>
      <c r="G700" s="7"/>
      <c r="I700" s="5"/>
      <c r="J700" s="6"/>
      <c r="K700" s="6"/>
      <c r="L700" s="7"/>
      <c r="M700" s="7"/>
      <c r="O700" s="6"/>
      <c r="R700" s="502"/>
      <c r="S700" s="6"/>
    </row>
    <row r="701" spans="3:19" s="1" customFormat="1" ht="13.2" x14ac:dyDescent="0.3">
      <c r="C701" s="5"/>
      <c r="D701" s="6"/>
      <c r="E701" s="6"/>
      <c r="F701" s="7"/>
      <c r="G701" s="7"/>
      <c r="I701" s="5"/>
      <c r="J701" s="6"/>
      <c r="K701" s="6"/>
      <c r="L701" s="7"/>
      <c r="M701" s="7"/>
      <c r="O701" s="6"/>
      <c r="R701" s="502"/>
      <c r="S701" s="6"/>
    </row>
    <row r="702" spans="3:19" s="1" customFormat="1" ht="13.2" x14ac:dyDescent="0.3">
      <c r="C702" s="5"/>
      <c r="D702" s="6"/>
      <c r="E702" s="6"/>
      <c r="F702" s="7"/>
      <c r="G702" s="7"/>
      <c r="I702" s="5"/>
      <c r="J702" s="6"/>
      <c r="K702" s="6"/>
      <c r="L702" s="7"/>
      <c r="M702" s="7"/>
      <c r="O702" s="6"/>
      <c r="R702" s="502"/>
      <c r="S702" s="6"/>
    </row>
    <row r="703" spans="3:19" s="1" customFormat="1" ht="13.2" x14ac:dyDescent="0.3">
      <c r="C703" s="5"/>
      <c r="D703" s="6"/>
      <c r="E703" s="6"/>
      <c r="F703" s="7"/>
      <c r="G703" s="7"/>
      <c r="I703" s="5"/>
      <c r="J703" s="6"/>
      <c r="K703" s="6"/>
      <c r="L703" s="7"/>
      <c r="M703" s="7"/>
      <c r="O703" s="6"/>
      <c r="R703" s="502"/>
      <c r="S703" s="6"/>
    </row>
    <row r="704" spans="3:19" s="1" customFormat="1" ht="13.2" x14ac:dyDescent="0.3">
      <c r="C704" s="5"/>
      <c r="D704" s="6"/>
      <c r="E704" s="6"/>
      <c r="F704" s="7"/>
      <c r="G704" s="7"/>
      <c r="I704" s="5"/>
      <c r="J704" s="6"/>
      <c r="K704" s="6"/>
      <c r="L704" s="7"/>
      <c r="M704" s="7"/>
      <c r="O704" s="6"/>
      <c r="R704" s="502"/>
      <c r="S704" s="6"/>
    </row>
    <row r="705" spans="3:19" s="1" customFormat="1" ht="13.2" x14ac:dyDescent="0.3">
      <c r="C705" s="5"/>
      <c r="D705" s="6"/>
      <c r="E705" s="6"/>
      <c r="F705" s="7"/>
      <c r="G705" s="7"/>
      <c r="I705" s="5"/>
      <c r="J705" s="6"/>
      <c r="K705" s="6"/>
      <c r="L705" s="7"/>
      <c r="M705" s="7"/>
      <c r="O705" s="6"/>
      <c r="R705" s="502"/>
      <c r="S705" s="6"/>
    </row>
    <row r="706" spans="3:19" s="1" customFormat="1" ht="13.2" x14ac:dyDescent="0.3">
      <c r="C706" s="5"/>
      <c r="D706" s="6"/>
      <c r="E706" s="6"/>
      <c r="F706" s="7"/>
      <c r="G706" s="7"/>
      <c r="I706" s="5"/>
      <c r="J706" s="6"/>
      <c r="K706" s="6"/>
      <c r="L706" s="7"/>
      <c r="M706" s="7"/>
      <c r="O706" s="6"/>
      <c r="R706" s="502"/>
      <c r="S706" s="6"/>
    </row>
    <row r="707" spans="3:19" s="1" customFormat="1" ht="13.2" x14ac:dyDescent="0.3">
      <c r="C707" s="5"/>
      <c r="D707" s="6"/>
      <c r="E707" s="6"/>
      <c r="F707" s="7"/>
      <c r="G707" s="7"/>
      <c r="I707" s="5"/>
      <c r="J707" s="6"/>
      <c r="K707" s="6"/>
      <c r="L707" s="7"/>
      <c r="M707" s="7"/>
      <c r="O707" s="6"/>
      <c r="R707" s="502"/>
      <c r="S707" s="6"/>
    </row>
    <row r="708" spans="3:19" s="1" customFormat="1" ht="13.2" x14ac:dyDescent="0.3">
      <c r="C708" s="5"/>
      <c r="D708" s="6"/>
      <c r="E708" s="6"/>
      <c r="F708" s="7"/>
      <c r="G708" s="7"/>
      <c r="I708" s="5"/>
      <c r="J708" s="6"/>
      <c r="K708" s="6"/>
      <c r="L708" s="7"/>
      <c r="M708" s="7"/>
      <c r="O708" s="6"/>
      <c r="R708" s="502"/>
      <c r="S708" s="6"/>
    </row>
    <row r="709" spans="3:19" s="1" customFormat="1" ht="13.2" x14ac:dyDescent="0.3">
      <c r="C709" s="5"/>
      <c r="D709" s="6"/>
      <c r="E709" s="6"/>
      <c r="F709" s="7"/>
      <c r="G709" s="7"/>
      <c r="I709" s="5"/>
      <c r="J709" s="6"/>
      <c r="K709" s="6"/>
      <c r="L709" s="7"/>
      <c r="M709" s="7"/>
      <c r="O709" s="6"/>
      <c r="R709" s="502"/>
      <c r="S709" s="6"/>
    </row>
    <row r="710" spans="3:19" s="1" customFormat="1" ht="13.2" x14ac:dyDescent="0.3">
      <c r="C710" s="5"/>
      <c r="D710" s="6"/>
      <c r="E710" s="6"/>
      <c r="F710" s="7"/>
      <c r="G710" s="7"/>
      <c r="I710" s="5"/>
      <c r="J710" s="6"/>
      <c r="K710" s="6"/>
      <c r="L710" s="7"/>
      <c r="M710" s="7"/>
      <c r="O710" s="6"/>
      <c r="R710" s="502"/>
      <c r="S710" s="6"/>
    </row>
    <row r="711" spans="3:19" s="1" customFormat="1" ht="13.2" x14ac:dyDescent="0.3">
      <c r="C711" s="5"/>
      <c r="D711" s="6"/>
      <c r="E711" s="6"/>
      <c r="F711" s="7"/>
      <c r="G711" s="7"/>
      <c r="I711" s="5"/>
      <c r="J711" s="6"/>
      <c r="K711" s="6"/>
      <c r="L711" s="7"/>
      <c r="M711" s="7"/>
      <c r="O711" s="6"/>
      <c r="R711" s="502"/>
      <c r="S711" s="6"/>
    </row>
    <row r="712" spans="3:19" s="1" customFormat="1" ht="13.2" x14ac:dyDescent="0.3">
      <c r="C712" s="5"/>
      <c r="D712" s="6"/>
      <c r="E712" s="6"/>
      <c r="F712" s="7"/>
      <c r="G712" s="7"/>
      <c r="I712" s="5"/>
      <c r="J712" s="6"/>
      <c r="K712" s="6"/>
      <c r="L712" s="7"/>
      <c r="M712" s="7"/>
      <c r="O712" s="6"/>
      <c r="R712" s="502"/>
      <c r="S712" s="6"/>
    </row>
    <row r="713" spans="3:19" s="1" customFormat="1" ht="13.2" x14ac:dyDescent="0.3">
      <c r="C713" s="5"/>
      <c r="D713" s="6"/>
      <c r="E713" s="6"/>
      <c r="F713" s="7"/>
      <c r="G713" s="7"/>
      <c r="I713" s="5"/>
      <c r="J713" s="6"/>
      <c r="K713" s="6"/>
      <c r="L713" s="7"/>
      <c r="M713" s="7"/>
      <c r="O713" s="6"/>
      <c r="R713" s="502"/>
      <c r="S713" s="6"/>
    </row>
    <row r="714" spans="3:19" s="1" customFormat="1" ht="13.2" x14ac:dyDescent="0.3">
      <c r="C714" s="5"/>
      <c r="D714" s="6"/>
      <c r="E714" s="6"/>
      <c r="F714" s="7"/>
      <c r="G714" s="7"/>
      <c r="I714" s="5"/>
      <c r="J714" s="6"/>
      <c r="K714" s="6"/>
      <c r="L714" s="7"/>
      <c r="M714" s="7"/>
      <c r="O714" s="6"/>
      <c r="R714" s="502"/>
      <c r="S714" s="6"/>
    </row>
    <row r="715" spans="3:19" s="1" customFormat="1" ht="13.2" x14ac:dyDescent="0.3">
      <c r="C715" s="5"/>
      <c r="D715" s="6"/>
      <c r="E715" s="6"/>
      <c r="F715" s="7"/>
      <c r="G715" s="7"/>
      <c r="I715" s="5"/>
      <c r="J715" s="6"/>
      <c r="K715" s="6"/>
      <c r="L715" s="7"/>
      <c r="M715" s="7"/>
      <c r="O715" s="6"/>
      <c r="R715" s="502"/>
      <c r="S715" s="6"/>
    </row>
    <row r="716" spans="3:19" s="1" customFormat="1" ht="13.2" x14ac:dyDescent="0.3">
      <c r="C716" s="5"/>
      <c r="D716" s="6"/>
      <c r="E716" s="6"/>
      <c r="F716" s="7"/>
      <c r="G716" s="7"/>
      <c r="I716" s="5"/>
      <c r="J716" s="6"/>
      <c r="K716" s="6"/>
      <c r="L716" s="7"/>
      <c r="M716" s="7"/>
      <c r="O716" s="6"/>
      <c r="R716" s="502"/>
      <c r="S716" s="6"/>
    </row>
    <row r="717" spans="3:19" s="1" customFormat="1" ht="13.2" x14ac:dyDescent="0.3">
      <c r="C717" s="5"/>
      <c r="D717" s="6"/>
      <c r="E717" s="6"/>
      <c r="F717" s="7"/>
      <c r="G717" s="7"/>
      <c r="I717" s="5"/>
      <c r="J717" s="6"/>
      <c r="K717" s="6"/>
      <c r="L717" s="7"/>
      <c r="M717" s="7"/>
      <c r="O717" s="6"/>
      <c r="R717" s="502"/>
      <c r="S717" s="6"/>
    </row>
    <row r="718" spans="3:19" s="1" customFormat="1" ht="13.2" x14ac:dyDescent="0.3">
      <c r="C718" s="5"/>
      <c r="D718" s="6"/>
      <c r="E718" s="6"/>
      <c r="F718" s="7"/>
      <c r="G718" s="7"/>
      <c r="I718" s="5"/>
      <c r="J718" s="6"/>
      <c r="K718" s="6"/>
      <c r="L718" s="7"/>
      <c r="M718" s="7"/>
      <c r="O718" s="6"/>
      <c r="R718" s="502"/>
      <c r="S718" s="6"/>
    </row>
    <row r="719" spans="3:19" s="1" customFormat="1" ht="13.2" x14ac:dyDescent="0.3">
      <c r="C719" s="5"/>
      <c r="D719" s="6"/>
      <c r="E719" s="6"/>
      <c r="F719" s="7"/>
      <c r="G719" s="7"/>
      <c r="I719" s="5"/>
      <c r="J719" s="6"/>
      <c r="K719" s="6"/>
      <c r="L719" s="7"/>
      <c r="M719" s="7"/>
      <c r="O719" s="6"/>
      <c r="R719" s="502"/>
      <c r="S719" s="6"/>
    </row>
    <row r="720" spans="3:19" s="1" customFormat="1" ht="13.2" x14ac:dyDescent="0.3">
      <c r="C720" s="5"/>
      <c r="D720" s="6"/>
      <c r="E720" s="6"/>
      <c r="F720" s="7"/>
      <c r="G720" s="7"/>
      <c r="I720" s="5"/>
      <c r="J720" s="6"/>
      <c r="K720" s="6"/>
      <c r="L720" s="7"/>
      <c r="M720" s="7"/>
      <c r="O720" s="6"/>
      <c r="R720" s="502"/>
      <c r="S720" s="6"/>
    </row>
    <row r="721" spans="3:19" s="1" customFormat="1" ht="13.2" x14ac:dyDescent="0.3">
      <c r="C721" s="5"/>
      <c r="D721" s="6"/>
      <c r="E721" s="6"/>
      <c r="F721" s="7"/>
      <c r="G721" s="7"/>
      <c r="I721" s="5"/>
      <c r="J721" s="6"/>
      <c r="K721" s="6"/>
      <c r="L721" s="7"/>
      <c r="M721" s="7"/>
      <c r="O721" s="6"/>
      <c r="R721" s="502"/>
      <c r="S721" s="6"/>
    </row>
    <row r="722" spans="3:19" s="1" customFormat="1" ht="13.2" x14ac:dyDescent="0.3">
      <c r="C722" s="5"/>
      <c r="D722" s="6"/>
      <c r="E722" s="6"/>
      <c r="F722" s="7"/>
      <c r="G722" s="7"/>
      <c r="I722" s="5"/>
      <c r="J722" s="6"/>
      <c r="K722" s="6"/>
      <c r="L722" s="7"/>
      <c r="M722" s="7"/>
      <c r="O722" s="6"/>
      <c r="R722" s="502"/>
      <c r="S722" s="6"/>
    </row>
    <row r="723" spans="3:19" s="1" customFormat="1" ht="13.2" x14ac:dyDescent="0.3">
      <c r="C723" s="5"/>
      <c r="D723" s="6"/>
      <c r="E723" s="6"/>
      <c r="F723" s="7"/>
      <c r="G723" s="7"/>
      <c r="I723" s="5"/>
      <c r="J723" s="6"/>
      <c r="K723" s="6"/>
      <c r="L723" s="7"/>
      <c r="M723" s="7"/>
      <c r="O723" s="6"/>
      <c r="R723" s="502"/>
      <c r="S723" s="6"/>
    </row>
    <row r="724" spans="3:19" s="1" customFormat="1" ht="13.2" x14ac:dyDescent="0.3">
      <c r="C724" s="5"/>
      <c r="D724" s="6"/>
      <c r="E724" s="6"/>
      <c r="F724" s="7"/>
      <c r="G724" s="7"/>
      <c r="I724" s="5"/>
      <c r="J724" s="6"/>
      <c r="K724" s="6"/>
      <c r="L724" s="7"/>
      <c r="M724" s="7"/>
      <c r="O724" s="6"/>
      <c r="R724" s="502"/>
      <c r="S724" s="6"/>
    </row>
    <row r="725" spans="3:19" s="1" customFormat="1" ht="13.2" x14ac:dyDescent="0.3">
      <c r="C725" s="5"/>
      <c r="D725" s="6"/>
      <c r="E725" s="6"/>
      <c r="F725" s="7"/>
      <c r="G725" s="7"/>
      <c r="I725" s="5"/>
      <c r="J725" s="6"/>
      <c r="K725" s="6"/>
      <c r="L725" s="7"/>
      <c r="M725" s="7"/>
      <c r="O725" s="6"/>
      <c r="R725" s="502"/>
      <c r="S725" s="6"/>
    </row>
    <row r="726" spans="3:19" s="1" customFormat="1" ht="13.2" x14ac:dyDescent="0.3">
      <c r="C726" s="5"/>
      <c r="D726" s="6"/>
      <c r="E726" s="6"/>
      <c r="F726" s="7"/>
      <c r="G726" s="7"/>
      <c r="I726" s="5"/>
      <c r="J726" s="6"/>
      <c r="K726" s="6"/>
      <c r="L726" s="7"/>
      <c r="M726" s="7"/>
      <c r="O726" s="6"/>
      <c r="R726" s="502"/>
      <c r="S726" s="6"/>
    </row>
    <row r="727" spans="3:19" s="1" customFormat="1" ht="13.2" x14ac:dyDescent="0.3">
      <c r="C727" s="5"/>
      <c r="D727" s="6"/>
      <c r="E727" s="6"/>
      <c r="F727" s="7"/>
      <c r="G727" s="7"/>
      <c r="I727" s="5"/>
      <c r="J727" s="6"/>
      <c r="K727" s="6"/>
      <c r="L727" s="7"/>
      <c r="M727" s="7"/>
      <c r="O727" s="6"/>
      <c r="R727" s="502"/>
      <c r="S727" s="6"/>
    </row>
    <row r="728" spans="3:19" s="1" customFormat="1" ht="13.2" x14ac:dyDescent="0.3">
      <c r="C728" s="5"/>
      <c r="D728" s="6"/>
      <c r="E728" s="6"/>
      <c r="F728" s="7"/>
      <c r="G728" s="7"/>
      <c r="I728" s="5"/>
      <c r="J728" s="6"/>
      <c r="K728" s="6"/>
      <c r="L728" s="7"/>
      <c r="M728" s="7"/>
      <c r="O728" s="6"/>
      <c r="R728" s="502"/>
      <c r="S728" s="6"/>
    </row>
    <row r="729" spans="3:19" s="1" customFormat="1" ht="13.2" x14ac:dyDescent="0.3">
      <c r="C729" s="5"/>
      <c r="D729" s="6"/>
      <c r="E729" s="6"/>
      <c r="F729" s="7"/>
      <c r="G729" s="7"/>
      <c r="I729" s="5"/>
      <c r="J729" s="6"/>
      <c r="K729" s="6"/>
      <c r="L729" s="7"/>
      <c r="M729" s="7"/>
      <c r="O729" s="6"/>
      <c r="R729" s="502"/>
      <c r="S729" s="6"/>
    </row>
    <row r="730" spans="3:19" s="1" customFormat="1" ht="13.2" x14ac:dyDescent="0.3">
      <c r="C730" s="5"/>
      <c r="D730" s="6"/>
      <c r="E730" s="6"/>
      <c r="F730" s="7"/>
      <c r="G730" s="7"/>
      <c r="I730" s="5"/>
      <c r="J730" s="6"/>
      <c r="K730" s="6"/>
      <c r="L730" s="7"/>
      <c r="M730" s="7"/>
      <c r="O730" s="6"/>
      <c r="R730" s="502"/>
      <c r="S730" s="6"/>
    </row>
    <row r="731" spans="3:19" s="1" customFormat="1" ht="13.2" x14ac:dyDescent="0.3">
      <c r="C731" s="5"/>
      <c r="D731" s="6"/>
      <c r="E731" s="6"/>
      <c r="F731" s="7"/>
      <c r="G731" s="7"/>
      <c r="I731" s="5"/>
      <c r="J731" s="6"/>
      <c r="K731" s="6"/>
      <c r="L731" s="7"/>
      <c r="M731" s="7"/>
      <c r="O731" s="6"/>
      <c r="R731" s="502"/>
      <c r="S731" s="6"/>
    </row>
    <row r="732" spans="3:19" s="1" customFormat="1" ht="13.2" x14ac:dyDescent="0.3">
      <c r="C732" s="5"/>
      <c r="D732" s="6"/>
      <c r="E732" s="6"/>
      <c r="F732" s="7"/>
      <c r="G732" s="7"/>
      <c r="I732" s="5"/>
      <c r="J732" s="6"/>
      <c r="K732" s="6"/>
      <c r="L732" s="7"/>
      <c r="M732" s="7"/>
      <c r="O732" s="6"/>
      <c r="R732" s="502"/>
      <c r="S732" s="6"/>
    </row>
    <row r="733" spans="3:19" s="1" customFormat="1" ht="13.2" x14ac:dyDescent="0.3">
      <c r="C733" s="5"/>
      <c r="D733" s="6"/>
      <c r="E733" s="6"/>
      <c r="F733" s="7"/>
      <c r="G733" s="7"/>
      <c r="I733" s="5"/>
      <c r="J733" s="6"/>
      <c r="K733" s="6"/>
      <c r="L733" s="7"/>
      <c r="M733" s="7"/>
      <c r="O733" s="6"/>
      <c r="R733" s="502"/>
      <c r="S733" s="6"/>
    </row>
    <row r="734" spans="3:19" s="1" customFormat="1" ht="13.2" x14ac:dyDescent="0.3">
      <c r="C734" s="5"/>
      <c r="D734" s="6"/>
      <c r="E734" s="6"/>
      <c r="F734" s="7"/>
      <c r="G734" s="7"/>
      <c r="I734" s="5"/>
      <c r="J734" s="6"/>
      <c r="K734" s="6"/>
      <c r="L734" s="7"/>
      <c r="M734" s="7"/>
      <c r="O734" s="6"/>
      <c r="R734" s="502"/>
      <c r="S734" s="6"/>
    </row>
    <row r="735" spans="3:19" s="1" customFormat="1" ht="13.2" x14ac:dyDescent="0.3">
      <c r="C735" s="5"/>
      <c r="D735" s="6"/>
      <c r="E735" s="6"/>
      <c r="F735" s="7"/>
      <c r="G735" s="7"/>
      <c r="I735" s="5"/>
      <c r="J735" s="6"/>
      <c r="K735" s="6"/>
      <c r="L735" s="7"/>
      <c r="M735" s="7"/>
      <c r="O735" s="6"/>
      <c r="R735" s="502"/>
      <c r="S735" s="6"/>
    </row>
    <row r="736" spans="3:19" s="1" customFormat="1" ht="13.2" x14ac:dyDescent="0.3">
      <c r="C736" s="5"/>
      <c r="D736" s="6"/>
      <c r="E736" s="6"/>
      <c r="F736" s="7"/>
      <c r="G736" s="7"/>
      <c r="I736" s="5"/>
      <c r="J736" s="6"/>
      <c r="K736" s="6"/>
      <c r="L736" s="7"/>
      <c r="M736" s="7"/>
      <c r="O736" s="6"/>
      <c r="R736" s="502"/>
      <c r="S736" s="6"/>
    </row>
    <row r="737" spans="3:19" s="1" customFormat="1" ht="13.2" x14ac:dyDescent="0.3">
      <c r="C737" s="5"/>
      <c r="D737" s="6"/>
      <c r="E737" s="6"/>
      <c r="F737" s="7"/>
      <c r="G737" s="7"/>
      <c r="I737" s="5"/>
      <c r="J737" s="6"/>
      <c r="K737" s="6"/>
      <c r="L737" s="7"/>
      <c r="M737" s="7"/>
      <c r="O737" s="6"/>
      <c r="R737" s="502"/>
      <c r="S737" s="6"/>
    </row>
    <row r="738" spans="3:19" s="1" customFormat="1" ht="13.2" x14ac:dyDescent="0.3">
      <c r="C738" s="5"/>
      <c r="D738" s="6"/>
      <c r="E738" s="6"/>
      <c r="F738" s="7"/>
      <c r="G738" s="7"/>
      <c r="I738" s="5"/>
      <c r="J738" s="6"/>
      <c r="K738" s="6"/>
      <c r="L738" s="7"/>
      <c r="M738" s="7"/>
      <c r="O738" s="6"/>
      <c r="R738" s="502"/>
      <c r="S738" s="6"/>
    </row>
    <row r="739" spans="3:19" s="1" customFormat="1" ht="13.2" x14ac:dyDescent="0.3">
      <c r="C739" s="5"/>
      <c r="D739" s="6"/>
      <c r="E739" s="6"/>
      <c r="F739" s="7"/>
      <c r="G739" s="7"/>
      <c r="I739" s="5"/>
      <c r="J739" s="6"/>
      <c r="K739" s="6"/>
      <c r="L739" s="7"/>
      <c r="M739" s="7"/>
      <c r="O739" s="6"/>
      <c r="R739" s="502"/>
      <c r="S739" s="6"/>
    </row>
    <row r="740" spans="3:19" s="1" customFormat="1" ht="13.2" x14ac:dyDescent="0.3">
      <c r="C740" s="5"/>
      <c r="D740" s="6"/>
      <c r="E740" s="6"/>
      <c r="F740" s="7"/>
      <c r="G740" s="7"/>
      <c r="I740" s="5"/>
      <c r="J740" s="6"/>
      <c r="K740" s="6"/>
      <c r="L740" s="7"/>
      <c r="M740" s="7"/>
      <c r="O740" s="6"/>
      <c r="R740" s="502"/>
      <c r="S740" s="6"/>
    </row>
    <row r="741" spans="3:19" s="1" customFormat="1" ht="13.2" x14ac:dyDescent="0.3">
      <c r="C741" s="5"/>
      <c r="D741" s="6"/>
      <c r="E741" s="6"/>
      <c r="F741" s="7"/>
      <c r="G741" s="7"/>
      <c r="I741" s="5"/>
      <c r="J741" s="6"/>
      <c r="K741" s="6"/>
      <c r="L741" s="7"/>
      <c r="M741" s="7"/>
      <c r="O741" s="6"/>
      <c r="R741" s="502"/>
      <c r="S741" s="6"/>
    </row>
    <row r="742" spans="3:19" s="1" customFormat="1" ht="13.2" x14ac:dyDescent="0.3">
      <c r="C742" s="5"/>
      <c r="D742" s="6"/>
      <c r="E742" s="6"/>
      <c r="F742" s="7"/>
      <c r="G742" s="7"/>
      <c r="I742" s="5"/>
      <c r="J742" s="6"/>
      <c r="K742" s="6"/>
      <c r="L742" s="7"/>
      <c r="M742" s="7"/>
      <c r="O742" s="6"/>
      <c r="R742" s="502"/>
      <c r="S742" s="6"/>
    </row>
    <row r="743" spans="3:19" s="1" customFormat="1" ht="13.2" x14ac:dyDescent="0.3">
      <c r="C743" s="5"/>
      <c r="D743" s="6"/>
      <c r="E743" s="6"/>
      <c r="F743" s="7"/>
      <c r="G743" s="7"/>
      <c r="I743" s="5"/>
      <c r="J743" s="6"/>
      <c r="K743" s="6"/>
      <c r="L743" s="7"/>
      <c r="M743" s="7"/>
      <c r="O743" s="6"/>
      <c r="R743" s="502"/>
      <c r="S743" s="6"/>
    </row>
    <row r="744" spans="3:19" s="1" customFormat="1" ht="13.2" x14ac:dyDescent="0.3">
      <c r="C744" s="5"/>
      <c r="D744" s="6"/>
      <c r="E744" s="6"/>
      <c r="F744" s="7"/>
      <c r="G744" s="7"/>
      <c r="I744" s="5"/>
      <c r="J744" s="6"/>
      <c r="K744" s="6"/>
      <c r="L744" s="7"/>
      <c r="M744" s="7"/>
      <c r="O744" s="6"/>
      <c r="R744" s="502"/>
      <c r="S744" s="6"/>
    </row>
    <row r="745" spans="3:19" s="1" customFormat="1" ht="13.2" x14ac:dyDescent="0.3">
      <c r="C745" s="5"/>
      <c r="D745" s="6"/>
      <c r="E745" s="6"/>
      <c r="F745" s="7"/>
      <c r="G745" s="7"/>
      <c r="I745" s="5"/>
      <c r="J745" s="6"/>
      <c r="K745" s="6"/>
      <c r="L745" s="7"/>
      <c r="M745" s="7"/>
      <c r="O745" s="6"/>
      <c r="R745" s="502"/>
      <c r="S745" s="6"/>
    </row>
    <row r="746" spans="3:19" s="1" customFormat="1" ht="13.2" x14ac:dyDescent="0.3">
      <c r="C746" s="5"/>
      <c r="D746" s="6"/>
      <c r="E746" s="6"/>
      <c r="F746" s="7"/>
      <c r="G746" s="7"/>
      <c r="I746" s="5"/>
      <c r="J746" s="6"/>
      <c r="K746" s="6"/>
      <c r="L746" s="7"/>
      <c r="M746" s="7"/>
      <c r="O746" s="6"/>
      <c r="R746" s="502"/>
      <c r="S746" s="6"/>
    </row>
    <row r="747" spans="3:19" s="1" customFormat="1" ht="13.2" x14ac:dyDescent="0.3">
      <c r="C747" s="5"/>
      <c r="D747" s="6"/>
      <c r="E747" s="6"/>
      <c r="F747" s="7"/>
      <c r="G747" s="7"/>
      <c r="I747" s="5"/>
      <c r="J747" s="6"/>
      <c r="K747" s="6"/>
      <c r="L747" s="7"/>
      <c r="M747" s="7"/>
      <c r="O747" s="6"/>
      <c r="R747" s="502"/>
      <c r="S747" s="6"/>
    </row>
    <row r="748" spans="3:19" s="1" customFormat="1" ht="13.2" x14ac:dyDescent="0.3">
      <c r="C748" s="5"/>
      <c r="D748" s="6"/>
      <c r="E748" s="6"/>
      <c r="F748" s="7"/>
      <c r="G748" s="7"/>
      <c r="I748" s="5"/>
      <c r="J748" s="6"/>
      <c r="K748" s="6"/>
      <c r="L748" s="7"/>
      <c r="M748" s="7"/>
      <c r="O748" s="6"/>
      <c r="R748" s="502"/>
      <c r="S748" s="6"/>
    </row>
    <row r="749" spans="3:19" s="1" customFormat="1" ht="13.2" x14ac:dyDescent="0.3">
      <c r="C749" s="5"/>
      <c r="D749" s="6"/>
      <c r="E749" s="6"/>
      <c r="F749" s="7"/>
      <c r="G749" s="7"/>
      <c r="I749" s="5"/>
      <c r="J749" s="6"/>
      <c r="K749" s="6"/>
      <c r="L749" s="7"/>
      <c r="M749" s="7"/>
      <c r="O749" s="6"/>
      <c r="R749" s="502"/>
      <c r="S749" s="6"/>
    </row>
    <row r="750" spans="3:19" s="1" customFormat="1" ht="13.2" x14ac:dyDescent="0.3">
      <c r="C750" s="5"/>
      <c r="D750" s="6"/>
      <c r="E750" s="6"/>
      <c r="F750" s="7"/>
      <c r="G750" s="7"/>
      <c r="I750" s="5"/>
      <c r="J750" s="6"/>
      <c r="K750" s="6"/>
      <c r="L750" s="7"/>
      <c r="M750" s="7"/>
      <c r="O750" s="6"/>
      <c r="R750" s="502"/>
      <c r="S750" s="6"/>
    </row>
    <row r="751" spans="3:19" s="1" customFormat="1" ht="13.2" x14ac:dyDescent="0.3">
      <c r="C751" s="5"/>
      <c r="D751" s="6"/>
      <c r="E751" s="6"/>
      <c r="F751" s="7"/>
      <c r="G751" s="7"/>
      <c r="I751" s="5"/>
      <c r="J751" s="6"/>
      <c r="K751" s="6"/>
      <c r="L751" s="7"/>
      <c r="M751" s="7"/>
      <c r="O751" s="6"/>
      <c r="R751" s="502"/>
      <c r="S751" s="6"/>
    </row>
    <row r="752" spans="3:19" s="1" customFormat="1" ht="13.2" x14ac:dyDescent="0.3">
      <c r="C752" s="5"/>
      <c r="D752" s="6"/>
      <c r="E752" s="6"/>
      <c r="F752" s="7"/>
      <c r="G752" s="7"/>
      <c r="I752" s="5"/>
      <c r="J752" s="6"/>
      <c r="K752" s="6"/>
      <c r="L752" s="7"/>
      <c r="M752" s="7"/>
      <c r="O752" s="6"/>
      <c r="R752" s="502"/>
      <c r="S752" s="6"/>
    </row>
    <row r="753" spans="3:19" s="1" customFormat="1" ht="13.2" x14ac:dyDescent="0.3">
      <c r="C753" s="5"/>
      <c r="D753" s="6"/>
      <c r="E753" s="6"/>
      <c r="F753" s="7"/>
      <c r="G753" s="7"/>
      <c r="I753" s="5"/>
      <c r="J753" s="6"/>
      <c r="K753" s="6"/>
      <c r="L753" s="7"/>
      <c r="M753" s="7"/>
      <c r="O753" s="6"/>
      <c r="R753" s="502"/>
      <c r="S753" s="6"/>
    </row>
    <row r="754" spans="3:19" s="1" customFormat="1" ht="13.2" x14ac:dyDescent="0.3">
      <c r="C754" s="5"/>
      <c r="D754" s="6"/>
      <c r="E754" s="6"/>
      <c r="F754" s="7"/>
      <c r="G754" s="7"/>
      <c r="I754" s="5"/>
      <c r="J754" s="6"/>
      <c r="K754" s="6"/>
      <c r="L754" s="7"/>
      <c r="M754" s="7"/>
      <c r="O754" s="6"/>
      <c r="R754" s="502"/>
      <c r="S754" s="6"/>
    </row>
    <row r="755" spans="3:19" s="1" customFormat="1" ht="13.2" x14ac:dyDescent="0.3">
      <c r="C755" s="5"/>
      <c r="D755" s="6"/>
      <c r="E755" s="6"/>
      <c r="F755" s="7"/>
      <c r="G755" s="7"/>
      <c r="I755" s="5"/>
      <c r="J755" s="6"/>
      <c r="K755" s="6"/>
      <c r="L755" s="7"/>
      <c r="M755" s="7"/>
      <c r="O755" s="6"/>
      <c r="R755" s="502"/>
      <c r="S755" s="6"/>
    </row>
    <row r="756" spans="3:19" s="1" customFormat="1" ht="13.2" x14ac:dyDescent="0.3">
      <c r="C756" s="5"/>
      <c r="D756" s="6"/>
      <c r="E756" s="6"/>
      <c r="F756" s="7"/>
      <c r="G756" s="7"/>
      <c r="I756" s="5"/>
      <c r="J756" s="6"/>
      <c r="K756" s="6"/>
      <c r="L756" s="7"/>
      <c r="M756" s="7"/>
      <c r="O756" s="6"/>
      <c r="R756" s="502"/>
      <c r="S756" s="6"/>
    </row>
    <row r="757" spans="3:19" s="1" customFormat="1" ht="13.2" x14ac:dyDescent="0.3">
      <c r="C757" s="5"/>
      <c r="D757" s="6"/>
      <c r="E757" s="6"/>
      <c r="F757" s="7"/>
      <c r="G757" s="7"/>
      <c r="I757" s="5"/>
      <c r="J757" s="6"/>
      <c r="K757" s="6"/>
      <c r="L757" s="7"/>
      <c r="M757" s="7"/>
      <c r="O757" s="6"/>
      <c r="R757" s="502"/>
      <c r="S757" s="6"/>
    </row>
    <row r="758" spans="3:19" s="1" customFormat="1" ht="13.2" x14ac:dyDescent="0.3">
      <c r="C758" s="5"/>
      <c r="D758" s="6"/>
      <c r="E758" s="6"/>
      <c r="F758" s="7"/>
      <c r="G758" s="7"/>
      <c r="I758" s="5"/>
      <c r="J758" s="6"/>
      <c r="K758" s="6"/>
      <c r="L758" s="7"/>
      <c r="M758" s="7"/>
      <c r="O758" s="6"/>
      <c r="R758" s="502"/>
      <c r="S758" s="6"/>
    </row>
    <row r="759" spans="3:19" s="1" customFormat="1" ht="13.2" x14ac:dyDescent="0.3">
      <c r="C759" s="5"/>
      <c r="D759" s="6"/>
      <c r="E759" s="6"/>
      <c r="F759" s="7"/>
      <c r="G759" s="7"/>
      <c r="I759" s="5"/>
      <c r="J759" s="6"/>
      <c r="K759" s="6"/>
      <c r="L759" s="7"/>
      <c r="M759" s="7"/>
      <c r="O759" s="6"/>
      <c r="R759" s="502"/>
      <c r="S759" s="6"/>
    </row>
    <row r="760" spans="3:19" s="1" customFormat="1" ht="13.2" x14ac:dyDescent="0.3">
      <c r="C760" s="5"/>
      <c r="D760" s="6"/>
      <c r="E760" s="6"/>
      <c r="F760" s="7"/>
      <c r="G760" s="7"/>
      <c r="I760" s="5"/>
      <c r="J760" s="6"/>
      <c r="K760" s="6"/>
      <c r="L760" s="7"/>
      <c r="M760" s="7"/>
      <c r="O760" s="6"/>
      <c r="R760" s="502"/>
      <c r="S760" s="6"/>
    </row>
    <row r="761" spans="3:19" s="1" customFormat="1" ht="13.2" x14ac:dyDescent="0.3">
      <c r="C761" s="5"/>
      <c r="D761" s="6"/>
      <c r="E761" s="6"/>
      <c r="F761" s="7"/>
      <c r="G761" s="7"/>
      <c r="I761" s="5"/>
      <c r="J761" s="6"/>
      <c r="K761" s="6"/>
      <c r="L761" s="7"/>
      <c r="M761" s="7"/>
      <c r="O761" s="6"/>
      <c r="R761" s="502"/>
      <c r="S761" s="6"/>
    </row>
    <row r="762" spans="3:19" s="1" customFormat="1" ht="13.2" x14ac:dyDescent="0.3">
      <c r="C762" s="5"/>
      <c r="D762" s="6"/>
      <c r="E762" s="6"/>
      <c r="F762" s="7"/>
      <c r="G762" s="7"/>
      <c r="I762" s="5"/>
      <c r="J762" s="6"/>
      <c r="K762" s="6"/>
      <c r="L762" s="7"/>
      <c r="M762" s="7"/>
      <c r="O762" s="6"/>
      <c r="R762" s="502"/>
      <c r="S762" s="6"/>
    </row>
    <row r="763" spans="3:19" s="1" customFormat="1" ht="13.2" x14ac:dyDescent="0.3">
      <c r="C763" s="5"/>
      <c r="D763" s="6"/>
      <c r="E763" s="6"/>
      <c r="F763" s="7"/>
      <c r="G763" s="7"/>
      <c r="I763" s="5"/>
      <c r="J763" s="6"/>
      <c r="K763" s="6"/>
      <c r="L763" s="7"/>
      <c r="M763" s="7"/>
      <c r="O763" s="6"/>
      <c r="R763" s="502"/>
      <c r="S763" s="6"/>
    </row>
    <row r="764" spans="3:19" s="1" customFormat="1" ht="13.2" x14ac:dyDescent="0.3">
      <c r="C764" s="5"/>
      <c r="D764" s="6"/>
      <c r="E764" s="6"/>
      <c r="F764" s="7"/>
      <c r="G764" s="7"/>
      <c r="I764" s="5"/>
      <c r="J764" s="6"/>
      <c r="K764" s="6"/>
      <c r="L764" s="7"/>
      <c r="M764" s="7"/>
      <c r="O764" s="6"/>
      <c r="R764" s="502"/>
      <c r="S764" s="6"/>
    </row>
    <row r="765" spans="3:19" s="1" customFormat="1" ht="13.2" x14ac:dyDescent="0.3">
      <c r="C765" s="5"/>
      <c r="D765" s="6"/>
      <c r="E765" s="6"/>
      <c r="F765" s="7"/>
      <c r="G765" s="7"/>
      <c r="I765" s="5"/>
      <c r="J765" s="6"/>
      <c r="K765" s="6"/>
      <c r="L765" s="7"/>
      <c r="M765" s="7"/>
      <c r="O765" s="6"/>
      <c r="R765" s="502"/>
      <c r="S765" s="6"/>
    </row>
    <row r="766" spans="3:19" s="1" customFormat="1" ht="13.2" x14ac:dyDescent="0.3">
      <c r="C766" s="5"/>
      <c r="D766" s="6"/>
      <c r="E766" s="6"/>
      <c r="F766" s="7"/>
      <c r="G766" s="7"/>
      <c r="I766" s="5"/>
      <c r="J766" s="6"/>
      <c r="K766" s="6"/>
      <c r="L766" s="7"/>
      <c r="M766" s="7"/>
      <c r="O766" s="6"/>
      <c r="R766" s="502"/>
      <c r="S766" s="6"/>
    </row>
    <row r="767" spans="3:19" s="1" customFormat="1" ht="13.2" x14ac:dyDescent="0.3">
      <c r="C767" s="5"/>
      <c r="D767" s="6"/>
      <c r="E767" s="6"/>
      <c r="F767" s="7"/>
      <c r="G767" s="7"/>
      <c r="I767" s="5"/>
      <c r="J767" s="6"/>
      <c r="K767" s="6"/>
      <c r="L767" s="7"/>
      <c r="M767" s="7"/>
      <c r="O767" s="6"/>
      <c r="R767" s="502"/>
      <c r="S767" s="6"/>
    </row>
    <row r="768" spans="3:19" s="1" customFormat="1" ht="13.2" x14ac:dyDescent="0.3">
      <c r="C768" s="5"/>
      <c r="D768" s="6"/>
      <c r="E768" s="6"/>
      <c r="F768" s="7"/>
      <c r="G768" s="7"/>
      <c r="I768" s="5"/>
      <c r="J768" s="6"/>
      <c r="K768" s="6"/>
      <c r="L768" s="7"/>
      <c r="M768" s="7"/>
      <c r="O768" s="6"/>
      <c r="R768" s="502"/>
      <c r="S768" s="6"/>
    </row>
    <row r="769" spans="3:19" s="1" customFormat="1" ht="13.2" x14ac:dyDescent="0.3">
      <c r="C769" s="5"/>
      <c r="D769" s="6"/>
      <c r="E769" s="6"/>
      <c r="F769" s="7"/>
      <c r="G769" s="7"/>
      <c r="I769" s="5"/>
      <c r="J769" s="6"/>
      <c r="K769" s="6"/>
      <c r="L769" s="7"/>
      <c r="M769" s="7"/>
      <c r="O769" s="6"/>
      <c r="R769" s="502"/>
      <c r="S769" s="6"/>
    </row>
    <row r="770" spans="3:19" s="1" customFormat="1" ht="13.2" x14ac:dyDescent="0.3">
      <c r="C770" s="5"/>
      <c r="D770" s="6"/>
      <c r="E770" s="6"/>
      <c r="F770" s="7"/>
      <c r="G770" s="7"/>
      <c r="I770" s="5"/>
      <c r="J770" s="6"/>
      <c r="K770" s="6"/>
      <c r="L770" s="7"/>
      <c r="M770" s="7"/>
      <c r="O770" s="6"/>
      <c r="R770" s="502"/>
      <c r="S770" s="6"/>
    </row>
    <row r="771" spans="3:19" s="1" customFormat="1" ht="13.2" x14ac:dyDescent="0.3">
      <c r="C771" s="5"/>
      <c r="D771" s="6"/>
      <c r="E771" s="6"/>
      <c r="F771" s="7"/>
      <c r="G771" s="7"/>
      <c r="I771" s="5"/>
      <c r="J771" s="6"/>
      <c r="K771" s="6"/>
      <c r="L771" s="7"/>
      <c r="M771" s="7"/>
      <c r="O771" s="6"/>
      <c r="R771" s="502"/>
      <c r="S771" s="6"/>
    </row>
    <row r="772" spans="3:19" s="1" customFormat="1" ht="13.2" x14ac:dyDescent="0.3">
      <c r="C772" s="5"/>
      <c r="D772" s="6"/>
      <c r="E772" s="6"/>
      <c r="F772" s="7"/>
      <c r="G772" s="7"/>
      <c r="I772" s="5"/>
      <c r="J772" s="6"/>
      <c r="K772" s="6"/>
      <c r="L772" s="7"/>
      <c r="M772" s="7"/>
      <c r="O772" s="6"/>
      <c r="R772" s="502"/>
      <c r="S772" s="6"/>
    </row>
    <row r="773" spans="3:19" s="1" customFormat="1" ht="13.2" x14ac:dyDescent="0.3">
      <c r="C773" s="5"/>
      <c r="D773" s="6"/>
      <c r="E773" s="6"/>
      <c r="F773" s="7"/>
      <c r="G773" s="7"/>
      <c r="I773" s="5"/>
      <c r="J773" s="6"/>
      <c r="K773" s="6"/>
      <c r="L773" s="7"/>
      <c r="M773" s="7"/>
      <c r="O773" s="6"/>
      <c r="R773" s="502"/>
      <c r="S773" s="6"/>
    </row>
    <row r="774" spans="3:19" s="1" customFormat="1" ht="13.2" x14ac:dyDescent="0.3">
      <c r="C774" s="5"/>
      <c r="D774" s="6"/>
      <c r="E774" s="6"/>
      <c r="F774" s="7"/>
      <c r="G774" s="7"/>
      <c r="I774" s="5"/>
      <c r="J774" s="6"/>
      <c r="K774" s="6"/>
      <c r="L774" s="7"/>
      <c r="M774" s="7"/>
      <c r="O774" s="6"/>
      <c r="R774" s="502"/>
      <c r="S774" s="6"/>
    </row>
    <row r="775" spans="3:19" s="1" customFormat="1" ht="13.2" x14ac:dyDescent="0.3">
      <c r="C775" s="5"/>
      <c r="D775" s="6"/>
      <c r="E775" s="6"/>
      <c r="F775" s="7"/>
      <c r="G775" s="7"/>
      <c r="I775" s="5"/>
      <c r="J775" s="6"/>
      <c r="K775" s="6"/>
      <c r="L775" s="7"/>
      <c r="M775" s="7"/>
      <c r="O775" s="6"/>
      <c r="R775" s="502"/>
      <c r="S775" s="6"/>
    </row>
    <row r="776" spans="3:19" s="1" customFormat="1" ht="13.2" x14ac:dyDescent="0.3">
      <c r="C776" s="5"/>
      <c r="D776" s="6"/>
      <c r="E776" s="6"/>
      <c r="F776" s="7"/>
      <c r="G776" s="7"/>
      <c r="I776" s="5"/>
      <c r="J776" s="6"/>
      <c r="K776" s="6"/>
      <c r="L776" s="7"/>
      <c r="M776" s="7"/>
      <c r="O776" s="6"/>
      <c r="R776" s="502"/>
      <c r="S776" s="6"/>
    </row>
    <row r="777" spans="3:19" s="1" customFormat="1" ht="13.2" x14ac:dyDescent="0.3">
      <c r="C777" s="5"/>
      <c r="D777" s="6"/>
      <c r="E777" s="6"/>
      <c r="F777" s="7"/>
      <c r="G777" s="7"/>
      <c r="I777" s="5"/>
      <c r="J777" s="6"/>
      <c r="K777" s="6"/>
      <c r="L777" s="7"/>
      <c r="M777" s="7"/>
      <c r="O777" s="6"/>
      <c r="R777" s="502"/>
      <c r="S777" s="6"/>
    </row>
    <row r="778" spans="3:19" s="1" customFormat="1" ht="13.2" x14ac:dyDescent="0.3">
      <c r="C778" s="5"/>
      <c r="D778" s="6"/>
      <c r="E778" s="6"/>
      <c r="F778" s="7"/>
      <c r="G778" s="7"/>
      <c r="I778" s="5"/>
      <c r="J778" s="6"/>
      <c r="K778" s="6"/>
      <c r="L778" s="7"/>
      <c r="M778" s="7"/>
      <c r="O778" s="6"/>
      <c r="R778" s="502"/>
      <c r="S778" s="6"/>
    </row>
    <row r="779" spans="3:19" s="1" customFormat="1" ht="13.2" x14ac:dyDescent="0.3">
      <c r="C779" s="5"/>
      <c r="D779" s="6"/>
      <c r="E779" s="6"/>
      <c r="F779" s="7"/>
      <c r="G779" s="7"/>
      <c r="I779" s="5"/>
      <c r="J779" s="6"/>
      <c r="K779" s="6"/>
      <c r="L779" s="7"/>
      <c r="M779" s="7"/>
      <c r="O779" s="6"/>
      <c r="R779" s="502"/>
      <c r="S779" s="6"/>
    </row>
    <row r="780" spans="3:19" s="1" customFormat="1" ht="13.2" x14ac:dyDescent="0.3">
      <c r="C780" s="5"/>
      <c r="D780" s="6"/>
      <c r="E780" s="6"/>
      <c r="F780" s="7"/>
      <c r="G780" s="7"/>
      <c r="I780" s="5"/>
      <c r="J780" s="6"/>
      <c r="K780" s="6"/>
      <c r="L780" s="7"/>
      <c r="M780" s="7"/>
      <c r="O780" s="6"/>
      <c r="R780" s="502"/>
      <c r="S780" s="6"/>
    </row>
    <row r="781" spans="3:19" s="1" customFormat="1" ht="13.2" x14ac:dyDescent="0.3">
      <c r="C781" s="5"/>
      <c r="D781" s="6"/>
      <c r="E781" s="6"/>
      <c r="F781" s="7"/>
      <c r="G781" s="7"/>
      <c r="I781" s="5"/>
      <c r="J781" s="6"/>
      <c r="K781" s="6"/>
      <c r="L781" s="7"/>
      <c r="M781" s="7"/>
      <c r="O781" s="6"/>
      <c r="R781" s="502"/>
      <c r="S781" s="6"/>
    </row>
    <row r="782" spans="3:19" s="1" customFormat="1" ht="13.2" x14ac:dyDescent="0.3">
      <c r="C782" s="5"/>
      <c r="D782" s="6"/>
      <c r="E782" s="6"/>
      <c r="F782" s="7"/>
      <c r="G782" s="7"/>
      <c r="I782" s="5"/>
      <c r="J782" s="6"/>
      <c r="K782" s="6"/>
      <c r="L782" s="7"/>
      <c r="M782" s="7"/>
      <c r="O782" s="6"/>
      <c r="R782" s="502"/>
      <c r="S782" s="6"/>
    </row>
    <row r="783" spans="3:19" s="1" customFormat="1" ht="13.2" x14ac:dyDescent="0.3">
      <c r="C783" s="5"/>
      <c r="D783" s="6"/>
      <c r="E783" s="6"/>
      <c r="F783" s="7"/>
      <c r="G783" s="7"/>
      <c r="I783" s="5"/>
      <c r="J783" s="6"/>
      <c r="K783" s="6"/>
      <c r="L783" s="7"/>
      <c r="M783" s="7"/>
      <c r="O783" s="6"/>
      <c r="R783" s="502"/>
      <c r="S783" s="6"/>
    </row>
    <row r="784" spans="3:19" s="1" customFormat="1" ht="13.2" x14ac:dyDescent="0.3">
      <c r="C784" s="5"/>
      <c r="D784" s="6"/>
      <c r="E784" s="6"/>
      <c r="F784" s="7"/>
      <c r="G784" s="7"/>
      <c r="I784" s="5"/>
      <c r="J784" s="6"/>
      <c r="K784" s="6"/>
      <c r="L784" s="7"/>
      <c r="M784" s="7"/>
      <c r="O784" s="6"/>
      <c r="R784" s="502"/>
      <c r="S784" s="6"/>
    </row>
    <row r="785" spans="3:19" s="1" customFormat="1" ht="13.2" x14ac:dyDescent="0.3">
      <c r="C785" s="5"/>
      <c r="D785" s="6"/>
      <c r="E785" s="6"/>
      <c r="F785" s="7"/>
      <c r="G785" s="7"/>
      <c r="I785" s="5"/>
      <c r="J785" s="6"/>
      <c r="K785" s="6"/>
      <c r="L785" s="7"/>
      <c r="M785" s="7"/>
      <c r="O785" s="6"/>
      <c r="R785" s="502"/>
      <c r="S785" s="6"/>
    </row>
    <row r="786" spans="3:19" s="1" customFormat="1" ht="13.2" x14ac:dyDescent="0.3">
      <c r="C786" s="5"/>
      <c r="D786" s="6"/>
      <c r="E786" s="6"/>
      <c r="F786" s="7"/>
      <c r="G786" s="7"/>
      <c r="I786" s="5"/>
      <c r="J786" s="6"/>
      <c r="K786" s="6"/>
      <c r="L786" s="7"/>
      <c r="M786" s="7"/>
      <c r="O786" s="6"/>
      <c r="R786" s="502"/>
      <c r="S786" s="6"/>
    </row>
    <row r="787" spans="3:19" s="1" customFormat="1" ht="13.2" x14ac:dyDescent="0.3">
      <c r="C787" s="5"/>
      <c r="D787" s="6"/>
      <c r="E787" s="6"/>
      <c r="F787" s="7"/>
      <c r="G787" s="7"/>
      <c r="I787" s="5"/>
      <c r="J787" s="6"/>
      <c r="K787" s="6"/>
      <c r="L787" s="7"/>
      <c r="M787" s="7"/>
      <c r="O787" s="6"/>
      <c r="R787" s="502"/>
      <c r="S787" s="6"/>
    </row>
    <row r="788" spans="3:19" s="1" customFormat="1" ht="13.2" x14ac:dyDescent="0.3">
      <c r="C788" s="5"/>
      <c r="D788" s="6"/>
      <c r="E788" s="6"/>
      <c r="F788" s="7"/>
      <c r="G788" s="7"/>
      <c r="I788" s="5"/>
      <c r="J788" s="6"/>
      <c r="K788" s="6"/>
      <c r="L788" s="7"/>
      <c r="M788" s="7"/>
      <c r="O788" s="6"/>
      <c r="R788" s="502"/>
      <c r="S788" s="6"/>
    </row>
    <row r="789" spans="3:19" s="1" customFormat="1" ht="13.2" x14ac:dyDescent="0.3">
      <c r="C789" s="5"/>
      <c r="D789" s="6"/>
      <c r="E789" s="6"/>
      <c r="F789" s="7"/>
      <c r="G789" s="7"/>
      <c r="I789" s="5"/>
      <c r="J789" s="6"/>
      <c r="K789" s="6"/>
      <c r="L789" s="7"/>
      <c r="M789" s="7"/>
      <c r="O789" s="6"/>
      <c r="R789" s="502"/>
      <c r="S789" s="6"/>
    </row>
    <row r="790" spans="3:19" s="1" customFormat="1" ht="13.2" x14ac:dyDescent="0.3">
      <c r="C790" s="5"/>
      <c r="D790" s="6"/>
      <c r="E790" s="6"/>
      <c r="F790" s="7"/>
      <c r="G790" s="7"/>
      <c r="I790" s="5"/>
      <c r="J790" s="6"/>
      <c r="K790" s="6"/>
      <c r="L790" s="7"/>
      <c r="M790" s="7"/>
      <c r="O790" s="6"/>
      <c r="R790" s="502"/>
      <c r="S790" s="6"/>
    </row>
    <row r="791" spans="3:19" s="1" customFormat="1" ht="13.2" x14ac:dyDescent="0.3">
      <c r="C791" s="5"/>
      <c r="D791" s="6"/>
      <c r="E791" s="6"/>
      <c r="F791" s="7"/>
      <c r="G791" s="7"/>
      <c r="I791" s="5"/>
      <c r="J791" s="6"/>
      <c r="K791" s="6"/>
      <c r="L791" s="7"/>
      <c r="M791" s="7"/>
      <c r="O791" s="6"/>
      <c r="R791" s="502"/>
      <c r="S791" s="6"/>
    </row>
    <row r="792" spans="3:19" s="1" customFormat="1" ht="13.2" x14ac:dyDescent="0.3">
      <c r="C792" s="5"/>
      <c r="D792" s="6"/>
      <c r="E792" s="6"/>
      <c r="F792" s="7"/>
      <c r="G792" s="7"/>
      <c r="I792" s="5"/>
      <c r="J792" s="6"/>
      <c r="K792" s="6"/>
      <c r="L792" s="7"/>
      <c r="M792" s="7"/>
      <c r="O792" s="6"/>
      <c r="R792" s="502"/>
      <c r="S792" s="6"/>
    </row>
    <row r="793" spans="3:19" s="1" customFormat="1" ht="13.2" x14ac:dyDescent="0.3">
      <c r="C793" s="5"/>
      <c r="D793" s="6"/>
      <c r="E793" s="6"/>
      <c r="F793" s="7"/>
      <c r="G793" s="7"/>
      <c r="I793" s="5"/>
      <c r="J793" s="6"/>
      <c r="K793" s="6"/>
      <c r="L793" s="7"/>
      <c r="M793" s="7"/>
      <c r="O793" s="6"/>
      <c r="R793" s="502"/>
      <c r="S793" s="6"/>
    </row>
    <row r="794" spans="3:19" s="1" customFormat="1" ht="13.2" x14ac:dyDescent="0.3">
      <c r="C794" s="5"/>
      <c r="D794" s="6"/>
      <c r="E794" s="6"/>
      <c r="F794" s="7"/>
      <c r="G794" s="7"/>
      <c r="I794" s="5"/>
      <c r="J794" s="6"/>
      <c r="K794" s="6"/>
      <c r="L794" s="7"/>
      <c r="M794" s="7"/>
      <c r="O794" s="6"/>
      <c r="R794" s="502"/>
      <c r="S794" s="6"/>
    </row>
    <row r="795" spans="3:19" s="1" customFormat="1" ht="13.2" x14ac:dyDescent="0.3">
      <c r="C795" s="5"/>
      <c r="D795" s="6"/>
      <c r="E795" s="6"/>
      <c r="F795" s="7"/>
      <c r="G795" s="7"/>
      <c r="I795" s="5"/>
      <c r="J795" s="6"/>
      <c r="K795" s="6"/>
      <c r="L795" s="7"/>
      <c r="M795" s="7"/>
      <c r="O795" s="6"/>
      <c r="R795" s="502"/>
      <c r="S795" s="6"/>
    </row>
    <row r="796" spans="3:19" s="1" customFormat="1" ht="13.2" x14ac:dyDescent="0.3">
      <c r="C796" s="5"/>
      <c r="D796" s="6"/>
      <c r="E796" s="6"/>
      <c r="F796" s="7"/>
      <c r="G796" s="7"/>
      <c r="I796" s="5"/>
      <c r="J796" s="6"/>
      <c r="K796" s="6"/>
      <c r="L796" s="7"/>
      <c r="M796" s="7"/>
      <c r="O796" s="6"/>
      <c r="R796" s="502"/>
      <c r="S796" s="6"/>
    </row>
    <row r="797" spans="3:19" s="1" customFormat="1" ht="13.2" x14ac:dyDescent="0.3">
      <c r="C797" s="5"/>
      <c r="D797" s="6"/>
      <c r="E797" s="6"/>
      <c r="F797" s="7"/>
      <c r="G797" s="7"/>
      <c r="I797" s="5"/>
      <c r="J797" s="6"/>
      <c r="K797" s="6"/>
      <c r="L797" s="7"/>
      <c r="M797" s="7"/>
      <c r="O797" s="6"/>
      <c r="R797" s="502"/>
      <c r="S797" s="6"/>
    </row>
    <row r="798" spans="3:19" s="1" customFormat="1" ht="13.2" x14ac:dyDescent="0.3">
      <c r="C798" s="5"/>
      <c r="D798" s="6"/>
      <c r="E798" s="6"/>
      <c r="F798" s="7"/>
      <c r="G798" s="7"/>
      <c r="I798" s="5"/>
      <c r="J798" s="6"/>
      <c r="K798" s="6"/>
      <c r="L798" s="7"/>
      <c r="M798" s="7"/>
      <c r="O798" s="6"/>
      <c r="R798" s="502"/>
      <c r="S798" s="6"/>
    </row>
    <row r="799" spans="3:19" s="1" customFormat="1" ht="13.2" x14ac:dyDescent="0.3">
      <c r="C799" s="5"/>
      <c r="D799" s="6"/>
      <c r="E799" s="6"/>
      <c r="F799" s="7"/>
      <c r="G799" s="7"/>
      <c r="I799" s="5"/>
      <c r="J799" s="6"/>
      <c r="K799" s="6"/>
      <c r="L799" s="7"/>
      <c r="M799" s="7"/>
      <c r="O799" s="6"/>
      <c r="R799" s="502"/>
      <c r="S799" s="6"/>
    </row>
    <row r="800" spans="3:19" s="1" customFormat="1" ht="13.2" x14ac:dyDescent="0.3">
      <c r="C800" s="5"/>
      <c r="D800" s="6"/>
      <c r="E800" s="6"/>
      <c r="F800" s="7"/>
      <c r="G800" s="7"/>
      <c r="I800" s="5"/>
      <c r="J800" s="6"/>
      <c r="K800" s="6"/>
      <c r="L800" s="7"/>
      <c r="M800" s="7"/>
      <c r="O800" s="6"/>
      <c r="R800" s="502"/>
      <c r="S800" s="6"/>
    </row>
    <row r="801" spans="3:19" s="1" customFormat="1" ht="13.2" x14ac:dyDescent="0.3">
      <c r="C801" s="5"/>
      <c r="D801" s="6"/>
      <c r="E801" s="6"/>
      <c r="F801" s="7"/>
      <c r="G801" s="7"/>
      <c r="I801" s="5"/>
      <c r="J801" s="6"/>
      <c r="K801" s="6"/>
      <c r="L801" s="7"/>
      <c r="M801" s="7"/>
      <c r="O801" s="6"/>
      <c r="R801" s="502"/>
      <c r="S801" s="6"/>
    </row>
    <row r="802" spans="3:19" s="1" customFormat="1" ht="13.2" x14ac:dyDescent="0.3">
      <c r="C802" s="5"/>
      <c r="D802" s="6"/>
      <c r="E802" s="6"/>
      <c r="F802" s="7"/>
      <c r="G802" s="7"/>
      <c r="I802" s="5"/>
      <c r="J802" s="6"/>
      <c r="K802" s="6"/>
      <c r="L802" s="7"/>
      <c r="M802" s="7"/>
      <c r="O802" s="6"/>
      <c r="R802" s="502"/>
      <c r="S802" s="6"/>
    </row>
    <row r="803" spans="3:19" s="1" customFormat="1" ht="13.2" x14ac:dyDescent="0.3">
      <c r="C803" s="5"/>
      <c r="D803" s="6"/>
      <c r="E803" s="6"/>
      <c r="F803" s="7"/>
      <c r="G803" s="7"/>
      <c r="I803" s="5"/>
      <c r="J803" s="6"/>
      <c r="K803" s="6"/>
      <c r="L803" s="7"/>
      <c r="M803" s="7"/>
      <c r="O803" s="6"/>
      <c r="R803" s="502"/>
      <c r="S803" s="6"/>
    </row>
    <row r="804" spans="3:19" s="1" customFormat="1" ht="13.2" x14ac:dyDescent="0.3">
      <c r="C804" s="5"/>
      <c r="D804" s="6"/>
      <c r="E804" s="6"/>
      <c r="F804" s="7"/>
      <c r="G804" s="7"/>
      <c r="I804" s="5"/>
      <c r="J804" s="6"/>
      <c r="K804" s="6"/>
      <c r="L804" s="7"/>
      <c r="M804" s="7"/>
      <c r="O804" s="6"/>
      <c r="R804" s="502"/>
      <c r="S804" s="6"/>
    </row>
    <row r="805" spans="3:19" s="1" customFormat="1" ht="13.2" x14ac:dyDescent="0.3">
      <c r="C805" s="5"/>
      <c r="D805" s="6"/>
      <c r="E805" s="6"/>
      <c r="F805" s="7"/>
      <c r="G805" s="7"/>
      <c r="I805" s="5"/>
      <c r="J805" s="6"/>
      <c r="K805" s="6"/>
      <c r="L805" s="7"/>
      <c r="M805" s="7"/>
      <c r="O805" s="6"/>
      <c r="R805" s="502"/>
      <c r="S805" s="6"/>
    </row>
    <row r="806" spans="3:19" s="1" customFormat="1" ht="13.2" x14ac:dyDescent="0.3">
      <c r="C806" s="5"/>
      <c r="D806" s="6"/>
      <c r="E806" s="6"/>
      <c r="F806" s="7"/>
      <c r="G806" s="7"/>
      <c r="I806" s="5"/>
      <c r="J806" s="6"/>
      <c r="K806" s="6"/>
      <c r="L806" s="7"/>
      <c r="M806" s="7"/>
      <c r="O806" s="6"/>
      <c r="R806" s="502"/>
      <c r="S806" s="6"/>
    </row>
    <row r="807" spans="3:19" s="1" customFormat="1" ht="13.2" x14ac:dyDescent="0.3">
      <c r="C807" s="5"/>
      <c r="D807" s="6"/>
      <c r="E807" s="6"/>
      <c r="F807" s="7"/>
      <c r="G807" s="7"/>
      <c r="I807" s="5"/>
      <c r="J807" s="6"/>
      <c r="K807" s="6"/>
      <c r="L807" s="7"/>
      <c r="M807" s="7"/>
      <c r="O807" s="6"/>
      <c r="R807" s="502"/>
      <c r="S807" s="6"/>
    </row>
    <row r="808" spans="3:19" s="1" customFormat="1" ht="13.2" x14ac:dyDescent="0.3">
      <c r="C808" s="5"/>
      <c r="D808" s="6"/>
      <c r="E808" s="6"/>
      <c r="F808" s="7"/>
      <c r="G808" s="7"/>
      <c r="I808" s="5"/>
      <c r="J808" s="6"/>
      <c r="K808" s="6"/>
      <c r="L808" s="7"/>
      <c r="M808" s="7"/>
      <c r="O808" s="6"/>
      <c r="R808" s="502"/>
      <c r="S808" s="6"/>
    </row>
    <row r="809" spans="3:19" s="1" customFormat="1" ht="13.2" x14ac:dyDescent="0.3">
      <c r="C809" s="5"/>
      <c r="D809" s="6"/>
      <c r="E809" s="6"/>
      <c r="F809" s="7"/>
      <c r="G809" s="7"/>
      <c r="I809" s="5"/>
      <c r="J809" s="6"/>
      <c r="K809" s="6"/>
      <c r="L809" s="7"/>
      <c r="M809" s="7"/>
      <c r="O809" s="6"/>
      <c r="R809" s="502"/>
      <c r="S809" s="6"/>
    </row>
    <row r="810" spans="3:19" s="1" customFormat="1" ht="13.2" x14ac:dyDescent="0.3">
      <c r="C810" s="5"/>
      <c r="D810" s="6"/>
      <c r="E810" s="6"/>
      <c r="F810" s="7"/>
      <c r="G810" s="7"/>
      <c r="I810" s="5"/>
      <c r="J810" s="6"/>
      <c r="K810" s="6"/>
      <c r="L810" s="7"/>
      <c r="M810" s="7"/>
      <c r="O810" s="6"/>
      <c r="R810" s="502"/>
      <c r="S810" s="6"/>
    </row>
    <row r="811" spans="3:19" s="1" customFormat="1" ht="13.2" x14ac:dyDescent="0.3">
      <c r="C811" s="5"/>
      <c r="D811" s="6"/>
      <c r="E811" s="6"/>
      <c r="F811" s="7"/>
      <c r="G811" s="7"/>
      <c r="I811" s="5"/>
      <c r="J811" s="6"/>
      <c r="K811" s="6"/>
      <c r="L811" s="7"/>
      <c r="M811" s="7"/>
      <c r="O811" s="6"/>
      <c r="R811" s="502"/>
      <c r="S811" s="6"/>
    </row>
    <row r="812" spans="3:19" s="1" customFormat="1" ht="13.2" x14ac:dyDescent="0.3">
      <c r="C812" s="5"/>
      <c r="D812" s="6"/>
      <c r="E812" s="6"/>
      <c r="F812" s="7"/>
      <c r="G812" s="7"/>
      <c r="I812" s="5"/>
      <c r="J812" s="6"/>
      <c r="K812" s="6"/>
      <c r="L812" s="7"/>
      <c r="M812" s="7"/>
      <c r="O812" s="6"/>
      <c r="R812" s="502"/>
      <c r="S812" s="6"/>
    </row>
    <row r="813" spans="3:19" s="1" customFormat="1" ht="13.2" x14ac:dyDescent="0.3">
      <c r="C813" s="5"/>
      <c r="D813" s="6"/>
      <c r="E813" s="6"/>
      <c r="F813" s="7"/>
      <c r="G813" s="7"/>
      <c r="I813" s="5"/>
      <c r="J813" s="6"/>
      <c r="K813" s="6"/>
      <c r="L813" s="7"/>
      <c r="M813" s="7"/>
      <c r="O813" s="6"/>
      <c r="R813" s="502"/>
      <c r="S813" s="6"/>
    </row>
    <row r="814" spans="3:19" s="1" customFormat="1" ht="13.2" x14ac:dyDescent="0.3">
      <c r="C814" s="5"/>
      <c r="D814" s="6"/>
      <c r="E814" s="6"/>
      <c r="F814" s="7"/>
      <c r="G814" s="7"/>
      <c r="I814" s="5"/>
      <c r="J814" s="6"/>
      <c r="K814" s="6"/>
      <c r="L814" s="7"/>
      <c r="M814" s="7"/>
      <c r="O814" s="6"/>
      <c r="R814" s="502"/>
      <c r="S814" s="6"/>
    </row>
    <row r="815" spans="3:19" s="1" customFormat="1" ht="13.2" x14ac:dyDescent="0.3">
      <c r="C815" s="5"/>
      <c r="D815" s="6"/>
      <c r="E815" s="6"/>
      <c r="F815" s="7"/>
      <c r="G815" s="7"/>
      <c r="I815" s="5"/>
      <c r="J815" s="6"/>
      <c r="K815" s="6"/>
      <c r="L815" s="7"/>
      <c r="M815" s="7"/>
      <c r="O815" s="6"/>
      <c r="R815" s="502"/>
      <c r="S815" s="6"/>
    </row>
    <row r="816" spans="3:19" s="1" customFormat="1" ht="13.2" x14ac:dyDescent="0.3">
      <c r="C816" s="5"/>
      <c r="D816" s="6"/>
      <c r="E816" s="6"/>
      <c r="F816" s="7"/>
      <c r="G816" s="7"/>
      <c r="I816" s="5"/>
      <c r="J816" s="6"/>
      <c r="K816" s="6"/>
      <c r="L816" s="7"/>
      <c r="M816" s="7"/>
      <c r="O816" s="6"/>
      <c r="R816" s="502"/>
      <c r="S816" s="6"/>
    </row>
    <row r="817" spans="3:19" s="1" customFormat="1" ht="13.2" x14ac:dyDescent="0.3">
      <c r="C817" s="5"/>
      <c r="D817" s="6"/>
      <c r="E817" s="6"/>
      <c r="F817" s="7"/>
      <c r="G817" s="7"/>
      <c r="I817" s="5"/>
      <c r="J817" s="6"/>
      <c r="K817" s="6"/>
      <c r="L817" s="7"/>
      <c r="M817" s="7"/>
      <c r="O817" s="6"/>
      <c r="R817" s="502"/>
      <c r="S817" s="6"/>
    </row>
    <row r="818" spans="3:19" s="1" customFormat="1" ht="13.2" x14ac:dyDescent="0.3">
      <c r="C818" s="5"/>
      <c r="D818" s="6"/>
      <c r="E818" s="6"/>
      <c r="F818" s="7"/>
      <c r="G818" s="7"/>
      <c r="I818" s="5"/>
      <c r="J818" s="6"/>
      <c r="K818" s="6"/>
      <c r="L818" s="7"/>
      <c r="M818" s="7"/>
      <c r="O818" s="6"/>
      <c r="R818" s="502"/>
      <c r="S818" s="6"/>
    </row>
    <row r="819" spans="3:19" s="1" customFormat="1" ht="13.2" x14ac:dyDescent="0.3">
      <c r="C819" s="5"/>
      <c r="D819" s="6"/>
      <c r="E819" s="6"/>
      <c r="F819" s="7"/>
      <c r="G819" s="7"/>
      <c r="I819" s="5"/>
      <c r="J819" s="6"/>
      <c r="K819" s="6"/>
      <c r="L819" s="7"/>
      <c r="M819" s="7"/>
      <c r="O819" s="6"/>
      <c r="R819" s="502"/>
      <c r="S819" s="6"/>
    </row>
    <row r="820" spans="3:19" s="1" customFormat="1" ht="13.2" x14ac:dyDescent="0.3">
      <c r="C820" s="5"/>
      <c r="D820" s="6"/>
      <c r="E820" s="6"/>
      <c r="F820" s="7"/>
      <c r="G820" s="7"/>
      <c r="I820" s="5"/>
      <c r="J820" s="6"/>
      <c r="K820" s="6"/>
      <c r="L820" s="7"/>
      <c r="M820" s="7"/>
      <c r="O820" s="6"/>
      <c r="R820" s="502"/>
      <c r="S820" s="6"/>
    </row>
    <row r="821" spans="3:19" s="1" customFormat="1" ht="13.2" x14ac:dyDescent="0.3">
      <c r="C821" s="5"/>
      <c r="D821" s="6"/>
      <c r="E821" s="6"/>
      <c r="F821" s="7"/>
      <c r="G821" s="7"/>
      <c r="I821" s="5"/>
      <c r="J821" s="6"/>
      <c r="K821" s="6"/>
      <c r="L821" s="7"/>
      <c r="M821" s="7"/>
      <c r="O821" s="6"/>
      <c r="R821" s="502"/>
      <c r="S821" s="6"/>
    </row>
    <row r="822" spans="3:19" s="1" customFormat="1" ht="13.2" x14ac:dyDescent="0.3">
      <c r="C822" s="5"/>
      <c r="D822" s="6"/>
      <c r="E822" s="6"/>
      <c r="F822" s="7"/>
      <c r="G822" s="7"/>
      <c r="I822" s="5"/>
      <c r="J822" s="6"/>
      <c r="K822" s="6"/>
      <c r="L822" s="7"/>
      <c r="M822" s="7"/>
      <c r="O822" s="6"/>
      <c r="R822" s="502"/>
      <c r="S822" s="6"/>
    </row>
    <row r="823" spans="3:19" s="1" customFormat="1" ht="13.2" x14ac:dyDescent="0.3">
      <c r="C823" s="5"/>
      <c r="D823" s="6"/>
      <c r="E823" s="6"/>
      <c r="F823" s="7"/>
      <c r="G823" s="7"/>
      <c r="I823" s="5"/>
      <c r="J823" s="6"/>
      <c r="K823" s="6"/>
      <c r="L823" s="7"/>
      <c r="M823" s="7"/>
      <c r="O823" s="6"/>
      <c r="R823" s="502"/>
      <c r="S823" s="6"/>
    </row>
    <row r="824" spans="3:19" s="1" customFormat="1" ht="13.2" x14ac:dyDescent="0.3">
      <c r="C824" s="5"/>
      <c r="D824" s="6"/>
      <c r="E824" s="6"/>
      <c r="F824" s="7"/>
      <c r="G824" s="7"/>
      <c r="I824" s="5"/>
      <c r="J824" s="6"/>
      <c r="K824" s="6"/>
      <c r="L824" s="7"/>
      <c r="M824" s="7"/>
      <c r="O824" s="6"/>
      <c r="R824" s="502"/>
      <c r="S824" s="6"/>
    </row>
    <row r="825" spans="3:19" s="1" customFormat="1" ht="13.2" x14ac:dyDescent="0.3">
      <c r="C825" s="5"/>
      <c r="D825" s="6"/>
      <c r="E825" s="6"/>
      <c r="F825" s="7"/>
      <c r="G825" s="7"/>
      <c r="I825" s="5"/>
      <c r="J825" s="6"/>
      <c r="K825" s="6"/>
      <c r="L825" s="7"/>
      <c r="M825" s="7"/>
      <c r="O825" s="6"/>
      <c r="R825" s="502"/>
      <c r="S825" s="6"/>
    </row>
    <row r="826" spans="3:19" s="1" customFormat="1" ht="13.2" x14ac:dyDescent="0.3">
      <c r="C826" s="5"/>
      <c r="D826" s="6"/>
      <c r="E826" s="6"/>
      <c r="F826" s="7"/>
      <c r="G826" s="7"/>
      <c r="I826" s="5"/>
      <c r="J826" s="6"/>
      <c r="K826" s="6"/>
      <c r="L826" s="7"/>
      <c r="M826" s="7"/>
      <c r="O826" s="6"/>
      <c r="R826" s="502"/>
      <c r="S826" s="6"/>
    </row>
    <row r="827" spans="3:19" s="1" customFormat="1" ht="13.2" x14ac:dyDescent="0.3">
      <c r="C827" s="5"/>
      <c r="D827" s="6"/>
      <c r="E827" s="6"/>
      <c r="F827" s="7"/>
      <c r="G827" s="7"/>
      <c r="I827" s="5"/>
      <c r="J827" s="6"/>
      <c r="K827" s="6"/>
      <c r="L827" s="7"/>
      <c r="M827" s="7"/>
      <c r="O827" s="6"/>
      <c r="R827" s="502"/>
      <c r="S827" s="6"/>
    </row>
    <row r="828" spans="3:19" s="1" customFormat="1" ht="13.2" x14ac:dyDescent="0.3">
      <c r="C828" s="5"/>
      <c r="D828" s="6"/>
      <c r="E828" s="6"/>
      <c r="F828" s="7"/>
      <c r="G828" s="7"/>
      <c r="I828" s="5"/>
      <c r="J828" s="6"/>
      <c r="K828" s="6"/>
      <c r="L828" s="7"/>
      <c r="M828" s="7"/>
      <c r="O828" s="6"/>
      <c r="R828" s="502"/>
      <c r="S828" s="6"/>
    </row>
    <row r="829" spans="3:19" s="1" customFormat="1" ht="13.2" x14ac:dyDescent="0.3">
      <c r="C829" s="5"/>
      <c r="D829" s="6"/>
      <c r="E829" s="6"/>
      <c r="F829" s="7"/>
      <c r="G829" s="7"/>
      <c r="I829" s="5"/>
      <c r="J829" s="6"/>
      <c r="K829" s="6"/>
      <c r="L829" s="7"/>
      <c r="M829" s="7"/>
      <c r="O829" s="6"/>
      <c r="R829" s="502"/>
      <c r="S829" s="6"/>
    </row>
    <row r="830" spans="3:19" s="1" customFormat="1" ht="13.2" x14ac:dyDescent="0.3">
      <c r="C830" s="5"/>
      <c r="D830" s="6"/>
      <c r="E830" s="6"/>
      <c r="F830" s="7"/>
      <c r="G830" s="7"/>
      <c r="I830" s="5"/>
      <c r="J830" s="6"/>
      <c r="K830" s="6"/>
      <c r="L830" s="7"/>
      <c r="M830" s="7"/>
      <c r="O830" s="6"/>
      <c r="R830" s="502"/>
      <c r="S830" s="6"/>
    </row>
    <row r="831" spans="3:19" s="1" customFormat="1" ht="13.2" x14ac:dyDescent="0.3">
      <c r="C831" s="5"/>
      <c r="D831" s="6"/>
      <c r="E831" s="6"/>
      <c r="F831" s="7"/>
      <c r="G831" s="7"/>
      <c r="I831" s="5"/>
      <c r="J831" s="6"/>
      <c r="K831" s="6"/>
      <c r="L831" s="7"/>
      <c r="M831" s="7"/>
      <c r="O831" s="6"/>
      <c r="R831" s="502"/>
      <c r="S831" s="6"/>
    </row>
    <row r="832" spans="3:19" s="1" customFormat="1" ht="13.2" x14ac:dyDescent="0.3">
      <c r="C832" s="5"/>
      <c r="D832" s="6"/>
      <c r="E832" s="6"/>
      <c r="F832" s="7"/>
      <c r="G832" s="7"/>
      <c r="I832" s="5"/>
      <c r="J832" s="6"/>
      <c r="K832" s="6"/>
      <c r="L832" s="7"/>
      <c r="M832" s="7"/>
      <c r="O832" s="6"/>
      <c r="R832" s="502"/>
      <c r="S832" s="6"/>
    </row>
    <row r="833" spans="3:19" s="1" customFormat="1" ht="13.2" x14ac:dyDescent="0.3">
      <c r="C833" s="5"/>
      <c r="D833" s="6"/>
      <c r="E833" s="6"/>
      <c r="F833" s="7"/>
      <c r="G833" s="7"/>
      <c r="I833" s="5"/>
      <c r="J833" s="6"/>
      <c r="K833" s="6"/>
      <c r="L833" s="7"/>
      <c r="M833" s="7"/>
      <c r="O833" s="6"/>
      <c r="R833" s="502"/>
      <c r="S833" s="6"/>
    </row>
    <row r="834" spans="3:19" s="1" customFormat="1" ht="13.2" x14ac:dyDescent="0.3">
      <c r="C834" s="5"/>
      <c r="D834" s="6"/>
      <c r="E834" s="6"/>
      <c r="F834" s="7"/>
      <c r="G834" s="7"/>
      <c r="I834" s="5"/>
      <c r="J834" s="6"/>
      <c r="K834" s="6"/>
      <c r="L834" s="7"/>
      <c r="M834" s="7"/>
      <c r="O834" s="6"/>
      <c r="R834" s="502"/>
      <c r="S834" s="6"/>
    </row>
    <row r="835" spans="3:19" s="1" customFormat="1" ht="13.2" x14ac:dyDescent="0.3">
      <c r="C835" s="5"/>
      <c r="D835" s="6"/>
      <c r="E835" s="6"/>
      <c r="F835" s="7"/>
      <c r="G835" s="7"/>
      <c r="I835" s="5"/>
      <c r="J835" s="6"/>
      <c r="K835" s="6"/>
      <c r="L835" s="7"/>
      <c r="M835" s="7"/>
      <c r="O835" s="6"/>
      <c r="R835" s="502"/>
      <c r="S835" s="6"/>
    </row>
    <row r="836" spans="3:19" s="1" customFormat="1" ht="13.2" x14ac:dyDescent="0.3">
      <c r="C836" s="5"/>
      <c r="D836" s="6"/>
      <c r="E836" s="6"/>
      <c r="F836" s="7"/>
      <c r="G836" s="7"/>
      <c r="I836" s="5"/>
      <c r="J836" s="6"/>
      <c r="K836" s="6"/>
      <c r="L836" s="7"/>
      <c r="M836" s="7"/>
      <c r="O836" s="6"/>
      <c r="R836" s="502"/>
      <c r="S836" s="6"/>
    </row>
    <row r="837" spans="3:19" s="1" customFormat="1" ht="13.2" x14ac:dyDescent="0.3">
      <c r="C837" s="5"/>
      <c r="D837" s="6"/>
      <c r="E837" s="6"/>
      <c r="F837" s="7"/>
      <c r="G837" s="7"/>
      <c r="I837" s="5"/>
      <c r="J837" s="6"/>
      <c r="K837" s="6"/>
      <c r="L837" s="7"/>
      <c r="M837" s="7"/>
      <c r="O837" s="6"/>
      <c r="R837" s="502"/>
      <c r="S837" s="6"/>
    </row>
    <row r="838" spans="3:19" s="1" customFormat="1" ht="13.2" x14ac:dyDescent="0.3">
      <c r="C838" s="5"/>
      <c r="D838" s="6"/>
      <c r="E838" s="6"/>
      <c r="F838" s="7"/>
      <c r="G838" s="7"/>
      <c r="I838" s="5"/>
      <c r="J838" s="6"/>
      <c r="K838" s="6"/>
      <c r="L838" s="7"/>
      <c r="M838" s="7"/>
      <c r="O838" s="6"/>
      <c r="R838" s="502"/>
      <c r="S838" s="6"/>
    </row>
    <row r="839" spans="3:19" s="1" customFormat="1" ht="13.2" x14ac:dyDescent="0.3">
      <c r="C839" s="5"/>
      <c r="D839" s="6"/>
      <c r="E839" s="6"/>
      <c r="F839" s="7"/>
      <c r="G839" s="7"/>
      <c r="I839" s="5"/>
      <c r="J839" s="6"/>
      <c r="K839" s="6"/>
      <c r="L839" s="7"/>
      <c r="M839" s="7"/>
      <c r="O839" s="6"/>
      <c r="R839" s="502"/>
      <c r="S839" s="6"/>
    </row>
    <row r="840" spans="3:19" s="1" customFormat="1" ht="13.2" x14ac:dyDescent="0.3">
      <c r="C840" s="5"/>
      <c r="D840" s="6"/>
      <c r="E840" s="6"/>
      <c r="F840" s="7"/>
      <c r="G840" s="7"/>
      <c r="I840" s="5"/>
      <c r="J840" s="6"/>
      <c r="K840" s="6"/>
      <c r="L840" s="7"/>
      <c r="M840" s="7"/>
      <c r="O840" s="6"/>
      <c r="R840" s="502"/>
      <c r="S840" s="6"/>
    </row>
    <row r="841" spans="3:19" s="1" customFormat="1" ht="13.2" x14ac:dyDescent="0.3">
      <c r="C841" s="5"/>
      <c r="D841" s="6"/>
      <c r="E841" s="6"/>
      <c r="F841" s="7"/>
      <c r="G841" s="7"/>
      <c r="I841" s="5"/>
      <c r="J841" s="6"/>
      <c r="K841" s="6"/>
      <c r="L841" s="7"/>
      <c r="M841" s="7"/>
      <c r="O841" s="6"/>
      <c r="R841" s="502"/>
      <c r="S841" s="6"/>
    </row>
    <row r="842" spans="3:19" s="1" customFormat="1" ht="13.2" x14ac:dyDescent="0.3">
      <c r="C842" s="5"/>
      <c r="D842" s="6"/>
      <c r="E842" s="6"/>
      <c r="F842" s="7"/>
      <c r="G842" s="7"/>
      <c r="I842" s="5"/>
      <c r="J842" s="6"/>
      <c r="K842" s="6"/>
      <c r="L842" s="7"/>
      <c r="M842" s="7"/>
      <c r="O842" s="6"/>
      <c r="R842" s="502"/>
      <c r="S842" s="6"/>
    </row>
    <row r="843" spans="3:19" s="1" customFormat="1" ht="13.2" x14ac:dyDescent="0.3">
      <c r="C843" s="5"/>
      <c r="D843" s="6"/>
      <c r="E843" s="6"/>
      <c r="F843" s="7"/>
      <c r="G843" s="7"/>
      <c r="I843" s="5"/>
      <c r="J843" s="6"/>
      <c r="K843" s="6"/>
      <c r="L843" s="7"/>
      <c r="M843" s="7"/>
      <c r="O843" s="6"/>
      <c r="R843" s="502"/>
      <c r="S843" s="6"/>
    </row>
    <row r="844" spans="3:19" s="1" customFormat="1" ht="13.2" x14ac:dyDescent="0.3">
      <c r="C844" s="5"/>
      <c r="D844" s="6"/>
      <c r="E844" s="6"/>
      <c r="F844" s="7"/>
      <c r="G844" s="7"/>
      <c r="I844" s="5"/>
      <c r="J844" s="6"/>
      <c r="K844" s="6"/>
      <c r="L844" s="7"/>
      <c r="M844" s="7"/>
      <c r="O844" s="6"/>
      <c r="R844" s="502"/>
      <c r="S844" s="6"/>
    </row>
    <row r="845" spans="3:19" s="1" customFormat="1" ht="13.2" x14ac:dyDescent="0.3">
      <c r="C845" s="5"/>
      <c r="D845" s="6"/>
      <c r="E845" s="6"/>
      <c r="F845" s="7"/>
      <c r="G845" s="7"/>
      <c r="I845" s="5"/>
      <c r="J845" s="6"/>
      <c r="K845" s="6"/>
      <c r="L845" s="7"/>
      <c r="M845" s="7"/>
      <c r="O845" s="6"/>
      <c r="R845" s="502"/>
      <c r="S845" s="6"/>
    </row>
    <row r="846" spans="3:19" s="1" customFormat="1" ht="13.2" x14ac:dyDescent="0.3">
      <c r="C846" s="5"/>
      <c r="D846" s="6"/>
      <c r="E846" s="6"/>
      <c r="F846" s="7"/>
      <c r="G846" s="7"/>
      <c r="I846" s="5"/>
      <c r="J846" s="6"/>
      <c r="K846" s="6"/>
      <c r="L846" s="7"/>
      <c r="M846" s="7"/>
      <c r="O846" s="6"/>
      <c r="R846" s="502"/>
      <c r="S846" s="6"/>
    </row>
    <row r="847" spans="3:19" s="1" customFormat="1" ht="13.2" x14ac:dyDescent="0.3">
      <c r="C847" s="5"/>
      <c r="D847" s="6"/>
      <c r="E847" s="6"/>
      <c r="F847" s="7"/>
      <c r="G847" s="7"/>
      <c r="I847" s="5"/>
      <c r="J847" s="6"/>
      <c r="K847" s="6"/>
      <c r="L847" s="7"/>
      <c r="M847" s="7"/>
      <c r="O847" s="6"/>
      <c r="R847" s="502"/>
      <c r="S847" s="6"/>
    </row>
    <row r="848" spans="3:19" s="1" customFormat="1" ht="13.2" x14ac:dyDescent="0.3">
      <c r="C848" s="5"/>
      <c r="D848" s="6"/>
      <c r="E848" s="6"/>
      <c r="F848" s="7"/>
      <c r="G848" s="7"/>
      <c r="I848" s="5"/>
      <c r="J848" s="6"/>
      <c r="K848" s="6"/>
      <c r="L848" s="7"/>
      <c r="M848" s="7"/>
      <c r="O848" s="6"/>
      <c r="R848" s="502"/>
      <c r="S848" s="6"/>
    </row>
    <row r="849" spans="3:19" s="1" customFormat="1" ht="13.2" x14ac:dyDescent="0.3">
      <c r="C849" s="5"/>
      <c r="D849" s="6"/>
      <c r="E849" s="6"/>
      <c r="F849" s="7"/>
      <c r="G849" s="7"/>
      <c r="I849" s="5"/>
      <c r="J849" s="6"/>
      <c r="K849" s="6"/>
      <c r="L849" s="7"/>
      <c r="M849" s="7"/>
      <c r="O849" s="6"/>
      <c r="R849" s="502"/>
      <c r="S849" s="6"/>
    </row>
    <row r="850" spans="3:19" s="1" customFormat="1" ht="13.2" x14ac:dyDescent="0.3">
      <c r="C850" s="5"/>
      <c r="D850" s="6"/>
      <c r="E850" s="6"/>
      <c r="F850" s="7"/>
      <c r="G850" s="7"/>
      <c r="I850" s="5"/>
      <c r="J850" s="6"/>
      <c r="K850" s="6"/>
      <c r="L850" s="7"/>
      <c r="M850" s="7"/>
      <c r="O850" s="6"/>
      <c r="R850" s="502"/>
      <c r="S850" s="6"/>
    </row>
    <row r="851" spans="3:19" s="1" customFormat="1" ht="13.2" x14ac:dyDescent="0.3">
      <c r="C851" s="5"/>
      <c r="D851" s="6"/>
      <c r="E851" s="6"/>
      <c r="F851" s="7"/>
      <c r="G851" s="7"/>
      <c r="I851" s="5"/>
      <c r="J851" s="6"/>
      <c r="K851" s="6"/>
      <c r="L851" s="7"/>
      <c r="M851" s="7"/>
      <c r="O851" s="6"/>
      <c r="R851" s="502"/>
      <c r="S851" s="6"/>
    </row>
    <row r="852" spans="3:19" s="1" customFormat="1" ht="13.2" x14ac:dyDescent="0.3">
      <c r="C852" s="5"/>
      <c r="D852" s="6"/>
      <c r="E852" s="6"/>
      <c r="F852" s="7"/>
      <c r="G852" s="7"/>
      <c r="I852" s="5"/>
      <c r="J852" s="6"/>
      <c r="K852" s="6"/>
      <c r="L852" s="7"/>
      <c r="M852" s="7"/>
      <c r="O852" s="6"/>
      <c r="R852" s="502"/>
      <c r="S852" s="6"/>
    </row>
    <row r="853" spans="3:19" s="1" customFormat="1" ht="13.2" x14ac:dyDescent="0.3">
      <c r="C853" s="5"/>
      <c r="D853" s="6"/>
      <c r="E853" s="6"/>
      <c r="F853" s="7"/>
      <c r="G853" s="7"/>
      <c r="I853" s="5"/>
      <c r="J853" s="6"/>
      <c r="K853" s="6"/>
      <c r="L853" s="7"/>
      <c r="M853" s="7"/>
      <c r="O853" s="6"/>
      <c r="R853" s="502"/>
      <c r="S853" s="6"/>
    </row>
    <row r="854" spans="3:19" s="1" customFormat="1" ht="13.2" x14ac:dyDescent="0.3">
      <c r="C854" s="5"/>
      <c r="D854" s="6"/>
      <c r="E854" s="6"/>
      <c r="F854" s="7"/>
      <c r="G854" s="7"/>
      <c r="I854" s="5"/>
      <c r="J854" s="6"/>
      <c r="K854" s="6"/>
      <c r="L854" s="7"/>
      <c r="M854" s="7"/>
      <c r="O854" s="6"/>
      <c r="R854" s="502"/>
      <c r="S854" s="6"/>
    </row>
    <row r="855" spans="3:19" s="1" customFormat="1" ht="13.2" x14ac:dyDescent="0.3">
      <c r="C855" s="5"/>
      <c r="D855" s="6"/>
      <c r="E855" s="6"/>
      <c r="F855" s="7"/>
      <c r="G855" s="7"/>
      <c r="I855" s="5"/>
      <c r="J855" s="6"/>
      <c r="K855" s="6"/>
      <c r="L855" s="7"/>
      <c r="M855" s="7"/>
      <c r="O855" s="6"/>
      <c r="R855" s="502"/>
      <c r="S855" s="6"/>
    </row>
    <row r="856" spans="3:19" s="1" customFormat="1" ht="13.2" x14ac:dyDescent="0.3">
      <c r="C856" s="5"/>
      <c r="D856" s="6"/>
      <c r="E856" s="6"/>
      <c r="F856" s="7"/>
      <c r="G856" s="7"/>
      <c r="I856" s="5"/>
      <c r="J856" s="6"/>
      <c r="K856" s="6"/>
      <c r="L856" s="7"/>
      <c r="M856" s="7"/>
      <c r="O856" s="6"/>
      <c r="R856" s="502"/>
      <c r="S856" s="6"/>
    </row>
    <row r="857" spans="3:19" s="1" customFormat="1" ht="13.2" x14ac:dyDescent="0.3">
      <c r="C857" s="5"/>
      <c r="D857" s="6"/>
      <c r="E857" s="6"/>
      <c r="F857" s="7"/>
      <c r="G857" s="7"/>
      <c r="I857" s="5"/>
      <c r="J857" s="6"/>
      <c r="K857" s="6"/>
      <c r="L857" s="7"/>
      <c r="M857" s="7"/>
      <c r="O857" s="6"/>
      <c r="R857" s="502"/>
      <c r="S857" s="6"/>
    </row>
    <row r="858" spans="3:19" s="1" customFormat="1" ht="13.2" x14ac:dyDescent="0.3">
      <c r="C858" s="5"/>
      <c r="D858" s="6"/>
      <c r="E858" s="6"/>
      <c r="F858" s="7"/>
      <c r="G858" s="7"/>
      <c r="I858" s="5"/>
      <c r="J858" s="6"/>
      <c r="K858" s="6"/>
      <c r="L858" s="7"/>
      <c r="M858" s="7"/>
      <c r="O858" s="6"/>
      <c r="R858" s="502"/>
      <c r="S858" s="6"/>
    </row>
    <row r="859" spans="3:19" s="1" customFormat="1" ht="13.2" x14ac:dyDescent="0.3">
      <c r="C859" s="5"/>
      <c r="D859" s="6"/>
      <c r="E859" s="6"/>
      <c r="F859" s="7"/>
      <c r="G859" s="7"/>
      <c r="I859" s="5"/>
      <c r="J859" s="6"/>
      <c r="K859" s="6"/>
      <c r="L859" s="7"/>
      <c r="M859" s="7"/>
      <c r="O859" s="6"/>
      <c r="R859" s="502"/>
      <c r="S859" s="6"/>
    </row>
    <row r="860" spans="3:19" s="1" customFormat="1" ht="13.2" x14ac:dyDescent="0.3">
      <c r="C860" s="5"/>
      <c r="D860" s="6"/>
      <c r="E860" s="6"/>
      <c r="F860" s="7"/>
      <c r="G860" s="7"/>
      <c r="I860" s="5"/>
      <c r="J860" s="6"/>
      <c r="K860" s="6"/>
      <c r="L860" s="7"/>
      <c r="M860" s="7"/>
      <c r="O860" s="6"/>
      <c r="R860" s="502"/>
      <c r="S860" s="6"/>
    </row>
    <row r="861" spans="3:19" s="1" customFormat="1" ht="13.2" x14ac:dyDescent="0.3">
      <c r="C861" s="5"/>
      <c r="D861" s="6"/>
      <c r="E861" s="6"/>
      <c r="F861" s="7"/>
      <c r="G861" s="7"/>
      <c r="I861" s="5"/>
      <c r="J861" s="6"/>
      <c r="K861" s="6"/>
      <c r="L861" s="7"/>
      <c r="M861" s="7"/>
      <c r="O861" s="6"/>
      <c r="R861" s="502"/>
      <c r="S861" s="6"/>
    </row>
    <row r="862" spans="3:19" s="1" customFormat="1" ht="13.2" x14ac:dyDescent="0.3">
      <c r="C862" s="5"/>
      <c r="D862" s="6"/>
      <c r="E862" s="6"/>
      <c r="F862" s="7"/>
      <c r="G862" s="7"/>
      <c r="I862" s="5"/>
      <c r="J862" s="6"/>
      <c r="K862" s="6"/>
      <c r="L862" s="7"/>
      <c r="M862" s="7"/>
      <c r="O862" s="6"/>
      <c r="R862" s="502"/>
      <c r="S862" s="6"/>
    </row>
    <row r="863" spans="3:19" s="1" customFormat="1" ht="13.2" x14ac:dyDescent="0.3">
      <c r="C863" s="5"/>
      <c r="D863" s="6"/>
      <c r="E863" s="6"/>
      <c r="F863" s="7"/>
      <c r="G863" s="7"/>
      <c r="I863" s="5"/>
      <c r="J863" s="6"/>
      <c r="K863" s="6"/>
      <c r="L863" s="7"/>
      <c r="M863" s="7"/>
      <c r="O863" s="6"/>
      <c r="R863" s="502"/>
      <c r="S863" s="6"/>
    </row>
    <row r="864" spans="3:19" s="1" customFormat="1" ht="13.2" x14ac:dyDescent="0.3">
      <c r="C864" s="5"/>
      <c r="D864" s="6"/>
      <c r="E864" s="6"/>
      <c r="F864" s="7"/>
      <c r="G864" s="7"/>
      <c r="I864" s="5"/>
      <c r="J864" s="6"/>
      <c r="K864" s="6"/>
      <c r="L864" s="7"/>
      <c r="M864" s="7"/>
      <c r="O864" s="6"/>
      <c r="R864" s="502"/>
      <c r="S864" s="6"/>
    </row>
    <row r="865" spans="3:19" s="1" customFormat="1" ht="13.2" x14ac:dyDescent="0.3">
      <c r="C865" s="5"/>
      <c r="D865" s="6"/>
      <c r="E865" s="6"/>
      <c r="F865" s="7"/>
      <c r="G865" s="7"/>
      <c r="I865" s="5"/>
      <c r="J865" s="6"/>
      <c r="K865" s="6"/>
      <c r="L865" s="7"/>
      <c r="M865" s="7"/>
      <c r="O865" s="6"/>
      <c r="R865" s="502"/>
      <c r="S865" s="6"/>
    </row>
    <row r="866" spans="3:19" s="1" customFormat="1" ht="13.2" x14ac:dyDescent="0.3">
      <c r="C866" s="5"/>
      <c r="D866" s="6"/>
      <c r="E866" s="6"/>
      <c r="F866" s="7"/>
      <c r="G866" s="7"/>
      <c r="I866" s="5"/>
      <c r="J866" s="6"/>
      <c r="K866" s="6"/>
      <c r="L866" s="7"/>
      <c r="M866" s="7"/>
      <c r="O866" s="6"/>
      <c r="R866" s="502"/>
      <c r="S866" s="6"/>
    </row>
    <row r="867" spans="3:19" s="1" customFormat="1" ht="13.2" x14ac:dyDescent="0.3">
      <c r="C867" s="5"/>
      <c r="D867" s="6"/>
      <c r="E867" s="6"/>
      <c r="F867" s="7"/>
      <c r="G867" s="7"/>
      <c r="I867" s="5"/>
      <c r="J867" s="6"/>
      <c r="K867" s="6"/>
      <c r="L867" s="7"/>
      <c r="M867" s="7"/>
      <c r="O867" s="6"/>
      <c r="R867" s="502"/>
      <c r="S867" s="6"/>
    </row>
    <row r="868" spans="3:19" s="1" customFormat="1" ht="13.2" x14ac:dyDescent="0.3">
      <c r="C868" s="5"/>
      <c r="D868" s="6"/>
      <c r="E868" s="6"/>
      <c r="F868" s="7"/>
      <c r="G868" s="7"/>
      <c r="I868" s="5"/>
      <c r="J868" s="6"/>
      <c r="K868" s="6"/>
      <c r="L868" s="7"/>
      <c r="M868" s="7"/>
      <c r="O868" s="6"/>
      <c r="R868" s="502"/>
      <c r="S868" s="6"/>
    </row>
    <row r="869" spans="3:19" s="1" customFormat="1" ht="13.2" x14ac:dyDescent="0.3">
      <c r="C869" s="5"/>
      <c r="D869" s="6"/>
      <c r="E869" s="6"/>
      <c r="F869" s="7"/>
      <c r="G869" s="7"/>
      <c r="I869" s="5"/>
      <c r="J869" s="6"/>
      <c r="K869" s="6"/>
      <c r="L869" s="7"/>
      <c r="M869" s="7"/>
      <c r="O869" s="6"/>
      <c r="R869" s="502"/>
      <c r="S869" s="6"/>
    </row>
    <row r="870" spans="3:19" s="1" customFormat="1" ht="13.2" x14ac:dyDescent="0.3">
      <c r="C870" s="5"/>
      <c r="D870" s="6"/>
      <c r="E870" s="6"/>
      <c r="F870" s="7"/>
      <c r="G870" s="7"/>
      <c r="I870" s="5"/>
      <c r="J870" s="6"/>
      <c r="K870" s="6"/>
      <c r="L870" s="7"/>
      <c r="M870" s="7"/>
      <c r="O870" s="6"/>
      <c r="R870" s="502"/>
      <c r="S870" s="6"/>
    </row>
    <row r="871" spans="3:19" s="1" customFormat="1" ht="13.2" x14ac:dyDescent="0.3">
      <c r="C871" s="5"/>
      <c r="D871" s="6"/>
      <c r="E871" s="6"/>
      <c r="F871" s="7"/>
      <c r="G871" s="7"/>
      <c r="I871" s="5"/>
      <c r="J871" s="6"/>
      <c r="K871" s="6"/>
      <c r="L871" s="7"/>
      <c r="M871" s="7"/>
      <c r="O871" s="6"/>
      <c r="R871" s="502"/>
      <c r="S871" s="6"/>
    </row>
    <row r="872" spans="3:19" s="1" customFormat="1" ht="13.2" x14ac:dyDescent="0.3">
      <c r="C872" s="5"/>
      <c r="D872" s="6"/>
      <c r="E872" s="6"/>
      <c r="F872" s="7"/>
      <c r="G872" s="7"/>
      <c r="I872" s="5"/>
      <c r="J872" s="6"/>
      <c r="K872" s="6"/>
      <c r="L872" s="7"/>
      <c r="M872" s="7"/>
      <c r="O872" s="6"/>
      <c r="R872" s="502"/>
      <c r="S872" s="6"/>
    </row>
    <row r="873" spans="3:19" s="1" customFormat="1" ht="13.2" x14ac:dyDescent="0.3">
      <c r="C873" s="5"/>
      <c r="D873" s="6"/>
      <c r="E873" s="6"/>
      <c r="F873" s="7"/>
      <c r="G873" s="7"/>
      <c r="I873" s="5"/>
      <c r="J873" s="6"/>
      <c r="K873" s="6"/>
      <c r="L873" s="7"/>
      <c r="M873" s="7"/>
      <c r="O873" s="6"/>
      <c r="R873" s="502"/>
      <c r="S873" s="6"/>
    </row>
    <row r="874" spans="3:19" s="1" customFormat="1" ht="13.2" x14ac:dyDescent="0.3">
      <c r="C874" s="5"/>
      <c r="D874" s="6"/>
      <c r="E874" s="6"/>
      <c r="F874" s="7"/>
      <c r="G874" s="7"/>
      <c r="I874" s="5"/>
      <c r="J874" s="6"/>
      <c r="K874" s="6"/>
      <c r="L874" s="7"/>
      <c r="M874" s="7"/>
      <c r="O874" s="6"/>
      <c r="R874" s="502"/>
      <c r="S874" s="6"/>
    </row>
    <row r="875" spans="3:19" s="1" customFormat="1" ht="13.2" x14ac:dyDescent="0.3">
      <c r="C875" s="5"/>
      <c r="D875" s="6"/>
      <c r="E875" s="6"/>
      <c r="F875" s="7"/>
      <c r="G875" s="7"/>
      <c r="I875" s="5"/>
      <c r="J875" s="6"/>
      <c r="K875" s="6"/>
      <c r="L875" s="7"/>
      <c r="M875" s="7"/>
      <c r="O875" s="6"/>
      <c r="R875" s="502"/>
      <c r="S875" s="6"/>
    </row>
    <row r="876" spans="3:19" s="1" customFormat="1" ht="13.2" x14ac:dyDescent="0.3">
      <c r="C876" s="5"/>
      <c r="D876" s="6"/>
      <c r="E876" s="6"/>
      <c r="F876" s="7"/>
      <c r="G876" s="7"/>
      <c r="I876" s="5"/>
      <c r="J876" s="6"/>
      <c r="K876" s="6"/>
      <c r="L876" s="7"/>
      <c r="M876" s="7"/>
      <c r="O876" s="6"/>
      <c r="R876" s="502"/>
      <c r="S876" s="6"/>
    </row>
    <row r="877" spans="3:19" s="1" customFormat="1" ht="13.2" x14ac:dyDescent="0.3">
      <c r="C877" s="5"/>
      <c r="D877" s="6"/>
      <c r="E877" s="6"/>
      <c r="F877" s="7"/>
      <c r="G877" s="7"/>
      <c r="I877" s="5"/>
      <c r="J877" s="6"/>
      <c r="K877" s="6"/>
      <c r="L877" s="7"/>
      <c r="M877" s="7"/>
      <c r="O877" s="6"/>
      <c r="R877" s="502"/>
      <c r="S877" s="6"/>
    </row>
    <row r="878" spans="3:19" s="1" customFormat="1" ht="13.2" x14ac:dyDescent="0.3">
      <c r="C878" s="5"/>
      <c r="D878" s="6"/>
      <c r="E878" s="6"/>
      <c r="F878" s="7"/>
      <c r="G878" s="7"/>
      <c r="I878" s="5"/>
      <c r="J878" s="6"/>
      <c r="K878" s="6"/>
      <c r="L878" s="7"/>
      <c r="M878" s="7"/>
      <c r="O878" s="6"/>
      <c r="R878" s="502"/>
      <c r="S878" s="6"/>
    </row>
    <row r="879" spans="3:19" s="1" customFormat="1" ht="13.2" x14ac:dyDescent="0.3">
      <c r="C879" s="5"/>
      <c r="D879" s="6"/>
      <c r="E879" s="6"/>
      <c r="F879" s="7"/>
      <c r="G879" s="7"/>
      <c r="I879" s="5"/>
      <c r="J879" s="6"/>
      <c r="K879" s="6"/>
      <c r="L879" s="7"/>
      <c r="M879" s="7"/>
      <c r="O879" s="6"/>
      <c r="R879" s="502"/>
      <c r="S879" s="6"/>
    </row>
    <row r="880" spans="3:19" s="1" customFormat="1" ht="13.2" x14ac:dyDescent="0.3">
      <c r="C880" s="5"/>
      <c r="D880" s="6"/>
      <c r="E880" s="6"/>
      <c r="F880" s="7"/>
      <c r="G880" s="7"/>
      <c r="I880" s="5"/>
      <c r="J880" s="6"/>
      <c r="K880" s="6"/>
      <c r="L880" s="7"/>
      <c r="M880" s="7"/>
      <c r="O880" s="6"/>
      <c r="R880" s="502"/>
      <c r="S880" s="6"/>
    </row>
    <row r="881" spans="3:19" s="1" customFormat="1" ht="13.2" x14ac:dyDescent="0.3">
      <c r="C881" s="5"/>
      <c r="D881" s="6"/>
      <c r="E881" s="6"/>
      <c r="F881" s="7"/>
      <c r="G881" s="7"/>
      <c r="I881" s="5"/>
      <c r="J881" s="6"/>
      <c r="K881" s="6"/>
      <c r="L881" s="7"/>
      <c r="M881" s="7"/>
      <c r="O881" s="6"/>
      <c r="R881" s="502"/>
      <c r="S881" s="6"/>
    </row>
    <row r="882" spans="3:19" s="1" customFormat="1" ht="13.2" x14ac:dyDescent="0.3">
      <c r="C882" s="5"/>
      <c r="D882" s="6"/>
      <c r="E882" s="6"/>
      <c r="F882" s="7"/>
      <c r="G882" s="7"/>
      <c r="I882" s="5"/>
      <c r="J882" s="6"/>
      <c r="K882" s="6"/>
      <c r="L882" s="7"/>
      <c r="M882" s="7"/>
      <c r="O882" s="6"/>
      <c r="R882" s="502"/>
      <c r="S882" s="6"/>
    </row>
    <row r="883" spans="3:19" s="1" customFormat="1" ht="13.2" x14ac:dyDescent="0.3">
      <c r="C883" s="5"/>
      <c r="D883" s="6"/>
      <c r="E883" s="6"/>
      <c r="F883" s="7"/>
      <c r="G883" s="7"/>
      <c r="I883" s="5"/>
      <c r="J883" s="6"/>
      <c r="K883" s="6"/>
      <c r="L883" s="7"/>
      <c r="M883" s="7"/>
      <c r="O883" s="6"/>
      <c r="R883" s="502"/>
      <c r="S883" s="6"/>
    </row>
    <row r="884" spans="3:19" s="1" customFormat="1" ht="13.2" x14ac:dyDescent="0.3">
      <c r="C884" s="5"/>
      <c r="D884" s="6"/>
      <c r="E884" s="6"/>
      <c r="F884" s="7"/>
      <c r="G884" s="7"/>
      <c r="I884" s="5"/>
      <c r="J884" s="6"/>
      <c r="K884" s="6"/>
      <c r="L884" s="7"/>
      <c r="M884" s="7"/>
      <c r="O884" s="6"/>
      <c r="R884" s="502"/>
      <c r="S884" s="6"/>
    </row>
    <row r="885" spans="3:19" s="1" customFormat="1" ht="13.2" x14ac:dyDescent="0.3">
      <c r="C885" s="5"/>
      <c r="D885" s="6"/>
      <c r="E885" s="6"/>
      <c r="F885" s="7"/>
      <c r="G885" s="7"/>
      <c r="I885" s="5"/>
      <c r="J885" s="6"/>
      <c r="K885" s="6"/>
      <c r="L885" s="7"/>
      <c r="M885" s="7"/>
      <c r="O885" s="6"/>
      <c r="R885" s="502"/>
      <c r="S885" s="6"/>
    </row>
    <row r="886" spans="3:19" s="1" customFormat="1" ht="13.2" x14ac:dyDescent="0.3">
      <c r="C886" s="5"/>
      <c r="D886" s="6"/>
      <c r="E886" s="6"/>
      <c r="F886" s="7"/>
      <c r="G886" s="7"/>
      <c r="I886" s="5"/>
      <c r="J886" s="6"/>
      <c r="K886" s="6"/>
      <c r="L886" s="7"/>
      <c r="M886" s="7"/>
      <c r="O886" s="6"/>
      <c r="R886" s="502"/>
      <c r="S886" s="6"/>
    </row>
    <row r="887" spans="3:19" s="1" customFormat="1" ht="13.2" x14ac:dyDescent="0.3">
      <c r="C887" s="5"/>
      <c r="D887" s="6"/>
      <c r="E887" s="6"/>
      <c r="F887" s="7"/>
      <c r="G887" s="7"/>
      <c r="I887" s="5"/>
      <c r="J887" s="6"/>
      <c r="K887" s="6"/>
      <c r="L887" s="7"/>
      <c r="M887" s="7"/>
      <c r="O887" s="6"/>
      <c r="R887" s="502"/>
      <c r="S887" s="6"/>
    </row>
    <row r="888" spans="3:19" s="1" customFormat="1" ht="13.2" x14ac:dyDescent="0.3">
      <c r="C888" s="5"/>
      <c r="D888" s="6"/>
      <c r="E888" s="6"/>
      <c r="F888" s="7"/>
      <c r="G888" s="7"/>
      <c r="I888" s="5"/>
      <c r="J888" s="6"/>
      <c r="K888" s="6"/>
      <c r="L888" s="7"/>
      <c r="M888" s="7"/>
      <c r="O888" s="6"/>
      <c r="R888" s="502"/>
      <c r="S888" s="6"/>
    </row>
    <row r="889" spans="3:19" s="1" customFormat="1" ht="13.2" x14ac:dyDescent="0.3">
      <c r="C889" s="5"/>
      <c r="D889" s="6"/>
      <c r="E889" s="6"/>
      <c r="F889" s="7"/>
      <c r="G889" s="7"/>
      <c r="I889" s="5"/>
      <c r="J889" s="6"/>
      <c r="K889" s="6"/>
      <c r="L889" s="7"/>
      <c r="M889" s="7"/>
      <c r="O889" s="6"/>
      <c r="R889" s="502"/>
      <c r="S889" s="6"/>
    </row>
    <row r="890" spans="3:19" s="1" customFormat="1" ht="13.2" x14ac:dyDescent="0.3">
      <c r="C890" s="5"/>
      <c r="D890" s="6"/>
      <c r="E890" s="6"/>
      <c r="F890" s="7"/>
      <c r="G890" s="7"/>
      <c r="I890" s="5"/>
      <c r="J890" s="6"/>
      <c r="K890" s="6"/>
      <c r="L890" s="7"/>
      <c r="M890" s="7"/>
      <c r="O890" s="6"/>
      <c r="R890" s="502"/>
      <c r="S890" s="6"/>
    </row>
    <row r="891" spans="3:19" s="1" customFormat="1" ht="13.2" x14ac:dyDescent="0.3">
      <c r="C891" s="5"/>
      <c r="D891" s="6"/>
      <c r="E891" s="6"/>
      <c r="F891" s="7"/>
      <c r="G891" s="7"/>
      <c r="I891" s="5"/>
      <c r="J891" s="6"/>
      <c r="K891" s="6"/>
      <c r="L891" s="7"/>
      <c r="M891" s="7"/>
      <c r="O891" s="6"/>
      <c r="R891" s="502"/>
      <c r="S891" s="6"/>
    </row>
    <row r="892" spans="3:19" s="1" customFormat="1" ht="13.2" x14ac:dyDescent="0.3">
      <c r="C892" s="5"/>
      <c r="D892" s="6"/>
      <c r="E892" s="6"/>
      <c r="F892" s="7"/>
      <c r="G892" s="7"/>
      <c r="I892" s="5"/>
      <c r="J892" s="6"/>
      <c r="K892" s="6"/>
      <c r="L892" s="7"/>
      <c r="M892" s="7"/>
      <c r="O892" s="6"/>
      <c r="R892" s="502"/>
      <c r="S892" s="6"/>
    </row>
    <row r="893" spans="3:19" s="1" customFormat="1" ht="13.2" x14ac:dyDescent="0.3">
      <c r="C893" s="5"/>
      <c r="D893" s="6"/>
      <c r="E893" s="6"/>
      <c r="F893" s="7"/>
      <c r="G893" s="7"/>
      <c r="I893" s="5"/>
      <c r="J893" s="6"/>
      <c r="K893" s="6"/>
      <c r="L893" s="7"/>
      <c r="M893" s="7"/>
      <c r="O893" s="6"/>
      <c r="R893" s="502"/>
      <c r="S893" s="6"/>
    </row>
    <row r="894" spans="3:19" s="1" customFormat="1" ht="13.2" x14ac:dyDescent="0.3">
      <c r="C894" s="5"/>
      <c r="D894" s="6"/>
      <c r="E894" s="6"/>
      <c r="F894" s="7"/>
      <c r="G894" s="7"/>
      <c r="I894" s="5"/>
      <c r="J894" s="6"/>
      <c r="K894" s="6"/>
      <c r="L894" s="7"/>
      <c r="M894" s="7"/>
      <c r="O894" s="6"/>
      <c r="R894" s="502"/>
      <c r="S894" s="6"/>
    </row>
    <row r="895" spans="3:19" s="1" customFormat="1" ht="13.2" x14ac:dyDescent="0.3">
      <c r="C895" s="5"/>
      <c r="D895" s="6"/>
      <c r="E895" s="6"/>
      <c r="F895" s="7"/>
      <c r="G895" s="7"/>
      <c r="I895" s="5"/>
      <c r="J895" s="6"/>
      <c r="K895" s="6"/>
      <c r="L895" s="7"/>
      <c r="M895" s="7"/>
      <c r="O895" s="6"/>
      <c r="R895" s="502"/>
      <c r="S895" s="6"/>
    </row>
    <row r="896" spans="3:19" s="1" customFormat="1" ht="13.2" x14ac:dyDescent="0.3">
      <c r="C896" s="5"/>
      <c r="D896" s="6"/>
      <c r="E896" s="6"/>
      <c r="F896" s="7"/>
      <c r="G896" s="7"/>
      <c r="I896" s="5"/>
      <c r="J896" s="6"/>
      <c r="K896" s="6"/>
      <c r="L896" s="7"/>
      <c r="M896" s="7"/>
      <c r="O896" s="6"/>
      <c r="R896" s="502"/>
      <c r="S896" s="6"/>
    </row>
    <row r="897" spans="3:19" s="1" customFormat="1" ht="13.2" x14ac:dyDescent="0.3">
      <c r="C897" s="5"/>
      <c r="D897" s="6"/>
      <c r="E897" s="6"/>
      <c r="F897" s="7"/>
      <c r="G897" s="7"/>
      <c r="I897" s="5"/>
      <c r="J897" s="6"/>
      <c r="K897" s="6"/>
      <c r="L897" s="7"/>
      <c r="M897" s="7"/>
      <c r="O897" s="6"/>
      <c r="R897" s="502"/>
      <c r="S897" s="6"/>
    </row>
    <row r="898" spans="3:19" s="1" customFormat="1" ht="13.2" x14ac:dyDescent="0.3">
      <c r="C898" s="5"/>
      <c r="D898" s="6"/>
      <c r="E898" s="6"/>
      <c r="F898" s="7"/>
      <c r="G898" s="7"/>
      <c r="I898" s="5"/>
      <c r="J898" s="6"/>
      <c r="K898" s="6"/>
      <c r="L898" s="7"/>
      <c r="M898" s="7"/>
      <c r="O898" s="6"/>
      <c r="R898" s="502"/>
      <c r="S898" s="6"/>
    </row>
    <row r="899" spans="3:19" s="1" customFormat="1" ht="13.2" x14ac:dyDescent="0.3">
      <c r="C899" s="5"/>
      <c r="D899" s="6"/>
      <c r="E899" s="6"/>
      <c r="F899" s="7"/>
      <c r="G899" s="7"/>
      <c r="I899" s="5"/>
      <c r="J899" s="6"/>
      <c r="K899" s="6"/>
      <c r="L899" s="7"/>
      <c r="M899" s="7"/>
      <c r="O899" s="6"/>
      <c r="R899" s="502"/>
      <c r="S899" s="6"/>
    </row>
    <row r="900" spans="3:19" s="1" customFormat="1" ht="13.2" x14ac:dyDescent="0.3">
      <c r="C900" s="5"/>
      <c r="D900" s="6"/>
      <c r="E900" s="6"/>
      <c r="F900" s="7"/>
      <c r="G900" s="7"/>
      <c r="I900" s="5"/>
      <c r="J900" s="6"/>
      <c r="K900" s="6"/>
      <c r="L900" s="7"/>
      <c r="M900" s="7"/>
      <c r="O900" s="6"/>
      <c r="R900" s="502"/>
      <c r="S900" s="6"/>
    </row>
    <row r="901" spans="3:19" s="1" customFormat="1" ht="13.2" x14ac:dyDescent="0.3">
      <c r="C901" s="5"/>
      <c r="D901" s="6"/>
      <c r="E901" s="6"/>
      <c r="F901" s="7"/>
      <c r="G901" s="7"/>
      <c r="I901" s="5"/>
      <c r="J901" s="6"/>
      <c r="K901" s="6"/>
      <c r="L901" s="7"/>
      <c r="M901" s="7"/>
      <c r="O901" s="6"/>
      <c r="R901" s="502"/>
      <c r="S901" s="6"/>
    </row>
    <row r="902" spans="3:19" s="1" customFormat="1" ht="13.2" x14ac:dyDescent="0.3">
      <c r="C902" s="5"/>
      <c r="D902" s="6"/>
      <c r="E902" s="6"/>
      <c r="F902" s="7"/>
      <c r="G902" s="7"/>
      <c r="I902" s="5"/>
      <c r="J902" s="6"/>
      <c r="K902" s="6"/>
      <c r="L902" s="7"/>
      <c r="M902" s="7"/>
      <c r="O902" s="6"/>
      <c r="R902" s="502"/>
      <c r="S902" s="6"/>
    </row>
    <row r="903" spans="3:19" s="1" customFormat="1" ht="13.2" x14ac:dyDescent="0.3">
      <c r="C903" s="5"/>
      <c r="D903" s="6"/>
      <c r="E903" s="6"/>
      <c r="F903" s="7"/>
      <c r="G903" s="7"/>
      <c r="I903" s="5"/>
      <c r="J903" s="6"/>
      <c r="K903" s="6"/>
      <c r="L903" s="7"/>
      <c r="M903" s="7"/>
      <c r="O903" s="6"/>
      <c r="R903" s="502"/>
      <c r="S903" s="6"/>
    </row>
    <row r="904" spans="3:19" s="1" customFormat="1" ht="13.2" x14ac:dyDescent="0.3">
      <c r="C904" s="5"/>
      <c r="D904" s="6"/>
      <c r="E904" s="6"/>
      <c r="F904" s="7"/>
      <c r="G904" s="7"/>
      <c r="I904" s="5"/>
      <c r="J904" s="6"/>
      <c r="K904" s="6"/>
      <c r="L904" s="7"/>
      <c r="M904" s="7"/>
      <c r="O904" s="6"/>
      <c r="R904" s="502"/>
      <c r="S904" s="6"/>
    </row>
    <row r="905" spans="3:19" s="1" customFormat="1" ht="13.2" x14ac:dyDescent="0.3">
      <c r="C905" s="5"/>
      <c r="D905" s="6"/>
      <c r="E905" s="6"/>
      <c r="F905" s="7"/>
      <c r="G905" s="7"/>
      <c r="I905" s="5"/>
      <c r="J905" s="6"/>
      <c r="K905" s="6"/>
      <c r="L905" s="7"/>
      <c r="M905" s="7"/>
      <c r="O905" s="6"/>
      <c r="R905" s="502"/>
      <c r="S905" s="6"/>
    </row>
    <row r="906" spans="3:19" s="1" customFormat="1" ht="13.2" x14ac:dyDescent="0.3">
      <c r="C906" s="5"/>
      <c r="D906" s="6"/>
      <c r="E906" s="6"/>
      <c r="F906" s="7"/>
      <c r="G906" s="7"/>
      <c r="I906" s="5"/>
      <c r="J906" s="6"/>
      <c r="K906" s="6"/>
      <c r="L906" s="7"/>
      <c r="M906" s="7"/>
      <c r="O906" s="6"/>
      <c r="R906" s="502"/>
      <c r="S906" s="6"/>
    </row>
    <row r="907" spans="3:19" s="1" customFormat="1" ht="13.2" x14ac:dyDescent="0.3">
      <c r="C907" s="5"/>
      <c r="D907" s="6"/>
      <c r="E907" s="6"/>
      <c r="F907" s="7"/>
      <c r="G907" s="7"/>
      <c r="I907" s="5"/>
      <c r="J907" s="6"/>
      <c r="K907" s="6"/>
      <c r="L907" s="7"/>
      <c r="M907" s="7"/>
      <c r="O907" s="6"/>
      <c r="R907" s="502"/>
      <c r="S907" s="6"/>
    </row>
    <row r="908" spans="3:19" s="1" customFormat="1" ht="13.2" x14ac:dyDescent="0.3">
      <c r="C908" s="5"/>
      <c r="D908" s="6"/>
      <c r="E908" s="6"/>
      <c r="F908" s="7"/>
      <c r="G908" s="7"/>
      <c r="I908" s="5"/>
      <c r="J908" s="6"/>
      <c r="K908" s="6"/>
      <c r="L908" s="7"/>
      <c r="M908" s="7"/>
      <c r="O908" s="6"/>
      <c r="R908" s="502"/>
      <c r="S908" s="6"/>
    </row>
    <row r="909" spans="3:19" s="1" customFormat="1" ht="13.2" x14ac:dyDescent="0.3">
      <c r="C909" s="5"/>
      <c r="D909" s="6"/>
      <c r="E909" s="6"/>
      <c r="F909" s="7"/>
      <c r="G909" s="7"/>
      <c r="I909" s="5"/>
      <c r="J909" s="6"/>
      <c r="K909" s="6"/>
      <c r="L909" s="7"/>
      <c r="M909" s="7"/>
      <c r="O909" s="6"/>
      <c r="R909" s="502"/>
      <c r="S909" s="6"/>
    </row>
    <row r="910" spans="3:19" s="1" customFormat="1" ht="13.2" x14ac:dyDescent="0.3">
      <c r="C910" s="5"/>
      <c r="D910" s="6"/>
      <c r="E910" s="6"/>
      <c r="F910" s="7"/>
      <c r="G910" s="7"/>
      <c r="I910" s="5"/>
      <c r="J910" s="6"/>
      <c r="K910" s="6"/>
      <c r="L910" s="7"/>
      <c r="M910" s="7"/>
      <c r="O910" s="6"/>
      <c r="R910" s="502"/>
      <c r="S910" s="6"/>
    </row>
    <row r="911" spans="3:19" s="1" customFormat="1" ht="13.2" x14ac:dyDescent="0.3">
      <c r="C911" s="5"/>
      <c r="D911" s="6"/>
      <c r="E911" s="6"/>
      <c r="F911" s="7"/>
      <c r="G911" s="7"/>
      <c r="I911" s="5"/>
      <c r="J911" s="6"/>
      <c r="K911" s="6"/>
      <c r="L911" s="7"/>
      <c r="M911" s="7"/>
      <c r="O911" s="6"/>
      <c r="R911" s="502"/>
      <c r="S911" s="6"/>
    </row>
    <row r="912" spans="3:19" s="1" customFormat="1" ht="13.2" x14ac:dyDescent="0.3">
      <c r="C912" s="5"/>
      <c r="D912" s="6"/>
      <c r="E912" s="6"/>
      <c r="F912" s="7"/>
      <c r="G912" s="7"/>
      <c r="I912" s="5"/>
      <c r="J912" s="6"/>
      <c r="K912" s="6"/>
      <c r="L912" s="7"/>
      <c r="M912" s="7"/>
      <c r="O912" s="6"/>
      <c r="R912" s="502"/>
      <c r="S912" s="6"/>
    </row>
    <row r="913" spans="3:19" s="1" customFormat="1" ht="13.2" x14ac:dyDescent="0.3">
      <c r="C913" s="5"/>
      <c r="D913" s="6"/>
      <c r="E913" s="6"/>
      <c r="F913" s="7"/>
      <c r="G913" s="7"/>
      <c r="I913" s="5"/>
      <c r="J913" s="6"/>
      <c r="K913" s="6"/>
      <c r="L913" s="7"/>
      <c r="M913" s="7"/>
      <c r="O913" s="6"/>
      <c r="R913" s="502"/>
      <c r="S913" s="6"/>
    </row>
    <row r="914" spans="3:19" s="1" customFormat="1" ht="13.2" x14ac:dyDescent="0.3">
      <c r="C914" s="5"/>
      <c r="D914" s="6"/>
      <c r="E914" s="6"/>
      <c r="F914" s="7"/>
      <c r="G914" s="7"/>
      <c r="I914" s="5"/>
      <c r="J914" s="6"/>
      <c r="K914" s="6"/>
      <c r="L914" s="7"/>
      <c r="M914" s="7"/>
      <c r="O914" s="6"/>
      <c r="R914" s="502"/>
      <c r="S914" s="6"/>
    </row>
    <row r="915" spans="3:19" s="1" customFormat="1" ht="13.2" x14ac:dyDescent="0.3">
      <c r="C915" s="5"/>
      <c r="D915" s="6"/>
      <c r="E915" s="6"/>
      <c r="F915" s="7"/>
      <c r="G915" s="7"/>
      <c r="I915" s="5"/>
      <c r="J915" s="6"/>
      <c r="K915" s="6"/>
      <c r="L915" s="7"/>
      <c r="M915" s="7"/>
      <c r="O915" s="6"/>
      <c r="R915" s="502"/>
      <c r="S915" s="6"/>
    </row>
    <row r="916" spans="3:19" s="1" customFormat="1" ht="13.2" x14ac:dyDescent="0.3">
      <c r="C916" s="5"/>
      <c r="D916" s="6"/>
      <c r="E916" s="6"/>
      <c r="F916" s="7"/>
      <c r="G916" s="7"/>
      <c r="I916" s="5"/>
      <c r="J916" s="6"/>
      <c r="K916" s="6"/>
      <c r="L916" s="7"/>
      <c r="M916" s="7"/>
      <c r="O916" s="6"/>
      <c r="R916" s="502"/>
      <c r="S916" s="6"/>
    </row>
    <row r="917" spans="3:19" s="1" customFormat="1" ht="13.2" x14ac:dyDescent="0.3">
      <c r="C917" s="5"/>
      <c r="D917" s="6"/>
      <c r="E917" s="6"/>
      <c r="F917" s="7"/>
      <c r="G917" s="7"/>
      <c r="I917" s="5"/>
      <c r="J917" s="6"/>
      <c r="K917" s="6"/>
      <c r="L917" s="7"/>
      <c r="M917" s="7"/>
      <c r="O917" s="6"/>
      <c r="R917" s="502"/>
      <c r="S917" s="6"/>
    </row>
    <row r="918" spans="3:19" s="1" customFormat="1" ht="13.2" x14ac:dyDescent="0.3">
      <c r="C918" s="5"/>
      <c r="D918" s="6"/>
      <c r="E918" s="6"/>
      <c r="F918" s="7"/>
      <c r="G918" s="7"/>
      <c r="I918" s="5"/>
      <c r="J918" s="6"/>
      <c r="K918" s="6"/>
      <c r="L918" s="7"/>
      <c r="M918" s="7"/>
      <c r="O918" s="6"/>
      <c r="R918" s="502"/>
      <c r="S918" s="6"/>
    </row>
    <row r="919" spans="3:19" s="1" customFormat="1" ht="13.2" x14ac:dyDescent="0.3">
      <c r="C919" s="5"/>
      <c r="D919" s="6"/>
      <c r="E919" s="6"/>
      <c r="F919" s="7"/>
      <c r="G919" s="7"/>
      <c r="I919" s="5"/>
      <c r="J919" s="6"/>
      <c r="K919" s="6"/>
      <c r="L919" s="7"/>
      <c r="M919" s="7"/>
      <c r="O919" s="6"/>
      <c r="R919" s="502"/>
      <c r="S919" s="6"/>
    </row>
    <row r="920" spans="3:19" s="1" customFormat="1" ht="13.2" x14ac:dyDescent="0.3">
      <c r="C920" s="5"/>
      <c r="D920" s="6"/>
      <c r="E920" s="6"/>
      <c r="F920" s="7"/>
      <c r="G920" s="7"/>
      <c r="I920" s="5"/>
      <c r="J920" s="6"/>
      <c r="K920" s="6"/>
      <c r="L920" s="7"/>
      <c r="M920" s="7"/>
      <c r="O920" s="6"/>
      <c r="R920" s="502"/>
      <c r="S920" s="6"/>
    </row>
    <row r="921" spans="3:19" s="1" customFormat="1" ht="13.2" x14ac:dyDescent="0.3">
      <c r="C921" s="5"/>
      <c r="D921" s="6"/>
      <c r="E921" s="6"/>
      <c r="F921" s="7"/>
      <c r="G921" s="7"/>
      <c r="I921" s="5"/>
      <c r="J921" s="6"/>
      <c r="K921" s="6"/>
      <c r="L921" s="7"/>
      <c r="M921" s="7"/>
      <c r="O921" s="6"/>
      <c r="R921" s="502"/>
      <c r="S921" s="6"/>
    </row>
    <row r="922" spans="3:19" s="1" customFormat="1" ht="13.2" x14ac:dyDescent="0.3">
      <c r="C922" s="5"/>
      <c r="D922" s="6"/>
      <c r="E922" s="6"/>
      <c r="F922" s="7"/>
      <c r="G922" s="7"/>
      <c r="I922" s="5"/>
      <c r="J922" s="6"/>
      <c r="K922" s="6"/>
      <c r="L922" s="7"/>
      <c r="M922" s="7"/>
      <c r="O922" s="6"/>
      <c r="R922" s="502"/>
      <c r="S922" s="6"/>
    </row>
    <row r="923" spans="3:19" s="1" customFormat="1" ht="13.2" x14ac:dyDescent="0.3">
      <c r="C923" s="5"/>
      <c r="D923" s="6"/>
      <c r="E923" s="6"/>
      <c r="F923" s="7"/>
      <c r="G923" s="7"/>
      <c r="I923" s="5"/>
      <c r="J923" s="6"/>
      <c r="K923" s="6"/>
      <c r="L923" s="7"/>
      <c r="M923" s="7"/>
      <c r="O923" s="6"/>
      <c r="R923" s="502"/>
      <c r="S923" s="6"/>
    </row>
    <row r="924" spans="3:19" s="1" customFormat="1" ht="13.2" x14ac:dyDescent="0.3">
      <c r="C924" s="5"/>
      <c r="D924" s="6"/>
      <c r="E924" s="6"/>
      <c r="F924" s="7"/>
      <c r="G924" s="7"/>
      <c r="I924" s="5"/>
      <c r="J924" s="6"/>
      <c r="K924" s="6"/>
      <c r="L924" s="7"/>
      <c r="M924" s="7"/>
      <c r="O924" s="6"/>
      <c r="R924" s="502"/>
      <c r="S924" s="6"/>
    </row>
    <row r="925" spans="3:19" s="1" customFormat="1" ht="13.2" x14ac:dyDescent="0.3">
      <c r="C925" s="5"/>
      <c r="D925" s="6"/>
      <c r="E925" s="6"/>
      <c r="F925" s="7"/>
      <c r="G925" s="7"/>
      <c r="I925" s="5"/>
      <c r="J925" s="6"/>
      <c r="K925" s="6"/>
      <c r="L925" s="7"/>
      <c r="M925" s="7"/>
      <c r="O925" s="6"/>
      <c r="R925" s="502"/>
      <c r="S925" s="6"/>
    </row>
    <row r="926" spans="3:19" s="1" customFormat="1" ht="13.2" x14ac:dyDescent="0.3">
      <c r="C926" s="5"/>
      <c r="D926" s="6"/>
      <c r="E926" s="6"/>
      <c r="F926" s="7"/>
      <c r="G926" s="7"/>
      <c r="I926" s="5"/>
      <c r="J926" s="6"/>
      <c r="K926" s="6"/>
      <c r="L926" s="7"/>
      <c r="M926" s="7"/>
      <c r="O926" s="6"/>
      <c r="R926" s="502"/>
      <c r="S926" s="6"/>
    </row>
    <row r="927" spans="3:19" s="1" customFormat="1" ht="13.2" x14ac:dyDescent="0.3">
      <c r="C927" s="5"/>
      <c r="D927" s="6"/>
      <c r="E927" s="6"/>
      <c r="F927" s="7"/>
      <c r="G927" s="7"/>
      <c r="I927" s="5"/>
      <c r="J927" s="6"/>
      <c r="K927" s="6"/>
      <c r="L927" s="7"/>
      <c r="M927" s="7"/>
      <c r="O927" s="6"/>
      <c r="R927" s="502"/>
      <c r="S927" s="6"/>
    </row>
    <row r="928" spans="3:19" s="1" customFormat="1" ht="13.2" x14ac:dyDescent="0.3">
      <c r="C928" s="5"/>
      <c r="D928" s="6"/>
      <c r="E928" s="6"/>
      <c r="F928" s="7"/>
      <c r="G928" s="7"/>
      <c r="I928" s="5"/>
      <c r="J928" s="6"/>
      <c r="K928" s="6"/>
      <c r="L928" s="7"/>
      <c r="M928" s="7"/>
      <c r="O928" s="6"/>
      <c r="R928" s="502"/>
      <c r="S928" s="6"/>
    </row>
    <row r="929" spans="3:19" s="1" customFormat="1" ht="13.2" x14ac:dyDescent="0.3">
      <c r="C929" s="5"/>
      <c r="D929" s="6"/>
      <c r="E929" s="6"/>
      <c r="F929" s="7"/>
      <c r="G929" s="7"/>
      <c r="I929" s="5"/>
      <c r="J929" s="6"/>
      <c r="K929" s="6"/>
      <c r="L929" s="7"/>
      <c r="M929" s="7"/>
      <c r="O929" s="6"/>
      <c r="R929" s="502"/>
      <c r="S929" s="6"/>
    </row>
    <row r="930" spans="3:19" s="1" customFormat="1" ht="13.2" x14ac:dyDescent="0.3">
      <c r="C930" s="5"/>
      <c r="D930" s="6"/>
      <c r="E930" s="6"/>
      <c r="F930" s="7"/>
      <c r="G930" s="7"/>
      <c r="I930" s="5"/>
      <c r="J930" s="6"/>
      <c r="K930" s="6"/>
      <c r="L930" s="7"/>
      <c r="M930" s="7"/>
      <c r="O930" s="6"/>
      <c r="R930" s="502"/>
      <c r="S930" s="6"/>
    </row>
    <row r="931" spans="3:19" s="1" customFormat="1" ht="13.2" x14ac:dyDescent="0.3">
      <c r="C931" s="5"/>
      <c r="D931" s="6"/>
      <c r="E931" s="6"/>
      <c r="F931" s="7"/>
      <c r="G931" s="7"/>
      <c r="I931" s="5"/>
      <c r="J931" s="6"/>
      <c r="K931" s="6"/>
      <c r="L931" s="7"/>
      <c r="M931" s="7"/>
      <c r="O931" s="6"/>
      <c r="R931" s="502"/>
      <c r="S931" s="6"/>
    </row>
    <row r="932" spans="3:19" s="1" customFormat="1" ht="13.2" x14ac:dyDescent="0.3">
      <c r="C932" s="5"/>
      <c r="D932" s="6"/>
      <c r="E932" s="6"/>
      <c r="F932" s="7"/>
      <c r="G932" s="7"/>
      <c r="I932" s="5"/>
      <c r="J932" s="6"/>
      <c r="K932" s="6"/>
      <c r="L932" s="7"/>
      <c r="M932" s="7"/>
      <c r="O932" s="6"/>
      <c r="R932" s="502"/>
      <c r="S932" s="6"/>
    </row>
    <row r="933" spans="3:19" s="1" customFormat="1" ht="13.2" x14ac:dyDescent="0.3">
      <c r="C933" s="5"/>
      <c r="D933" s="6"/>
      <c r="E933" s="6"/>
      <c r="F933" s="7"/>
      <c r="G933" s="7"/>
      <c r="I933" s="5"/>
      <c r="J933" s="6"/>
      <c r="K933" s="6"/>
      <c r="L933" s="7"/>
      <c r="M933" s="7"/>
      <c r="O933" s="6"/>
      <c r="R933" s="502"/>
      <c r="S933" s="6"/>
    </row>
    <row r="934" spans="3:19" s="1" customFormat="1" ht="13.2" x14ac:dyDescent="0.3">
      <c r="C934" s="5"/>
      <c r="D934" s="6"/>
      <c r="E934" s="6"/>
      <c r="F934" s="7"/>
      <c r="G934" s="7"/>
      <c r="I934" s="5"/>
      <c r="J934" s="6"/>
      <c r="K934" s="6"/>
      <c r="L934" s="7"/>
      <c r="M934" s="7"/>
      <c r="O934" s="6"/>
      <c r="R934" s="502"/>
      <c r="S934" s="6"/>
    </row>
    <row r="935" spans="3:19" s="1" customFormat="1" ht="13.2" x14ac:dyDescent="0.3">
      <c r="C935" s="5"/>
      <c r="D935" s="6"/>
      <c r="E935" s="6"/>
      <c r="F935" s="7"/>
      <c r="G935" s="7"/>
      <c r="I935" s="5"/>
      <c r="J935" s="6"/>
      <c r="K935" s="6"/>
      <c r="L935" s="7"/>
      <c r="M935" s="7"/>
      <c r="O935" s="6"/>
      <c r="R935" s="502"/>
      <c r="S935" s="6"/>
    </row>
    <row r="936" spans="3:19" s="1" customFormat="1" ht="13.2" x14ac:dyDescent="0.3">
      <c r="C936" s="5"/>
      <c r="D936" s="6"/>
      <c r="E936" s="6"/>
      <c r="F936" s="7"/>
      <c r="G936" s="7"/>
      <c r="I936" s="5"/>
      <c r="J936" s="6"/>
      <c r="K936" s="6"/>
      <c r="L936" s="7"/>
      <c r="M936" s="7"/>
      <c r="O936" s="6"/>
      <c r="R936" s="502"/>
      <c r="S936" s="6"/>
    </row>
    <row r="937" spans="3:19" s="1" customFormat="1" ht="13.2" x14ac:dyDescent="0.3">
      <c r="C937" s="5"/>
      <c r="D937" s="6"/>
      <c r="E937" s="6"/>
      <c r="F937" s="7"/>
      <c r="G937" s="7"/>
      <c r="I937" s="5"/>
      <c r="J937" s="6"/>
      <c r="K937" s="6"/>
      <c r="L937" s="7"/>
      <c r="M937" s="7"/>
      <c r="O937" s="6"/>
      <c r="R937" s="502"/>
      <c r="S937" s="6"/>
    </row>
    <row r="938" spans="3:19" s="1" customFormat="1" ht="13.2" x14ac:dyDescent="0.3">
      <c r="C938" s="5"/>
      <c r="D938" s="6"/>
      <c r="E938" s="6"/>
      <c r="F938" s="7"/>
      <c r="G938" s="7"/>
      <c r="I938" s="5"/>
      <c r="J938" s="6"/>
      <c r="K938" s="6"/>
      <c r="L938" s="7"/>
      <c r="M938" s="7"/>
      <c r="O938" s="6"/>
      <c r="R938" s="502"/>
      <c r="S938" s="6"/>
    </row>
    <row r="939" spans="3:19" s="1" customFormat="1" ht="13.2" x14ac:dyDescent="0.3">
      <c r="C939" s="5"/>
      <c r="D939" s="6"/>
      <c r="E939" s="6"/>
      <c r="F939" s="7"/>
      <c r="G939" s="7"/>
      <c r="I939" s="5"/>
      <c r="J939" s="6"/>
      <c r="K939" s="6"/>
      <c r="L939" s="7"/>
      <c r="M939" s="7"/>
      <c r="O939" s="6"/>
      <c r="R939" s="502"/>
      <c r="S939" s="6"/>
    </row>
    <row r="940" spans="3:19" s="1" customFormat="1" ht="13.2" x14ac:dyDescent="0.3">
      <c r="C940" s="5"/>
      <c r="D940" s="6"/>
      <c r="E940" s="6"/>
      <c r="F940" s="7"/>
      <c r="G940" s="7"/>
      <c r="I940" s="5"/>
      <c r="J940" s="6"/>
      <c r="K940" s="6"/>
      <c r="L940" s="7"/>
      <c r="M940" s="7"/>
      <c r="O940" s="6"/>
      <c r="R940" s="502"/>
      <c r="S940" s="6"/>
    </row>
    <row r="941" spans="3:19" s="1" customFormat="1" ht="13.2" x14ac:dyDescent="0.3">
      <c r="C941" s="5"/>
      <c r="D941" s="6"/>
      <c r="E941" s="6"/>
      <c r="F941" s="7"/>
      <c r="G941" s="7"/>
      <c r="I941" s="5"/>
      <c r="J941" s="6"/>
      <c r="K941" s="6"/>
      <c r="L941" s="7"/>
      <c r="M941" s="7"/>
      <c r="O941" s="6"/>
      <c r="R941" s="502"/>
      <c r="S941" s="6"/>
    </row>
    <row r="942" spans="3:19" s="1" customFormat="1" ht="13.2" x14ac:dyDescent="0.3">
      <c r="C942" s="5"/>
      <c r="D942" s="6"/>
      <c r="E942" s="6"/>
      <c r="F942" s="7"/>
      <c r="G942" s="7"/>
      <c r="I942" s="5"/>
      <c r="J942" s="6"/>
      <c r="K942" s="6"/>
      <c r="L942" s="7"/>
      <c r="M942" s="7"/>
      <c r="O942" s="6"/>
      <c r="R942" s="502"/>
      <c r="S942" s="6"/>
    </row>
    <row r="943" spans="3:19" s="1" customFormat="1" ht="13.2" x14ac:dyDescent="0.3">
      <c r="C943" s="5"/>
      <c r="D943" s="6"/>
      <c r="E943" s="6"/>
      <c r="F943" s="7"/>
      <c r="G943" s="7"/>
      <c r="I943" s="5"/>
      <c r="J943" s="6"/>
      <c r="K943" s="6"/>
      <c r="L943" s="7"/>
      <c r="M943" s="7"/>
      <c r="O943" s="6"/>
      <c r="R943" s="502"/>
      <c r="S943" s="6"/>
    </row>
    <row r="944" spans="3:19" s="1" customFormat="1" ht="13.2" x14ac:dyDescent="0.3">
      <c r="C944" s="5"/>
      <c r="D944" s="6"/>
      <c r="E944" s="6"/>
      <c r="F944" s="7"/>
      <c r="G944" s="7"/>
      <c r="I944" s="5"/>
      <c r="J944" s="6"/>
      <c r="K944" s="6"/>
      <c r="L944" s="7"/>
      <c r="M944" s="7"/>
      <c r="O944" s="6"/>
      <c r="R944" s="502"/>
      <c r="S944" s="6"/>
    </row>
    <row r="945" spans="3:19" s="1" customFormat="1" ht="13.2" x14ac:dyDescent="0.3">
      <c r="C945" s="5"/>
      <c r="D945" s="6"/>
      <c r="E945" s="6"/>
      <c r="F945" s="7"/>
      <c r="G945" s="7"/>
      <c r="I945" s="5"/>
      <c r="J945" s="6"/>
      <c r="K945" s="6"/>
      <c r="L945" s="7"/>
      <c r="M945" s="7"/>
      <c r="O945" s="6"/>
      <c r="R945" s="502"/>
      <c r="S945" s="6"/>
    </row>
    <row r="946" spans="3:19" s="1" customFormat="1" ht="13.2" x14ac:dyDescent="0.3">
      <c r="C946" s="5"/>
      <c r="D946" s="6"/>
      <c r="E946" s="6"/>
      <c r="F946" s="7"/>
      <c r="G946" s="7"/>
      <c r="I946" s="5"/>
      <c r="J946" s="6"/>
      <c r="K946" s="6"/>
      <c r="L946" s="7"/>
      <c r="M946" s="7"/>
      <c r="O946" s="6"/>
      <c r="R946" s="502"/>
      <c r="S946" s="6"/>
    </row>
    <row r="947" spans="3:19" s="1" customFormat="1" ht="13.2" x14ac:dyDescent="0.3">
      <c r="C947" s="5"/>
      <c r="D947" s="6"/>
      <c r="E947" s="6"/>
      <c r="F947" s="7"/>
      <c r="G947" s="7"/>
      <c r="I947" s="5"/>
      <c r="J947" s="6"/>
      <c r="K947" s="6"/>
      <c r="L947" s="7"/>
      <c r="M947" s="7"/>
      <c r="O947" s="6"/>
      <c r="R947" s="502"/>
      <c r="S947" s="6"/>
    </row>
    <row r="948" spans="3:19" s="1" customFormat="1" ht="13.2" x14ac:dyDescent="0.3">
      <c r="C948" s="5"/>
      <c r="D948" s="6"/>
      <c r="E948" s="6"/>
      <c r="F948" s="7"/>
      <c r="G948" s="7"/>
      <c r="I948" s="5"/>
      <c r="J948" s="6"/>
      <c r="K948" s="6"/>
      <c r="L948" s="7"/>
      <c r="M948" s="7"/>
      <c r="O948" s="6"/>
      <c r="R948" s="502"/>
      <c r="S948" s="6"/>
    </row>
    <row r="949" spans="3:19" s="1" customFormat="1" ht="13.2" x14ac:dyDescent="0.3">
      <c r="C949" s="5"/>
      <c r="D949" s="6"/>
      <c r="E949" s="6"/>
      <c r="F949" s="7"/>
      <c r="G949" s="7"/>
      <c r="I949" s="5"/>
      <c r="J949" s="6"/>
      <c r="K949" s="6"/>
      <c r="L949" s="7"/>
      <c r="M949" s="7"/>
      <c r="O949" s="6"/>
      <c r="R949" s="502"/>
      <c r="S949" s="6"/>
    </row>
    <row r="950" spans="3:19" s="1" customFormat="1" ht="13.2" x14ac:dyDescent="0.3">
      <c r="C950" s="5"/>
      <c r="D950" s="6"/>
      <c r="E950" s="6"/>
      <c r="F950" s="7"/>
      <c r="G950" s="7"/>
      <c r="I950" s="5"/>
      <c r="J950" s="6"/>
      <c r="K950" s="6"/>
      <c r="L950" s="7"/>
      <c r="M950" s="7"/>
      <c r="O950" s="6"/>
      <c r="R950" s="502"/>
      <c r="S950" s="6"/>
    </row>
    <row r="951" spans="3:19" s="1" customFormat="1" ht="13.2" x14ac:dyDescent="0.3">
      <c r="C951" s="5"/>
      <c r="D951" s="6"/>
      <c r="E951" s="6"/>
      <c r="F951" s="7"/>
      <c r="G951" s="7"/>
      <c r="I951" s="5"/>
      <c r="J951" s="6"/>
      <c r="K951" s="6"/>
      <c r="L951" s="7"/>
      <c r="M951" s="7"/>
      <c r="O951" s="6"/>
      <c r="R951" s="502"/>
      <c r="S951" s="6"/>
    </row>
    <row r="952" spans="3:19" s="1" customFormat="1" ht="13.2" x14ac:dyDescent="0.3">
      <c r="C952" s="5"/>
      <c r="D952" s="6"/>
      <c r="E952" s="6"/>
      <c r="F952" s="7"/>
      <c r="G952" s="7"/>
      <c r="I952" s="5"/>
      <c r="J952" s="6"/>
      <c r="K952" s="6"/>
      <c r="L952" s="7"/>
      <c r="M952" s="7"/>
      <c r="O952" s="6"/>
      <c r="R952" s="502"/>
      <c r="S952" s="6"/>
    </row>
    <row r="953" spans="3:19" s="1" customFormat="1" ht="13.2" x14ac:dyDescent="0.3">
      <c r="C953" s="5"/>
      <c r="D953" s="6"/>
      <c r="E953" s="6"/>
      <c r="F953" s="7"/>
      <c r="G953" s="7"/>
      <c r="I953" s="5"/>
      <c r="J953" s="6"/>
      <c r="K953" s="6"/>
      <c r="L953" s="7"/>
      <c r="M953" s="7"/>
      <c r="O953" s="6"/>
      <c r="R953" s="502"/>
      <c r="S953" s="6"/>
    </row>
    <row r="954" spans="3:19" s="1" customFormat="1" ht="13.2" x14ac:dyDescent="0.3">
      <c r="C954" s="5"/>
      <c r="D954" s="6"/>
      <c r="E954" s="6"/>
      <c r="F954" s="7"/>
      <c r="G954" s="7"/>
      <c r="I954" s="5"/>
      <c r="J954" s="6"/>
      <c r="K954" s="6"/>
      <c r="L954" s="7"/>
      <c r="M954" s="7"/>
      <c r="O954" s="6"/>
      <c r="R954" s="502"/>
      <c r="S954" s="6"/>
    </row>
    <row r="955" spans="3:19" s="1" customFormat="1" ht="13.2" x14ac:dyDescent="0.3">
      <c r="C955" s="5"/>
      <c r="D955" s="6"/>
      <c r="E955" s="6"/>
      <c r="F955" s="7"/>
      <c r="G955" s="7"/>
      <c r="I955" s="5"/>
      <c r="J955" s="6"/>
      <c r="K955" s="6"/>
      <c r="L955" s="7"/>
      <c r="M955" s="7"/>
      <c r="O955" s="6"/>
      <c r="R955" s="502"/>
      <c r="S955" s="6"/>
    </row>
    <row r="956" spans="3:19" s="1" customFormat="1" ht="13.2" x14ac:dyDescent="0.3">
      <c r="C956" s="5"/>
      <c r="D956" s="6"/>
      <c r="E956" s="6"/>
      <c r="F956" s="7"/>
      <c r="G956" s="7"/>
      <c r="I956" s="5"/>
      <c r="J956" s="6"/>
      <c r="K956" s="6"/>
      <c r="L956" s="7"/>
      <c r="M956" s="7"/>
      <c r="O956" s="6"/>
      <c r="R956" s="502"/>
      <c r="S956" s="6"/>
    </row>
    <row r="957" spans="3:19" s="1" customFormat="1" ht="13.2" x14ac:dyDescent="0.3">
      <c r="C957" s="5"/>
      <c r="D957" s="6"/>
      <c r="E957" s="6"/>
      <c r="F957" s="7"/>
      <c r="G957" s="7"/>
      <c r="I957" s="5"/>
      <c r="J957" s="6"/>
      <c r="K957" s="6"/>
      <c r="L957" s="7"/>
      <c r="M957" s="7"/>
      <c r="O957" s="6"/>
      <c r="R957" s="502"/>
      <c r="S957" s="6"/>
    </row>
    <row r="958" spans="3:19" s="1" customFormat="1" ht="13.2" x14ac:dyDescent="0.3">
      <c r="C958" s="5"/>
      <c r="D958" s="6"/>
      <c r="E958" s="6"/>
      <c r="F958" s="7"/>
      <c r="G958" s="7"/>
      <c r="I958" s="5"/>
      <c r="J958" s="6"/>
      <c r="K958" s="6"/>
      <c r="L958" s="7"/>
      <c r="M958" s="7"/>
      <c r="O958" s="6"/>
      <c r="R958" s="502"/>
      <c r="S958" s="6"/>
    </row>
    <row r="959" spans="3:19" s="1" customFormat="1" ht="13.2" x14ac:dyDescent="0.3">
      <c r="C959" s="5"/>
      <c r="D959" s="6"/>
      <c r="E959" s="6"/>
      <c r="F959" s="7"/>
      <c r="G959" s="7"/>
      <c r="I959" s="5"/>
      <c r="J959" s="6"/>
      <c r="K959" s="6"/>
      <c r="L959" s="7"/>
      <c r="M959" s="7"/>
      <c r="O959" s="6"/>
      <c r="R959" s="502"/>
      <c r="S959" s="6"/>
    </row>
    <row r="960" spans="3:19" s="1" customFormat="1" ht="13.2" x14ac:dyDescent="0.3">
      <c r="C960" s="5"/>
      <c r="D960" s="6"/>
      <c r="E960" s="6"/>
      <c r="F960" s="7"/>
      <c r="G960" s="7"/>
      <c r="I960" s="5"/>
      <c r="J960" s="6"/>
      <c r="K960" s="6"/>
      <c r="L960" s="7"/>
      <c r="M960" s="7"/>
      <c r="O960" s="6"/>
      <c r="R960" s="502"/>
      <c r="S960" s="6"/>
    </row>
    <row r="961" spans="3:19" s="1" customFormat="1" ht="13.2" x14ac:dyDescent="0.3">
      <c r="C961" s="5"/>
      <c r="D961" s="6"/>
      <c r="E961" s="6"/>
      <c r="F961" s="7"/>
      <c r="G961" s="7"/>
      <c r="I961" s="5"/>
      <c r="J961" s="6"/>
      <c r="K961" s="6"/>
      <c r="L961" s="7"/>
      <c r="M961" s="7"/>
      <c r="O961" s="6"/>
      <c r="R961" s="502"/>
      <c r="S961" s="6"/>
    </row>
    <row r="962" spans="3:19" s="1" customFormat="1" ht="13.2" x14ac:dyDescent="0.3">
      <c r="C962" s="5"/>
      <c r="D962" s="6"/>
      <c r="E962" s="6"/>
      <c r="F962" s="7"/>
      <c r="G962" s="7"/>
      <c r="I962" s="5"/>
      <c r="J962" s="6"/>
      <c r="K962" s="6"/>
      <c r="L962" s="7"/>
      <c r="M962" s="7"/>
      <c r="O962" s="6"/>
      <c r="R962" s="502"/>
      <c r="S962" s="6"/>
    </row>
    <row r="963" spans="3:19" s="1" customFormat="1" ht="13.2" x14ac:dyDescent="0.3">
      <c r="C963" s="5"/>
      <c r="D963" s="6"/>
      <c r="E963" s="6"/>
      <c r="F963" s="7"/>
      <c r="G963" s="7"/>
      <c r="I963" s="5"/>
      <c r="J963" s="6"/>
      <c r="K963" s="6"/>
      <c r="L963" s="7"/>
      <c r="M963" s="7"/>
      <c r="O963" s="6"/>
      <c r="R963" s="502"/>
      <c r="S963" s="6"/>
    </row>
    <row r="964" spans="3:19" s="1" customFormat="1" ht="13.2" x14ac:dyDescent="0.3">
      <c r="C964" s="5"/>
      <c r="D964" s="6"/>
      <c r="E964" s="6"/>
      <c r="F964" s="7"/>
      <c r="G964" s="7"/>
      <c r="I964" s="5"/>
      <c r="J964" s="6"/>
      <c r="K964" s="6"/>
      <c r="L964" s="7"/>
      <c r="M964" s="7"/>
      <c r="O964" s="6"/>
      <c r="R964" s="502"/>
      <c r="S964" s="6"/>
    </row>
    <row r="965" spans="3:19" s="1" customFormat="1" ht="13.2" x14ac:dyDescent="0.3">
      <c r="C965" s="5"/>
      <c r="D965" s="6"/>
      <c r="E965" s="6"/>
      <c r="F965" s="7"/>
      <c r="G965" s="7"/>
      <c r="I965" s="5"/>
      <c r="J965" s="6"/>
      <c r="K965" s="6"/>
      <c r="L965" s="7"/>
      <c r="M965" s="7"/>
      <c r="O965" s="6"/>
      <c r="R965" s="502"/>
      <c r="S965" s="6"/>
    </row>
    <row r="966" spans="3:19" s="1" customFormat="1" ht="13.2" x14ac:dyDescent="0.3">
      <c r="C966" s="5"/>
      <c r="D966" s="6"/>
      <c r="E966" s="6"/>
      <c r="F966" s="7"/>
      <c r="G966" s="7"/>
      <c r="I966" s="5"/>
      <c r="J966" s="6"/>
      <c r="K966" s="6"/>
      <c r="L966" s="7"/>
      <c r="M966" s="7"/>
      <c r="O966" s="6"/>
      <c r="R966" s="502"/>
      <c r="S966" s="6"/>
    </row>
    <row r="967" spans="3:19" s="1" customFormat="1" ht="13.2" x14ac:dyDescent="0.3">
      <c r="C967" s="5"/>
      <c r="D967" s="6"/>
      <c r="E967" s="6"/>
      <c r="F967" s="7"/>
      <c r="G967" s="7"/>
      <c r="I967" s="5"/>
      <c r="J967" s="6"/>
      <c r="K967" s="6"/>
      <c r="L967" s="7"/>
      <c r="M967" s="7"/>
      <c r="O967" s="6"/>
      <c r="R967" s="502"/>
      <c r="S967" s="6"/>
    </row>
    <row r="968" spans="3:19" s="1" customFormat="1" ht="13.2" x14ac:dyDescent="0.3">
      <c r="C968" s="5"/>
      <c r="D968" s="6"/>
      <c r="E968" s="6"/>
      <c r="F968" s="7"/>
      <c r="G968" s="7"/>
      <c r="I968" s="5"/>
      <c r="J968" s="6"/>
      <c r="K968" s="6"/>
      <c r="L968" s="7"/>
      <c r="M968" s="7"/>
      <c r="O968" s="6"/>
      <c r="R968" s="502"/>
      <c r="S968" s="6"/>
    </row>
    <row r="969" spans="3:19" s="1" customFormat="1" ht="13.2" x14ac:dyDescent="0.3">
      <c r="C969" s="5"/>
      <c r="D969" s="6"/>
      <c r="E969" s="6"/>
      <c r="F969" s="7"/>
      <c r="G969" s="7"/>
      <c r="I969" s="5"/>
      <c r="J969" s="6"/>
      <c r="K969" s="6"/>
      <c r="L969" s="7"/>
      <c r="M969" s="7"/>
      <c r="O969" s="6"/>
      <c r="R969" s="502"/>
      <c r="S969" s="6"/>
    </row>
    <row r="970" spans="3:19" s="1" customFormat="1" ht="13.2" x14ac:dyDescent="0.3">
      <c r="C970" s="5"/>
      <c r="D970" s="6"/>
      <c r="E970" s="6"/>
      <c r="F970" s="7"/>
      <c r="G970" s="7"/>
      <c r="I970" s="5"/>
      <c r="J970" s="6"/>
      <c r="K970" s="6"/>
      <c r="L970" s="7"/>
      <c r="M970" s="7"/>
      <c r="O970" s="6"/>
      <c r="R970" s="502"/>
      <c r="S970" s="6"/>
    </row>
    <row r="971" spans="3:19" s="1" customFormat="1" ht="13.2" x14ac:dyDescent="0.3">
      <c r="C971" s="5"/>
      <c r="D971" s="6"/>
      <c r="E971" s="6"/>
      <c r="F971" s="7"/>
      <c r="G971" s="7"/>
      <c r="I971" s="5"/>
      <c r="J971" s="6"/>
      <c r="K971" s="6"/>
      <c r="L971" s="7"/>
      <c r="M971" s="7"/>
      <c r="O971" s="6"/>
      <c r="R971" s="502"/>
      <c r="S971" s="6"/>
    </row>
    <row r="972" spans="3:19" s="1" customFormat="1" ht="13.2" x14ac:dyDescent="0.3">
      <c r="C972" s="5"/>
      <c r="D972" s="6"/>
      <c r="E972" s="6"/>
      <c r="F972" s="7"/>
      <c r="G972" s="7"/>
      <c r="I972" s="5"/>
      <c r="J972" s="6"/>
      <c r="K972" s="6"/>
      <c r="L972" s="7"/>
      <c r="M972" s="7"/>
      <c r="O972" s="6"/>
      <c r="R972" s="502"/>
      <c r="S972" s="6"/>
    </row>
    <row r="973" spans="3:19" s="1" customFormat="1" ht="13.2" x14ac:dyDescent="0.3">
      <c r="C973" s="5"/>
      <c r="D973" s="6"/>
      <c r="E973" s="6"/>
      <c r="F973" s="7"/>
      <c r="G973" s="7"/>
      <c r="I973" s="5"/>
      <c r="J973" s="6"/>
      <c r="K973" s="6"/>
      <c r="L973" s="7"/>
      <c r="M973" s="7"/>
      <c r="O973" s="6"/>
      <c r="R973" s="502"/>
      <c r="S973" s="6"/>
    </row>
    <row r="974" spans="3:19" s="1" customFormat="1" ht="13.2" x14ac:dyDescent="0.3">
      <c r="C974" s="5"/>
      <c r="D974" s="6"/>
      <c r="E974" s="6"/>
      <c r="F974" s="7"/>
      <c r="G974" s="7"/>
      <c r="I974" s="5"/>
      <c r="J974" s="6"/>
      <c r="K974" s="6"/>
      <c r="L974" s="7"/>
      <c r="M974" s="7"/>
      <c r="O974" s="6"/>
      <c r="R974" s="502"/>
      <c r="S974" s="6"/>
    </row>
    <row r="975" spans="3:19" s="1" customFormat="1" ht="13.2" x14ac:dyDescent="0.3">
      <c r="C975" s="5"/>
      <c r="D975" s="6"/>
      <c r="E975" s="6"/>
      <c r="F975" s="7"/>
      <c r="G975" s="7"/>
      <c r="I975" s="5"/>
      <c r="J975" s="6"/>
      <c r="K975" s="6"/>
      <c r="L975" s="7"/>
      <c r="M975" s="7"/>
      <c r="O975" s="6"/>
      <c r="R975" s="502"/>
      <c r="S975" s="6"/>
    </row>
    <row r="976" spans="3:19" s="1" customFormat="1" ht="13.2" x14ac:dyDescent="0.3">
      <c r="C976" s="5"/>
      <c r="D976" s="6"/>
      <c r="E976" s="6"/>
      <c r="F976" s="7"/>
      <c r="G976" s="7"/>
      <c r="I976" s="5"/>
      <c r="J976" s="6"/>
      <c r="K976" s="6"/>
      <c r="L976" s="7"/>
      <c r="M976" s="7"/>
      <c r="O976" s="6"/>
      <c r="R976" s="502"/>
      <c r="S976" s="6"/>
    </row>
    <row r="977" spans="3:19" s="1" customFormat="1" ht="13.2" x14ac:dyDescent="0.3">
      <c r="C977" s="5"/>
      <c r="D977" s="6"/>
      <c r="E977" s="6"/>
      <c r="F977" s="7"/>
      <c r="G977" s="7"/>
      <c r="I977" s="5"/>
      <c r="J977" s="6"/>
      <c r="K977" s="6"/>
      <c r="L977" s="7"/>
      <c r="M977" s="7"/>
      <c r="O977" s="6"/>
      <c r="R977" s="502"/>
      <c r="S977" s="6"/>
    </row>
    <row r="978" spans="3:19" s="1" customFormat="1" ht="13.2" x14ac:dyDescent="0.3">
      <c r="C978" s="5"/>
      <c r="D978" s="6"/>
      <c r="E978" s="6"/>
      <c r="F978" s="7"/>
      <c r="G978" s="7"/>
      <c r="I978" s="5"/>
      <c r="J978" s="6"/>
      <c r="K978" s="6"/>
      <c r="L978" s="7"/>
      <c r="M978" s="7"/>
      <c r="O978" s="6"/>
      <c r="R978" s="502"/>
      <c r="S978" s="6"/>
    </row>
    <row r="979" spans="3:19" s="1" customFormat="1" ht="13.2" x14ac:dyDescent="0.3">
      <c r="C979" s="5"/>
      <c r="D979" s="6"/>
      <c r="E979" s="6"/>
      <c r="F979" s="7"/>
      <c r="G979" s="7"/>
      <c r="I979" s="5"/>
      <c r="J979" s="6"/>
      <c r="K979" s="6"/>
      <c r="L979" s="7"/>
      <c r="M979" s="7"/>
      <c r="O979" s="6"/>
      <c r="R979" s="502"/>
      <c r="S979" s="6"/>
    </row>
    <row r="980" spans="3:19" s="1" customFormat="1" ht="13.2" x14ac:dyDescent="0.3">
      <c r="C980" s="5"/>
      <c r="D980" s="6"/>
      <c r="E980" s="6"/>
      <c r="F980" s="7"/>
      <c r="G980" s="7"/>
      <c r="I980" s="5"/>
      <c r="J980" s="6"/>
      <c r="K980" s="6"/>
      <c r="L980" s="7"/>
      <c r="M980" s="7"/>
      <c r="O980" s="6"/>
      <c r="R980" s="502"/>
      <c r="S980" s="6"/>
    </row>
    <row r="981" spans="3:19" s="1" customFormat="1" ht="13.2" x14ac:dyDescent="0.3">
      <c r="C981" s="5"/>
      <c r="D981" s="6"/>
      <c r="E981" s="6"/>
      <c r="F981" s="7"/>
      <c r="G981" s="7"/>
      <c r="I981" s="5"/>
      <c r="J981" s="6"/>
      <c r="K981" s="6"/>
      <c r="L981" s="7"/>
      <c r="M981" s="7"/>
      <c r="O981" s="6"/>
      <c r="R981" s="502"/>
      <c r="S981" s="6"/>
    </row>
    <row r="982" spans="3:19" s="1" customFormat="1" ht="13.2" x14ac:dyDescent="0.3">
      <c r="C982" s="5"/>
      <c r="D982" s="6"/>
      <c r="E982" s="6"/>
      <c r="F982" s="7"/>
      <c r="G982" s="7"/>
      <c r="I982" s="5"/>
      <c r="J982" s="6"/>
      <c r="K982" s="6"/>
      <c r="L982" s="7"/>
      <c r="M982" s="7"/>
      <c r="O982" s="6"/>
      <c r="R982" s="502"/>
      <c r="S982" s="6"/>
    </row>
    <row r="983" spans="3:19" s="1" customFormat="1" ht="13.2" x14ac:dyDescent="0.3">
      <c r="C983" s="5"/>
      <c r="D983" s="6"/>
      <c r="E983" s="6"/>
      <c r="F983" s="7"/>
      <c r="G983" s="7"/>
      <c r="I983" s="5"/>
      <c r="J983" s="6"/>
      <c r="K983" s="6"/>
      <c r="L983" s="7"/>
      <c r="M983" s="7"/>
      <c r="O983" s="6"/>
      <c r="R983" s="502"/>
      <c r="S983" s="6"/>
    </row>
    <row r="984" spans="3:19" s="1" customFormat="1" ht="13.2" x14ac:dyDescent="0.3">
      <c r="C984" s="5"/>
      <c r="D984" s="6"/>
      <c r="E984" s="6"/>
      <c r="F984" s="7"/>
      <c r="G984" s="7"/>
      <c r="I984" s="5"/>
      <c r="J984" s="6"/>
      <c r="K984" s="6"/>
      <c r="L984" s="7"/>
      <c r="M984" s="7"/>
      <c r="O984" s="6"/>
      <c r="R984" s="502"/>
      <c r="S984" s="6"/>
    </row>
    <row r="985" spans="3:19" s="1" customFormat="1" ht="13.2" x14ac:dyDescent="0.3">
      <c r="C985" s="5"/>
      <c r="D985" s="6"/>
      <c r="E985" s="6"/>
      <c r="F985" s="7"/>
      <c r="G985" s="7"/>
      <c r="I985" s="5"/>
      <c r="J985" s="6"/>
      <c r="K985" s="6"/>
      <c r="L985" s="7"/>
      <c r="M985" s="7"/>
      <c r="O985" s="6"/>
      <c r="R985" s="502"/>
      <c r="S985" s="6"/>
    </row>
    <row r="986" spans="3:19" s="1" customFormat="1" ht="13.2" x14ac:dyDescent="0.3">
      <c r="C986" s="5"/>
      <c r="D986" s="6"/>
      <c r="E986" s="6"/>
      <c r="F986" s="7"/>
      <c r="G986" s="7"/>
      <c r="I986" s="5"/>
      <c r="J986" s="6"/>
      <c r="K986" s="6"/>
      <c r="L986" s="7"/>
      <c r="M986" s="7"/>
      <c r="O986" s="6"/>
      <c r="R986" s="502"/>
      <c r="S986" s="6"/>
    </row>
    <row r="987" spans="3:19" s="1" customFormat="1" ht="13.2" x14ac:dyDescent="0.3">
      <c r="C987" s="5"/>
      <c r="D987" s="6"/>
      <c r="E987" s="6"/>
      <c r="F987" s="7"/>
      <c r="G987" s="7"/>
      <c r="I987" s="5"/>
      <c r="J987" s="6"/>
      <c r="K987" s="6"/>
      <c r="L987" s="7"/>
      <c r="M987" s="7"/>
      <c r="O987" s="6"/>
      <c r="R987" s="502"/>
      <c r="S987" s="6"/>
    </row>
    <row r="988" spans="3:19" s="1" customFormat="1" ht="13.2" x14ac:dyDescent="0.3">
      <c r="C988" s="5"/>
      <c r="D988" s="6"/>
      <c r="E988" s="6"/>
      <c r="F988" s="7"/>
      <c r="G988" s="7"/>
      <c r="I988" s="5"/>
      <c r="J988" s="6"/>
      <c r="K988" s="6"/>
      <c r="L988" s="7"/>
      <c r="M988" s="7"/>
      <c r="O988" s="6"/>
      <c r="R988" s="502"/>
      <c r="S988" s="6"/>
    </row>
    <row r="989" spans="3:19" s="1" customFormat="1" ht="13.2" x14ac:dyDescent="0.3">
      <c r="C989" s="5"/>
      <c r="D989" s="6"/>
      <c r="E989" s="6"/>
      <c r="F989" s="7"/>
      <c r="G989" s="7"/>
      <c r="I989" s="5"/>
      <c r="J989" s="6"/>
      <c r="K989" s="6"/>
      <c r="L989" s="7"/>
      <c r="M989" s="7"/>
      <c r="O989" s="6"/>
      <c r="R989" s="502"/>
      <c r="S989" s="6"/>
    </row>
    <row r="990" spans="3:19" s="1" customFormat="1" ht="13.2" x14ac:dyDescent="0.3">
      <c r="C990" s="5"/>
      <c r="D990" s="6"/>
      <c r="E990" s="6"/>
      <c r="F990" s="7"/>
      <c r="G990" s="7"/>
      <c r="I990" s="5"/>
      <c r="J990" s="6"/>
      <c r="K990" s="6"/>
      <c r="L990" s="7"/>
      <c r="M990" s="7"/>
      <c r="O990" s="6"/>
      <c r="R990" s="502"/>
      <c r="S990" s="6"/>
    </row>
    <row r="991" spans="3:19" s="1" customFormat="1" ht="13.2" x14ac:dyDescent="0.3">
      <c r="C991" s="5"/>
      <c r="D991" s="6"/>
      <c r="E991" s="6"/>
      <c r="F991" s="7"/>
      <c r="G991" s="7"/>
      <c r="I991" s="5"/>
      <c r="J991" s="6"/>
      <c r="K991" s="6"/>
      <c r="L991" s="7"/>
      <c r="M991" s="7"/>
      <c r="O991" s="6"/>
      <c r="R991" s="502"/>
      <c r="S991" s="6"/>
    </row>
    <row r="992" spans="3:19" s="1" customFormat="1" ht="13.2" x14ac:dyDescent="0.3">
      <c r="C992" s="5"/>
      <c r="D992" s="6"/>
      <c r="E992" s="6"/>
      <c r="F992" s="7"/>
      <c r="G992" s="7"/>
      <c r="I992" s="5"/>
      <c r="J992" s="6"/>
      <c r="K992" s="6"/>
      <c r="L992" s="7"/>
      <c r="M992" s="7"/>
      <c r="O992" s="6"/>
      <c r="R992" s="502"/>
      <c r="S992" s="6"/>
    </row>
    <row r="993" spans="3:19" s="1" customFormat="1" ht="13.2" x14ac:dyDescent="0.3">
      <c r="C993" s="5"/>
      <c r="D993" s="6"/>
      <c r="E993" s="6"/>
      <c r="F993" s="7"/>
      <c r="G993" s="7"/>
      <c r="I993" s="5"/>
      <c r="J993" s="6"/>
      <c r="K993" s="6"/>
      <c r="L993" s="7"/>
      <c r="M993" s="7"/>
      <c r="O993" s="6"/>
      <c r="R993" s="502"/>
      <c r="S993" s="6"/>
    </row>
    <row r="994" spans="3:19" s="1" customFormat="1" ht="13.2" x14ac:dyDescent="0.3">
      <c r="C994" s="5"/>
      <c r="D994" s="6"/>
      <c r="E994" s="6"/>
      <c r="F994" s="7"/>
      <c r="G994" s="7"/>
      <c r="I994" s="5"/>
      <c r="J994" s="6"/>
      <c r="K994" s="6"/>
      <c r="L994" s="7"/>
      <c r="M994" s="7"/>
      <c r="O994" s="6"/>
      <c r="R994" s="502"/>
      <c r="S994" s="6"/>
    </row>
    <row r="995" spans="3:19" s="1" customFormat="1" ht="13.2" x14ac:dyDescent="0.3">
      <c r="C995" s="5"/>
      <c r="D995" s="6"/>
      <c r="E995" s="6"/>
      <c r="F995" s="7"/>
      <c r="G995" s="7"/>
      <c r="I995" s="5"/>
      <c r="J995" s="6"/>
      <c r="K995" s="6"/>
      <c r="L995" s="7"/>
      <c r="M995" s="7"/>
      <c r="O995" s="6"/>
      <c r="R995" s="502"/>
      <c r="S995" s="6"/>
    </row>
    <row r="996" spans="3:19" s="1" customFormat="1" ht="13.2" x14ac:dyDescent="0.3">
      <c r="C996" s="5"/>
      <c r="D996" s="6"/>
      <c r="E996" s="6"/>
      <c r="F996" s="7"/>
      <c r="G996" s="7"/>
      <c r="I996" s="5"/>
      <c r="J996" s="6"/>
      <c r="K996" s="6"/>
      <c r="L996" s="7"/>
      <c r="M996" s="7"/>
      <c r="O996" s="6"/>
      <c r="R996" s="502"/>
      <c r="S996" s="6"/>
    </row>
    <row r="997" spans="3:19" s="1" customFormat="1" ht="13.2" x14ac:dyDescent="0.3">
      <c r="C997" s="5"/>
      <c r="D997" s="6"/>
      <c r="E997" s="6"/>
      <c r="F997" s="7"/>
      <c r="G997" s="7"/>
      <c r="I997" s="5"/>
      <c r="J997" s="6"/>
      <c r="K997" s="6"/>
      <c r="L997" s="7"/>
      <c r="M997" s="7"/>
      <c r="O997" s="6"/>
      <c r="R997" s="502"/>
      <c r="S997" s="6"/>
    </row>
    <row r="998" spans="3:19" s="1" customFormat="1" ht="13.2" x14ac:dyDescent="0.3">
      <c r="C998" s="5"/>
      <c r="D998" s="6"/>
      <c r="E998" s="6"/>
      <c r="F998" s="7"/>
      <c r="G998" s="7"/>
      <c r="I998" s="5"/>
      <c r="J998" s="6"/>
      <c r="K998" s="6"/>
      <c r="L998" s="7"/>
      <c r="M998" s="7"/>
      <c r="O998" s="6"/>
      <c r="R998" s="502"/>
      <c r="S998" s="6"/>
    </row>
    <row r="999" spans="3:19" s="1" customFormat="1" ht="13.2" x14ac:dyDescent="0.3">
      <c r="C999" s="5"/>
      <c r="D999" s="6"/>
      <c r="E999" s="6"/>
      <c r="F999" s="7"/>
      <c r="G999" s="7"/>
      <c r="I999" s="5"/>
      <c r="J999" s="6"/>
      <c r="K999" s="6"/>
      <c r="L999" s="7"/>
      <c r="M999" s="7"/>
      <c r="O999" s="6"/>
      <c r="R999" s="502"/>
      <c r="S999" s="6"/>
    </row>
    <row r="1000" spans="3:19" s="1" customFormat="1" ht="13.2" x14ac:dyDescent="0.3">
      <c r="C1000" s="5"/>
      <c r="D1000" s="6"/>
      <c r="E1000" s="6"/>
      <c r="F1000" s="7"/>
      <c r="G1000" s="7"/>
      <c r="I1000" s="5"/>
      <c r="J1000" s="6"/>
      <c r="K1000" s="6"/>
      <c r="L1000" s="7"/>
      <c r="M1000" s="7"/>
      <c r="O1000" s="6"/>
      <c r="R1000" s="502"/>
      <c r="S1000" s="6"/>
    </row>
    <row r="1001" spans="3:19" s="1" customFormat="1" ht="13.2" x14ac:dyDescent="0.3">
      <c r="C1001" s="5"/>
      <c r="D1001" s="6"/>
      <c r="E1001" s="6"/>
      <c r="F1001" s="7"/>
      <c r="G1001" s="7"/>
      <c r="I1001" s="5"/>
      <c r="J1001" s="6"/>
      <c r="K1001" s="6"/>
      <c r="L1001" s="7"/>
      <c r="M1001" s="7"/>
      <c r="O1001" s="6"/>
      <c r="R1001" s="502"/>
      <c r="S1001" s="6"/>
    </row>
    <row r="1002" spans="3:19" s="1" customFormat="1" ht="13.2" x14ac:dyDescent="0.3">
      <c r="C1002" s="5"/>
      <c r="D1002" s="6"/>
      <c r="E1002" s="6"/>
      <c r="F1002" s="7"/>
      <c r="G1002" s="7"/>
      <c r="I1002" s="5"/>
      <c r="J1002" s="6"/>
      <c r="K1002" s="6"/>
      <c r="L1002" s="7"/>
      <c r="M1002" s="7"/>
      <c r="O1002" s="6"/>
      <c r="R1002" s="502"/>
      <c r="S1002" s="6"/>
    </row>
    <row r="1003" spans="3:19" s="1" customFormat="1" ht="13.2" x14ac:dyDescent="0.3">
      <c r="C1003" s="5"/>
      <c r="D1003" s="6"/>
      <c r="E1003" s="6"/>
      <c r="F1003" s="7"/>
      <c r="G1003" s="7"/>
      <c r="I1003" s="5"/>
      <c r="J1003" s="6"/>
      <c r="K1003" s="6"/>
      <c r="L1003" s="7"/>
      <c r="M1003" s="7"/>
      <c r="O1003" s="6"/>
      <c r="R1003" s="502"/>
      <c r="S1003" s="6"/>
    </row>
    <row r="1004" spans="3:19" s="1" customFormat="1" ht="13.2" x14ac:dyDescent="0.3">
      <c r="C1004" s="5"/>
      <c r="D1004" s="6"/>
      <c r="E1004" s="6"/>
      <c r="F1004" s="7"/>
      <c r="G1004" s="7"/>
      <c r="I1004" s="5"/>
      <c r="J1004" s="6"/>
      <c r="K1004" s="6"/>
      <c r="L1004" s="7"/>
      <c r="M1004" s="7"/>
      <c r="O1004" s="6"/>
      <c r="R1004" s="502"/>
      <c r="S1004" s="6"/>
    </row>
    <row r="1005" spans="3:19" s="1" customFormat="1" ht="13.2" x14ac:dyDescent="0.3">
      <c r="C1005" s="5"/>
      <c r="D1005" s="6"/>
      <c r="E1005" s="6"/>
      <c r="F1005" s="7"/>
      <c r="G1005" s="7"/>
      <c r="I1005" s="5"/>
      <c r="J1005" s="6"/>
      <c r="K1005" s="6"/>
      <c r="L1005" s="7"/>
      <c r="M1005" s="7"/>
      <c r="O1005" s="6"/>
      <c r="R1005" s="502"/>
      <c r="S1005" s="6"/>
    </row>
    <row r="1006" spans="3:19" s="1" customFormat="1" ht="13.2" x14ac:dyDescent="0.3">
      <c r="C1006" s="5"/>
      <c r="D1006" s="6"/>
      <c r="E1006" s="6"/>
      <c r="F1006" s="7"/>
      <c r="G1006" s="7"/>
      <c r="I1006" s="5"/>
      <c r="J1006" s="6"/>
      <c r="K1006" s="6"/>
      <c r="L1006" s="7"/>
      <c r="M1006" s="7"/>
      <c r="O1006" s="6"/>
      <c r="R1006" s="502"/>
      <c r="S1006" s="6"/>
    </row>
    <row r="1007" spans="3:19" s="1" customFormat="1" ht="13.2" x14ac:dyDescent="0.3">
      <c r="C1007" s="5"/>
      <c r="D1007" s="6"/>
      <c r="E1007" s="6"/>
      <c r="F1007" s="7"/>
      <c r="G1007" s="7"/>
      <c r="I1007" s="5"/>
      <c r="J1007" s="6"/>
      <c r="K1007" s="6"/>
      <c r="L1007" s="7"/>
      <c r="M1007" s="7"/>
      <c r="O1007" s="6"/>
      <c r="R1007" s="502"/>
      <c r="S1007" s="6"/>
    </row>
    <row r="1008" spans="3:19" s="1" customFormat="1" ht="13.2" x14ac:dyDescent="0.3">
      <c r="C1008" s="5"/>
      <c r="D1008" s="6"/>
      <c r="E1008" s="6"/>
      <c r="F1008" s="7"/>
      <c r="G1008" s="7"/>
      <c r="I1008" s="5"/>
      <c r="J1008" s="6"/>
      <c r="K1008" s="6"/>
      <c r="L1008" s="7"/>
      <c r="M1008" s="7"/>
      <c r="O1008" s="6"/>
      <c r="R1008" s="502"/>
      <c r="S1008" s="6"/>
    </row>
    <row r="1009" spans="3:19" s="1" customFormat="1" ht="13.2" x14ac:dyDescent="0.3">
      <c r="C1009" s="5"/>
      <c r="D1009" s="6"/>
      <c r="E1009" s="6"/>
      <c r="F1009" s="7"/>
      <c r="G1009" s="7"/>
      <c r="I1009" s="5"/>
      <c r="J1009" s="6"/>
      <c r="K1009" s="6"/>
      <c r="L1009" s="7"/>
      <c r="M1009" s="7"/>
      <c r="O1009" s="6"/>
      <c r="R1009" s="502"/>
      <c r="S1009" s="6"/>
    </row>
    <row r="1010" spans="3:19" s="1" customFormat="1" ht="13.2" x14ac:dyDescent="0.3">
      <c r="C1010" s="5"/>
      <c r="D1010" s="6"/>
      <c r="E1010" s="6"/>
      <c r="F1010" s="7"/>
      <c r="G1010" s="7"/>
      <c r="I1010" s="5"/>
      <c r="J1010" s="6"/>
      <c r="K1010" s="6"/>
      <c r="L1010" s="7"/>
      <c r="M1010" s="7"/>
      <c r="O1010" s="6"/>
      <c r="R1010" s="502"/>
      <c r="S1010" s="6"/>
    </row>
    <row r="1011" spans="3:19" s="1" customFormat="1" ht="13.2" x14ac:dyDescent="0.3">
      <c r="C1011" s="5"/>
      <c r="D1011" s="6"/>
      <c r="E1011" s="6"/>
      <c r="F1011" s="7"/>
      <c r="G1011" s="7"/>
      <c r="I1011" s="5"/>
      <c r="J1011" s="6"/>
      <c r="K1011" s="6"/>
      <c r="L1011" s="7"/>
      <c r="M1011" s="7"/>
      <c r="O1011" s="6"/>
      <c r="R1011" s="502"/>
      <c r="S1011" s="6"/>
    </row>
    <row r="1012" spans="3:19" s="1" customFormat="1" ht="13.2" x14ac:dyDescent="0.3">
      <c r="C1012" s="5"/>
      <c r="D1012" s="6"/>
      <c r="E1012" s="6"/>
      <c r="F1012" s="7"/>
      <c r="G1012" s="7"/>
      <c r="I1012" s="5"/>
      <c r="J1012" s="6"/>
      <c r="K1012" s="6"/>
      <c r="L1012" s="7"/>
      <c r="M1012" s="7"/>
      <c r="O1012" s="6"/>
      <c r="R1012" s="502"/>
      <c r="S1012" s="6"/>
    </row>
    <row r="1013" spans="3:19" s="1" customFormat="1" ht="13.2" x14ac:dyDescent="0.3">
      <c r="C1013" s="5"/>
      <c r="D1013" s="6"/>
      <c r="E1013" s="6"/>
      <c r="F1013" s="7"/>
      <c r="G1013" s="7"/>
      <c r="I1013" s="5"/>
      <c r="J1013" s="6"/>
      <c r="K1013" s="6"/>
      <c r="L1013" s="7"/>
      <c r="M1013" s="7"/>
      <c r="O1013" s="6"/>
      <c r="R1013" s="502"/>
      <c r="S1013" s="6"/>
    </row>
    <row r="1014" spans="3:19" s="1" customFormat="1" ht="13.2" x14ac:dyDescent="0.3">
      <c r="C1014" s="5"/>
      <c r="D1014" s="6"/>
      <c r="E1014" s="6"/>
      <c r="F1014" s="7"/>
      <c r="G1014" s="7"/>
      <c r="I1014" s="5"/>
      <c r="J1014" s="6"/>
      <c r="K1014" s="6"/>
      <c r="L1014" s="7"/>
      <c r="M1014" s="7"/>
      <c r="O1014" s="6"/>
      <c r="R1014" s="502"/>
      <c r="S1014" s="6"/>
    </row>
    <row r="1015" spans="3:19" s="1" customFormat="1" ht="13.2" x14ac:dyDescent="0.3">
      <c r="C1015" s="5"/>
      <c r="D1015" s="6"/>
      <c r="E1015" s="6"/>
      <c r="F1015" s="7"/>
      <c r="G1015" s="7"/>
      <c r="I1015" s="5"/>
      <c r="J1015" s="6"/>
      <c r="K1015" s="6"/>
      <c r="L1015" s="7"/>
      <c r="M1015" s="7"/>
      <c r="O1015" s="6"/>
      <c r="R1015" s="502"/>
      <c r="S1015" s="6"/>
    </row>
    <row r="1016" spans="3:19" s="1" customFormat="1" ht="13.2" x14ac:dyDescent="0.3">
      <c r="C1016" s="5"/>
      <c r="D1016" s="6"/>
      <c r="E1016" s="6"/>
      <c r="F1016" s="7"/>
      <c r="G1016" s="7"/>
      <c r="I1016" s="5"/>
      <c r="J1016" s="6"/>
      <c r="K1016" s="6"/>
      <c r="L1016" s="7"/>
      <c r="M1016" s="7"/>
      <c r="O1016" s="6"/>
      <c r="R1016" s="502"/>
      <c r="S1016" s="6"/>
    </row>
    <row r="1017" spans="3:19" s="1" customFormat="1" ht="13.2" x14ac:dyDescent="0.3">
      <c r="C1017" s="5"/>
      <c r="D1017" s="6"/>
      <c r="E1017" s="6"/>
      <c r="F1017" s="7"/>
      <c r="G1017" s="7"/>
      <c r="I1017" s="5"/>
      <c r="J1017" s="6"/>
      <c r="K1017" s="6"/>
      <c r="L1017" s="7"/>
      <c r="M1017" s="7"/>
      <c r="O1017" s="6"/>
      <c r="R1017" s="502"/>
      <c r="S1017" s="6"/>
    </row>
    <row r="1018" spans="3:19" s="1" customFormat="1" ht="13.2" x14ac:dyDescent="0.3">
      <c r="C1018" s="5"/>
      <c r="D1018" s="6"/>
      <c r="E1018" s="6"/>
      <c r="F1018" s="7"/>
      <c r="G1018" s="7"/>
      <c r="I1018" s="5"/>
      <c r="J1018" s="6"/>
      <c r="K1018" s="6"/>
      <c r="L1018" s="7"/>
      <c r="M1018" s="7"/>
      <c r="O1018" s="6"/>
      <c r="R1018" s="502"/>
      <c r="S1018" s="6"/>
    </row>
    <row r="1019" spans="3:19" s="1" customFormat="1" ht="13.2" x14ac:dyDescent="0.3">
      <c r="C1019" s="5"/>
      <c r="D1019" s="6"/>
      <c r="E1019" s="6"/>
      <c r="F1019" s="7"/>
      <c r="G1019" s="7"/>
      <c r="I1019" s="5"/>
      <c r="J1019" s="6"/>
      <c r="K1019" s="6"/>
      <c r="L1019" s="7"/>
      <c r="M1019" s="7"/>
      <c r="O1019" s="6"/>
      <c r="R1019" s="502"/>
      <c r="S1019" s="6"/>
    </row>
    <row r="1020" spans="3:19" s="1" customFormat="1" ht="13.2" x14ac:dyDescent="0.3">
      <c r="C1020" s="5"/>
      <c r="D1020" s="6"/>
      <c r="E1020" s="6"/>
      <c r="F1020" s="7"/>
      <c r="G1020" s="7"/>
      <c r="I1020" s="5"/>
      <c r="J1020" s="6"/>
      <c r="K1020" s="6"/>
      <c r="L1020" s="7"/>
      <c r="M1020" s="7"/>
      <c r="O1020" s="6"/>
      <c r="R1020" s="502"/>
      <c r="S1020" s="6"/>
    </row>
    <row r="1021" spans="3:19" s="1" customFormat="1" ht="13.2" x14ac:dyDescent="0.3">
      <c r="C1021" s="5"/>
      <c r="D1021" s="6"/>
      <c r="E1021" s="6"/>
      <c r="F1021" s="7"/>
      <c r="G1021" s="7"/>
      <c r="I1021" s="5"/>
      <c r="J1021" s="6"/>
      <c r="K1021" s="6"/>
      <c r="L1021" s="7"/>
      <c r="M1021" s="7"/>
      <c r="O1021" s="6"/>
      <c r="R1021" s="502"/>
      <c r="S1021" s="6"/>
    </row>
    <row r="1022" spans="3:19" s="1" customFormat="1" ht="13.2" x14ac:dyDescent="0.3">
      <c r="C1022" s="5"/>
      <c r="D1022" s="6"/>
      <c r="E1022" s="6"/>
      <c r="F1022" s="7"/>
      <c r="G1022" s="7"/>
      <c r="I1022" s="5"/>
      <c r="J1022" s="6"/>
      <c r="K1022" s="6"/>
      <c r="L1022" s="7"/>
      <c r="M1022" s="7"/>
      <c r="O1022" s="6"/>
      <c r="R1022" s="502"/>
      <c r="S1022" s="6"/>
    </row>
    <row r="1023" spans="3:19" s="1" customFormat="1" ht="13.2" x14ac:dyDescent="0.3">
      <c r="C1023" s="5"/>
      <c r="D1023" s="6"/>
      <c r="E1023" s="6"/>
      <c r="F1023" s="7"/>
      <c r="G1023" s="7"/>
      <c r="I1023" s="5"/>
      <c r="J1023" s="6"/>
      <c r="K1023" s="6"/>
      <c r="L1023" s="7"/>
      <c r="M1023" s="7"/>
      <c r="O1023" s="6"/>
      <c r="R1023" s="502"/>
      <c r="S1023" s="6"/>
    </row>
    <row r="1024" spans="3:19" s="1" customFormat="1" ht="13.2" x14ac:dyDescent="0.3">
      <c r="C1024" s="5"/>
      <c r="D1024" s="6"/>
      <c r="E1024" s="6"/>
      <c r="F1024" s="7"/>
      <c r="G1024" s="7"/>
      <c r="I1024" s="5"/>
      <c r="J1024" s="6"/>
      <c r="K1024" s="6"/>
      <c r="L1024" s="7"/>
      <c r="M1024" s="7"/>
      <c r="O1024" s="6"/>
      <c r="R1024" s="502"/>
      <c r="S1024" s="6"/>
    </row>
    <row r="1025" spans="3:19" s="1" customFormat="1" ht="13.2" x14ac:dyDescent="0.3">
      <c r="C1025" s="5"/>
      <c r="D1025" s="6"/>
      <c r="E1025" s="6"/>
      <c r="F1025" s="7"/>
      <c r="G1025" s="7"/>
      <c r="I1025" s="5"/>
      <c r="J1025" s="6"/>
      <c r="K1025" s="6"/>
      <c r="L1025" s="7"/>
      <c r="M1025" s="7"/>
      <c r="O1025" s="6"/>
      <c r="R1025" s="502"/>
      <c r="S1025" s="6"/>
    </row>
    <row r="1026" spans="3:19" s="1" customFormat="1" ht="13.2" x14ac:dyDescent="0.3">
      <c r="C1026" s="5"/>
      <c r="D1026" s="6"/>
      <c r="E1026" s="6"/>
      <c r="F1026" s="7"/>
      <c r="G1026" s="7"/>
      <c r="I1026" s="5"/>
      <c r="J1026" s="6"/>
      <c r="K1026" s="6"/>
      <c r="L1026" s="7"/>
      <c r="M1026" s="7"/>
      <c r="O1026" s="6"/>
      <c r="R1026" s="502"/>
      <c r="S1026" s="6"/>
    </row>
    <row r="1027" spans="3:19" s="1" customFormat="1" ht="13.2" x14ac:dyDescent="0.3">
      <c r="C1027" s="5"/>
      <c r="D1027" s="6"/>
      <c r="E1027" s="6"/>
      <c r="F1027" s="7"/>
      <c r="G1027" s="7"/>
      <c r="I1027" s="5"/>
      <c r="J1027" s="6"/>
      <c r="K1027" s="6"/>
      <c r="L1027" s="7"/>
      <c r="M1027" s="7"/>
      <c r="O1027" s="6"/>
      <c r="R1027" s="502"/>
      <c r="S1027" s="6"/>
    </row>
    <row r="1028" spans="3:19" s="1" customFormat="1" ht="13.2" x14ac:dyDescent="0.3">
      <c r="C1028" s="5"/>
      <c r="D1028" s="6"/>
      <c r="E1028" s="6"/>
      <c r="F1028" s="7"/>
      <c r="G1028" s="7"/>
      <c r="I1028" s="5"/>
      <c r="J1028" s="6"/>
      <c r="K1028" s="6"/>
      <c r="L1028" s="7"/>
      <c r="M1028" s="7"/>
      <c r="O1028" s="6"/>
      <c r="R1028" s="502"/>
      <c r="S1028" s="6"/>
    </row>
    <row r="1029" spans="3:19" s="1" customFormat="1" ht="13.2" x14ac:dyDescent="0.3">
      <c r="C1029" s="5"/>
      <c r="D1029" s="6"/>
      <c r="E1029" s="6"/>
      <c r="F1029" s="7"/>
      <c r="G1029" s="7"/>
      <c r="I1029" s="5"/>
      <c r="J1029" s="6"/>
      <c r="K1029" s="6"/>
      <c r="L1029" s="7"/>
      <c r="M1029" s="7"/>
      <c r="O1029" s="6"/>
      <c r="R1029" s="502"/>
      <c r="S1029" s="6"/>
    </row>
    <row r="1030" spans="3:19" s="1" customFormat="1" ht="13.2" x14ac:dyDescent="0.3">
      <c r="C1030" s="5"/>
      <c r="D1030" s="6"/>
      <c r="E1030" s="6"/>
      <c r="F1030" s="7"/>
      <c r="G1030" s="7"/>
      <c r="I1030" s="5"/>
      <c r="J1030" s="6"/>
      <c r="K1030" s="6"/>
      <c r="L1030" s="7"/>
      <c r="M1030" s="7"/>
      <c r="O1030" s="6"/>
      <c r="R1030" s="502"/>
      <c r="S1030" s="6"/>
    </row>
    <row r="1031" spans="3:19" s="1" customFormat="1" ht="13.2" x14ac:dyDescent="0.3">
      <c r="C1031" s="5"/>
      <c r="D1031" s="6"/>
      <c r="E1031" s="6"/>
      <c r="F1031" s="7"/>
      <c r="G1031" s="7"/>
      <c r="I1031" s="5"/>
      <c r="J1031" s="6"/>
      <c r="K1031" s="6"/>
      <c r="L1031" s="7"/>
      <c r="M1031" s="7"/>
      <c r="O1031" s="6"/>
      <c r="R1031" s="502"/>
      <c r="S1031" s="6"/>
    </row>
    <row r="1032" spans="3:19" s="1" customFormat="1" ht="13.2" x14ac:dyDescent="0.3">
      <c r="C1032" s="5"/>
      <c r="D1032" s="6"/>
      <c r="E1032" s="6"/>
      <c r="F1032" s="7"/>
      <c r="G1032" s="7"/>
      <c r="I1032" s="5"/>
      <c r="J1032" s="6"/>
      <c r="K1032" s="6"/>
      <c r="L1032" s="7"/>
      <c r="M1032" s="7"/>
      <c r="O1032" s="6"/>
      <c r="R1032" s="502"/>
      <c r="S1032" s="6"/>
    </row>
    <row r="1033" spans="3:19" s="1" customFormat="1" ht="13.2" x14ac:dyDescent="0.3">
      <c r="C1033" s="5"/>
      <c r="D1033" s="6"/>
      <c r="E1033" s="6"/>
      <c r="F1033" s="7"/>
      <c r="G1033" s="7"/>
      <c r="I1033" s="5"/>
      <c r="J1033" s="6"/>
      <c r="K1033" s="6"/>
      <c r="L1033" s="7"/>
      <c r="M1033" s="7"/>
      <c r="O1033" s="6"/>
      <c r="R1033" s="502"/>
      <c r="S1033" s="6"/>
    </row>
    <row r="1034" spans="3:19" s="1" customFormat="1" ht="13.2" x14ac:dyDescent="0.3">
      <c r="C1034" s="5"/>
      <c r="D1034" s="6"/>
      <c r="E1034" s="6"/>
      <c r="F1034" s="7"/>
      <c r="G1034" s="7"/>
      <c r="I1034" s="5"/>
      <c r="J1034" s="6"/>
      <c r="K1034" s="6"/>
      <c r="L1034" s="7"/>
      <c r="M1034" s="7"/>
      <c r="O1034" s="6"/>
      <c r="R1034" s="502"/>
      <c r="S1034" s="6"/>
    </row>
    <row r="1035" spans="3:19" s="1" customFormat="1" ht="13.2" x14ac:dyDescent="0.3">
      <c r="C1035" s="5"/>
      <c r="D1035" s="6"/>
      <c r="E1035" s="6"/>
      <c r="F1035" s="7"/>
      <c r="G1035" s="7"/>
      <c r="I1035" s="5"/>
      <c r="J1035" s="6"/>
      <c r="K1035" s="6"/>
      <c r="L1035" s="7"/>
      <c r="M1035" s="7"/>
      <c r="O1035" s="6"/>
      <c r="R1035" s="502"/>
      <c r="S1035" s="6"/>
    </row>
    <row r="1036" spans="3:19" s="1" customFormat="1" ht="13.2" x14ac:dyDescent="0.3">
      <c r="C1036" s="5"/>
      <c r="D1036" s="6"/>
      <c r="E1036" s="6"/>
      <c r="F1036" s="7"/>
      <c r="G1036" s="7"/>
      <c r="I1036" s="5"/>
      <c r="J1036" s="6"/>
      <c r="K1036" s="6"/>
      <c r="L1036" s="7"/>
      <c r="M1036" s="7"/>
      <c r="O1036" s="6"/>
      <c r="R1036" s="502"/>
      <c r="S1036" s="6"/>
    </row>
    <row r="1037" spans="3:19" s="1" customFormat="1" ht="13.2" x14ac:dyDescent="0.3">
      <c r="C1037" s="5"/>
      <c r="D1037" s="6"/>
      <c r="E1037" s="6"/>
      <c r="F1037" s="7"/>
      <c r="G1037" s="7"/>
      <c r="I1037" s="5"/>
      <c r="J1037" s="6"/>
      <c r="K1037" s="6"/>
      <c r="L1037" s="7"/>
      <c r="M1037" s="7"/>
      <c r="O1037" s="6"/>
      <c r="R1037" s="502"/>
      <c r="S1037" s="6"/>
    </row>
    <row r="1038" spans="3:19" s="1" customFormat="1" ht="13.2" x14ac:dyDescent="0.3">
      <c r="C1038" s="5"/>
      <c r="D1038" s="6"/>
      <c r="E1038" s="6"/>
      <c r="F1038" s="7"/>
      <c r="G1038" s="7"/>
      <c r="I1038" s="5"/>
      <c r="J1038" s="6"/>
      <c r="K1038" s="6"/>
      <c r="L1038" s="7"/>
      <c r="M1038" s="7"/>
      <c r="O1038" s="6"/>
      <c r="R1038" s="502"/>
      <c r="S1038" s="6"/>
    </row>
    <row r="1039" spans="3:19" s="1" customFormat="1" ht="13.2" x14ac:dyDescent="0.3">
      <c r="C1039" s="5"/>
      <c r="D1039" s="6"/>
      <c r="E1039" s="6"/>
      <c r="F1039" s="7"/>
      <c r="G1039" s="7"/>
      <c r="I1039" s="5"/>
      <c r="J1039" s="6"/>
      <c r="K1039" s="6"/>
      <c r="L1039" s="7"/>
      <c r="M1039" s="7"/>
      <c r="O1039" s="6"/>
      <c r="R1039" s="502"/>
      <c r="S1039" s="6"/>
    </row>
    <row r="1040" spans="3:19" s="1" customFormat="1" ht="13.2" x14ac:dyDescent="0.3">
      <c r="C1040" s="5"/>
      <c r="D1040" s="6"/>
      <c r="E1040" s="6"/>
      <c r="F1040" s="7"/>
      <c r="G1040" s="7"/>
      <c r="I1040" s="5"/>
      <c r="J1040" s="6"/>
      <c r="K1040" s="6"/>
      <c r="L1040" s="7"/>
      <c r="M1040" s="7"/>
      <c r="O1040" s="6"/>
      <c r="R1040" s="502"/>
      <c r="S1040" s="6"/>
    </row>
    <row r="1041" spans="3:19" s="1" customFormat="1" ht="13.2" x14ac:dyDescent="0.3">
      <c r="C1041" s="5"/>
      <c r="D1041" s="6"/>
      <c r="E1041" s="6"/>
      <c r="F1041" s="7"/>
      <c r="G1041" s="7"/>
      <c r="I1041" s="5"/>
      <c r="J1041" s="6"/>
      <c r="K1041" s="6"/>
      <c r="L1041" s="7"/>
      <c r="M1041" s="7"/>
      <c r="O1041" s="6"/>
      <c r="R1041" s="502"/>
      <c r="S1041" s="6"/>
    </row>
    <row r="1042" spans="3:19" s="1" customFormat="1" ht="13.2" x14ac:dyDescent="0.3">
      <c r="C1042" s="5"/>
      <c r="D1042" s="6"/>
      <c r="E1042" s="6"/>
      <c r="F1042" s="7"/>
      <c r="G1042" s="7"/>
      <c r="I1042" s="5"/>
      <c r="J1042" s="6"/>
      <c r="K1042" s="6"/>
      <c r="L1042" s="7"/>
      <c r="M1042" s="7"/>
      <c r="O1042" s="6"/>
      <c r="R1042" s="502"/>
      <c r="S1042" s="6"/>
    </row>
    <row r="1043" spans="3:19" s="1" customFormat="1" ht="13.2" x14ac:dyDescent="0.3">
      <c r="C1043" s="5"/>
      <c r="D1043" s="6"/>
      <c r="E1043" s="6"/>
      <c r="F1043" s="7"/>
      <c r="G1043" s="7"/>
      <c r="I1043" s="5"/>
      <c r="J1043" s="6"/>
      <c r="K1043" s="6"/>
      <c r="L1043" s="7"/>
      <c r="M1043" s="7"/>
      <c r="O1043" s="6"/>
      <c r="R1043" s="502"/>
      <c r="S1043" s="6"/>
    </row>
    <row r="1044" spans="3:19" s="1" customFormat="1" ht="13.2" x14ac:dyDescent="0.3">
      <c r="C1044" s="5"/>
      <c r="D1044" s="6"/>
      <c r="E1044" s="6"/>
      <c r="F1044" s="7"/>
      <c r="G1044" s="7"/>
      <c r="I1044" s="5"/>
      <c r="J1044" s="6"/>
      <c r="K1044" s="6"/>
      <c r="L1044" s="7"/>
      <c r="M1044" s="7"/>
      <c r="O1044" s="6"/>
      <c r="R1044" s="502"/>
      <c r="S1044" s="6"/>
    </row>
    <row r="1045" spans="3:19" s="1" customFormat="1" ht="13.2" x14ac:dyDescent="0.3">
      <c r="C1045" s="5"/>
      <c r="D1045" s="6"/>
      <c r="E1045" s="6"/>
      <c r="F1045" s="7"/>
      <c r="G1045" s="7"/>
      <c r="I1045" s="5"/>
      <c r="J1045" s="6"/>
      <c r="K1045" s="6"/>
      <c r="L1045" s="7"/>
      <c r="M1045" s="7"/>
      <c r="O1045" s="6"/>
      <c r="R1045" s="502"/>
      <c r="S1045" s="6"/>
    </row>
    <row r="1046" spans="3:19" s="1" customFormat="1" ht="13.2" x14ac:dyDescent="0.3">
      <c r="C1046" s="5"/>
      <c r="D1046" s="6"/>
      <c r="E1046" s="6"/>
      <c r="F1046" s="7"/>
      <c r="G1046" s="7"/>
      <c r="I1046" s="5"/>
      <c r="J1046" s="6"/>
      <c r="K1046" s="6"/>
      <c r="L1046" s="7"/>
      <c r="M1046" s="7"/>
      <c r="O1046" s="6"/>
      <c r="R1046" s="502"/>
      <c r="S1046" s="6"/>
    </row>
    <row r="1047" spans="3:19" s="1" customFormat="1" ht="13.2" x14ac:dyDescent="0.3">
      <c r="C1047" s="5"/>
      <c r="D1047" s="6"/>
      <c r="E1047" s="6"/>
      <c r="F1047" s="7"/>
      <c r="G1047" s="7"/>
      <c r="I1047" s="5"/>
      <c r="J1047" s="6"/>
      <c r="K1047" s="6"/>
      <c r="L1047" s="7"/>
      <c r="M1047" s="7"/>
      <c r="O1047" s="6"/>
      <c r="R1047" s="502"/>
      <c r="S1047" s="6"/>
    </row>
    <row r="1048" spans="3:19" s="1" customFormat="1" ht="13.2" x14ac:dyDescent="0.3">
      <c r="C1048" s="5"/>
      <c r="D1048" s="6"/>
      <c r="E1048" s="6"/>
      <c r="F1048" s="7"/>
      <c r="G1048" s="7"/>
      <c r="I1048" s="5"/>
      <c r="J1048" s="6"/>
      <c r="K1048" s="6"/>
      <c r="L1048" s="7"/>
      <c r="M1048" s="7"/>
      <c r="O1048" s="6"/>
      <c r="R1048" s="502"/>
      <c r="S1048" s="6"/>
    </row>
    <row r="1049" spans="3:19" s="1" customFormat="1" ht="13.2" x14ac:dyDescent="0.3">
      <c r="C1049" s="5"/>
      <c r="D1049" s="6"/>
      <c r="E1049" s="6"/>
      <c r="F1049" s="7"/>
      <c r="G1049" s="7"/>
      <c r="I1049" s="5"/>
      <c r="J1049" s="6"/>
      <c r="K1049" s="6"/>
      <c r="L1049" s="7"/>
      <c r="M1049" s="7"/>
      <c r="O1049" s="6"/>
      <c r="R1049" s="502"/>
      <c r="S1049" s="6"/>
    </row>
    <row r="1050" spans="3:19" s="1" customFormat="1" ht="13.2" x14ac:dyDescent="0.3">
      <c r="C1050" s="5"/>
      <c r="D1050" s="6"/>
      <c r="E1050" s="6"/>
      <c r="F1050" s="7"/>
      <c r="G1050" s="7"/>
      <c r="I1050" s="5"/>
      <c r="J1050" s="6"/>
      <c r="K1050" s="6"/>
      <c r="L1050" s="7"/>
      <c r="M1050" s="7"/>
      <c r="O1050" s="6"/>
      <c r="R1050" s="502"/>
      <c r="S1050" s="6"/>
    </row>
    <row r="1051" spans="3:19" s="1" customFormat="1" ht="13.2" x14ac:dyDescent="0.3">
      <c r="C1051" s="5"/>
      <c r="D1051" s="6"/>
      <c r="E1051" s="6"/>
      <c r="F1051" s="7"/>
      <c r="G1051" s="7"/>
      <c r="I1051" s="5"/>
      <c r="J1051" s="6"/>
      <c r="K1051" s="6"/>
      <c r="L1051" s="7"/>
      <c r="M1051" s="7"/>
      <c r="O1051" s="6"/>
      <c r="R1051" s="502"/>
      <c r="S1051" s="6"/>
    </row>
    <row r="1052" spans="3:19" s="1" customFormat="1" ht="13.2" x14ac:dyDescent="0.3">
      <c r="C1052" s="5"/>
      <c r="D1052" s="6"/>
      <c r="E1052" s="6"/>
      <c r="F1052" s="7"/>
      <c r="G1052" s="7"/>
      <c r="I1052" s="5"/>
      <c r="J1052" s="6"/>
      <c r="K1052" s="6"/>
      <c r="L1052" s="7"/>
      <c r="M1052" s="7"/>
      <c r="O1052" s="6"/>
      <c r="R1052" s="502"/>
      <c r="S1052" s="6"/>
    </row>
    <row r="1053" spans="3:19" s="1" customFormat="1" ht="13.2" x14ac:dyDescent="0.3">
      <c r="C1053" s="5"/>
      <c r="D1053" s="6"/>
      <c r="E1053" s="6"/>
      <c r="F1053" s="7"/>
      <c r="G1053" s="7"/>
      <c r="I1053" s="5"/>
      <c r="J1053" s="6"/>
      <c r="K1053" s="6"/>
      <c r="L1053" s="7"/>
      <c r="M1053" s="7"/>
      <c r="O1053" s="6"/>
      <c r="R1053" s="502"/>
      <c r="S1053" s="6"/>
    </row>
    <row r="1054" spans="3:19" s="1" customFormat="1" ht="13.2" x14ac:dyDescent="0.3">
      <c r="C1054" s="5"/>
      <c r="D1054" s="6"/>
      <c r="E1054" s="6"/>
      <c r="F1054" s="7"/>
      <c r="G1054" s="7"/>
      <c r="I1054" s="5"/>
      <c r="J1054" s="6"/>
      <c r="K1054" s="6"/>
      <c r="L1054" s="7"/>
      <c r="M1054" s="7"/>
      <c r="O1054" s="6"/>
      <c r="R1054" s="502"/>
      <c r="S1054" s="6"/>
    </row>
    <row r="1055" spans="3:19" s="1" customFormat="1" ht="13.2" x14ac:dyDescent="0.3">
      <c r="C1055" s="5"/>
      <c r="D1055" s="6"/>
      <c r="E1055" s="6"/>
      <c r="F1055" s="7"/>
      <c r="G1055" s="7"/>
      <c r="I1055" s="5"/>
      <c r="J1055" s="6"/>
      <c r="K1055" s="6"/>
      <c r="L1055" s="7"/>
      <c r="M1055" s="7"/>
      <c r="O1055" s="6"/>
      <c r="R1055" s="502"/>
      <c r="S1055" s="6"/>
    </row>
    <row r="1056" spans="3:19" s="1" customFormat="1" ht="13.2" x14ac:dyDescent="0.3">
      <c r="C1056" s="5"/>
      <c r="D1056" s="6"/>
      <c r="E1056" s="6"/>
      <c r="F1056" s="7"/>
      <c r="G1056" s="7"/>
      <c r="I1056" s="5"/>
      <c r="J1056" s="6"/>
      <c r="K1056" s="6"/>
      <c r="L1056" s="7"/>
      <c r="M1056" s="7"/>
      <c r="O1056" s="6"/>
      <c r="R1056" s="502"/>
      <c r="S1056" s="6"/>
    </row>
    <row r="1057" spans="3:19" s="1" customFormat="1" ht="13.2" x14ac:dyDescent="0.3">
      <c r="C1057" s="5"/>
      <c r="D1057" s="6"/>
      <c r="E1057" s="6"/>
      <c r="F1057" s="7"/>
      <c r="G1057" s="7"/>
      <c r="I1057" s="5"/>
      <c r="J1057" s="6"/>
      <c r="K1057" s="6"/>
      <c r="L1057" s="7"/>
      <c r="M1057" s="7"/>
      <c r="O1057" s="6"/>
      <c r="R1057" s="502"/>
      <c r="S1057" s="6"/>
    </row>
    <row r="1058" spans="3:19" s="1" customFormat="1" ht="13.2" x14ac:dyDescent="0.3">
      <c r="C1058" s="5"/>
      <c r="D1058" s="6"/>
      <c r="E1058" s="6"/>
      <c r="F1058" s="7"/>
      <c r="G1058" s="7"/>
      <c r="I1058" s="5"/>
      <c r="J1058" s="6"/>
      <c r="K1058" s="6"/>
      <c r="L1058" s="7"/>
      <c r="M1058" s="7"/>
      <c r="O1058" s="6"/>
      <c r="R1058" s="502"/>
      <c r="S1058" s="6"/>
    </row>
    <row r="1059" spans="3:19" s="1" customFormat="1" ht="13.2" x14ac:dyDescent="0.3">
      <c r="C1059" s="5"/>
      <c r="D1059" s="6"/>
      <c r="E1059" s="6"/>
      <c r="F1059" s="7"/>
      <c r="G1059" s="7"/>
      <c r="I1059" s="5"/>
      <c r="J1059" s="6"/>
      <c r="K1059" s="6"/>
      <c r="L1059" s="7"/>
      <c r="M1059" s="7"/>
      <c r="O1059" s="6"/>
      <c r="R1059" s="502"/>
      <c r="S1059" s="6"/>
    </row>
    <row r="1060" spans="3:19" s="1" customFormat="1" ht="13.2" x14ac:dyDescent="0.3">
      <c r="C1060" s="5"/>
      <c r="D1060" s="6"/>
      <c r="E1060" s="6"/>
      <c r="F1060" s="7"/>
      <c r="G1060" s="7"/>
      <c r="I1060" s="5"/>
      <c r="J1060" s="6"/>
      <c r="K1060" s="6"/>
      <c r="L1060" s="7"/>
      <c r="M1060" s="7"/>
      <c r="O1060" s="6"/>
      <c r="R1060" s="502"/>
      <c r="S1060" s="6"/>
    </row>
    <row r="1061" spans="3:19" s="1" customFormat="1" ht="13.2" x14ac:dyDescent="0.3">
      <c r="C1061" s="5"/>
      <c r="D1061" s="6"/>
      <c r="E1061" s="6"/>
      <c r="F1061" s="7"/>
      <c r="G1061" s="7"/>
      <c r="I1061" s="5"/>
      <c r="J1061" s="6"/>
      <c r="K1061" s="6"/>
      <c r="L1061" s="7"/>
      <c r="M1061" s="7"/>
      <c r="O1061" s="6"/>
      <c r="R1061" s="502"/>
      <c r="S1061" s="6"/>
    </row>
    <row r="1062" spans="3:19" s="1" customFormat="1" ht="13.2" x14ac:dyDescent="0.3">
      <c r="C1062" s="5"/>
      <c r="D1062" s="6"/>
      <c r="E1062" s="6"/>
      <c r="F1062" s="7"/>
      <c r="G1062" s="7"/>
      <c r="I1062" s="5"/>
      <c r="J1062" s="6"/>
      <c r="K1062" s="6"/>
      <c r="L1062" s="7"/>
      <c r="M1062" s="7"/>
      <c r="O1062" s="6"/>
      <c r="R1062" s="502"/>
      <c r="S1062" s="6"/>
    </row>
    <row r="1063" spans="3:19" s="1" customFormat="1" ht="13.2" x14ac:dyDescent="0.3">
      <c r="C1063" s="5"/>
      <c r="D1063" s="6"/>
      <c r="E1063" s="6"/>
      <c r="F1063" s="7"/>
      <c r="G1063" s="7"/>
      <c r="I1063" s="5"/>
      <c r="J1063" s="6"/>
      <c r="K1063" s="6"/>
      <c r="L1063" s="7"/>
      <c r="M1063" s="7"/>
      <c r="O1063" s="6"/>
      <c r="R1063" s="502"/>
      <c r="S1063" s="6"/>
    </row>
    <row r="1064" spans="3:19" s="1" customFormat="1" ht="13.2" x14ac:dyDescent="0.3">
      <c r="C1064" s="5"/>
      <c r="D1064" s="6"/>
      <c r="E1064" s="6"/>
      <c r="F1064" s="7"/>
      <c r="G1064" s="7"/>
      <c r="I1064" s="5"/>
      <c r="J1064" s="6"/>
      <c r="K1064" s="6"/>
      <c r="L1064" s="7"/>
      <c r="M1064" s="7"/>
      <c r="O1064" s="6"/>
      <c r="R1064" s="502"/>
      <c r="S1064" s="6"/>
    </row>
    <row r="1065" spans="3:19" s="1" customFormat="1" ht="13.2" x14ac:dyDescent="0.3">
      <c r="C1065" s="5"/>
      <c r="D1065" s="6"/>
      <c r="E1065" s="6"/>
      <c r="F1065" s="7"/>
      <c r="G1065" s="7"/>
      <c r="I1065" s="5"/>
      <c r="J1065" s="6"/>
      <c r="K1065" s="6"/>
      <c r="L1065" s="7"/>
      <c r="M1065" s="7"/>
      <c r="O1065" s="6"/>
      <c r="R1065" s="502"/>
      <c r="S1065" s="6"/>
    </row>
  </sheetData>
  <phoneticPr fontId="16" type="noConversion"/>
  <conditionalFormatting sqref="M330:M372 G330:G372">
    <cfRule type="expression" dxfId="61" priority="10">
      <formula>AND(ISBLANK(B330),G330&lt;&gt;#REF!)</formula>
    </cfRule>
  </conditionalFormatting>
  <conditionalFormatting sqref="M330 M331:N331 M332:M340 M341:N342 M343 M344:N344 M345:M346 M347:N348 M349:M357 M358:N358 M359 M360:N360 M361:O361 M362 M363:O363 M364:M372 G330:G372">
    <cfRule type="expression" dxfId="60" priority="11">
      <formula>#REF!&lt;0</formula>
    </cfRule>
  </conditionalFormatting>
  <conditionalFormatting sqref="N273">
    <cfRule type="cellIs" dxfId="59" priority="7" operator="greaterThanOrEqual">
      <formula>0</formula>
    </cfRule>
    <cfRule type="cellIs" dxfId="58" priority="8" operator="lessThan">
      <formula>0</formula>
    </cfRule>
  </conditionalFormatting>
  <conditionalFormatting sqref="N331 N341:N342 N344 N347:N348 N358 N360:N361 N363:O363">
    <cfRule type="expression" dxfId="57" priority="9">
      <formula>AND(ISBLANK(E331),N331&lt;&gt;#REF!)</formula>
    </cfRule>
  </conditionalFormatting>
  <conditionalFormatting sqref="O361">
    <cfRule type="expression" dxfId="56" priority="12">
      <formula>AND(ISBLANK(F361),O361&lt;&gt;#REF!)</formula>
    </cfRule>
  </conditionalFormatting>
  <conditionalFormatting sqref="T331:U331 T341:U342 T344:U344 T347:U348 T358:U358 T360:U361 T363:U363">
    <cfRule type="expression" dxfId="51" priority="1">
      <formula>AND(ISBLANK(O331),T331&lt;&gt;#REF!)</formula>
    </cfRule>
  </conditionalFormatting>
  <conditionalFormatting sqref="T331:U331 T341:U342 T344:U344 T347:U348 T358:U358 T360:U361 T363:U363">
    <cfRule type="expression" dxfId="50" priority="2">
      <formula>#REF!&lt;0</formula>
    </cfRule>
  </conditionalFormatting>
  <dataValidations disablePrompts="1" count="1">
    <dataValidation type="custom" allowBlank="1" showDropDown="1" showErrorMessage="1" sqref="H16:H19 B16:B19" xr:uid="{47E7308D-D5F9-46B2-9B13-3919C94811D4}">
      <formula1>B16="521211"</formula1>
    </dataValidation>
  </dataValidations>
  <printOptions horizontalCentered="1"/>
  <pageMargins left="0.39370078740157483" right="0.35433070866141736" top="0.19685039370078741" bottom="0.59055118110236227" header="0" footer="0.39370078740157483"/>
  <pageSetup paperSize="9" scale="47" fitToHeight="0" orientation="landscape" r:id="rId1"/>
  <headerFooter>
    <oddFooter>&amp;LMatrik Semula Menjadi
(Usulan Revisi Anggaran TA. 2023)&amp;RHal &amp;P dari &amp;N</oddFooter>
  </headerFooter>
  <rowBreaks count="2" manualBreakCount="2">
    <brk id="268" max="13" man="1"/>
    <brk id="496" max="13" man="1"/>
  </rowBreaks>
  <drawing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B30CD-4056-469B-8842-DAA96314CB3C}">
  <sheetPr filterMode="1">
    <pageSetUpPr fitToPage="1"/>
  </sheetPr>
  <dimension ref="A1:F71"/>
  <sheetViews>
    <sheetView showGridLines="0" workbookViewId="0">
      <pane xSplit="1" ySplit="4" topLeftCell="B21" activePane="bottomRight" state="frozen"/>
      <selection pane="topRight" activeCell="B1" sqref="B1"/>
      <selection pane="bottomLeft" activeCell="A4" sqref="A4"/>
      <selection pane="bottomRight" activeCell="K15" sqref="K15"/>
    </sheetView>
  </sheetViews>
  <sheetFormatPr defaultRowHeight="14.4" x14ac:dyDescent="0.3"/>
  <cols>
    <col min="1" max="1" width="69.88671875" bestFit="1" customWidth="1"/>
    <col min="2" max="3" width="15.109375" bestFit="1" customWidth="1"/>
    <col min="4" max="4" width="12.44140625" bestFit="1" customWidth="1"/>
    <col min="5" max="5" width="9" bestFit="1" customWidth="1"/>
    <col min="6" max="6" width="11.44140625" bestFit="1" customWidth="1"/>
    <col min="7" max="19" width="9" bestFit="1" customWidth="1"/>
    <col min="20" max="42" width="10" bestFit="1" customWidth="1"/>
    <col min="43" max="46" width="11" bestFit="1" customWidth="1"/>
    <col min="47" max="47" width="7" bestFit="1" customWidth="1"/>
    <col min="48" max="48" width="10.77734375" bestFit="1" customWidth="1"/>
  </cols>
  <sheetData>
    <row r="1" spans="1:6" ht="15.6" x14ac:dyDescent="0.3">
      <c r="A1" s="461" t="s">
        <v>1298</v>
      </c>
      <c r="B1" s="461"/>
      <c r="C1" s="461"/>
      <c r="D1" s="461"/>
    </row>
    <row r="2" spans="1:6" hidden="1" x14ac:dyDescent="0.3">
      <c r="A2" s="438" t="s">
        <v>1211</v>
      </c>
      <c r="B2" t="s">
        <v>1294</v>
      </c>
    </row>
    <row r="4" spans="1:6" s="414" customFormat="1" x14ac:dyDescent="0.3">
      <c r="A4" s="395" t="s">
        <v>1222</v>
      </c>
      <c r="B4" s="406" t="s">
        <v>1218</v>
      </c>
      <c r="C4" s="406" t="s">
        <v>1219</v>
      </c>
      <c r="D4" s="406" t="s">
        <v>1293</v>
      </c>
    </row>
    <row r="5" spans="1:6" x14ac:dyDescent="0.3">
      <c r="A5" s="446" t="s">
        <v>500</v>
      </c>
      <c r="B5" s="401">
        <v>364329000</v>
      </c>
      <c r="C5" s="401">
        <v>364329000</v>
      </c>
      <c r="D5" s="401">
        <v>0</v>
      </c>
      <c r="F5" s="440"/>
    </row>
    <row r="6" spans="1:6" x14ac:dyDescent="0.3">
      <c r="A6" s="394" t="s">
        <v>22</v>
      </c>
      <c r="B6" s="393">
        <v>131673000</v>
      </c>
      <c r="C6" s="393">
        <v>131673000</v>
      </c>
      <c r="D6" s="393">
        <v>0</v>
      </c>
      <c r="F6" s="440"/>
    </row>
    <row r="7" spans="1:6" hidden="1" x14ac:dyDescent="0.3">
      <c r="A7" s="439" t="s">
        <v>1036</v>
      </c>
      <c r="B7" s="440"/>
      <c r="C7" s="440">
        <v>0</v>
      </c>
      <c r="D7" s="440">
        <v>0</v>
      </c>
      <c r="F7" s="440"/>
    </row>
    <row r="8" spans="1:6" x14ac:dyDescent="0.3">
      <c r="A8" s="394" t="s">
        <v>204</v>
      </c>
      <c r="B8" s="393">
        <v>78803000</v>
      </c>
      <c r="C8" s="393">
        <v>78803000</v>
      </c>
      <c r="D8" s="393">
        <v>0</v>
      </c>
      <c r="F8" s="440"/>
    </row>
    <row r="9" spans="1:6" x14ac:dyDescent="0.3">
      <c r="A9" s="394" t="s">
        <v>39</v>
      </c>
      <c r="B9" s="393">
        <v>54519000</v>
      </c>
      <c r="C9" s="393">
        <v>54519000</v>
      </c>
      <c r="D9" s="393">
        <v>0</v>
      </c>
      <c r="F9" s="440"/>
    </row>
    <row r="10" spans="1:6" hidden="1" x14ac:dyDescent="0.3">
      <c r="A10" s="439" t="s">
        <v>1025</v>
      </c>
      <c r="B10" s="440"/>
      <c r="C10" s="440">
        <v>0</v>
      </c>
      <c r="D10" s="440">
        <v>0</v>
      </c>
      <c r="F10" s="440"/>
    </row>
    <row r="11" spans="1:6" x14ac:dyDescent="0.3">
      <c r="A11" s="394" t="s">
        <v>657</v>
      </c>
      <c r="B11" s="393">
        <v>99334000</v>
      </c>
      <c r="C11" s="393">
        <v>99334000</v>
      </c>
      <c r="D11" s="393">
        <v>0</v>
      </c>
      <c r="F11" s="440"/>
    </row>
    <row r="12" spans="1:6" x14ac:dyDescent="0.3">
      <c r="A12" s="446" t="s">
        <v>501</v>
      </c>
      <c r="B12" s="401">
        <v>258356000</v>
      </c>
      <c r="C12" s="401">
        <v>258356000</v>
      </c>
      <c r="D12" s="401">
        <v>0</v>
      </c>
      <c r="F12" s="440"/>
    </row>
    <row r="13" spans="1:6" hidden="1" x14ac:dyDescent="0.3">
      <c r="A13" s="439" t="s">
        <v>1273</v>
      </c>
      <c r="B13" s="440"/>
      <c r="C13" s="440">
        <v>0</v>
      </c>
      <c r="D13" s="440">
        <v>0</v>
      </c>
    </row>
    <row r="14" spans="1:6" x14ac:dyDescent="0.3">
      <c r="A14" s="394" t="s">
        <v>561</v>
      </c>
      <c r="B14" s="393">
        <v>35050000</v>
      </c>
      <c r="C14" s="393">
        <v>35050000</v>
      </c>
      <c r="D14" s="393">
        <v>0</v>
      </c>
    </row>
    <row r="15" spans="1:6" x14ac:dyDescent="0.3">
      <c r="A15" s="394" t="s">
        <v>566</v>
      </c>
      <c r="B15" s="393">
        <v>83752000</v>
      </c>
      <c r="C15" s="393">
        <v>83752000</v>
      </c>
      <c r="D15" s="393">
        <v>0</v>
      </c>
    </row>
    <row r="16" spans="1:6" x14ac:dyDescent="0.3">
      <c r="A16" s="394" t="s">
        <v>660</v>
      </c>
      <c r="B16" s="393">
        <v>139554000</v>
      </c>
      <c r="C16" s="393">
        <v>139554000</v>
      </c>
      <c r="D16" s="393">
        <v>0</v>
      </c>
    </row>
    <row r="17" spans="1:4" hidden="1" x14ac:dyDescent="0.3">
      <c r="A17" s="439" t="s">
        <v>985</v>
      </c>
      <c r="B17" s="440"/>
      <c r="C17" s="440">
        <v>0</v>
      </c>
      <c r="D17" s="440">
        <v>0</v>
      </c>
    </row>
    <row r="18" spans="1:4" x14ac:dyDescent="0.3">
      <c r="A18" s="446" t="s">
        <v>508</v>
      </c>
      <c r="B18" s="401">
        <v>10084852000</v>
      </c>
      <c r="C18" s="401">
        <v>10025131000</v>
      </c>
      <c r="D18" s="401">
        <v>59721000</v>
      </c>
    </row>
    <row r="19" spans="1:4" x14ac:dyDescent="0.3">
      <c r="A19" s="394" t="s">
        <v>128</v>
      </c>
      <c r="B19" s="393">
        <v>253780000</v>
      </c>
      <c r="C19" s="393">
        <v>147749000</v>
      </c>
      <c r="D19" s="393">
        <v>106031000</v>
      </c>
    </row>
    <row r="20" spans="1:4" x14ac:dyDescent="0.3">
      <c r="A20" s="394" t="s">
        <v>795</v>
      </c>
      <c r="B20" s="393">
        <v>178435000</v>
      </c>
      <c r="C20" s="393">
        <v>131699000</v>
      </c>
      <c r="D20" s="393">
        <v>46736000</v>
      </c>
    </row>
    <row r="21" spans="1:4" x14ac:dyDescent="0.3">
      <c r="A21" s="394" t="s">
        <v>1285</v>
      </c>
      <c r="B21" s="393"/>
      <c r="C21" s="393">
        <v>63060000</v>
      </c>
      <c r="D21" s="393">
        <v>-63060000</v>
      </c>
    </row>
    <row r="22" spans="1:4" hidden="1" x14ac:dyDescent="0.3">
      <c r="A22" s="439" t="s">
        <v>1094</v>
      </c>
      <c r="B22" s="440"/>
      <c r="C22" s="440">
        <v>0</v>
      </c>
      <c r="D22" s="440">
        <v>0</v>
      </c>
    </row>
    <row r="23" spans="1:4" x14ac:dyDescent="0.3">
      <c r="A23" s="394" t="s">
        <v>784</v>
      </c>
      <c r="B23" s="393">
        <v>189750000</v>
      </c>
      <c r="C23" s="393">
        <v>116572000</v>
      </c>
      <c r="D23" s="393">
        <v>73178000</v>
      </c>
    </row>
    <row r="24" spans="1:4" hidden="1" x14ac:dyDescent="0.3">
      <c r="A24" s="439" t="s">
        <v>1069</v>
      </c>
      <c r="B24" s="440"/>
      <c r="C24" s="440">
        <v>0</v>
      </c>
      <c r="D24" s="440">
        <v>0</v>
      </c>
    </row>
    <row r="25" spans="1:4" x14ac:dyDescent="0.3">
      <c r="A25" s="394" t="s">
        <v>1288</v>
      </c>
      <c r="B25" s="393">
        <v>420700000</v>
      </c>
      <c r="C25" s="393">
        <v>623614000</v>
      </c>
      <c r="D25" s="393">
        <v>-202914000</v>
      </c>
    </row>
    <row r="26" spans="1:4" x14ac:dyDescent="0.3">
      <c r="A26" s="394" t="s">
        <v>804</v>
      </c>
      <c r="B26" s="393">
        <v>186750000</v>
      </c>
      <c r="C26" s="393">
        <v>126000000</v>
      </c>
      <c r="D26" s="393">
        <v>60750000</v>
      </c>
    </row>
    <row r="27" spans="1:4" x14ac:dyDescent="0.3">
      <c r="A27" s="394" t="s">
        <v>812</v>
      </c>
      <c r="B27" s="393">
        <v>165187000</v>
      </c>
      <c r="C27" s="393">
        <v>165187000</v>
      </c>
      <c r="D27" s="393">
        <v>0</v>
      </c>
    </row>
    <row r="28" spans="1:4" x14ac:dyDescent="0.3">
      <c r="A28" s="394" t="s">
        <v>331</v>
      </c>
      <c r="B28" s="393">
        <v>190250000</v>
      </c>
      <c r="C28" s="393">
        <v>151250000</v>
      </c>
      <c r="D28" s="393">
        <v>39000000</v>
      </c>
    </row>
    <row r="29" spans="1:4" hidden="1" x14ac:dyDescent="0.3">
      <c r="A29" s="439" t="s">
        <v>1092</v>
      </c>
      <c r="B29" s="440">
        <v>0</v>
      </c>
      <c r="C29" s="440">
        <v>0</v>
      </c>
      <c r="D29" s="440">
        <v>0</v>
      </c>
    </row>
    <row r="30" spans="1:4" x14ac:dyDescent="0.3">
      <c r="A30" s="394" t="s">
        <v>443</v>
      </c>
      <c r="B30" s="393">
        <v>2523377000</v>
      </c>
      <c r="C30" s="393">
        <v>2523377000</v>
      </c>
      <c r="D30" s="393">
        <v>0</v>
      </c>
    </row>
    <row r="31" spans="1:4" x14ac:dyDescent="0.3">
      <c r="A31" s="394" t="s">
        <v>461</v>
      </c>
      <c r="B31" s="393">
        <v>5699412000</v>
      </c>
      <c r="C31" s="393">
        <v>5699412000</v>
      </c>
      <c r="D31" s="393">
        <v>0</v>
      </c>
    </row>
    <row r="32" spans="1:4" x14ac:dyDescent="0.3">
      <c r="A32" s="394" t="s">
        <v>483</v>
      </c>
      <c r="B32" s="393">
        <v>186041000</v>
      </c>
      <c r="C32" s="393">
        <v>186041000</v>
      </c>
      <c r="D32" s="393">
        <v>0</v>
      </c>
    </row>
    <row r="33" spans="1:4" x14ac:dyDescent="0.3">
      <c r="A33" s="394" t="s">
        <v>494</v>
      </c>
      <c r="B33" s="393">
        <v>91170000</v>
      </c>
      <c r="C33" s="393">
        <v>91170000</v>
      </c>
      <c r="D33" s="393">
        <v>0</v>
      </c>
    </row>
    <row r="34" spans="1:4" x14ac:dyDescent="0.3">
      <c r="A34" s="446" t="s">
        <v>509</v>
      </c>
      <c r="B34" s="401">
        <v>823732000</v>
      </c>
      <c r="C34" s="401">
        <v>801164000</v>
      </c>
      <c r="D34" s="401">
        <v>22568000</v>
      </c>
    </row>
    <row r="35" spans="1:4" x14ac:dyDescent="0.3">
      <c r="A35" s="394" t="s">
        <v>866</v>
      </c>
      <c r="B35" s="393">
        <v>104311000</v>
      </c>
      <c r="C35" s="393">
        <v>104311000</v>
      </c>
      <c r="D35" s="393">
        <v>0</v>
      </c>
    </row>
    <row r="36" spans="1:4" x14ac:dyDescent="0.3">
      <c r="A36" s="394" t="s">
        <v>848</v>
      </c>
      <c r="B36" s="393">
        <v>188806000</v>
      </c>
      <c r="C36" s="393">
        <v>166238000</v>
      </c>
      <c r="D36" s="393">
        <v>22568000</v>
      </c>
    </row>
    <row r="37" spans="1:4" x14ac:dyDescent="0.3">
      <c r="A37" s="394" t="s">
        <v>844</v>
      </c>
      <c r="B37" s="393">
        <v>150075000</v>
      </c>
      <c r="C37" s="393">
        <v>150075000</v>
      </c>
      <c r="D37" s="393">
        <v>0</v>
      </c>
    </row>
    <row r="38" spans="1:4" x14ac:dyDescent="0.3">
      <c r="A38" s="394" t="s">
        <v>855</v>
      </c>
      <c r="B38" s="393">
        <v>330540000</v>
      </c>
      <c r="C38" s="393">
        <v>330540000</v>
      </c>
      <c r="D38" s="393">
        <v>0</v>
      </c>
    </row>
    <row r="39" spans="1:4" x14ac:dyDescent="0.3">
      <c r="A39" s="394" t="s">
        <v>662</v>
      </c>
      <c r="B39" s="393">
        <v>50000000</v>
      </c>
      <c r="C39" s="393">
        <v>50000000</v>
      </c>
      <c r="D39" s="393">
        <v>0</v>
      </c>
    </row>
    <row r="40" spans="1:4" x14ac:dyDescent="0.3">
      <c r="A40" s="446" t="s">
        <v>503</v>
      </c>
      <c r="B40" s="401">
        <v>525378000</v>
      </c>
      <c r="C40" s="401">
        <v>525378000</v>
      </c>
      <c r="D40" s="401">
        <v>0</v>
      </c>
    </row>
    <row r="41" spans="1:4" x14ac:dyDescent="0.3">
      <c r="A41" s="394" t="s">
        <v>576</v>
      </c>
      <c r="B41" s="393">
        <v>404820000</v>
      </c>
      <c r="C41" s="393">
        <v>404820000</v>
      </c>
      <c r="D41" s="393">
        <v>0</v>
      </c>
    </row>
    <row r="42" spans="1:4" x14ac:dyDescent="0.3">
      <c r="A42" s="394" t="s">
        <v>654</v>
      </c>
      <c r="B42" s="393">
        <v>50042000</v>
      </c>
      <c r="C42" s="393">
        <v>50042000</v>
      </c>
      <c r="D42" s="393">
        <v>0</v>
      </c>
    </row>
    <row r="43" spans="1:4" x14ac:dyDescent="0.3">
      <c r="A43" s="394" t="s">
        <v>92</v>
      </c>
      <c r="B43" s="393">
        <v>70516000</v>
      </c>
      <c r="C43" s="393">
        <v>70516000</v>
      </c>
      <c r="D43" s="393">
        <v>0</v>
      </c>
    </row>
    <row r="44" spans="1:4" x14ac:dyDescent="0.3">
      <c r="A44" s="446" t="s">
        <v>504</v>
      </c>
      <c r="B44" s="401">
        <v>219670000</v>
      </c>
      <c r="C44" s="401">
        <v>219670000</v>
      </c>
      <c r="D44" s="401">
        <v>0</v>
      </c>
    </row>
    <row r="45" spans="1:4" hidden="1" x14ac:dyDescent="0.3">
      <c r="A45" s="439" t="s">
        <v>1243</v>
      </c>
      <c r="B45" s="440"/>
      <c r="C45" s="440">
        <v>0</v>
      </c>
      <c r="D45" s="440">
        <v>0</v>
      </c>
    </row>
    <row r="46" spans="1:4" x14ac:dyDescent="0.3">
      <c r="A46" s="394" t="s">
        <v>97</v>
      </c>
      <c r="B46" s="393">
        <v>102920000</v>
      </c>
      <c r="C46" s="393">
        <v>102920000</v>
      </c>
      <c r="D46" s="393">
        <v>0</v>
      </c>
    </row>
    <row r="47" spans="1:4" x14ac:dyDescent="0.3">
      <c r="A47" s="394" t="s">
        <v>587</v>
      </c>
      <c r="B47" s="393">
        <v>116750000</v>
      </c>
      <c r="C47" s="393">
        <v>116750000</v>
      </c>
      <c r="D47" s="393">
        <v>0</v>
      </c>
    </row>
    <row r="48" spans="1:4" x14ac:dyDescent="0.3">
      <c r="A48" s="446" t="s">
        <v>510</v>
      </c>
      <c r="B48" s="401">
        <v>7486020000</v>
      </c>
      <c r="C48" s="401">
        <v>7525338000</v>
      </c>
      <c r="D48" s="401">
        <v>-39318000</v>
      </c>
    </row>
    <row r="49" spans="1:4" x14ac:dyDescent="0.3">
      <c r="A49" s="394" t="s">
        <v>868</v>
      </c>
      <c r="B49" s="393">
        <v>60878000</v>
      </c>
      <c r="C49" s="393">
        <v>48160000</v>
      </c>
      <c r="D49" s="393">
        <v>12718000</v>
      </c>
    </row>
    <row r="50" spans="1:4" x14ac:dyDescent="0.3">
      <c r="A50" s="394" t="s">
        <v>873</v>
      </c>
      <c r="B50" s="393">
        <v>52320000</v>
      </c>
      <c r="C50" s="393">
        <v>46450000</v>
      </c>
      <c r="D50" s="393">
        <v>5870000</v>
      </c>
    </row>
    <row r="51" spans="1:4" x14ac:dyDescent="0.3">
      <c r="A51" s="394" t="s">
        <v>426</v>
      </c>
      <c r="B51" s="393">
        <v>70870000</v>
      </c>
      <c r="C51" s="393">
        <v>74300000</v>
      </c>
      <c r="D51" s="393">
        <v>-3430000</v>
      </c>
    </row>
    <row r="52" spans="1:4" x14ac:dyDescent="0.3">
      <c r="A52" s="394" t="s">
        <v>891</v>
      </c>
      <c r="B52" s="393">
        <v>51379000</v>
      </c>
      <c r="C52" s="393">
        <v>64758000</v>
      </c>
      <c r="D52" s="393">
        <v>-13379000</v>
      </c>
    </row>
    <row r="53" spans="1:4" x14ac:dyDescent="0.3">
      <c r="A53" s="394" t="s">
        <v>897</v>
      </c>
      <c r="B53" s="393">
        <v>64553000</v>
      </c>
      <c r="C53" s="393">
        <v>49250000</v>
      </c>
      <c r="D53" s="393">
        <v>15303000</v>
      </c>
    </row>
    <row r="54" spans="1:4" x14ac:dyDescent="0.3">
      <c r="A54" s="394" t="s">
        <v>905</v>
      </c>
      <c r="B54" s="393">
        <v>150000000</v>
      </c>
      <c r="C54" s="393">
        <v>150000000</v>
      </c>
      <c r="D54" s="393">
        <v>0</v>
      </c>
    </row>
    <row r="55" spans="1:4" x14ac:dyDescent="0.3">
      <c r="A55" s="394" t="s">
        <v>975</v>
      </c>
      <c r="B55" s="393"/>
      <c r="C55" s="393">
        <v>56400000</v>
      </c>
      <c r="D55" s="393">
        <v>-56400000</v>
      </c>
    </row>
    <row r="56" spans="1:4" x14ac:dyDescent="0.3">
      <c r="A56" s="394" t="s">
        <v>537</v>
      </c>
      <c r="B56" s="393">
        <v>7036020000</v>
      </c>
      <c r="C56" s="393">
        <v>7036020000</v>
      </c>
      <c r="D56" s="393">
        <v>0</v>
      </c>
    </row>
    <row r="57" spans="1:4" x14ac:dyDescent="0.3">
      <c r="A57" s="446" t="s">
        <v>506</v>
      </c>
      <c r="B57" s="401">
        <v>3525843000</v>
      </c>
      <c r="C57" s="401">
        <v>3568814000</v>
      </c>
      <c r="D57" s="401">
        <v>-42971000</v>
      </c>
    </row>
    <row r="58" spans="1:4" hidden="1" x14ac:dyDescent="0.3">
      <c r="A58" s="439" t="s">
        <v>964</v>
      </c>
      <c r="B58" s="440"/>
      <c r="C58" s="440">
        <v>0</v>
      </c>
      <c r="D58" s="440">
        <v>0</v>
      </c>
    </row>
    <row r="59" spans="1:4" x14ac:dyDescent="0.3">
      <c r="A59" s="394" t="s">
        <v>629</v>
      </c>
      <c r="B59" s="393">
        <v>72100000</v>
      </c>
      <c r="C59" s="393">
        <v>61900000</v>
      </c>
      <c r="D59" s="393">
        <v>10200000</v>
      </c>
    </row>
    <row r="60" spans="1:4" x14ac:dyDescent="0.3">
      <c r="A60" s="394" t="s">
        <v>1009</v>
      </c>
      <c r="B60" s="393">
        <v>572300000</v>
      </c>
      <c r="C60" s="393">
        <v>498618000</v>
      </c>
      <c r="D60" s="393">
        <v>73682000</v>
      </c>
    </row>
    <row r="61" spans="1:4" x14ac:dyDescent="0.3">
      <c r="A61" s="394" t="s">
        <v>152</v>
      </c>
      <c r="B61" s="393">
        <v>78000000</v>
      </c>
      <c r="C61" s="393">
        <v>63200000</v>
      </c>
      <c r="D61" s="393">
        <v>14800000</v>
      </c>
    </row>
    <row r="62" spans="1:4" x14ac:dyDescent="0.3">
      <c r="A62" s="394" t="s">
        <v>168</v>
      </c>
      <c r="B62" s="393">
        <v>65000000</v>
      </c>
      <c r="C62" s="393">
        <v>64800000</v>
      </c>
      <c r="D62" s="393">
        <v>200000</v>
      </c>
    </row>
    <row r="63" spans="1:4" x14ac:dyDescent="0.3">
      <c r="A63" s="394" t="s">
        <v>178</v>
      </c>
      <c r="B63" s="393">
        <v>82785000</v>
      </c>
      <c r="C63" s="393">
        <v>151850000</v>
      </c>
      <c r="D63" s="393">
        <v>-69065000</v>
      </c>
    </row>
    <row r="64" spans="1:4" x14ac:dyDescent="0.3">
      <c r="A64" s="394" t="s">
        <v>1226</v>
      </c>
      <c r="B64" s="393"/>
      <c r="C64" s="393">
        <v>72788000</v>
      </c>
      <c r="D64" s="393">
        <v>-72788000</v>
      </c>
    </row>
    <row r="65" spans="1:4" x14ac:dyDescent="0.3">
      <c r="A65" s="394" t="s">
        <v>239</v>
      </c>
      <c r="B65" s="393">
        <v>1410100000</v>
      </c>
      <c r="C65" s="393">
        <v>1528900000</v>
      </c>
      <c r="D65" s="393">
        <v>-118800000</v>
      </c>
    </row>
    <row r="66" spans="1:4" x14ac:dyDescent="0.3">
      <c r="A66" s="394" t="s">
        <v>267</v>
      </c>
      <c r="B66" s="393">
        <v>150000000</v>
      </c>
      <c r="C66" s="393">
        <v>119000000</v>
      </c>
      <c r="D66" s="393">
        <v>31000000</v>
      </c>
    </row>
    <row r="67" spans="1:4" x14ac:dyDescent="0.3">
      <c r="A67" s="394" t="s">
        <v>276</v>
      </c>
      <c r="B67" s="393">
        <v>498162000</v>
      </c>
      <c r="C67" s="393">
        <v>410362000</v>
      </c>
      <c r="D67" s="393">
        <v>87800000</v>
      </c>
    </row>
    <row r="68" spans="1:4" x14ac:dyDescent="0.3">
      <c r="A68" s="394" t="s">
        <v>294</v>
      </c>
      <c r="B68" s="393">
        <v>137396000</v>
      </c>
      <c r="C68" s="393">
        <v>137396000</v>
      </c>
      <c r="D68" s="393">
        <v>0</v>
      </c>
    </row>
    <row r="69" spans="1:4" x14ac:dyDescent="0.3">
      <c r="A69" s="394" t="s">
        <v>777</v>
      </c>
      <c r="B69" s="393">
        <v>200000000</v>
      </c>
      <c r="C69" s="393">
        <v>200000000</v>
      </c>
      <c r="D69" s="393">
        <v>0</v>
      </c>
    </row>
    <row r="70" spans="1:4" x14ac:dyDescent="0.3">
      <c r="A70" s="394" t="s">
        <v>606</v>
      </c>
      <c r="B70" s="393">
        <v>260000000</v>
      </c>
      <c r="C70" s="393">
        <v>260000000</v>
      </c>
      <c r="D70" s="393">
        <v>0</v>
      </c>
    </row>
    <row r="71" spans="1:4" x14ac:dyDescent="0.3">
      <c r="A71" s="406" t="s">
        <v>1205</v>
      </c>
      <c r="B71" s="393">
        <v>23288180000</v>
      </c>
      <c r="C71" s="393">
        <v>23288180000</v>
      </c>
      <c r="D71" s="393">
        <v>0</v>
      </c>
    </row>
  </sheetData>
  <autoFilter ref="A4:D71" xr:uid="{6F4B30CD-4056-469B-8842-DAA96314CB3C}">
    <filterColumn colId="0">
      <filters>
        <filter val="Aparatur KKP yang Diberikan Izin Belajar"/>
        <filter val="Bimbingan dan Pembinaan Metode dan Kurikulum"/>
        <filter val="Bimbingan Penelitian Dan Pengabdian Kepada Masyarakat"/>
        <filter val="Dukungan Kegiatan BRSDMKP"/>
        <filter val="Evaluasi"/>
        <filter val="Evaluasi Beban Kerja Guru dan Dosen"/>
        <filter val="Gaji dan Tunjangan Pusat Pendidikan KP"/>
        <filter val="Grand Total"/>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Penta Helix"/>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serta Didik dan Sarana Prasarana"/>
        <filter val="Publikasi dan Kehumasan Pusat Pendidikan KP  (OII)"/>
        <filter val="Rapat Koordinasi Teknis Pendidikan KP"/>
        <filter val="Rencana Kerja Pendidikan KP"/>
        <filter val="Revisi Anggaran Pendidikan KP"/>
        <filter val="Sarana Teknologi Informasi dan Komunikasi"/>
        <filter val="Serapan  Lulusan Pendidikan KP"/>
        <filter val="Sinkronisasi Kegiatan Pendidikan KP"/>
        <filter val="Transformasi Layanan Pendidikan KP"/>
        <filter val="Tugas Belajar Baru"/>
        <filter val="Tugas Belajar Luar Negeri"/>
        <filter val="Umum"/>
        <filter val="Verifikasi dan Validasi Pertanggung Jawaban Kegiatan"/>
      </filters>
    </filterColumn>
  </autoFilter>
  <mergeCells count="1">
    <mergeCell ref="A1:D1"/>
  </mergeCells>
  <pageMargins left="0.7" right="0.7" top="0.75" bottom="0.75" header="0.3" footer="0.3"/>
  <pageSetup paperSize="9" scale="79" fitToHeight="0" orientation="portrait" horizontalDpi="0" verticalDpi="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18801-C2B7-4ACC-A556-4BB846E2613B}">
  <sheetPr>
    <tabColor rgb="FF00B050"/>
    <outlinePr summaryBelow="0" summaryRight="0"/>
    <pageSetUpPr fitToPage="1"/>
  </sheetPr>
  <dimension ref="B1:XET1005"/>
  <sheetViews>
    <sheetView showGridLines="0" zoomScaleNormal="100" zoomScaleSheetLayoutView="90" workbookViewId="0">
      <pane xSplit="4" ySplit="8" topLeftCell="E11" activePane="bottomRight" state="frozen"/>
      <selection activeCell="E23" sqref="E23"/>
      <selection pane="topRight" activeCell="E23" sqref="E23"/>
      <selection pane="bottomLeft" activeCell="E23" sqref="E23"/>
      <selection pane="bottomRight" activeCell="E13" sqref="E13"/>
    </sheetView>
  </sheetViews>
  <sheetFormatPr defaultColWidth="14" defaultRowHeight="15" customHeight="1" x14ac:dyDescent="0.25"/>
  <cols>
    <col min="1" max="1" width="3.6640625" style="9" customWidth="1"/>
    <col min="2" max="2" width="6.21875" style="9" customWidth="1"/>
    <col min="3" max="3" width="19.88671875" style="9" customWidth="1"/>
    <col min="4" max="4" width="42.44140625" style="9"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75" t="s">
        <v>1297</v>
      </c>
      <c r="C2" s="475"/>
      <c r="D2" s="475"/>
      <c r="E2" s="475"/>
      <c r="F2" s="475"/>
      <c r="G2" s="475"/>
      <c r="H2" s="475"/>
      <c r="I2" s="475"/>
      <c r="J2" s="475"/>
      <c r="K2" s="475"/>
      <c r="L2" s="475"/>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76" t="s">
        <v>511</v>
      </c>
      <c r="C3" s="476"/>
      <c r="D3" s="476"/>
      <c r="E3" s="476"/>
      <c r="F3" s="476"/>
      <c r="G3" s="476"/>
      <c r="H3" s="476"/>
      <c r="I3" s="476"/>
      <c r="J3" s="476"/>
      <c r="K3" s="476"/>
      <c r="L3" s="476"/>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77" t="s">
        <v>512</v>
      </c>
      <c r="C5" s="477"/>
      <c r="D5" s="10" t="s">
        <v>513</v>
      </c>
    </row>
    <row r="6" spans="2:16374" ht="18" customHeight="1" x14ac:dyDescent="0.3">
      <c r="B6" s="478" t="s">
        <v>514</v>
      </c>
      <c r="C6" s="480" t="s">
        <v>515</v>
      </c>
      <c r="D6" s="480" t="s">
        <v>516</v>
      </c>
      <c r="E6" s="482" t="s">
        <v>947</v>
      </c>
      <c r="F6" s="483"/>
      <c r="G6" s="484" t="s">
        <v>951</v>
      </c>
      <c r="H6" s="486" t="s">
        <v>973</v>
      </c>
      <c r="I6" s="486"/>
      <c r="J6" s="487" t="s">
        <v>988</v>
      </c>
      <c r="K6" s="487"/>
      <c r="L6" s="199">
        <v>524</v>
      </c>
    </row>
    <row r="7" spans="2:16374" ht="39.6" x14ac:dyDescent="0.25">
      <c r="B7" s="479"/>
      <c r="C7" s="481"/>
      <c r="D7" s="481"/>
      <c r="E7" s="24" t="s">
        <v>948</v>
      </c>
      <c r="F7" s="24" t="s">
        <v>974</v>
      </c>
      <c r="G7" s="485"/>
      <c r="H7" s="199" t="s">
        <v>949</v>
      </c>
      <c r="I7" s="200" t="s">
        <v>951</v>
      </c>
      <c r="J7" s="230" t="s">
        <v>948</v>
      </c>
      <c r="K7" s="230" t="s">
        <v>974</v>
      </c>
      <c r="L7" s="230" t="s">
        <v>951</v>
      </c>
    </row>
    <row r="8" spans="2:16374" ht="19.5" customHeight="1" x14ac:dyDescent="0.25">
      <c r="B8" s="12" t="s">
        <v>21</v>
      </c>
      <c r="C8" s="470" t="s">
        <v>517</v>
      </c>
      <c r="D8" s="471"/>
      <c r="E8" s="225">
        <v>1</v>
      </c>
      <c r="F8" s="225">
        <v>2</v>
      </c>
      <c r="G8" s="225" t="s">
        <v>981</v>
      </c>
      <c r="H8" s="226">
        <v>4</v>
      </c>
      <c r="I8" s="226" t="s">
        <v>982</v>
      </c>
      <c r="J8" s="227">
        <v>4</v>
      </c>
      <c r="K8" s="227">
        <v>5</v>
      </c>
      <c r="L8" s="227" t="s">
        <v>989</v>
      </c>
      <c r="M8" s="220"/>
      <c r="N8" s="220"/>
      <c r="P8" s="9" t="s">
        <v>1022</v>
      </c>
    </row>
    <row r="9" spans="2:16374" ht="19.5" customHeight="1" x14ac:dyDescent="0.25">
      <c r="B9" s="462">
        <v>1</v>
      </c>
      <c r="C9" s="472" t="s">
        <v>499</v>
      </c>
      <c r="D9" s="232" t="s">
        <v>500</v>
      </c>
      <c r="E9" s="233" cm="1">
        <f t="array" ref="E9">SUM(_xlfn._xlws.FILTER('Perbaik Revisi (Pasca Rakernis)'!$G$8:$G$1002,'Perbaik Revisi (Pasca Rakernis)'!$S$8:$S$1002=D9,0))</f>
        <v>364329000</v>
      </c>
      <c r="F9" s="233" cm="1">
        <f t="array" ref="F9">SUM(_xlfn._xlws.FILTER('Perbaik Revisi (Pasca Rakernis)'!$M$8:$M$1002,'Perbaik Revisi (Pasca Rakernis)'!$S$8:$S$1002=D9,0))</f>
        <v>364329000</v>
      </c>
      <c r="G9" s="231">
        <f>E9-F9</f>
        <v>0</v>
      </c>
      <c r="H9" s="231" t="e" cm="1">
        <f t="array" ref="H9">SUM(_xlfn._xlws.FILTER(#REF!,#REF!=D9,0))</f>
        <v>#REF!</v>
      </c>
      <c r="I9" s="235" t="e">
        <f>E9-H9</f>
        <v>#REF!</v>
      </c>
      <c r="J9" s="231" cm="1">
        <f t="array" ref="J9">SUM(_xlfn._xlws.FILTER('Perbaik Revisi (Pasca Rakernis)'!$G$9:$G$1002,(IFERROR(SEARCH('Rekap Revisi POK'!$L$6,'Perbaik Revisi (Pasca Rakernis)'!$B$9:$B$1002,1),"")&lt;&gt;"")*('Perbaik Revisi (Pasca Rakernis)'!$S$9:$S$1002='Rekap Revisi POK'!$D9),0))</f>
        <v>214304000</v>
      </c>
      <c r="K9" s="231" cm="1">
        <f t="array" ref="K9">SUM(_xlfn._xlws.FILTER('Perbaik Revisi (Pasca Rakernis)'!$M$9:$M$1002,(IFERROR(SEARCH('Rekap Revisi POK'!$L$6,'Perbaik Revisi (Pasca Rakernis)'!$H$9:$H$1002,1),"")&lt;&gt;"")*('Perbaik Revisi (Pasca Rakernis)'!$S$9:$S$1002='Rekap Revisi POK'!$D9),0))</f>
        <v>214304000</v>
      </c>
      <c r="L9" s="231">
        <f>J9-K9</f>
        <v>0</v>
      </c>
      <c r="N9" s="360">
        <f>J9/$J$29</f>
        <v>4.720130971828855E-2</v>
      </c>
      <c r="O9" s="360">
        <f>K9/$K$29</f>
        <v>4.720130971828855E-2</v>
      </c>
      <c r="P9" s="196">
        <v>256374000</v>
      </c>
      <c r="Q9" s="196"/>
    </row>
    <row r="10" spans="2:16374" ht="19.5" customHeight="1" x14ac:dyDescent="0.25">
      <c r="B10" s="463"/>
      <c r="C10" s="473"/>
      <c r="D10" s="236" t="s">
        <v>501</v>
      </c>
      <c r="E10" s="233" cm="1">
        <f t="array" ref="E10">SUM(_xlfn._xlws.FILTER('Perbaik Revisi (Pasca Rakernis)'!$G$8:$G$1002,'Perbaik Revisi (Pasca Rakernis)'!$S$8:$S$1002=D10,0))</f>
        <v>258356000</v>
      </c>
      <c r="F10" s="233" cm="1">
        <f t="array" ref="F10">SUM(_xlfn._xlws.FILTER('Perbaik Revisi (Pasca Rakernis)'!$M$8:$M$1002,'Perbaik Revisi (Pasca Rakernis)'!$S$8:$S$1002=D10,0))</f>
        <v>258356000</v>
      </c>
      <c r="G10" s="231">
        <f>E10-F10</f>
        <v>0</v>
      </c>
      <c r="H10" s="231" t="e" cm="1">
        <f t="array" ref="H10">SUM(_xlfn._xlws.FILTER(#REF!,#REF!=D10,0))</f>
        <v>#REF!</v>
      </c>
      <c r="I10" s="235" t="e">
        <f>E10-H10</f>
        <v>#REF!</v>
      </c>
      <c r="J10" s="231" cm="1">
        <f t="array" ref="J10">SUM(_xlfn._xlws.FILTER('Perbaik Revisi (Pasca Rakernis)'!$G$9:$G$1002,(IFERROR(SEARCH('Rekap Revisi POK'!$L$6,'Perbaik Revisi (Pasca Rakernis)'!$B$9:$B$1002,1),"")&lt;&gt;"")*('Perbaik Revisi (Pasca Rakernis)'!$S$9:$S$1002='Rekap Revisi POK'!$D10),0))</f>
        <v>206306000</v>
      </c>
      <c r="K10" s="231" cm="1">
        <f t="array" ref="K10">SUM(_xlfn._xlws.FILTER('Perbaik Revisi (Pasca Rakernis)'!$M$9:$M$1002,(IFERROR(SEARCH('Rekap Revisi POK'!$L$6,'Perbaik Revisi (Pasca Rakernis)'!$H$9:$H$1002,1),"")&lt;&gt;"")*('Perbaik Revisi (Pasca Rakernis)'!$S$9:$S$1002='Rekap Revisi POK'!$D10),0))</f>
        <v>206306000</v>
      </c>
      <c r="L10" s="231">
        <f>J10-K10</f>
        <v>0</v>
      </c>
      <c r="N10" s="360">
        <f>J10/$J$29</f>
        <v>4.5439718356825989E-2</v>
      </c>
      <c r="O10" s="360">
        <f>K10/$K$29</f>
        <v>4.5439718356825989E-2</v>
      </c>
      <c r="P10" s="196">
        <v>369732000</v>
      </c>
    </row>
    <row r="11" spans="2:16374" ht="19.5" customHeight="1" x14ac:dyDescent="0.25">
      <c r="B11" s="464"/>
      <c r="C11" s="474"/>
      <c r="D11" s="237" t="s">
        <v>518</v>
      </c>
      <c r="E11" s="238">
        <f t="shared" ref="E11:L11" si="0">SUM(E9:E10)</f>
        <v>622685000</v>
      </c>
      <c r="F11" s="238">
        <f t="shared" si="0"/>
        <v>622685000</v>
      </c>
      <c r="G11" s="239">
        <f t="shared" si="0"/>
        <v>0</v>
      </c>
      <c r="H11" s="239" t="e">
        <f t="shared" si="0"/>
        <v>#REF!</v>
      </c>
      <c r="I11" s="239" t="e">
        <f t="shared" si="0"/>
        <v>#REF!</v>
      </c>
      <c r="J11" s="240">
        <f t="shared" si="0"/>
        <v>420610000</v>
      </c>
      <c r="K11" s="240">
        <f t="shared" si="0"/>
        <v>420610000</v>
      </c>
      <c r="L11" s="240">
        <f t="shared" si="0"/>
        <v>0</v>
      </c>
      <c r="N11" s="360">
        <f>J11/$J$29</f>
        <v>9.264102807511454E-2</v>
      </c>
      <c r="O11" s="360">
        <f>K11/$K$29</f>
        <v>9.264102807511454E-2</v>
      </c>
    </row>
    <row r="12" spans="2:16374" ht="19.5" customHeight="1" x14ac:dyDescent="0.3">
      <c r="B12" s="462">
        <v>2</v>
      </c>
      <c r="C12" s="472" t="s">
        <v>507</v>
      </c>
      <c r="D12" s="261" t="s">
        <v>508</v>
      </c>
      <c r="E12" s="256">
        <f>SUM(E13:E15)</f>
        <v>10084852000</v>
      </c>
      <c r="F12" s="256">
        <f>SUM(F13:F15)</f>
        <v>10025131000</v>
      </c>
      <c r="G12" s="257">
        <f>E12-F12</f>
        <v>59721000</v>
      </c>
      <c r="H12" s="258" t="e" cm="1">
        <f t="array" ref="H12">SUM(_xlfn._xlws.FILTER(#REF!,#REF!=D12,0))</f>
        <v>#REF!</v>
      </c>
      <c r="I12" s="259" t="e">
        <f>E12-H12</f>
        <v>#REF!</v>
      </c>
      <c r="J12" s="258" cm="1">
        <f t="array" ref="J12">SUM(_xlfn._xlws.FILTER('Perbaik Revisi (Pasca Rakernis)'!$G$9:$G$1002,(IFERROR(SEARCH('Rekap Revisi POK'!$L$6,'Perbaik Revisi (Pasca Rakernis)'!$B$9:$B$1002,1),"")&lt;&gt;"")*('Perbaik Revisi (Pasca Rakernis)'!$S$9:$S$1002='Rekap Revisi POK'!$D12),0))</f>
        <v>1983463000</v>
      </c>
      <c r="K12" s="258" cm="1">
        <f t="array" ref="K12">SUM(_xlfn._xlws.FILTER('Perbaik Revisi (Pasca Rakernis)'!$M$9:$M$1002,(IFERROR(SEARCH('Rekap Revisi POK'!$L$6,'Perbaik Revisi (Pasca Rakernis)'!$H$9:$H$1002,1),"")&lt;&gt;"")*('Perbaik Revisi (Pasca Rakernis)'!$S$9:$S$1002='Rekap Revisi POK'!$D12),0))</f>
        <v>1906992000</v>
      </c>
      <c r="L12" s="260">
        <f>J12-K12</f>
        <v>76471000</v>
      </c>
      <c r="N12" s="360">
        <f>J12/$J$29</f>
        <v>0.43686562722938327</v>
      </c>
      <c r="O12" s="360">
        <f>K12/$K$29</f>
        <v>0.42002258484348642</v>
      </c>
      <c r="Q12" s="11"/>
    </row>
    <row r="13" spans="2:16374" ht="31.2" customHeight="1" x14ac:dyDescent="0.3">
      <c r="B13" s="463"/>
      <c r="C13" s="473"/>
      <c r="D13" s="262" t="s">
        <v>127</v>
      </c>
      <c r="E13" s="233">
        <f>SUMIF(perbaikan_revisi[URAIAN],D13,perbaikan_revisi[JUMLAH])</f>
        <v>253780000</v>
      </c>
      <c r="F13" s="233">
        <f>SUMIF(perbaikan_revisi[[URAIAN ]],D13,perbaikan_revisi[[JUMLAH ]])</f>
        <v>210809000</v>
      </c>
      <c r="G13" s="234">
        <f>E13-F13</f>
        <v>42971000</v>
      </c>
      <c r="H13" s="231"/>
      <c r="I13" s="235"/>
      <c r="J13" s="231" cm="1">
        <f t="array" ref="J13">SUM(_xlfn._xlws.FILTER('Perbaik Revisi (Pasca Rakernis)'!$G$9:$G$1002,(IFERROR(SEARCH('Rekap Revisi POK'!$L$6,'Perbaik Revisi (Pasca Rakernis)'!$B$9:$B$1002,1),"")&lt;&gt;"")*('Perbaik Revisi (Pasca Rakernis)'!$R$9:$R$1002='Rekap Revisi POK'!$D13),0))</f>
        <v>197780000</v>
      </c>
      <c r="K13" s="231" cm="1">
        <f t="array" ref="K13">SUM(_xlfn._xlws.FILTER('Perbaik Revisi (Pasca Rakernis)'!$M$9:$M$1002,(IFERROR(SEARCH('Rekap Revisi POK'!$L$6,'Perbaik Revisi (Pasca Rakernis)'!$H$9:$H$1002,1),"")&lt;&gt;"")*('Perbaik Revisi (Pasca Rakernis)'!$R$9:$R$1002='Rekap Revisi POK'!$D13),0))</f>
        <v>168109000</v>
      </c>
      <c r="L13" s="234">
        <f>J13-K13</f>
        <v>29671000</v>
      </c>
      <c r="N13" s="360">
        <f>J13/$J$29</f>
        <v>4.356183289198106E-2</v>
      </c>
      <c r="O13" s="360">
        <f>K13/$K$29</f>
        <v>3.7026676942249183E-2</v>
      </c>
      <c r="Q13" s="11"/>
    </row>
    <row r="14" spans="2:16374" ht="31.2" customHeight="1" x14ac:dyDescent="0.3">
      <c r="B14" s="463"/>
      <c r="C14" s="473"/>
      <c r="D14" s="262" t="s">
        <v>322</v>
      </c>
      <c r="E14" s="233">
        <f>SUMIF(perbaikan_revisi[URAIAN],D14,perbaikan_revisi[JUMLAH])</f>
        <v>1331072000</v>
      </c>
      <c r="F14" s="233">
        <f>SUMIF(perbaikan_revisi[[URAIAN ]],D14,perbaikan_revisi[[JUMLAH ]])</f>
        <v>1314322000</v>
      </c>
      <c r="G14" s="234">
        <f t="shared" ref="G14:G15" si="1">E14-F14</f>
        <v>16750000</v>
      </c>
      <c r="H14" s="231"/>
      <c r="I14" s="235"/>
      <c r="J14" s="231" cm="1">
        <f t="array" ref="J14">SUM(_xlfn._xlws.FILTER('Perbaik Revisi (Pasca Rakernis)'!$G$9:$G$1002,(IFERROR(SEARCH('Rekap Revisi POK'!$L$6,'Perbaik Revisi (Pasca Rakernis)'!$B$9:$B$1002,1),"")&lt;&gt;"")*('Perbaik Revisi (Pasca Rakernis)'!$R$9:$R$1002='Rekap Revisi POK'!$D14),0))</f>
        <v>999672000</v>
      </c>
      <c r="K14" s="231" cm="1">
        <f t="array" ref="K14">SUM(_xlfn._xlws.FILTER('Perbaik Revisi (Pasca Rakernis)'!$M$9:$M$1002,(IFERROR(SEARCH('Rekap Revisi POK'!$L$6,'Perbaik Revisi (Pasca Rakernis)'!$H$9:$H$1002,1),"")&lt;&gt;"")*('Perbaik Revisi (Pasca Rakernis)'!$R$9:$R$1002='Rekap Revisi POK'!$D14),0))</f>
        <v>952872000</v>
      </c>
      <c r="L14" s="234">
        <f>J14-K14</f>
        <v>46800000</v>
      </c>
      <c r="N14" s="360"/>
      <c r="O14" s="360"/>
      <c r="Q14" s="11"/>
    </row>
    <row r="15" spans="2:16374" ht="19.5" customHeight="1" x14ac:dyDescent="0.3">
      <c r="B15" s="463"/>
      <c r="C15" s="473"/>
      <c r="D15" s="263" t="s">
        <v>433</v>
      </c>
      <c r="E15" s="233">
        <f>SUMIF(perbaikan_revisi[URAIAN],D15,perbaikan_revisi[JUMLAH])</f>
        <v>8500000000</v>
      </c>
      <c r="F15" s="233">
        <f>SUMIF(perbaikan_revisi[[URAIAN ]],D15,perbaikan_revisi[[JUMLAH ]])</f>
        <v>8500000000</v>
      </c>
      <c r="G15" s="231">
        <f t="shared" si="1"/>
        <v>0</v>
      </c>
      <c r="H15" s="231"/>
      <c r="I15" s="235"/>
      <c r="J15" s="231" cm="1">
        <f t="array" ref="J15">SUM(_xlfn._xlws.FILTER('Perbaik Revisi (Pasca Rakernis)'!$G$9:$G$1002,(IFERROR(SEARCH('Rekap Revisi POK'!$L$6,'Perbaik Revisi (Pasca Rakernis)'!$B$9:$B$1002,1),"")&lt;&gt;"")*('Perbaik Revisi (Pasca Rakernis)'!$R$9:$R$1002='Rekap Revisi POK'!$D15),0))</f>
        <v>786011000</v>
      </c>
      <c r="K15" s="231" cm="1">
        <f t="array" ref="K15">SUM(_xlfn._xlws.FILTER('Perbaik Revisi (Pasca Rakernis)'!$M$9:$M$1002,(IFERROR(SEARCH('Rekap Revisi POK'!$L$6,'Perbaik Revisi (Pasca Rakernis)'!$H$9:$H$1002,1),"")&lt;&gt;"")*('Perbaik Revisi (Pasca Rakernis)'!$R$9:$R$1002='Rekap Revisi POK'!$D15),0))</f>
        <v>786011000</v>
      </c>
      <c r="L15" s="231">
        <f>J15-K15</f>
        <v>0</v>
      </c>
      <c r="N15" s="360">
        <f t="shared" ref="N15:N29" si="2">J15/$J$29</f>
        <v>0.17312205396530955</v>
      </c>
      <c r="O15" s="360">
        <f t="shared" ref="O15:O29" si="3">K15/$K$29</f>
        <v>0.17312205396530955</v>
      </c>
      <c r="Q15" s="11"/>
    </row>
    <row r="16" spans="2:16374" ht="19.5" customHeight="1" x14ac:dyDescent="0.3">
      <c r="B16" s="463"/>
      <c r="C16" s="473"/>
      <c r="D16" s="261" t="s">
        <v>509</v>
      </c>
      <c r="E16" s="256" cm="1">
        <f t="array" ref="E16">SUM(_xlfn._xlws.FILTER('Perbaik Revisi (Pasca Rakernis)'!$G$8:$G$1002,'Perbaik Revisi (Pasca Rakernis)'!$S$8:$S$1002=D16,0))</f>
        <v>823732000</v>
      </c>
      <c r="F16" s="256" cm="1">
        <f t="array" ref="F16">SUM(_xlfn._xlws.FILTER('Perbaik Revisi (Pasca Rakernis)'!$M$8:$M$1002,'Perbaik Revisi (Pasca Rakernis)'!$S$8:$S$1002=D16,0))</f>
        <v>801164000</v>
      </c>
      <c r="G16" s="257">
        <f>E16-F16</f>
        <v>22568000</v>
      </c>
      <c r="H16" s="258" t="e" cm="1">
        <f t="array" ref="H16">SUM(_xlfn._xlws.FILTER(#REF!,#REF!=D16,0))</f>
        <v>#REF!</v>
      </c>
      <c r="I16" s="259" t="e">
        <f>E16-H16</f>
        <v>#REF!</v>
      </c>
      <c r="J16" s="258" cm="1">
        <f t="array" ref="J16">SUM(_xlfn._xlws.FILTER('Perbaik Revisi (Pasca Rakernis)'!$G$9:$G$1002,(IFERROR(SEARCH('Rekap Revisi POK'!$L$6,'Perbaik Revisi (Pasca Rakernis)'!$B$9:$B$1002,1),"")&lt;&gt;"")*('Perbaik Revisi (Pasca Rakernis)'!$S$9:$S$1002='Rekap Revisi POK'!$D16),0))</f>
        <v>610232000</v>
      </c>
      <c r="K16" s="258" cm="1">
        <f t="array" ref="K16">SUM(_xlfn._xlws.FILTER('Perbaik Revisi (Pasca Rakernis)'!$M$9:$M$1002,(IFERROR(SEARCH('Rekap Revisi POK'!$L$6,'Perbaik Revisi (Pasca Rakernis)'!$H$9:$H$1002,1),"")&lt;&gt;"")*('Perbaik Revisi (Pasca Rakernis)'!$S$9:$S$1002='Rekap Revisi POK'!$D16),0))</f>
        <v>587664000</v>
      </c>
      <c r="L16" s="260">
        <f>J16-K16</f>
        <v>22568000</v>
      </c>
      <c r="N16" s="360">
        <f t="shared" si="2"/>
        <v>0.13440602896824444</v>
      </c>
      <c r="O16" s="360">
        <f t="shared" si="3"/>
        <v>0.12943533706458266</v>
      </c>
      <c r="Q16" s="11"/>
      <c r="S16" s="195"/>
    </row>
    <row r="17" spans="2:19" ht="19.5" customHeight="1" x14ac:dyDescent="0.25">
      <c r="B17" s="464"/>
      <c r="C17" s="474"/>
      <c r="D17" s="237" t="s">
        <v>519</v>
      </c>
      <c r="E17" s="238">
        <f>SUM(E12,E16)</f>
        <v>10908584000</v>
      </c>
      <c r="F17" s="238">
        <f>SUM(F12,F16)</f>
        <v>10826295000</v>
      </c>
      <c r="G17" s="238">
        <f>SUM(G12,G16)</f>
        <v>82289000</v>
      </c>
      <c r="H17" s="239" t="e">
        <f>SUM(H12:H16)</f>
        <v>#REF!</v>
      </c>
      <c r="I17" s="239" t="e">
        <f>SUM(I12:I16)</f>
        <v>#REF!</v>
      </c>
      <c r="J17" s="240">
        <f>SUM(J12,J16)</f>
        <v>2593695000</v>
      </c>
      <c r="K17" s="240">
        <f>SUM(K12,K16)</f>
        <v>2494656000</v>
      </c>
      <c r="L17" s="245">
        <f>SUM(L12,L16)</f>
        <v>99039000</v>
      </c>
      <c r="N17" s="360">
        <f t="shared" si="2"/>
        <v>0.57127165619762776</v>
      </c>
      <c r="O17" s="360">
        <f t="shared" si="3"/>
        <v>0.54945792190806908</v>
      </c>
      <c r="Q17" s="196"/>
      <c r="R17" s="196"/>
      <c r="S17" s="198"/>
    </row>
    <row r="18" spans="2:19" ht="19.5" customHeight="1" x14ac:dyDescent="0.25">
      <c r="B18" s="462">
        <v>3</v>
      </c>
      <c r="C18" s="472" t="s">
        <v>502</v>
      </c>
      <c r="D18" s="264" t="s">
        <v>503</v>
      </c>
      <c r="E18" s="233" cm="1">
        <f t="array" ref="E18">SUM(_xlfn._xlws.FILTER('Perbaik Revisi (Pasca Rakernis)'!$G$8:$G$1002,'Perbaik Revisi (Pasca Rakernis)'!$S$8:$S$1002=D18,0))</f>
        <v>525378000</v>
      </c>
      <c r="F18" s="233" cm="1">
        <f t="array" ref="F18">SUM(_xlfn._xlws.FILTER('Perbaik Revisi (Pasca Rakernis)'!$M$8:$M$1002,'Perbaik Revisi (Pasca Rakernis)'!$S$8:$S$1002=D18,0))</f>
        <v>525378000</v>
      </c>
      <c r="G18" s="231">
        <f>E18-F18</f>
        <v>0</v>
      </c>
      <c r="H18" s="231" t="e" cm="1">
        <f t="array" ref="H18">SUM(_xlfn._xlws.FILTER(#REF!,#REF!=D18,0))</f>
        <v>#REF!</v>
      </c>
      <c r="I18" s="235" t="e">
        <f>E18-H18</f>
        <v>#REF!</v>
      </c>
      <c r="J18" s="231" cm="1">
        <f t="array" ref="J18">SUM(_xlfn._xlws.FILTER('Perbaik Revisi (Pasca Rakernis)'!$G$9:$G$1002,(IFERROR(SEARCH('Rekap Revisi POK'!$L$6,'Perbaik Revisi (Pasca Rakernis)'!$B$9:$B$1002,1),"")&lt;&gt;"")*('Perbaik Revisi (Pasca Rakernis)'!$S$9:$S$1002='Rekap Revisi POK'!$D18),0))</f>
        <v>364353000</v>
      </c>
      <c r="K18" s="231" cm="1">
        <f t="array" ref="K18">SUM(_xlfn._xlws.FILTER('Perbaik Revisi (Pasca Rakernis)'!$M$9:$M$1002,(IFERROR(SEARCH('Rekap Revisi POK'!$L$6,'Perbaik Revisi (Pasca Rakernis)'!$H$9:$H$1002,1),"")&lt;&gt;"")*('Perbaik Revisi (Pasca Rakernis)'!$S$9:$S$1002='Rekap Revisi POK'!$D18),0))</f>
        <v>364353000</v>
      </c>
      <c r="L18" s="231">
        <f>J18-K18</f>
        <v>0</v>
      </c>
      <c r="N18" s="360">
        <f t="shared" si="2"/>
        <v>8.0250199715299703E-2</v>
      </c>
      <c r="O18" s="360">
        <f t="shared" si="3"/>
        <v>8.0250199715299703E-2</v>
      </c>
    </row>
    <row r="19" spans="2:19" ht="19.5" customHeight="1" x14ac:dyDescent="0.25">
      <c r="B19" s="463"/>
      <c r="C19" s="473"/>
      <c r="D19" s="264" t="s">
        <v>504</v>
      </c>
      <c r="E19" s="233" cm="1">
        <f t="array" ref="E19">SUM(_xlfn._xlws.FILTER('Perbaik Revisi (Pasca Rakernis)'!$G$8:$G$1002,'Perbaik Revisi (Pasca Rakernis)'!$S$8:$S$1002=D19,0))</f>
        <v>219670000</v>
      </c>
      <c r="F19" s="233" cm="1">
        <f t="array" ref="F19">SUM(_xlfn._xlws.FILTER('Perbaik Revisi (Pasca Rakernis)'!$M$8:$M$1002,'Perbaik Revisi (Pasca Rakernis)'!$S$8:$S$1002=D19,0))</f>
        <v>219670000</v>
      </c>
      <c r="G19" s="231">
        <f>E19-F19</f>
        <v>0</v>
      </c>
      <c r="H19" s="231" t="e" cm="1">
        <f t="array" ref="H19">SUM(_xlfn._xlws.FILTER(#REF!,#REF!=D19,0))</f>
        <v>#REF!</v>
      </c>
      <c r="I19" s="235" t="e">
        <f>E19-H19</f>
        <v>#REF!</v>
      </c>
      <c r="J19" s="231" cm="1">
        <f t="array" ref="J19">SUM(_xlfn._xlws.FILTER('Perbaik Revisi (Pasca Rakernis)'!$G$9:$G$1002,(IFERROR(SEARCH('Rekap Revisi POK'!$L$6,'Perbaik Revisi (Pasca Rakernis)'!$B$9:$B$1002,1),"")&lt;&gt;"")*('Perbaik Revisi (Pasca Rakernis)'!$S$9:$S$1002='Rekap Revisi POK'!$D19),0))</f>
        <v>135170000</v>
      </c>
      <c r="K19" s="231" cm="1">
        <f t="array" ref="K19">SUM(_xlfn._xlws.FILTER('Perbaik Revisi (Pasca Rakernis)'!$M$9:$M$1002,(IFERROR(SEARCH('Rekap Revisi POK'!$L$6,'Perbaik Revisi (Pasca Rakernis)'!$H$9:$H$1002,1),"")&lt;&gt;"")*('Perbaik Revisi (Pasca Rakernis)'!$S$9:$S$1002='Rekap Revisi POK'!$D19),0))</f>
        <v>135170000</v>
      </c>
      <c r="L19" s="231">
        <f>J19-K19</f>
        <v>0</v>
      </c>
      <c r="N19" s="360">
        <f t="shared" si="2"/>
        <v>2.9771730973855191E-2</v>
      </c>
      <c r="O19" s="360">
        <f t="shared" si="3"/>
        <v>2.9771730973855191E-2</v>
      </c>
    </row>
    <row r="20" spans="2:19" ht="19.5" customHeight="1" x14ac:dyDescent="0.25">
      <c r="B20" s="464"/>
      <c r="C20" s="474"/>
      <c r="D20" s="241" t="s">
        <v>520</v>
      </c>
      <c r="E20" s="238">
        <f t="shared" ref="E20:L20" si="4">SUM(E18:E19)</f>
        <v>745048000</v>
      </c>
      <c r="F20" s="238">
        <f t="shared" si="4"/>
        <v>745048000</v>
      </c>
      <c r="G20" s="239">
        <f t="shared" si="4"/>
        <v>0</v>
      </c>
      <c r="H20" s="239" t="e">
        <f t="shared" si="4"/>
        <v>#REF!</v>
      </c>
      <c r="I20" s="239" t="e">
        <f t="shared" si="4"/>
        <v>#REF!</v>
      </c>
      <c r="J20" s="240">
        <f t="shared" si="4"/>
        <v>499523000</v>
      </c>
      <c r="K20" s="240">
        <f t="shared" si="4"/>
        <v>499523000</v>
      </c>
      <c r="L20" s="240">
        <f t="shared" si="4"/>
        <v>0</v>
      </c>
      <c r="N20" s="360">
        <f t="shared" si="2"/>
        <v>0.11002193068915489</v>
      </c>
      <c r="O20" s="360">
        <f t="shared" si="3"/>
        <v>0.11002193068915489</v>
      </c>
    </row>
    <row r="21" spans="2:19" ht="19.5" customHeight="1" x14ac:dyDescent="0.25">
      <c r="B21" s="462">
        <v>4</v>
      </c>
      <c r="C21" s="465" t="s">
        <v>505</v>
      </c>
      <c r="D21" s="255" t="s">
        <v>506</v>
      </c>
      <c r="E21" s="256" cm="1">
        <f t="array" ref="E21">SUM(_xlfn._xlws.FILTER('Perbaik Revisi (Pasca Rakernis)'!$G$8:$G$1002,'Perbaik Revisi (Pasca Rakernis)'!$S$8:$S$1002=D21,0))</f>
        <v>3525843000</v>
      </c>
      <c r="F21" s="256" cm="1">
        <f t="array" ref="F21">SUM(_xlfn._xlws.FILTER('Perbaik Revisi (Pasca Rakernis)'!$M$8:$M$1002,'Perbaik Revisi (Pasca Rakernis)'!$S$8:$S$1002=D21,0))</f>
        <v>3568814000</v>
      </c>
      <c r="G21" s="257">
        <f t="shared" ref="G21:G27" si="5">E21-F21</f>
        <v>-42971000</v>
      </c>
      <c r="H21" s="258" t="e" cm="1">
        <f t="array" ref="H21">SUM(_xlfn._xlws.FILTER(#REF!,#REF!=D21,0))</f>
        <v>#REF!</v>
      </c>
      <c r="I21" s="259" t="e">
        <f>E21-H21</f>
        <v>#REF!</v>
      </c>
      <c r="J21" s="258" cm="1">
        <f t="array" ref="J21">SUM(_xlfn._xlws.FILTER('Perbaik Revisi (Pasca Rakernis)'!$G$9:$G$1002,(IFERROR(SEARCH('Rekap Revisi POK'!$L$6,'Perbaik Revisi (Pasca Rakernis)'!$B$9:$B$1002,1),"")&lt;&gt;"")*('Perbaik Revisi (Pasca Rakernis)'!$S$9:$S$1002='Rekap Revisi POK'!$D21),0))</f>
        <v>723135000</v>
      </c>
      <c r="K21" s="258" cm="1">
        <f t="array" ref="K21">SUM(_xlfn._xlws.FILTER('Perbaik Revisi (Pasca Rakernis)'!$M$9:$M$1002,(IFERROR(SEARCH('Rekap Revisi POK'!$L$6,'Perbaik Revisi (Pasca Rakernis)'!$H$9:$H$1002,1),"")&lt;&gt;"")*('Perbaik Revisi (Pasca Rakernis)'!$S$9:$S$1002='Rekap Revisi POK'!$D21),0))</f>
        <v>785356000</v>
      </c>
      <c r="L21" s="260">
        <f t="shared" ref="L21:L27" si="6">J21-K21</f>
        <v>-62221000</v>
      </c>
      <c r="N21" s="360">
        <f t="shared" si="2"/>
        <v>0.15927336448752513</v>
      </c>
      <c r="O21" s="360">
        <f t="shared" si="3"/>
        <v>0.17297778760599999</v>
      </c>
    </row>
    <row r="22" spans="2:19" ht="19.5" customHeight="1" x14ac:dyDescent="0.25">
      <c r="B22" s="463"/>
      <c r="C22" s="466"/>
      <c r="D22" s="263" t="s">
        <v>131</v>
      </c>
      <c r="E22" s="233">
        <f>E21-SUM(E23:E24)</f>
        <v>870185000</v>
      </c>
      <c r="F22" s="233">
        <f>F21-SUM(F23:F24)</f>
        <v>913156000</v>
      </c>
      <c r="G22" s="248">
        <f t="shared" si="5"/>
        <v>-42971000</v>
      </c>
      <c r="H22" s="231"/>
      <c r="I22" s="235"/>
      <c r="J22" s="249" cm="1">
        <f t="array" ref="J22">SUM(_xlfn._xlws.FILTER('Perbaik Revisi (Pasca Rakernis)'!$G$9:$G$1002,(IFERROR(SEARCH('Rekap Revisi POK'!$L$6,'Perbaik Revisi (Pasca Rakernis)'!$B$9:$B$1002,1),"")&lt;&gt;"")*('Perbaik Revisi (Pasca Rakernis)'!$R$9:$R$1002='Rekap Revisi POK'!$D22),0))</f>
        <v>963265000</v>
      </c>
      <c r="K22" s="249" cm="1">
        <f t="array" ref="K22">SUM(_xlfn._xlws.FILTER('Perbaik Revisi (Pasca Rakernis)'!$M$9:$M$1002,(IFERROR(SEARCH('Rekap Revisi POK'!$L$6,'Perbaik Revisi (Pasca Rakernis)'!$H$9:$H$1002,1),"")&lt;&gt;"")*('Perbaik Revisi (Pasca Rakernis)'!$R$9:$R$1002='Rekap Revisi POK'!$D22),0))</f>
        <v>1025486000</v>
      </c>
      <c r="L22" s="250">
        <f t="shared" si="6"/>
        <v>-62221000</v>
      </c>
      <c r="N22" s="360">
        <f t="shared" si="2"/>
        <v>0.21216295358830081</v>
      </c>
      <c r="O22" s="360">
        <f t="shared" si="3"/>
        <v>0.22586737670677565</v>
      </c>
    </row>
    <row r="23" spans="2:19" ht="19.5" customHeight="1" x14ac:dyDescent="0.25">
      <c r="B23" s="463"/>
      <c r="C23" s="466"/>
      <c r="D23" s="246" t="s">
        <v>236</v>
      </c>
      <c r="E23" s="233">
        <f>SUMIF(perbaikan_revisi[URAIAN],D23,perbaikan_revisi[JUMLAH])</f>
        <v>2195658000</v>
      </c>
      <c r="F23" s="233">
        <f>SUMIF(perbaikan_revisi[[URAIAN ]],D23,perbaikan_revisi[[JUMLAH ]])</f>
        <v>2195658000</v>
      </c>
      <c r="G23" s="231">
        <f t="shared" si="5"/>
        <v>0</v>
      </c>
      <c r="H23" s="231"/>
      <c r="I23" s="235"/>
      <c r="J23" s="231" cm="1">
        <f t="array" ref="J23">SUM(_xlfn._xlws.FILTER('Perbaik Revisi (Pasca Rakernis)'!$G$9:$G$1002,(IFERROR(SEARCH('Rekap Revisi POK'!$L$6,'Perbaik Revisi (Pasca Rakernis)'!$B$9:$B$1002,1),"")&lt;&gt;"")*('Perbaik Revisi (Pasca Rakernis)'!$R$9:$R$1002='Rekap Revisi POK'!$D23),0))</f>
        <v>0</v>
      </c>
      <c r="K23" s="231" cm="1">
        <f t="array" ref="K23">SUM(_xlfn._xlws.FILTER('Perbaik Revisi (Pasca Rakernis)'!$M$9:$M$1002,(IFERROR(SEARCH('Rekap Revisi POK'!$L$6,'Perbaik Revisi (Pasca Rakernis)'!$H$9:$H$1002,1),"")&lt;&gt;"")*('Perbaik Revisi (Pasca Rakernis)'!$R$9:$R$1002='Rekap Revisi POK'!$D23),0))</f>
        <v>0</v>
      </c>
      <c r="L23" s="231">
        <f t="shared" si="6"/>
        <v>0</v>
      </c>
      <c r="N23" s="360">
        <f t="shared" si="2"/>
        <v>0</v>
      </c>
      <c r="O23" s="360">
        <f t="shared" si="3"/>
        <v>0</v>
      </c>
    </row>
    <row r="24" spans="2:19" ht="19.5" customHeight="1" x14ac:dyDescent="0.25">
      <c r="B24" s="463"/>
      <c r="C24" s="466"/>
      <c r="D24" s="246" t="s">
        <v>1011</v>
      </c>
      <c r="E24" s="233">
        <f>'Perbaik Revisi (Pasca Rakernis)'!G111+'Perbaik Revisi (Pasca Rakernis)'!G404</f>
        <v>460000000</v>
      </c>
      <c r="F24" s="233">
        <f>'Perbaik Revisi (Pasca Rakernis)'!M111+'Perbaik Revisi (Pasca Rakernis)'!M404</f>
        <v>460000000</v>
      </c>
      <c r="G24" s="231">
        <f t="shared" si="5"/>
        <v>0</v>
      </c>
      <c r="H24" s="231"/>
      <c r="I24" s="235"/>
      <c r="J24" s="231" cm="1">
        <f t="array" ref="J24">SUM(_xlfn._xlws.FILTER('Perbaik Revisi (Pasca Rakernis)'!$G$9:$G$1002,(IFERROR(SEARCH('Rekap Revisi POK'!$L$6,'Perbaik Revisi (Pasca Rakernis)'!$B$9:$B$1002,1),"")&lt;&gt;"")*('Perbaik Revisi (Pasca Rakernis)'!$R$9:$R$1002='Rekap Revisi POK'!$D24),0))</f>
        <v>0</v>
      </c>
      <c r="K24" s="231" cm="1">
        <f t="array" ref="K24">SUM(_xlfn._xlws.FILTER('Perbaik Revisi (Pasca Rakernis)'!$M$9:$M$1002,(IFERROR(SEARCH('Rekap Revisi POK'!$L$6,'Perbaik Revisi (Pasca Rakernis)'!$H$9:$H$1002,1),"")&lt;&gt;"")*('Perbaik Revisi (Pasca Rakernis)'!$R$9:$R$1002='Rekap Revisi POK'!$D24),0))</f>
        <v>0</v>
      </c>
      <c r="L24" s="231">
        <f t="shared" si="6"/>
        <v>0</v>
      </c>
      <c r="N24" s="360">
        <f t="shared" si="2"/>
        <v>0</v>
      </c>
      <c r="O24" s="360">
        <f t="shared" si="3"/>
        <v>0</v>
      </c>
    </row>
    <row r="25" spans="2:19" ht="19.5" customHeight="1" x14ac:dyDescent="0.25">
      <c r="B25" s="463"/>
      <c r="C25" s="466"/>
      <c r="D25" s="255" t="s">
        <v>510</v>
      </c>
      <c r="E25" s="256" cm="1">
        <f t="array" ref="E25">SUM(_xlfn._xlws.FILTER('Perbaik Revisi (Pasca Rakernis)'!$G$8:$G$1002,'Perbaik Revisi (Pasca Rakernis)'!$S$8:$S$1002=D25,0))</f>
        <v>7486020000</v>
      </c>
      <c r="F25" s="256" cm="1">
        <f t="array" ref="F25">SUM(_xlfn._xlws.FILTER('Perbaik Revisi (Pasca Rakernis)'!$M$8:$M$1002,'Perbaik Revisi (Pasca Rakernis)'!$S$8:$S$1002=D25,0))</f>
        <v>7525338000</v>
      </c>
      <c r="G25" s="257">
        <f t="shared" si="5"/>
        <v>-39318000</v>
      </c>
      <c r="H25" s="258" t="e" cm="1">
        <f t="array" ref="H25">SUM(_xlfn._xlws.FILTER(#REF!,#REF!=D25,0))</f>
        <v>#REF!</v>
      </c>
      <c r="I25" s="259" t="e">
        <f>E25-H25</f>
        <v>#REF!</v>
      </c>
      <c r="J25" s="258" cm="1">
        <f t="array" ref="J25">SUM(_xlfn._xlws.FILTER('Perbaik Revisi (Pasca Rakernis)'!$G$9:$G$1002,(IFERROR(SEARCH('Rekap Revisi POK'!$L$6,'Perbaik Revisi (Pasca Rakernis)'!$B$9:$B$1002,1),"")&lt;&gt;"")*('Perbaik Revisi (Pasca Rakernis)'!$S$9:$S$1002='Rekap Revisi POK'!$D25),0))</f>
        <v>303250000</v>
      </c>
      <c r="K25" s="258" cm="1">
        <f t="array" ref="K25">SUM(_xlfn._xlws.FILTER('Perbaik Revisi (Pasca Rakernis)'!$M$9:$M$1002,(IFERROR(SEARCH('Rekap Revisi POK'!$L$6,'Perbaik Revisi (Pasca Rakernis)'!$H$9:$H$1002,1),"")&lt;&gt;"")*('Perbaik Revisi (Pasca Rakernis)'!$S$9:$S$1002='Rekap Revisi POK'!$D25),0))</f>
        <v>340068000</v>
      </c>
      <c r="L25" s="260">
        <f t="shared" si="6"/>
        <v>-36818000</v>
      </c>
      <c r="N25" s="360">
        <f t="shared" si="2"/>
        <v>6.6792020550577688E-2</v>
      </c>
      <c r="O25" s="360">
        <f t="shared" si="3"/>
        <v>7.490133172166151E-2</v>
      </c>
    </row>
    <row r="26" spans="2:19" ht="19.5" customHeight="1" x14ac:dyDescent="0.25">
      <c r="B26" s="463"/>
      <c r="C26" s="466"/>
      <c r="D26" s="246" t="s">
        <v>393</v>
      </c>
      <c r="E26" s="233">
        <f>E25-E27</f>
        <v>450000000</v>
      </c>
      <c r="F26" s="233">
        <f>F25-F27</f>
        <v>489318000</v>
      </c>
      <c r="G26" s="248">
        <f t="shared" si="5"/>
        <v>-39318000</v>
      </c>
      <c r="H26" s="231"/>
      <c r="I26" s="235"/>
      <c r="J26" s="231" cm="1">
        <f t="array" ref="J26">SUM(_xlfn._xlws.FILTER('Perbaik Revisi (Pasca Rakernis)'!$G$9:$G$1002,(IFERROR(SEARCH('Rekap Revisi POK'!$L$6,'Perbaik Revisi (Pasca Rakernis)'!$B$9:$B$1002,1),"")&lt;&gt;"")*('Perbaik Revisi (Pasca Rakernis)'!$R$9:$R$1002='Rekap Revisi POK'!$D26),0))</f>
        <v>303250000</v>
      </c>
      <c r="K26" s="231" cm="1">
        <f t="array" ref="K26">SUM(_xlfn._xlws.FILTER('Perbaik Revisi (Pasca Rakernis)'!$M$9:$M$1002,(IFERROR(SEARCH('Rekap Revisi POK'!$L$6,'Perbaik Revisi (Pasca Rakernis)'!$H$9:$H$1002,1),"")&lt;&gt;"")*('Perbaik Revisi (Pasca Rakernis)'!$R$9:$R$1002='Rekap Revisi POK'!$D26),0))</f>
        <v>340068000</v>
      </c>
      <c r="L26" s="250">
        <f t="shared" si="6"/>
        <v>-36818000</v>
      </c>
      <c r="N26" s="360">
        <f t="shared" si="2"/>
        <v>6.6792020550577688E-2</v>
      </c>
      <c r="O26" s="360">
        <f t="shared" si="3"/>
        <v>7.490133172166151E-2</v>
      </c>
    </row>
    <row r="27" spans="2:19" ht="19.5" customHeight="1" x14ac:dyDescent="0.25">
      <c r="B27" s="463"/>
      <c r="C27" s="466"/>
      <c r="D27" s="246" t="s">
        <v>536</v>
      </c>
      <c r="E27" s="233">
        <f>SUMIF(perbaikan_revisi[URAIAN],$D27,perbaikan_revisi[JUMLAH])</f>
        <v>7036020000</v>
      </c>
      <c r="F27" s="233">
        <f>SUMIF(perbaikan_revisi[[URAIAN ]],D27,perbaikan_revisi[[JUMLAH ]])</f>
        <v>7036020000</v>
      </c>
      <c r="G27" s="249">
        <f t="shared" si="5"/>
        <v>0</v>
      </c>
      <c r="H27" s="231"/>
      <c r="I27" s="235"/>
      <c r="J27" s="231" cm="1">
        <f t="array" ref="J27">SUM(_xlfn._xlws.FILTER('Perbaik Revisi (Pasca Rakernis)'!$G$9:$G$1002,(IFERROR(SEARCH('Rekap Revisi POK'!$L$6,'Perbaik Revisi (Pasca Rakernis)'!$B$9:$B$1002,1),"")&lt;&gt;"")*('Perbaik Revisi (Pasca Rakernis)'!$R$9:$R$1002='Rekap Revisi POK'!$D27),0))</f>
        <v>0</v>
      </c>
      <c r="K27" s="231" cm="1">
        <f t="array" ref="K27">SUM(_xlfn._xlws.FILTER('Perbaik Revisi (Pasca Rakernis)'!$M$9:$M$1002,(IFERROR(SEARCH('Rekap Revisi POK'!$L$6,'Perbaik Revisi (Pasca Rakernis)'!$H$9:$H$1002,1),"")&lt;&gt;"")*('Perbaik Revisi (Pasca Rakernis)'!$R$9:$R$1002='Rekap Revisi POK'!$D27),0))</f>
        <v>0</v>
      </c>
      <c r="L27" s="231">
        <f t="shared" si="6"/>
        <v>0</v>
      </c>
      <c r="N27" s="360">
        <f t="shared" si="2"/>
        <v>0</v>
      </c>
      <c r="O27" s="360">
        <f t="shared" si="3"/>
        <v>0</v>
      </c>
    </row>
    <row r="28" spans="2:19" ht="19.5" customHeight="1" x14ac:dyDescent="0.25">
      <c r="B28" s="464"/>
      <c r="C28" s="467"/>
      <c r="D28" s="242" t="s">
        <v>521</v>
      </c>
      <c r="E28" s="238">
        <f>SUM(E21,E25)</f>
        <v>11011863000</v>
      </c>
      <c r="F28" s="238">
        <f>SUM(F21,F25)</f>
        <v>11094152000</v>
      </c>
      <c r="G28" s="243">
        <f>SUM(G21,G25)</f>
        <v>-82289000</v>
      </c>
      <c r="H28" s="239" t="e">
        <f>SUM(H21:H25)</f>
        <v>#REF!</v>
      </c>
      <c r="I28" s="239" t="e">
        <f>SUM(I21:I25)</f>
        <v>#REF!</v>
      </c>
      <c r="J28" s="240">
        <f>SUM(J21,J25)</f>
        <v>1026385000</v>
      </c>
      <c r="K28" s="240">
        <f>SUM(K21,K25)</f>
        <v>1125424000</v>
      </c>
      <c r="L28" s="245">
        <f>SUM(L21,L25)</f>
        <v>-99039000</v>
      </c>
      <c r="N28" s="360">
        <f t="shared" si="2"/>
        <v>0.22606538503810283</v>
      </c>
      <c r="O28" s="360">
        <f t="shared" si="3"/>
        <v>0.24787911932766149</v>
      </c>
    </row>
    <row r="29" spans="2:19" ht="24" customHeight="1" x14ac:dyDescent="0.25">
      <c r="B29" s="468" t="s">
        <v>522</v>
      </c>
      <c r="C29" s="469"/>
      <c r="D29" s="469"/>
      <c r="E29" s="114">
        <f t="shared" ref="E29:L29" si="7">SUM(E11,E17,E20,E28)</f>
        <v>23288180000</v>
      </c>
      <c r="F29" s="114">
        <f t="shared" si="7"/>
        <v>23288180000</v>
      </c>
      <c r="G29" s="114">
        <f t="shared" si="7"/>
        <v>0</v>
      </c>
      <c r="H29" s="114" t="e">
        <f t="shared" si="7"/>
        <v>#REF!</v>
      </c>
      <c r="I29" s="114" t="e">
        <f t="shared" si="7"/>
        <v>#REF!</v>
      </c>
      <c r="J29" s="224">
        <f t="shared" si="7"/>
        <v>4540213000</v>
      </c>
      <c r="K29" s="224">
        <f t="shared" si="7"/>
        <v>4540213000</v>
      </c>
      <c r="L29" s="224">
        <f t="shared" si="7"/>
        <v>0</v>
      </c>
      <c r="N29" s="360">
        <f t="shared" si="2"/>
        <v>1</v>
      </c>
      <c r="O29" s="360">
        <f t="shared" si="3"/>
        <v>1</v>
      </c>
    </row>
    <row r="30" spans="2:19" x14ac:dyDescent="0.25">
      <c r="B30" s="357" t="s">
        <v>1295</v>
      </c>
      <c r="G30" s="198"/>
    </row>
    <row r="31" spans="2:19" ht="3.6" customHeight="1" x14ac:dyDescent="0.25"/>
    <row r="32" spans="2:19" x14ac:dyDescent="0.25">
      <c r="G32" s="20" t="s">
        <v>1296</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L2"/>
    <mergeCell ref="B3:L3"/>
    <mergeCell ref="B5:C5"/>
    <mergeCell ref="B6:B7"/>
    <mergeCell ref="C6:C7"/>
    <mergeCell ref="D6:D7"/>
    <mergeCell ref="E6:F6"/>
    <mergeCell ref="G6:G7"/>
    <mergeCell ref="H6:I6"/>
    <mergeCell ref="J6:K6"/>
    <mergeCell ref="B21:B28"/>
    <mergeCell ref="C21:C28"/>
    <mergeCell ref="B29:D29"/>
    <mergeCell ref="C8:D8"/>
    <mergeCell ref="B9:B11"/>
    <mergeCell ref="C9:C11"/>
    <mergeCell ref="B12:B17"/>
    <mergeCell ref="C12:C17"/>
    <mergeCell ref="B18:B20"/>
    <mergeCell ref="C18:C20"/>
  </mergeCells>
  <conditionalFormatting sqref="G9:G19 G21:G29">
    <cfRule type="cellIs" dxfId="49" priority="1" operator="lessThan">
      <formula>0</formula>
    </cfRule>
  </conditionalFormatting>
  <conditionalFormatting sqref="L9:L29">
    <cfRule type="cellIs" dxfId="48" priority="2" operator="lessThan">
      <formula>0</formula>
    </cfRule>
  </conditionalFormatting>
  <printOptions horizontalCentered="1"/>
  <pageMargins left="0.59055118110236227" right="0.59055118110236227" top="0.39370078740157483" bottom="0.39370078740157483" header="0" footer="0.39370078740157483"/>
  <pageSetup paperSize="9" scale="77" pageOrder="overThenDown" orientation="landscape" cellComments="atEnd"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49ADB-83F4-4271-9CB0-615F49962331}">
  <sheetPr>
    <tabColor rgb="FF7030A0"/>
    <pageSetUpPr fitToPage="1"/>
  </sheetPr>
  <dimension ref="A1:Z1092"/>
  <sheetViews>
    <sheetView showGridLines="0" view="pageBreakPreview" topLeftCell="C7" zoomScale="85" zoomScaleNormal="70" zoomScaleSheetLayoutView="85" workbookViewId="0">
      <selection activeCell="F19" sqref="F19"/>
    </sheetView>
  </sheetViews>
  <sheetFormatPr defaultColWidth="14" defaultRowHeight="13.8" x14ac:dyDescent="0.25"/>
  <cols>
    <col min="1" max="1" width="33.21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customWidth="1"/>
    <col min="14" max="14" width="14.21875" style="4" customWidth="1"/>
    <col min="15" max="15" width="18.5546875" style="177" customWidth="1"/>
    <col min="16" max="16" width="26.21875" style="4" customWidth="1"/>
    <col min="17" max="17" width="31.88671875" style="4" customWidth="1"/>
    <col min="18" max="18" width="18.44140625" style="4" customWidth="1"/>
    <col min="19" max="19" width="32.77734375" style="177" bestFit="1" customWidth="1"/>
    <col min="20" max="16384" width="14" style="4"/>
  </cols>
  <sheetData>
    <row r="1" spans="1:21" s="14" customFormat="1" ht="13.2" x14ac:dyDescent="0.25">
      <c r="A1" s="8"/>
      <c r="B1" s="17" t="s">
        <v>1023</v>
      </c>
      <c r="C1" s="15"/>
      <c r="D1" s="15"/>
      <c r="E1" s="15"/>
      <c r="F1" s="15"/>
      <c r="G1" s="15"/>
      <c r="H1" s="17"/>
      <c r="I1" s="15"/>
      <c r="J1" s="15"/>
      <c r="K1" s="15"/>
      <c r="L1" s="15"/>
      <c r="O1" s="193"/>
      <c r="P1" s="191"/>
      <c r="Q1" s="8"/>
      <c r="S1" s="221"/>
    </row>
    <row r="2" spans="1:21" s="14" customFormat="1" ht="13.2" x14ac:dyDescent="0.25">
      <c r="A2" s="8"/>
      <c r="B2" s="17" t="s">
        <v>950</v>
      </c>
      <c r="C2" s="15"/>
      <c r="D2" s="15"/>
      <c r="E2" s="15"/>
      <c r="F2" s="15"/>
      <c r="G2" s="15"/>
      <c r="H2" s="377"/>
      <c r="I2" s="378"/>
      <c r="J2" s="15"/>
      <c r="K2" s="15"/>
      <c r="L2" s="175"/>
      <c r="N2" s="228"/>
      <c r="O2" s="15"/>
      <c r="P2" s="191"/>
      <c r="Q2" s="8"/>
      <c r="S2" s="221"/>
    </row>
    <row r="3" spans="1:21" s="14" customFormat="1" ht="13.2" x14ac:dyDescent="0.25">
      <c r="A3" s="8"/>
      <c r="B3" s="17" t="s">
        <v>549</v>
      </c>
      <c r="C3" s="16"/>
      <c r="D3" s="16"/>
      <c r="E3" s="16"/>
      <c r="F3" s="16"/>
      <c r="G3" s="16"/>
      <c r="H3" s="17"/>
      <c r="I3" s="16"/>
      <c r="J3" s="189"/>
      <c r="K3" s="16"/>
      <c r="M3" s="254"/>
      <c r="N3" s="228"/>
      <c r="O3" s="192"/>
      <c r="P3" s="185"/>
      <c r="Q3" s="8"/>
      <c r="S3" s="221"/>
    </row>
    <row r="4" spans="1:21" s="14" customFormat="1" ht="13.2" x14ac:dyDescent="0.25">
      <c r="A4" s="8"/>
      <c r="B4" s="17"/>
      <c r="C4" s="16"/>
      <c r="D4" s="16"/>
      <c r="E4" s="16"/>
      <c r="F4" s="16"/>
      <c r="G4" s="16"/>
      <c r="H4" s="17"/>
      <c r="I4" s="16"/>
      <c r="J4" s="253"/>
      <c r="K4" s="373"/>
      <c r="L4" s="307"/>
      <c r="M4" s="307"/>
      <c r="N4" s="254"/>
      <c r="O4" s="188"/>
      <c r="Q4" s="8"/>
      <c r="S4" s="221"/>
    </row>
    <row r="5" spans="1:21" s="174" customFormat="1" x14ac:dyDescent="0.25">
      <c r="A5" s="172"/>
      <c r="B5" s="430" t="s">
        <v>948</v>
      </c>
      <c r="C5" s="173"/>
      <c r="D5" s="22"/>
      <c r="E5" s="22"/>
      <c r="F5" s="22"/>
      <c r="G5" s="22"/>
      <c r="H5" s="431" t="s">
        <v>949</v>
      </c>
      <c r="I5" s="229"/>
      <c r="J5" s="194"/>
      <c r="K5" s="194"/>
      <c r="L5" s="194"/>
      <c r="M5" s="197"/>
      <c r="O5" s="186"/>
      <c r="P5" s="8"/>
      <c r="S5" s="222"/>
    </row>
    <row r="6" spans="1:21"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299" t="s">
        <v>530</v>
      </c>
      <c r="Q6" s="299" t="s">
        <v>531</v>
      </c>
      <c r="R6" s="251" t="s">
        <v>1013</v>
      </c>
      <c r="S6" s="220" t="s">
        <v>980</v>
      </c>
      <c r="T6" s="4" t="s">
        <v>1284</v>
      </c>
      <c r="U6" s="4" t="s">
        <v>1279</v>
      </c>
    </row>
    <row r="7" spans="1:21"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179">
        <v>9</v>
      </c>
      <c r="Q7" s="179">
        <v>10</v>
      </c>
      <c r="T7" s="19" cm="1">
        <f t="array" ref="T7">_xlfn._xlws.FILTER(cek_realisasi[SP2D],cek_realisasi[Akun]=perbaikan_revisi[[#This Row],[Column1]],0)</f>
        <v>7216590348</v>
      </c>
      <c r="U7" s="429">
        <f>IF(perbaikan_revisi[[#This Row],[Akrual]]&gt;perbaikan_revisi[[#This Row],[JUMLAH ]],perbaikan_revisi[[#This Row],[Akrual]]-perbaikan_revisi[[#This Row],[JUMLAH ]],0)</f>
        <v>7216590342</v>
      </c>
    </row>
    <row r="8" spans="1:21" ht="13.2" x14ac:dyDescent="0.25">
      <c r="A8" s="3"/>
      <c r="B8" s="265"/>
      <c r="C8" s="266" t="s">
        <v>6</v>
      </c>
      <c r="D8" s="267"/>
      <c r="E8" s="267"/>
      <c r="F8" s="268"/>
      <c r="G8" s="269">
        <f>SUM(G9,G105)</f>
        <v>23288180000</v>
      </c>
      <c r="H8" s="270"/>
      <c r="I8" s="266" t="s">
        <v>6</v>
      </c>
      <c r="J8" s="267"/>
      <c r="K8" s="267"/>
      <c r="L8" s="268"/>
      <c r="M8" s="271">
        <f>SUM(M9,M105)</f>
        <v>23288180000</v>
      </c>
      <c r="N8" s="318">
        <f>SUM(N9,N105)</f>
        <v>0</v>
      </c>
      <c r="O8" s="206"/>
      <c r="P8" s="180"/>
      <c r="Q8" s="180"/>
      <c r="T8" s="271" cm="1">
        <f t="array" ref="T8">_xlfn._xlws.FILTER(cek_realisasi[SP2D],cek_realisasi[Akun]=perbaikan_revisi[[#This Row],[Column1]],0)</f>
        <v>7216590348</v>
      </c>
      <c r="U8" s="271">
        <f>IF(perbaikan_revisi[[#This Row],[Akrual]]&gt;perbaikan_revisi[[#This Row],[JUMLAH ]],perbaikan_revisi[[#This Row],[Akrual]]-perbaikan_revisi[[#This Row],[JUMLAH ]],0)</f>
        <v>0</v>
      </c>
    </row>
    <row r="9" spans="1:21"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c r="P9" s="180"/>
      <c r="Q9" s="180"/>
      <c r="T9" s="29" cm="1">
        <f t="array" ref="T9">_xlfn._xlws.FILTER(cek_realisasi[Akrual],cek_realisasi[Akun]=perbaikan_revisi[[#This Row],[Column1]],0)</f>
        <v>397653087</v>
      </c>
      <c r="U9" s="29">
        <f>IF(perbaikan_revisi[[#This Row],[Akrual]]&gt;perbaikan_revisi[[#This Row],[JUMLAH ]],perbaikan_revisi[[#This Row],[Akrual]]-perbaikan_revisi[[#This Row],[JUMLAH ]],0)</f>
        <v>0</v>
      </c>
    </row>
    <row r="10" spans="1:21"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c r="P10" s="180"/>
      <c r="Q10" s="180"/>
      <c r="T10" s="32" cm="1">
        <f t="array" ref="T10">_xlfn._xlws.FILTER(cek_realisasi[Akrual],cek_realisasi[Akun]=perbaikan_revisi[[#This Row],[Column1]],0)</f>
        <v>397653087</v>
      </c>
      <c r="U10" s="32">
        <f>IF(perbaikan_revisi[[#This Row],[Akrual]]&gt;perbaikan_revisi[[#This Row],[JUMLAH ]],perbaikan_revisi[[#This Row],[Akrual]]-perbaikan_revisi[[#This Row],[JUMLAH ]],0)</f>
        <v>0</v>
      </c>
    </row>
    <row r="11" spans="1:21"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1000000000</v>
      </c>
      <c r="N11" s="321">
        <f t="shared" si="0"/>
        <v>0</v>
      </c>
      <c r="O11" s="207"/>
      <c r="P11" s="180"/>
      <c r="Q11" s="180"/>
      <c r="T11" s="35" cm="1">
        <f t="array" ref="T11">_xlfn._xlws.FILTER(cek_realisasi[Akrual],cek_realisasi[Akun]=perbaikan_revisi[[#This Row],[Column1]],0)</f>
        <v>397653087</v>
      </c>
      <c r="U11" s="35">
        <f>IF(perbaikan_revisi[[#This Row],[Akrual]]&gt;perbaikan_revisi[[#This Row],[JUMLAH ]],perbaikan_revisi[[#This Row],[Akrual]]-perbaikan_revisi[[#This Row],[JUMLAH ]],0)</f>
        <v>0</v>
      </c>
    </row>
    <row r="12" spans="1:21" ht="26.4" x14ac:dyDescent="0.25">
      <c r="A12" s="1" t="s">
        <v>14</v>
      </c>
      <c r="B12" s="36" t="s">
        <v>15</v>
      </c>
      <c r="C12" s="37" t="s">
        <v>16</v>
      </c>
      <c r="D12" s="36">
        <v>5</v>
      </c>
      <c r="E12" s="36" t="s">
        <v>13</v>
      </c>
      <c r="F12" s="38"/>
      <c r="G12" s="118">
        <f>SUM(G13,G34,G57,G83)</f>
        <v>1000000000</v>
      </c>
      <c r="H12" s="146" t="s">
        <v>15</v>
      </c>
      <c r="I12" s="37" t="s">
        <v>16</v>
      </c>
      <c r="J12" s="36">
        <v>5</v>
      </c>
      <c r="K12" s="36" t="s">
        <v>13</v>
      </c>
      <c r="L12" s="38"/>
      <c r="M12" s="38">
        <f>SUM(M13,M34,M57,M83)</f>
        <v>1000000000</v>
      </c>
      <c r="N12" s="322">
        <f>SUM(N13,N34,N57,N83)</f>
        <v>0</v>
      </c>
      <c r="O12" s="207"/>
      <c r="P12" s="180"/>
      <c r="Q12" s="180"/>
      <c r="T12" s="38" cm="1">
        <f t="array" ref="T12">_xlfn._xlws.FILTER(cek_realisasi[Akrual],cek_realisasi[Akun]=perbaikan_revisi[[#This Row],[Column1]],0)</f>
        <v>397653087</v>
      </c>
      <c r="U12" s="38">
        <f>IF(perbaikan_revisi[[#This Row],[Akrual]]&gt;perbaikan_revisi[[#This Row],[JUMLAH ]],perbaikan_revisi[[#This Row],[Akrual]]-perbaikan_revisi[[#This Row],[JUMLAH ]],0)</f>
        <v>0</v>
      </c>
    </row>
    <row r="13" spans="1:21" ht="13.2" x14ac:dyDescent="0.25">
      <c r="A13" s="1" t="s">
        <v>17</v>
      </c>
      <c r="B13" s="272" t="s">
        <v>18</v>
      </c>
      <c r="C13" s="273" t="s">
        <v>19</v>
      </c>
      <c r="D13" s="272"/>
      <c r="E13" s="272" t="s">
        <v>553</v>
      </c>
      <c r="F13" s="274"/>
      <c r="G13" s="275">
        <f>SUM(G14,G24)</f>
        <v>186192000</v>
      </c>
      <c r="H13" s="276" t="s">
        <v>18</v>
      </c>
      <c r="I13" s="273" t="s">
        <v>19</v>
      </c>
      <c r="J13" s="272"/>
      <c r="K13" s="272" t="s">
        <v>553</v>
      </c>
      <c r="L13" s="274"/>
      <c r="M13" s="274">
        <f>SUM(M14,M24)</f>
        <v>186192000</v>
      </c>
      <c r="N13" s="435">
        <f>SUM(N14,N24)</f>
        <v>0</v>
      </c>
      <c r="O13" s="207"/>
      <c r="P13" s="180"/>
      <c r="Q13" s="180"/>
      <c r="T13" s="274" cm="1">
        <f t="array" ref="T13">_xlfn._xlws.FILTER(cek_realisasi[Akrual],cek_realisasi[Akun]=perbaikan_revisi[[#This Row],[Column1]],0)</f>
        <v>62977500</v>
      </c>
      <c r="U13" s="274">
        <f>IF(perbaikan_revisi[[#This Row],[Akrual]]&gt;perbaikan_revisi[[#This Row],[JUMLAH ]],perbaikan_revisi[[#This Row],[Akrual]]-perbaikan_revisi[[#This Row],[JUMLAH ]],0)</f>
        <v>0</v>
      </c>
    </row>
    <row r="14" spans="1:21" ht="13.2" x14ac:dyDescent="0.25">
      <c r="A14" s="1" t="s">
        <v>20</v>
      </c>
      <c r="B14" s="42" t="s">
        <v>21</v>
      </c>
      <c r="C14" s="43" t="s">
        <v>22</v>
      </c>
      <c r="D14" s="42"/>
      <c r="E14" s="42"/>
      <c r="F14" s="44"/>
      <c r="G14" s="120">
        <f>SUM(G15,G20,G22)</f>
        <v>131673000</v>
      </c>
      <c r="H14" s="148" t="s">
        <v>21</v>
      </c>
      <c r="I14" s="43" t="s">
        <v>22</v>
      </c>
      <c r="J14" s="42"/>
      <c r="K14" s="42"/>
      <c r="L14" s="44"/>
      <c r="M14" s="44">
        <f>SUM(M15,M20,M22)</f>
        <v>131673000</v>
      </c>
      <c r="N14" s="313">
        <f>SUM(N15,N20,N22)</f>
        <v>0</v>
      </c>
      <c r="O14" s="207"/>
      <c r="P14" s="180" t="s">
        <v>499</v>
      </c>
      <c r="Q14" s="180" t="s">
        <v>500</v>
      </c>
      <c r="S14" s="223"/>
      <c r="T14" s="44" cm="1">
        <f t="array" ref="T14">_xlfn._xlws.FILTER(cek_realisasi[Akrual],cek_realisasi[Akun]=perbaikan_revisi[[#This Row],[Column1]],0)</f>
        <v>33036700</v>
      </c>
      <c r="U14" s="44">
        <f>IF(perbaikan_revisi[[#This Row],[Akrual]]&gt;perbaikan_revisi[[#This Row],[JUMLAH ]],perbaikan_revisi[[#This Row],[Akrual]]-perbaikan_revisi[[#This Row],[JUMLAH ]],0)</f>
        <v>0</v>
      </c>
    </row>
    <row r="15" spans="1:21" ht="13.2" x14ac:dyDescent="0.25">
      <c r="A15" s="1" t="s">
        <v>23</v>
      </c>
      <c r="B15" s="45" t="s">
        <v>523</v>
      </c>
      <c r="C15" s="46" t="s">
        <v>24</v>
      </c>
      <c r="D15" s="45"/>
      <c r="E15" s="45"/>
      <c r="F15" s="47"/>
      <c r="G15" s="121">
        <f>SUM(G16:G19)</f>
        <v>48225000</v>
      </c>
      <c r="H15" s="149" t="s">
        <v>523</v>
      </c>
      <c r="I15" s="46" t="s">
        <v>24</v>
      </c>
      <c r="J15" s="45"/>
      <c r="K15" s="45"/>
      <c r="L15" s="47"/>
      <c r="M15" s="47">
        <f>SUM(M16:M19)</f>
        <v>48225000</v>
      </c>
      <c r="N15" s="323">
        <f>SUM(N16:N19)</f>
        <v>0</v>
      </c>
      <c r="O15" s="207"/>
      <c r="P15" s="180"/>
      <c r="Q15" s="180"/>
      <c r="S15" s="223" t="s">
        <v>500</v>
      </c>
      <c r="T15" s="47" cm="1">
        <f t="array" ref="T15">_xlfn._xlws.FILTER(cek_realisasi[Akrual],cek_realisasi[Akun]=perbaikan_revisi[[#This Row],[Column1]],0)</f>
        <v>7217000</v>
      </c>
      <c r="U15" s="47">
        <f>IF(perbaikan_revisi[[#This Row],[Akrual]]&gt;perbaikan_revisi[[#This Row],[JUMLAH ]],perbaikan_revisi[[#This Row],[Akrual]]-perbaikan_revisi[[#This Row],[JUMLAH ]],0)</f>
        <v>0</v>
      </c>
    </row>
    <row r="16" spans="1:21" ht="13.2" x14ac:dyDescent="0.25">
      <c r="A16" s="1" t="s">
        <v>25</v>
      </c>
      <c r="B16" s="48"/>
      <c r="C16" s="49" t="s">
        <v>554</v>
      </c>
      <c r="D16" s="48">
        <v>503</v>
      </c>
      <c r="E16" s="48" t="s">
        <v>26</v>
      </c>
      <c r="F16" s="50">
        <v>75000</v>
      </c>
      <c r="G16" s="122">
        <f>ROUNDDOWN(D16*F16,-3)</f>
        <v>37725000</v>
      </c>
      <c r="H16" s="150"/>
      <c r="I16" s="201" t="s">
        <v>554</v>
      </c>
      <c r="J16" s="202">
        <v>533</v>
      </c>
      <c r="K16" s="202" t="s">
        <v>26</v>
      </c>
      <c r="L16" s="203">
        <v>75000</v>
      </c>
      <c r="M16" s="204">
        <f>ROUNDDOWN(J16*L16,-3)</f>
        <v>39975000</v>
      </c>
      <c r="N16" s="443">
        <f>G16-M16</f>
        <v>-2250000</v>
      </c>
      <c r="O16" s="187" t="str">
        <f t="shared" ref="O16:O19" si="1">IF(AND(ISBLANK(H16),N16&lt;&gt;0),"Rev detil","")</f>
        <v>Rev detil</v>
      </c>
      <c r="P16" s="180"/>
      <c r="Q16" s="180"/>
      <c r="T16" s="204" cm="1">
        <f t="array" ref="T16">_xlfn._xlws.FILTER(cek_realisasi[Akrual],cek_realisasi[Akun]=perbaikan_revisi[[#This Row],[Column1]],0)</f>
        <v>4771700</v>
      </c>
      <c r="U16" s="204">
        <f>IF(perbaikan_revisi[[#This Row],[Akrual]]&gt;perbaikan_revisi[[#This Row],[JUMLAH ]],perbaikan_revisi[[#This Row],[Akrual]]-perbaikan_revisi[[#This Row],[JUMLAH ]],0)</f>
        <v>0</v>
      </c>
    </row>
    <row r="17" spans="1:21" ht="13.2" x14ac:dyDescent="0.25">
      <c r="A17" s="1" t="s">
        <v>27</v>
      </c>
      <c r="B17" s="48"/>
      <c r="C17" s="49" t="s">
        <v>555</v>
      </c>
      <c r="D17" s="48">
        <v>3</v>
      </c>
      <c r="E17" s="48" t="s">
        <v>120</v>
      </c>
      <c r="F17" s="50">
        <v>1000000</v>
      </c>
      <c r="G17" s="122">
        <f>ROUNDDOWN(D17*F17,-3)</f>
        <v>3000000</v>
      </c>
      <c r="H17" s="150"/>
      <c r="I17" s="201" t="s">
        <v>555</v>
      </c>
      <c r="J17" s="202">
        <v>1</v>
      </c>
      <c r="K17" s="202" t="s">
        <v>120</v>
      </c>
      <c r="L17" s="204">
        <v>750000</v>
      </c>
      <c r="M17" s="204">
        <f>ROUNDDOWN(J17*L17,-3)</f>
        <v>750000</v>
      </c>
      <c r="N17" s="443">
        <f t="shared" ref="N17:N19" si="2">G17-M17</f>
        <v>2250000</v>
      </c>
      <c r="O17" s="187" t="str">
        <f t="shared" si="1"/>
        <v>Rev detil</v>
      </c>
      <c r="P17" s="180"/>
      <c r="Q17" s="180"/>
      <c r="T17" s="204" cm="1">
        <f t="array" ref="T17">_xlfn._xlws.FILTER(cek_realisasi[Akrual],cek_realisasi[Akun]=perbaikan_revisi[[#This Row],[Column1]],0)</f>
        <v>0</v>
      </c>
      <c r="U17" s="204">
        <f>IF(perbaikan_revisi[[#This Row],[Akrual]]&gt;perbaikan_revisi[[#This Row],[JUMLAH ]],perbaikan_revisi[[#This Row],[Akrual]]-perbaikan_revisi[[#This Row],[JUMLAH ]],0)</f>
        <v>0</v>
      </c>
    </row>
    <row r="18" spans="1:21"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 t="shared" si="2"/>
        <v>0</v>
      </c>
      <c r="O18" s="187" t="str">
        <f t="shared" si="1"/>
        <v/>
      </c>
      <c r="P18" s="180"/>
      <c r="Q18" s="180"/>
      <c r="T18" s="50" cm="1">
        <f t="array" ref="T18">_xlfn._xlws.FILTER(cek_realisasi[Akrual],cek_realisasi[Akun]=perbaikan_revisi[[#This Row],[Column1]],0)</f>
        <v>1448000</v>
      </c>
      <c r="U18" s="50">
        <f>IF(perbaikan_revisi[[#This Row],[Akrual]]&gt;perbaikan_revisi[[#This Row],[JUMLAH ]],perbaikan_revisi[[#This Row],[Akrual]]-perbaikan_revisi[[#This Row],[JUMLAH ]],0)</f>
        <v>0</v>
      </c>
    </row>
    <row r="19" spans="1:21"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 t="shared" si="2"/>
        <v>0</v>
      </c>
      <c r="O19" s="187" t="str">
        <f t="shared" si="1"/>
        <v/>
      </c>
      <c r="P19" s="180"/>
      <c r="Q19" s="180"/>
      <c r="T19" s="50" cm="1">
        <f t="array" ref="T19">_xlfn._xlws.FILTER(cek_realisasi[Akrual],cek_realisasi[Akun]=perbaikan_revisi[[#This Row],[Column1]],0)</f>
        <v>997300</v>
      </c>
      <c r="U19" s="50">
        <f>IF(perbaikan_revisi[[#This Row],[Akrual]]&gt;perbaikan_revisi[[#This Row],[JUMLAH ]],perbaikan_revisi[[#This Row],[Akrual]]-perbaikan_revisi[[#This Row],[JUMLAH ]],0)</f>
        <v>0</v>
      </c>
    </row>
    <row r="20" spans="1:21"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c r="P20" s="180"/>
      <c r="Q20" s="180"/>
      <c r="S20" s="223" t="s">
        <v>500</v>
      </c>
      <c r="T20" s="47" cm="1">
        <f t="array" ref="T20">_xlfn._xlws.FILTER(cek_realisasi[Akrual],cek_realisasi[Akun]=perbaikan_revisi[[#This Row],[Column1]],0)</f>
        <v>0</v>
      </c>
      <c r="U20" s="47">
        <f>IF(perbaikan_revisi[[#This Row],[Akrual]]&gt;perbaikan_revisi[[#This Row],[JUMLAH ]],perbaikan_revisi[[#This Row],[Akrual]]-perbaikan_revisi[[#This Row],[JUMLAH ]],0)</f>
        <v>0</v>
      </c>
    </row>
    <row r="21" spans="1:21" ht="13.2" hidden="1"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G21-M21</f>
        <v>0</v>
      </c>
      <c r="O21" s="187" t="s">
        <v>1292</v>
      </c>
      <c r="P21" s="181"/>
      <c r="Q21" s="180"/>
      <c r="T21" s="50" cm="1">
        <f t="array" ref="T21">_xlfn._xlws.FILTER(cek_realisasi[Akrual],cek_realisasi[Akun]=perbaikan_revisi[[#This Row],[Column1]],0)</f>
        <v>0</v>
      </c>
      <c r="U21" s="50">
        <f>IF(perbaikan_revisi[[#This Row],[Akrual]]&gt;perbaikan_revisi[[#This Row],[JUMLAH ]],perbaikan_revisi[[#This Row],[Akrual]]-perbaikan_revisi[[#This Row],[JUMLAH ]],0)</f>
        <v>0</v>
      </c>
    </row>
    <row r="22" spans="1:21"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c r="P22" s="181"/>
      <c r="Q22" s="180"/>
      <c r="S22" s="223" t="s">
        <v>500</v>
      </c>
      <c r="T22" s="47" cm="1">
        <f t="array" ref="T22">_xlfn._xlws.FILTER(cek_realisasi[Akrual],cek_realisasi[Akun]=perbaikan_revisi[[#This Row],[Column1]],0)</f>
        <v>25819700</v>
      </c>
      <c r="U22" s="47">
        <f>IF(perbaikan_revisi[[#This Row],[Akrual]]&gt;perbaikan_revisi[[#This Row],[JUMLAH ]],perbaikan_revisi[[#This Row],[Akrual]]-perbaikan_revisi[[#This Row],[JUMLAH ]],0)</f>
        <v>0</v>
      </c>
    </row>
    <row r="23" spans="1:21" ht="26.4" hidden="1"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G23-M23</f>
        <v>0</v>
      </c>
      <c r="O23" s="187" t="s">
        <v>1292</v>
      </c>
      <c r="P23" s="180"/>
      <c r="Q23" s="180"/>
      <c r="T23" s="50" cm="1">
        <f t="array" ref="T23">_xlfn._xlws.FILTER(cek_realisasi[Akrual],cek_realisasi[Akun]=perbaikan_revisi[[#This Row],[Column1]],0)</f>
        <v>25819700</v>
      </c>
      <c r="U23" s="50">
        <f>IF(perbaikan_revisi[[#This Row],[Akrual]]&gt;perbaikan_revisi[[#This Row],[JUMLAH ]],perbaikan_revisi[[#This Row],[Akrual]]-perbaikan_revisi[[#This Row],[JUMLAH ]],0)</f>
        <v>0</v>
      </c>
    </row>
    <row r="24" spans="1:21" ht="13.2" x14ac:dyDescent="0.25">
      <c r="A24" s="1" t="s">
        <v>37</v>
      </c>
      <c r="B24" s="42" t="s">
        <v>38</v>
      </c>
      <c r="C24" s="43" t="s">
        <v>39</v>
      </c>
      <c r="D24" s="42"/>
      <c r="E24" s="42"/>
      <c r="F24" s="44"/>
      <c r="G24" s="120">
        <f>SUM(G25,G30,G32)</f>
        <v>54519000</v>
      </c>
      <c r="H24" s="148" t="s">
        <v>38</v>
      </c>
      <c r="I24" s="43" t="s">
        <v>39</v>
      </c>
      <c r="J24" s="42"/>
      <c r="K24" s="42"/>
      <c r="L24" s="44"/>
      <c r="M24" s="44">
        <f>SUM(M25,M30,M32)</f>
        <v>54519000</v>
      </c>
      <c r="N24" s="313">
        <f>SUM(N25,N30,N32)</f>
        <v>0</v>
      </c>
      <c r="O24" s="207"/>
      <c r="P24" s="180" t="s">
        <v>499</v>
      </c>
      <c r="Q24" s="180" t="s">
        <v>500</v>
      </c>
      <c r="S24" s="223"/>
      <c r="T24" s="44" cm="1">
        <f t="array" ref="T24">_xlfn._xlws.FILTER(cek_realisasi[Akrual],cek_realisasi[Akun]=perbaikan_revisi[[#This Row],[Column1]],0)</f>
        <v>29940800</v>
      </c>
      <c r="U24" s="44">
        <f>IF(perbaikan_revisi[[#This Row],[Akrual]]&gt;perbaikan_revisi[[#This Row],[JUMLAH ]],perbaikan_revisi[[#This Row],[Akrual]]-perbaikan_revisi[[#This Row],[JUMLAH ]],0)</f>
        <v>0</v>
      </c>
    </row>
    <row r="25" spans="1:21" ht="13.2" hidden="1" x14ac:dyDescent="0.25">
      <c r="A25" s="1" t="s">
        <v>40</v>
      </c>
      <c r="B25" s="45" t="s">
        <v>523</v>
      </c>
      <c r="C25" s="46" t="s">
        <v>24</v>
      </c>
      <c r="D25" s="45"/>
      <c r="E25" s="45"/>
      <c r="F25" s="47"/>
      <c r="G25" s="121">
        <f>SUM(G26:G29)</f>
        <v>17500000</v>
      </c>
      <c r="H25" s="149" t="s">
        <v>523</v>
      </c>
      <c r="I25" s="46" t="s">
        <v>24</v>
      </c>
      <c r="J25" s="45"/>
      <c r="K25" s="45"/>
      <c r="L25" s="47"/>
      <c r="M25" s="47">
        <f>SUM(M26:M29)</f>
        <v>17500000</v>
      </c>
      <c r="N25" s="323">
        <f>SUM(N26:N29)</f>
        <v>0</v>
      </c>
      <c r="O25" s="187" t="s">
        <v>1292</v>
      </c>
      <c r="P25" s="180"/>
      <c r="Q25" s="180"/>
      <c r="S25" s="223" t="s">
        <v>500</v>
      </c>
      <c r="T25" s="47" cm="1">
        <f t="array" ref="T25">_xlfn._xlws.FILTER(cek_realisasi[Akrual],cek_realisasi[Akun]=perbaikan_revisi[[#This Row],[Column1]],0)</f>
        <v>6160800</v>
      </c>
      <c r="U25" s="47">
        <f>IF(perbaikan_revisi[[#This Row],[Akrual]]&gt;perbaikan_revisi[[#This Row],[JUMLAH ]],perbaikan_revisi[[#This Row],[Akrual]]-perbaikan_revisi[[#This Row],[JUMLAH ]],0)</f>
        <v>0</v>
      </c>
    </row>
    <row r="26" spans="1:21" ht="13.2" hidden="1" x14ac:dyDescent="0.25">
      <c r="A26" s="1" t="s">
        <v>41</v>
      </c>
      <c r="B26" s="48"/>
      <c r="C26" s="49" t="s">
        <v>554</v>
      </c>
      <c r="D26" s="48">
        <v>140</v>
      </c>
      <c r="E26" s="48" t="s">
        <v>26</v>
      </c>
      <c r="F26" s="50">
        <v>75000</v>
      </c>
      <c r="G26" s="122">
        <f>ROUNDDOWN(D26*F26,-3)</f>
        <v>10500000</v>
      </c>
      <c r="H26" s="150"/>
      <c r="I26" s="49" t="s">
        <v>554</v>
      </c>
      <c r="J26" s="48">
        <v>140</v>
      </c>
      <c r="K26" s="48" t="s">
        <v>26</v>
      </c>
      <c r="L26" s="50">
        <v>75000</v>
      </c>
      <c r="M26" s="50">
        <f>ROUNDDOWN(J26*L26,-3)</f>
        <v>10500000</v>
      </c>
      <c r="N26" s="247">
        <f t="shared" ref="N26:N29" si="3">G26-M26</f>
        <v>0</v>
      </c>
      <c r="O26" s="187" t="s">
        <v>1292</v>
      </c>
      <c r="P26" s="180"/>
      <c r="Q26" s="180"/>
      <c r="T26" s="204" cm="1">
        <f t="array" ref="T26">_xlfn._xlws.FILTER(cek_realisasi[Akrual],cek_realisasi[Akun]=perbaikan_revisi[[#This Row],[Column1]],0)</f>
        <v>3695800</v>
      </c>
      <c r="U26" s="204">
        <f>IF(perbaikan_revisi[[#This Row],[Akrual]]&gt;perbaikan_revisi[[#This Row],[JUMLAH ]],perbaikan_revisi[[#This Row],[Akrual]]-perbaikan_revisi[[#This Row],[JUMLAH ]],0)</f>
        <v>0</v>
      </c>
    </row>
    <row r="27" spans="1:21" ht="13.2" hidden="1" x14ac:dyDescent="0.25">
      <c r="A27" s="1" t="s">
        <v>42</v>
      </c>
      <c r="B27" s="48"/>
      <c r="C27" s="49" t="s">
        <v>555</v>
      </c>
      <c r="D27" s="48">
        <v>2</v>
      </c>
      <c r="E27" s="48" t="s">
        <v>120</v>
      </c>
      <c r="F27" s="50">
        <v>1000000</v>
      </c>
      <c r="G27" s="122">
        <f>ROUNDDOWN(D27*F27,-3)</f>
        <v>2000000</v>
      </c>
      <c r="H27" s="150"/>
      <c r="I27" s="49" t="s">
        <v>555</v>
      </c>
      <c r="J27" s="48">
        <v>2</v>
      </c>
      <c r="K27" s="48" t="s">
        <v>120</v>
      </c>
      <c r="L27" s="50">
        <v>1000000</v>
      </c>
      <c r="M27" s="50">
        <f>ROUNDDOWN(J27*L27,-3)</f>
        <v>2000000</v>
      </c>
      <c r="N27" s="247">
        <f t="shared" si="3"/>
        <v>0</v>
      </c>
      <c r="O27" s="187" t="s">
        <v>1292</v>
      </c>
      <c r="P27" s="180"/>
      <c r="Q27" s="180"/>
      <c r="T27" s="204" cm="1">
        <f t="array" ref="T27">_xlfn._xlws.FILTER(cek_realisasi[Akrual],cek_realisasi[Akun]=perbaikan_revisi[[#This Row],[Column1]],0)</f>
        <v>0</v>
      </c>
      <c r="U27" s="204">
        <f>IF(perbaikan_revisi[[#This Row],[Akrual]]&gt;perbaikan_revisi[[#This Row],[JUMLAH ]],perbaikan_revisi[[#This Row],[Akrual]]-perbaikan_revisi[[#This Row],[JUMLAH ]],0)</f>
        <v>0</v>
      </c>
    </row>
    <row r="28" spans="1:21" ht="13.2" hidden="1" x14ac:dyDescent="0.25">
      <c r="A28" s="1" t="s">
        <v>43</v>
      </c>
      <c r="B28" s="48"/>
      <c r="C28" s="49" t="s">
        <v>556</v>
      </c>
      <c r="D28" s="48">
        <v>2</v>
      </c>
      <c r="E28" s="48" t="s">
        <v>120</v>
      </c>
      <c r="F28" s="50">
        <v>1500000</v>
      </c>
      <c r="G28" s="122">
        <f>ROUNDDOWN(D28*F28,-3)</f>
        <v>3000000</v>
      </c>
      <c r="H28" s="150"/>
      <c r="I28" s="49" t="s">
        <v>556</v>
      </c>
      <c r="J28" s="48">
        <v>2</v>
      </c>
      <c r="K28" s="48" t="s">
        <v>120</v>
      </c>
      <c r="L28" s="50">
        <v>1500000</v>
      </c>
      <c r="M28" s="50">
        <f>ROUNDDOWN(J28*L28,-3)</f>
        <v>3000000</v>
      </c>
      <c r="N28" s="247">
        <f t="shared" si="3"/>
        <v>0</v>
      </c>
      <c r="O28" s="187" t="s">
        <v>1292</v>
      </c>
      <c r="P28" s="180"/>
      <c r="Q28" s="180"/>
      <c r="T28" s="204" cm="1">
        <f t="array" ref="T28">_xlfn._xlws.FILTER(cek_realisasi[Akrual],cek_realisasi[Akun]=perbaikan_revisi[[#This Row],[Column1]],0)</f>
        <v>1475000</v>
      </c>
      <c r="U28" s="204">
        <f>IF(perbaikan_revisi[[#This Row],[Akrual]]&gt;perbaikan_revisi[[#This Row],[JUMLAH ]],perbaikan_revisi[[#This Row],[Akrual]]-perbaikan_revisi[[#This Row],[JUMLAH ]],0)</f>
        <v>0</v>
      </c>
    </row>
    <row r="29" spans="1:21" ht="13.2" hidden="1" x14ac:dyDescent="0.25">
      <c r="A29" s="1" t="s">
        <v>44</v>
      </c>
      <c r="B29" s="48"/>
      <c r="C29" s="49" t="s">
        <v>557</v>
      </c>
      <c r="D29" s="48">
        <v>2</v>
      </c>
      <c r="E29" s="48" t="s">
        <v>120</v>
      </c>
      <c r="F29" s="50">
        <v>1000000</v>
      </c>
      <c r="G29" s="122">
        <f>ROUNDDOWN(D29*F29,-3)</f>
        <v>2000000</v>
      </c>
      <c r="H29" s="150"/>
      <c r="I29" s="49" t="s">
        <v>557</v>
      </c>
      <c r="J29" s="48">
        <v>2</v>
      </c>
      <c r="K29" s="48" t="s">
        <v>120</v>
      </c>
      <c r="L29" s="50">
        <v>1000000</v>
      </c>
      <c r="M29" s="50">
        <f>ROUNDDOWN(J29*L29,-3)</f>
        <v>2000000</v>
      </c>
      <c r="N29" s="247">
        <f t="shared" si="3"/>
        <v>0</v>
      </c>
      <c r="O29" s="187" t="s">
        <v>1292</v>
      </c>
      <c r="P29" s="180"/>
      <c r="Q29" s="180"/>
      <c r="T29" s="204" cm="1">
        <f t="array" ref="T29">_xlfn._xlws.FILTER(cek_realisasi[Akrual],cek_realisasi[Akun]=perbaikan_revisi[[#This Row],[Column1]],0)</f>
        <v>990000</v>
      </c>
      <c r="U29" s="204">
        <f>IF(perbaikan_revisi[[#This Row],[Akrual]]&gt;perbaikan_revisi[[#This Row],[JUMLAH ]],perbaikan_revisi[[#This Row],[Akrual]]-perbaikan_revisi[[#This Row],[JUMLAH ]],0)</f>
        <v>0</v>
      </c>
    </row>
    <row r="30" spans="1:21" ht="13.2" hidden="1" x14ac:dyDescent="0.25">
      <c r="A30" s="1" t="s">
        <v>45</v>
      </c>
      <c r="B30" s="45" t="s">
        <v>528</v>
      </c>
      <c r="C30" s="46" t="s">
        <v>31</v>
      </c>
      <c r="D30" s="45"/>
      <c r="E30" s="45"/>
      <c r="F30" s="47"/>
      <c r="G30" s="121">
        <f>G31</f>
        <v>5000000</v>
      </c>
      <c r="H30" s="149" t="s">
        <v>528</v>
      </c>
      <c r="I30" s="46" t="s">
        <v>31</v>
      </c>
      <c r="J30" s="45"/>
      <c r="K30" s="45"/>
      <c r="L30" s="47"/>
      <c r="M30" s="47">
        <f>M31</f>
        <v>5000000</v>
      </c>
      <c r="N30" s="323">
        <f>N31</f>
        <v>0</v>
      </c>
      <c r="O30" s="187" t="s">
        <v>1292</v>
      </c>
      <c r="P30" s="180"/>
      <c r="Q30" s="180"/>
      <c r="S30" s="223" t="s">
        <v>500</v>
      </c>
      <c r="T30" s="47" cm="1">
        <f t="array" ref="T30">_xlfn._xlws.FILTER(cek_realisasi[Akrual],cek_realisasi[Akun]=perbaikan_revisi[[#This Row],[Column1]],0)</f>
        <v>2400000</v>
      </c>
      <c r="U30" s="47">
        <f>IF(perbaikan_revisi[[#This Row],[Akrual]]&gt;perbaikan_revisi[[#This Row],[JUMLAH ]],perbaikan_revisi[[#This Row],[Akrual]]-perbaikan_revisi[[#This Row],[JUMLAH ]],0)</f>
        <v>0</v>
      </c>
    </row>
    <row r="31" spans="1:21" ht="13.2" hidden="1" x14ac:dyDescent="0.25">
      <c r="A31" s="1" t="s">
        <v>46</v>
      </c>
      <c r="B31" s="48"/>
      <c r="C31" s="49" t="s">
        <v>558</v>
      </c>
      <c r="D31" s="48">
        <v>5</v>
      </c>
      <c r="E31" s="48" t="s">
        <v>33</v>
      </c>
      <c r="F31" s="50">
        <v>1000000</v>
      </c>
      <c r="G31" s="122">
        <f>ROUNDDOWN(D31*F31,-3)</f>
        <v>5000000</v>
      </c>
      <c r="H31" s="150"/>
      <c r="I31" s="49" t="s">
        <v>558</v>
      </c>
      <c r="J31" s="48">
        <v>5</v>
      </c>
      <c r="K31" s="48" t="s">
        <v>33</v>
      </c>
      <c r="L31" s="50">
        <v>1000000</v>
      </c>
      <c r="M31" s="50">
        <f>ROUNDDOWN(J31*L31,-3)</f>
        <v>5000000</v>
      </c>
      <c r="N31" s="247">
        <f>G31-M31</f>
        <v>0</v>
      </c>
      <c r="O31" s="187" t="s">
        <v>1292</v>
      </c>
      <c r="P31" s="180"/>
      <c r="Q31" s="180"/>
      <c r="T31" s="50" cm="1">
        <f t="array" ref="T31">_xlfn._xlws.FILTER(cek_realisasi[Akrual],cek_realisasi[Akun]=perbaikan_revisi[[#This Row],[Column1]],0)</f>
        <v>2400000</v>
      </c>
      <c r="U31" s="50">
        <f>IF(perbaikan_revisi[[#This Row],[Akrual]]&gt;perbaikan_revisi[[#This Row],[JUMLAH ]],perbaikan_revisi[[#This Row],[Akrual]]-perbaikan_revisi[[#This Row],[JUMLAH ]],0)</f>
        <v>0</v>
      </c>
    </row>
    <row r="32" spans="1:21" ht="13.2" hidden="1" x14ac:dyDescent="0.25">
      <c r="A32" s="1" t="s">
        <v>47</v>
      </c>
      <c r="B32" s="45" t="s">
        <v>525</v>
      </c>
      <c r="C32" s="46" t="s">
        <v>35</v>
      </c>
      <c r="D32" s="45"/>
      <c r="E32" s="45"/>
      <c r="F32" s="47"/>
      <c r="G32" s="121">
        <f>G33</f>
        <v>32019000</v>
      </c>
      <c r="H32" s="149" t="s">
        <v>525</v>
      </c>
      <c r="I32" s="46" t="s">
        <v>35</v>
      </c>
      <c r="J32" s="45"/>
      <c r="K32" s="45"/>
      <c r="L32" s="47"/>
      <c r="M32" s="47">
        <f>M33</f>
        <v>32019000</v>
      </c>
      <c r="N32" s="323">
        <f>N33</f>
        <v>0</v>
      </c>
      <c r="O32" s="187" t="s">
        <v>1292</v>
      </c>
      <c r="P32" s="180"/>
      <c r="Q32" s="180"/>
      <c r="S32" s="223" t="s">
        <v>500</v>
      </c>
      <c r="T32" s="47" cm="1">
        <f t="array" ref="T32">_xlfn._xlws.FILTER(cek_realisasi[Akrual],cek_realisasi[Akun]=perbaikan_revisi[[#This Row],[Column1]],0)</f>
        <v>21380000</v>
      </c>
      <c r="U32" s="47">
        <f>IF(perbaikan_revisi[[#This Row],[Akrual]]&gt;perbaikan_revisi[[#This Row],[JUMLAH ]],perbaikan_revisi[[#This Row],[Akrual]]-perbaikan_revisi[[#This Row],[JUMLAH ]],0)</f>
        <v>0</v>
      </c>
    </row>
    <row r="33" spans="1:21" ht="13.2" hidden="1" x14ac:dyDescent="0.25">
      <c r="A33" s="1" t="s">
        <v>48</v>
      </c>
      <c r="B33" s="48"/>
      <c r="C33" s="49" t="s">
        <v>560</v>
      </c>
      <c r="D33" s="48">
        <v>11</v>
      </c>
      <c r="E33" s="48" t="s">
        <v>26</v>
      </c>
      <c r="F33" s="50">
        <v>2910883</v>
      </c>
      <c r="G33" s="122">
        <f>ROUNDDOWN(D33*F33,-3)</f>
        <v>32019000</v>
      </c>
      <c r="H33" s="150"/>
      <c r="I33" s="49" t="s">
        <v>560</v>
      </c>
      <c r="J33" s="48">
        <v>11</v>
      </c>
      <c r="K33" s="48" t="s">
        <v>26</v>
      </c>
      <c r="L33" s="50">
        <v>2910883</v>
      </c>
      <c r="M33" s="50">
        <f>ROUNDDOWN(J33*L33,-3)</f>
        <v>32019000</v>
      </c>
      <c r="N33" s="432">
        <f>G33-M33</f>
        <v>0</v>
      </c>
      <c r="O33" s="187" t="s">
        <v>1292</v>
      </c>
      <c r="P33" s="180"/>
      <c r="Q33" s="180"/>
      <c r="T33" s="50" cm="1">
        <f t="array" ref="T33">_xlfn._xlws.FILTER(cek_realisasi[Akrual],cek_realisasi[Akun]=perbaikan_revisi[[#This Row],[Column1]],0)</f>
        <v>21380000</v>
      </c>
      <c r="U33" s="50">
        <f>IF(perbaikan_revisi[[#This Row],[Akrual]]&gt;perbaikan_revisi[[#This Row],[JUMLAH ]],perbaikan_revisi[[#This Row],[Akrual]]-perbaikan_revisi[[#This Row],[JUMLAH ]],0)</f>
        <v>0</v>
      </c>
    </row>
    <row r="34" spans="1:21" ht="13.2" x14ac:dyDescent="0.25">
      <c r="A34" s="1" t="s">
        <v>49</v>
      </c>
      <c r="B34" s="39" t="s">
        <v>50</v>
      </c>
      <c r="C34" s="40" t="s">
        <v>51</v>
      </c>
      <c r="D34" s="39"/>
      <c r="E34" s="39" t="s">
        <v>553</v>
      </c>
      <c r="F34" s="41"/>
      <c r="G34" s="119">
        <f>SUM(G35,G47)</f>
        <v>118802000</v>
      </c>
      <c r="H34" s="147" t="s">
        <v>50</v>
      </c>
      <c r="I34" s="40" t="s">
        <v>51</v>
      </c>
      <c r="J34" s="39"/>
      <c r="K34" s="39" t="s">
        <v>553</v>
      </c>
      <c r="L34" s="41"/>
      <c r="M34" s="41">
        <f>SUM(M35,M47)</f>
        <v>118802000</v>
      </c>
      <c r="N34" s="436">
        <f>SUM(N35,N47)</f>
        <v>0</v>
      </c>
      <c r="O34" s="207"/>
      <c r="P34" s="180"/>
      <c r="Q34" s="180"/>
      <c r="T34" s="41" cm="1">
        <f t="array" ref="T34">_xlfn._xlws.FILTER(cek_realisasi[Akrual],cek_realisasi[Akun]=perbaikan_revisi[[#This Row],[Column1]],0)</f>
        <v>40182856</v>
      </c>
      <c r="U34" s="41">
        <f>IF(perbaikan_revisi[[#This Row],[Akrual]]&gt;perbaikan_revisi[[#This Row],[JUMLAH ]],perbaikan_revisi[[#This Row],[Akrual]]-perbaikan_revisi[[#This Row],[JUMLAH ]],0)</f>
        <v>0</v>
      </c>
    </row>
    <row r="35" spans="1:21" ht="13.2" x14ac:dyDescent="0.25">
      <c r="A35" s="1" t="s">
        <v>52</v>
      </c>
      <c r="B35" s="42" t="s">
        <v>21</v>
      </c>
      <c r="C35" s="43" t="s">
        <v>561</v>
      </c>
      <c r="D35" s="42"/>
      <c r="E35" s="42"/>
      <c r="F35" s="44"/>
      <c r="G35" s="120">
        <f>SUM(G36,G45)</f>
        <v>35050000</v>
      </c>
      <c r="H35" s="148" t="s">
        <v>21</v>
      </c>
      <c r="I35" s="43" t="s">
        <v>561</v>
      </c>
      <c r="J35" s="42"/>
      <c r="K35" s="42"/>
      <c r="L35" s="44"/>
      <c r="M35" s="44">
        <f>SUM(M36,M41,M43,M45)</f>
        <v>35050000</v>
      </c>
      <c r="N35" s="313">
        <f>SUM(N36,N41,N43,N45)</f>
        <v>0</v>
      </c>
      <c r="O35" s="207"/>
      <c r="P35" s="180" t="s">
        <v>499</v>
      </c>
      <c r="Q35" s="180" t="s">
        <v>501</v>
      </c>
      <c r="S35" s="223"/>
      <c r="T35" s="44" cm="1">
        <f t="array" ref="T35">_xlfn._xlws.FILTER(cek_realisasi[Akrual],cek_realisasi[Akun]=perbaikan_revisi[[#This Row],[Column1]],0)</f>
        <v>23210000</v>
      </c>
      <c r="U35" s="44">
        <f>IF(perbaikan_revisi[[#This Row],[Akrual]]&gt;perbaikan_revisi[[#This Row],[JUMLAH ]],perbaikan_revisi[[#This Row],[Akrual]]-perbaikan_revisi[[#This Row],[JUMLAH ]],0)</f>
        <v>0</v>
      </c>
    </row>
    <row r="36" spans="1:21" ht="13.2" hidden="1" x14ac:dyDescent="0.25">
      <c r="A36" s="1" t="s">
        <v>53</v>
      </c>
      <c r="B36" s="45" t="s">
        <v>523</v>
      </c>
      <c r="C36" s="46" t="s">
        <v>24</v>
      </c>
      <c r="D36" s="45"/>
      <c r="E36" s="45"/>
      <c r="F36" s="47"/>
      <c r="G36" s="121">
        <f>SUM(G37:G40)</f>
        <v>11050000</v>
      </c>
      <c r="H36" s="149" t="s">
        <v>523</v>
      </c>
      <c r="I36" s="46" t="s">
        <v>24</v>
      </c>
      <c r="J36" s="45"/>
      <c r="K36" s="45"/>
      <c r="L36" s="47"/>
      <c r="M36" s="47">
        <f>SUM(M37:M40)</f>
        <v>11050000</v>
      </c>
      <c r="N36" s="323">
        <f>SUM(N37:N40)</f>
        <v>0</v>
      </c>
      <c r="O36" s="207" t="s">
        <v>1292</v>
      </c>
      <c r="P36" s="180"/>
      <c r="Q36" s="180"/>
      <c r="S36" s="223" t="s">
        <v>501</v>
      </c>
      <c r="T36" s="47" cm="1">
        <f t="array" ref="T36">_xlfn._xlws.FILTER(cek_realisasi[Akrual],cek_realisasi[Akun]=perbaikan_revisi[[#This Row],[Column1]],0)</f>
        <v>4900000</v>
      </c>
      <c r="U36" s="47">
        <f>IF(perbaikan_revisi[[#This Row],[Akrual]]&gt;perbaikan_revisi[[#This Row],[JUMLAH ]],perbaikan_revisi[[#This Row],[Akrual]]-perbaikan_revisi[[#This Row],[JUMLAH ]],0)</f>
        <v>0</v>
      </c>
    </row>
    <row r="37" spans="1:21" ht="13.2" hidden="1" x14ac:dyDescent="0.25">
      <c r="A37" s="1" t="s">
        <v>54</v>
      </c>
      <c r="B37" s="48"/>
      <c r="C37" s="49" t="s">
        <v>554</v>
      </c>
      <c r="D37" s="48">
        <v>100</v>
      </c>
      <c r="E37" s="48" t="s">
        <v>26</v>
      </c>
      <c r="F37" s="50">
        <v>75000</v>
      </c>
      <c r="G37" s="122">
        <f>ROUNDDOWN(D37*F37,-3)</f>
        <v>7500000</v>
      </c>
      <c r="H37" s="150"/>
      <c r="I37" s="49" t="s">
        <v>554</v>
      </c>
      <c r="J37" s="48">
        <v>100</v>
      </c>
      <c r="K37" s="48" t="s">
        <v>26</v>
      </c>
      <c r="L37" s="50">
        <v>75000</v>
      </c>
      <c r="M37" s="50">
        <f>ROUNDDOWN(J37*L37,-3)</f>
        <v>7500000</v>
      </c>
      <c r="N37" s="247">
        <f t="shared" ref="N37:N40" si="4">G37-M37</f>
        <v>0</v>
      </c>
      <c r="O37" s="207" t="s">
        <v>1292</v>
      </c>
      <c r="P37" s="180"/>
      <c r="Q37" s="180"/>
      <c r="T37" s="204" cm="1">
        <f t="array" ref="T37">_xlfn._xlws.FILTER(cek_realisasi[Akrual],cek_realisasi[Akun]=perbaikan_revisi[[#This Row],[Column1]],0)</f>
        <v>2442000</v>
      </c>
      <c r="U37" s="204">
        <f>IF(perbaikan_revisi[[#This Row],[Akrual]]&gt;perbaikan_revisi[[#This Row],[JUMLAH ]],perbaikan_revisi[[#This Row],[Akrual]]-perbaikan_revisi[[#This Row],[JUMLAH ]],0)</f>
        <v>0</v>
      </c>
    </row>
    <row r="38" spans="1:21" ht="13.2" hidden="1" x14ac:dyDescent="0.25">
      <c r="A38" s="1" t="s">
        <v>56</v>
      </c>
      <c r="B38" s="48"/>
      <c r="C38" s="49" t="s">
        <v>562</v>
      </c>
      <c r="D38" s="48">
        <v>1</v>
      </c>
      <c r="E38" s="48" t="s">
        <v>120</v>
      </c>
      <c r="F38" s="50">
        <v>1500000</v>
      </c>
      <c r="G38" s="122">
        <f>ROUNDDOWN(D38*F38,-3)</f>
        <v>1500000</v>
      </c>
      <c r="H38" s="150"/>
      <c r="I38" s="49" t="s">
        <v>562</v>
      </c>
      <c r="J38" s="48">
        <v>1</v>
      </c>
      <c r="K38" s="48" t="s">
        <v>120</v>
      </c>
      <c r="L38" s="50">
        <v>1500000</v>
      </c>
      <c r="M38" s="50">
        <f>ROUNDDOWN(J38*L38,-3)</f>
        <v>1500000</v>
      </c>
      <c r="N38" s="247">
        <f t="shared" si="4"/>
        <v>0</v>
      </c>
      <c r="O38" s="207" t="s">
        <v>1292</v>
      </c>
      <c r="P38" s="180"/>
      <c r="Q38" s="180"/>
      <c r="T38" s="204" cm="1">
        <f t="array" ref="T38">_xlfn._xlws.FILTER(cek_realisasi[Akrual],cek_realisasi[Akun]=perbaikan_revisi[[#This Row],[Column1]],0)</f>
        <v>1470000</v>
      </c>
      <c r="U38" s="204">
        <f>IF(perbaikan_revisi[[#This Row],[Akrual]]&gt;perbaikan_revisi[[#This Row],[JUMLAH ]],perbaikan_revisi[[#This Row],[Akrual]]-perbaikan_revisi[[#This Row],[JUMLAH ]],0)</f>
        <v>0</v>
      </c>
    </row>
    <row r="39" spans="1:21" ht="13.2" hidden="1" x14ac:dyDescent="0.25">
      <c r="A39" s="1" t="s">
        <v>57</v>
      </c>
      <c r="B39" s="48"/>
      <c r="C39" s="49" t="s">
        <v>563</v>
      </c>
      <c r="D39" s="48">
        <v>1</v>
      </c>
      <c r="E39" s="48" t="s">
        <v>120</v>
      </c>
      <c r="F39" s="50">
        <v>1000000</v>
      </c>
      <c r="G39" s="122">
        <f>ROUNDDOWN(D39*F39,-3)</f>
        <v>1000000</v>
      </c>
      <c r="H39" s="150"/>
      <c r="I39" s="49" t="s">
        <v>563</v>
      </c>
      <c r="J39" s="48">
        <v>1</v>
      </c>
      <c r="K39" s="48" t="s">
        <v>120</v>
      </c>
      <c r="L39" s="50">
        <v>1000000</v>
      </c>
      <c r="M39" s="50">
        <f>ROUNDDOWN(J39*L39,-3)</f>
        <v>1000000</v>
      </c>
      <c r="N39" s="247">
        <f t="shared" si="4"/>
        <v>0</v>
      </c>
      <c r="O39" s="207" t="s">
        <v>1292</v>
      </c>
      <c r="P39" s="180"/>
      <c r="Q39" s="180"/>
      <c r="T39" s="204" cm="1">
        <f t="array" ref="T39">_xlfn._xlws.FILTER(cek_realisasi[Akrual],cek_realisasi[Akun]=perbaikan_revisi[[#This Row],[Column1]],0)</f>
        <v>988000</v>
      </c>
      <c r="U39" s="204">
        <f>IF(perbaikan_revisi[[#This Row],[Akrual]]&gt;perbaikan_revisi[[#This Row],[JUMLAH ]],perbaikan_revisi[[#This Row],[Akrual]]-perbaikan_revisi[[#This Row],[JUMLAH ]],0)</f>
        <v>0</v>
      </c>
    </row>
    <row r="40" spans="1:21" ht="13.2" hidden="1" x14ac:dyDescent="0.25">
      <c r="A40" s="1" t="s">
        <v>58</v>
      </c>
      <c r="B40" s="48"/>
      <c r="C40" s="49" t="s">
        <v>564</v>
      </c>
      <c r="D40" s="48">
        <v>3</v>
      </c>
      <c r="E40" s="48" t="s">
        <v>59</v>
      </c>
      <c r="F40" s="50">
        <v>350000</v>
      </c>
      <c r="G40" s="122">
        <f>ROUNDDOWN(D40*F40,-3)</f>
        <v>1050000</v>
      </c>
      <c r="H40" s="150"/>
      <c r="I40" s="49" t="s">
        <v>564</v>
      </c>
      <c r="J40" s="48">
        <v>3</v>
      </c>
      <c r="K40" s="48" t="s">
        <v>59</v>
      </c>
      <c r="L40" s="50">
        <v>350000</v>
      </c>
      <c r="M40" s="50">
        <f>ROUNDDOWN(J40*L40,-3)</f>
        <v>1050000</v>
      </c>
      <c r="N40" s="247">
        <f t="shared" si="4"/>
        <v>0</v>
      </c>
      <c r="O40" s="207" t="s">
        <v>1292</v>
      </c>
      <c r="P40" s="180"/>
      <c r="Q40" s="180"/>
      <c r="T40" s="50" cm="1">
        <f t="array" ref="T40">_xlfn._xlws.FILTER(cek_realisasi[Akrual],cek_realisasi[Akun]=perbaikan_revisi[[#This Row],[Column1]],0)</f>
        <v>0</v>
      </c>
      <c r="U40" s="50">
        <f>IF(perbaikan_revisi[[#This Row],[Akrual]]&gt;perbaikan_revisi[[#This Row],[JUMLAH ]],perbaikan_revisi[[#This Row],[Akrual]]-perbaikan_revisi[[#This Row],[JUMLAH ]],0)</f>
        <v>0</v>
      </c>
    </row>
    <row r="41" spans="1:21" ht="13.2" hidden="1" x14ac:dyDescent="0.25">
      <c r="A41" s="1" t="s">
        <v>53</v>
      </c>
      <c r="B41" s="48"/>
      <c r="C41" s="49"/>
      <c r="D41" s="48"/>
      <c r="E41" s="48"/>
      <c r="F41" s="50"/>
      <c r="G41" s="122"/>
      <c r="H41" s="149" t="s">
        <v>524</v>
      </c>
      <c r="I41" s="46" t="s">
        <v>73</v>
      </c>
      <c r="J41" s="45"/>
      <c r="K41" s="45"/>
      <c r="L41" s="47"/>
      <c r="M41" s="47">
        <f>M42</f>
        <v>0</v>
      </c>
      <c r="N41" s="323">
        <f>N42</f>
        <v>0</v>
      </c>
      <c r="O41" s="207" t="s">
        <v>1292</v>
      </c>
      <c r="P41" s="180"/>
      <c r="Q41" s="180"/>
      <c r="S41" s="223" t="s">
        <v>501</v>
      </c>
      <c r="T41" s="47"/>
      <c r="U41" s="47">
        <f>IF(perbaikan_revisi[[#This Row],[Akrual]]&gt;perbaikan_revisi[[#This Row],[JUMLAH ]],perbaikan_revisi[[#This Row],[Akrual]]-perbaikan_revisi[[#This Row],[JUMLAH ]],0)</f>
        <v>0</v>
      </c>
    </row>
    <row r="42" spans="1:21" ht="13.2" hidden="1" x14ac:dyDescent="0.25">
      <c r="A42" s="1"/>
      <c r="B42" s="48"/>
      <c r="C42" s="49"/>
      <c r="D42" s="48"/>
      <c r="E42" s="48"/>
      <c r="F42" s="50"/>
      <c r="G42" s="122"/>
      <c r="H42" s="150"/>
      <c r="I42" s="49" t="s">
        <v>983</v>
      </c>
      <c r="J42" s="190">
        <v>0</v>
      </c>
      <c r="K42" s="48" t="s">
        <v>120</v>
      </c>
      <c r="L42" s="50">
        <v>31000000</v>
      </c>
      <c r="M42" s="50">
        <f>ROUNDDOWN(J42*L42,-3)</f>
        <v>0</v>
      </c>
      <c r="N42" s="247">
        <f>G42-M42</f>
        <v>0</v>
      </c>
      <c r="O42" s="207" t="s">
        <v>1292</v>
      </c>
      <c r="P42" s="180"/>
      <c r="Q42" s="180"/>
      <c r="T42" s="50"/>
      <c r="U42" s="50">
        <f>IF(perbaikan_revisi[[#This Row],[Akrual]]&gt;perbaikan_revisi[[#This Row],[JUMLAH ]],perbaikan_revisi[[#This Row],[Akrual]]-perbaikan_revisi[[#This Row],[JUMLAH ]],0)</f>
        <v>0</v>
      </c>
    </row>
    <row r="43" spans="1:21" ht="13.2" hidden="1" x14ac:dyDescent="0.25">
      <c r="A43" s="1" t="s">
        <v>991</v>
      </c>
      <c r="B43" s="48"/>
      <c r="C43" s="49"/>
      <c r="D43" s="48"/>
      <c r="E43" s="48"/>
      <c r="F43" s="50"/>
      <c r="G43" s="122"/>
      <c r="H43" s="153" t="s">
        <v>528</v>
      </c>
      <c r="I43" s="58" t="s">
        <v>31</v>
      </c>
      <c r="J43" s="306"/>
      <c r="K43" s="57"/>
      <c r="L43" s="59"/>
      <c r="M43" s="59">
        <f>M44</f>
        <v>0</v>
      </c>
      <c r="N43" s="325">
        <f>N44</f>
        <v>0</v>
      </c>
      <c r="O43" s="207" t="s">
        <v>1292</v>
      </c>
      <c r="P43" s="180"/>
      <c r="Q43" s="180"/>
      <c r="S43" s="223" t="s">
        <v>501</v>
      </c>
      <c r="T43" s="59"/>
      <c r="U43" s="59">
        <f>IF(perbaikan_revisi[[#This Row],[Akrual]]&gt;perbaikan_revisi[[#This Row],[JUMLAH ]],perbaikan_revisi[[#This Row],[Akrual]]-perbaikan_revisi[[#This Row],[JUMLAH ]],0)</f>
        <v>0</v>
      </c>
    </row>
    <row r="44" spans="1:21" ht="13.2" hidden="1" x14ac:dyDescent="0.25">
      <c r="A44" s="1"/>
      <c r="B44" s="48"/>
      <c r="C44" s="49"/>
      <c r="D44" s="48"/>
      <c r="E44" s="48"/>
      <c r="F44" s="50"/>
      <c r="G44" s="122"/>
      <c r="H44" s="150"/>
      <c r="I44" s="49" t="s">
        <v>558</v>
      </c>
      <c r="J44" s="190">
        <v>0</v>
      </c>
      <c r="K44" s="48" t="s">
        <v>33</v>
      </c>
      <c r="L44" s="50">
        <v>1000000</v>
      </c>
      <c r="M44" s="50">
        <f>ROUNDDOWN(J44*L44,-3)</f>
        <v>0</v>
      </c>
      <c r="N44" s="247">
        <f>G44-M44</f>
        <v>0</v>
      </c>
      <c r="O44" s="207" t="s">
        <v>1292</v>
      </c>
      <c r="P44" s="180"/>
      <c r="Q44" s="180"/>
      <c r="T44" s="50"/>
      <c r="U44" s="50">
        <f>IF(perbaikan_revisi[[#This Row],[Akrual]]&gt;perbaikan_revisi[[#This Row],[JUMLAH ]],perbaikan_revisi[[#This Row],[Akrual]]-perbaikan_revisi[[#This Row],[JUMLAH ]],0)</f>
        <v>0</v>
      </c>
    </row>
    <row r="45" spans="1:21" ht="13.2" hidden="1" x14ac:dyDescent="0.25">
      <c r="A45" s="1" t="s">
        <v>60</v>
      </c>
      <c r="B45" s="51" t="s">
        <v>525</v>
      </c>
      <c r="C45" s="52" t="s">
        <v>35</v>
      </c>
      <c r="D45" s="51"/>
      <c r="E45" s="51"/>
      <c r="F45" s="53"/>
      <c r="G45" s="123">
        <f>G46</f>
        <v>24000000</v>
      </c>
      <c r="H45" s="151" t="s">
        <v>525</v>
      </c>
      <c r="I45" s="52" t="s">
        <v>35</v>
      </c>
      <c r="J45" s="51"/>
      <c r="K45" s="51"/>
      <c r="L45" s="53"/>
      <c r="M45" s="53">
        <f>M46</f>
        <v>24000000</v>
      </c>
      <c r="N45" s="324">
        <f>N46</f>
        <v>0</v>
      </c>
      <c r="O45" s="207" t="s">
        <v>1292</v>
      </c>
      <c r="P45" s="180"/>
      <c r="Q45" s="180"/>
      <c r="S45" s="223" t="s">
        <v>501</v>
      </c>
      <c r="T45" s="53" cm="1">
        <f t="array" ref="T45">_xlfn._xlws.FILTER(cek_realisasi[Akrual],cek_realisasi[Akun]=perbaikan_revisi[[#This Row],[Column1]],0)</f>
        <v>18310000</v>
      </c>
      <c r="U45" s="53">
        <f>IF(perbaikan_revisi[[#This Row],[Akrual]]&gt;perbaikan_revisi[[#This Row],[JUMLAH ]],perbaikan_revisi[[#This Row],[Akrual]]-perbaikan_revisi[[#This Row],[JUMLAH ]],0)</f>
        <v>0</v>
      </c>
    </row>
    <row r="46" spans="1:21" ht="26.4" hidden="1" x14ac:dyDescent="0.25">
      <c r="A46" s="1" t="s">
        <v>61</v>
      </c>
      <c r="B46" s="48"/>
      <c r="C46" s="49" t="s">
        <v>565</v>
      </c>
      <c r="D46" s="48">
        <v>6</v>
      </c>
      <c r="E46" s="48" t="s">
        <v>26</v>
      </c>
      <c r="F46" s="50">
        <v>4000000</v>
      </c>
      <c r="G46" s="122">
        <f>ROUNDDOWN(D46*F46,-3)</f>
        <v>24000000</v>
      </c>
      <c r="H46" s="150"/>
      <c r="I46" s="49" t="s">
        <v>565</v>
      </c>
      <c r="J46" s="48">
        <v>6</v>
      </c>
      <c r="K46" s="48" t="s">
        <v>26</v>
      </c>
      <c r="L46" s="50">
        <v>4000000</v>
      </c>
      <c r="M46" s="50">
        <f>ROUNDDOWN(J46*L46,-3)</f>
        <v>24000000</v>
      </c>
      <c r="N46" s="247">
        <f>G46-M46</f>
        <v>0</v>
      </c>
      <c r="O46" s="207" t="s">
        <v>1292</v>
      </c>
      <c r="P46" s="181"/>
      <c r="Q46" s="180"/>
      <c r="T46" s="50" cm="1">
        <f t="array" ref="T46">_xlfn._xlws.FILTER(cek_realisasi[Akrual],cek_realisasi[Akun]=perbaikan_revisi[[#This Row],[Column1]],0)</f>
        <v>18310000</v>
      </c>
      <c r="U46" s="50">
        <f>IF(perbaikan_revisi[[#This Row],[Akrual]]&gt;perbaikan_revisi[[#This Row],[JUMLAH ]],perbaikan_revisi[[#This Row],[Akrual]]-perbaikan_revisi[[#This Row],[JUMLAH ]],0)</f>
        <v>0</v>
      </c>
    </row>
    <row r="47" spans="1:21" ht="13.2" x14ac:dyDescent="0.25">
      <c r="A47" s="1" t="s">
        <v>62</v>
      </c>
      <c r="B47" s="54" t="s">
        <v>38</v>
      </c>
      <c r="C47" s="55" t="s">
        <v>566</v>
      </c>
      <c r="D47" s="54"/>
      <c r="E47" s="54"/>
      <c r="F47" s="56"/>
      <c r="G47" s="124">
        <f>SUM(G48,G53,G55)</f>
        <v>83752000</v>
      </c>
      <c r="H47" s="152" t="s">
        <v>38</v>
      </c>
      <c r="I47" s="55" t="s">
        <v>566</v>
      </c>
      <c r="J47" s="54"/>
      <c r="K47" s="54"/>
      <c r="L47" s="56"/>
      <c r="M47" s="56">
        <f>SUM(M48,M53,M55)</f>
        <v>83752000</v>
      </c>
      <c r="N47" s="326">
        <f>SUM(N48,N53,N55)</f>
        <v>0</v>
      </c>
      <c r="O47" s="207"/>
      <c r="P47" s="180" t="s">
        <v>499</v>
      </c>
      <c r="Q47" s="180" t="s">
        <v>501</v>
      </c>
      <c r="S47" s="223"/>
      <c r="T47" s="56" cm="1">
        <f t="array" ref="T47">_xlfn._xlws.FILTER(cek_realisasi[Akrual],cek_realisasi[Akun]=perbaikan_revisi[[#This Row],[Column1]],0)</f>
        <v>16972856</v>
      </c>
      <c r="U47" s="56">
        <f>IF(perbaikan_revisi[[#This Row],[Akrual]]&gt;perbaikan_revisi[[#This Row],[JUMLAH ]],perbaikan_revisi[[#This Row],[Akrual]]-perbaikan_revisi[[#This Row],[JUMLAH ]],0)</f>
        <v>0</v>
      </c>
    </row>
    <row r="48" spans="1:21" ht="13.2" hidden="1" x14ac:dyDescent="0.25">
      <c r="A48" s="1" t="s">
        <v>567</v>
      </c>
      <c r="B48" s="51" t="s">
        <v>523</v>
      </c>
      <c r="C48" s="52" t="s">
        <v>24</v>
      </c>
      <c r="D48" s="51"/>
      <c r="E48" s="51"/>
      <c r="F48" s="53"/>
      <c r="G48" s="123">
        <f>SUM(G49:G52)</f>
        <v>13500000</v>
      </c>
      <c r="H48" s="151" t="s">
        <v>523</v>
      </c>
      <c r="I48" s="52" t="s">
        <v>24</v>
      </c>
      <c r="J48" s="51"/>
      <c r="K48" s="51"/>
      <c r="L48" s="53"/>
      <c r="M48" s="53">
        <f>SUM(M49:M52)</f>
        <v>13500000</v>
      </c>
      <c r="N48" s="324">
        <f>SUM(N49:N52)</f>
        <v>0</v>
      </c>
      <c r="O48" s="207" t="s">
        <v>1292</v>
      </c>
      <c r="P48" s="180"/>
      <c r="Q48" s="180"/>
      <c r="S48" s="223" t="s">
        <v>501</v>
      </c>
      <c r="T48" s="53" cm="1">
        <f t="array" ref="T48">_xlfn._xlws.FILTER(cek_realisasi[Akrual],cek_realisasi[Akun]=perbaikan_revisi[[#This Row],[Column1]],0)</f>
        <v>4069000</v>
      </c>
      <c r="U48" s="53">
        <f>IF(perbaikan_revisi[[#This Row],[Akrual]]&gt;perbaikan_revisi[[#This Row],[JUMLAH ]],perbaikan_revisi[[#This Row],[Akrual]]-perbaikan_revisi[[#This Row],[JUMLAH ]],0)</f>
        <v>0</v>
      </c>
    </row>
    <row r="49" spans="1:21" ht="13.2" hidden="1" x14ac:dyDescent="0.25">
      <c r="A49" s="1" t="s">
        <v>568</v>
      </c>
      <c r="B49" s="48"/>
      <c r="C49" s="49" t="s">
        <v>554</v>
      </c>
      <c r="D49" s="48">
        <v>100</v>
      </c>
      <c r="E49" s="48" t="s">
        <v>26</v>
      </c>
      <c r="F49" s="50">
        <v>75000</v>
      </c>
      <c r="G49" s="122">
        <f>ROUNDDOWN(D49*F49,-3)</f>
        <v>7500000</v>
      </c>
      <c r="H49" s="150"/>
      <c r="I49" s="49" t="s">
        <v>554</v>
      </c>
      <c r="J49" s="48">
        <v>100</v>
      </c>
      <c r="K49" s="48" t="s">
        <v>26</v>
      </c>
      <c r="L49" s="50">
        <v>75000</v>
      </c>
      <c r="M49" s="50">
        <f>ROUNDDOWN(J49*L49,-3)</f>
        <v>7500000</v>
      </c>
      <c r="N49" s="247">
        <f t="shared" ref="N49:N52" si="5">G49-M49</f>
        <v>0</v>
      </c>
      <c r="O49" s="207" t="s">
        <v>1292</v>
      </c>
      <c r="P49" s="180"/>
      <c r="Q49" s="180"/>
      <c r="T49" s="204" cm="1">
        <f t="array" ref="T49">_xlfn._xlws.FILTER(cek_realisasi[Akrual],cek_realisasi[Akun]=perbaikan_revisi[[#This Row],[Column1]],0)</f>
        <v>1584000</v>
      </c>
      <c r="U49" s="204">
        <f>IF(perbaikan_revisi[[#This Row],[Akrual]]&gt;perbaikan_revisi[[#This Row],[JUMLAH ]],perbaikan_revisi[[#This Row],[Akrual]]-perbaikan_revisi[[#This Row],[JUMLAH ]],0)</f>
        <v>0</v>
      </c>
    </row>
    <row r="50" spans="1:21" ht="13.2" hidden="1" x14ac:dyDescent="0.25">
      <c r="A50" s="1" t="s">
        <v>569</v>
      </c>
      <c r="B50" s="48"/>
      <c r="C50" s="49" t="s">
        <v>562</v>
      </c>
      <c r="D50" s="48">
        <v>2</v>
      </c>
      <c r="E50" s="48" t="s">
        <v>120</v>
      </c>
      <c r="F50" s="50">
        <v>1500000</v>
      </c>
      <c r="G50" s="122">
        <f>ROUNDDOWN(D50*F50,-3)</f>
        <v>3000000</v>
      </c>
      <c r="H50" s="150"/>
      <c r="I50" s="49" t="s">
        <v>562</v>
      </c>
      <c r="J50" s="48">
        <v>2</v>
      </c>
      <c r="K50" s="48" t="s">
        <v>120</v>
      </c>
      <c r="L50" s="50">
        <v>1500000</v>
      </c>
      <c r="M50" s="50">
        <f>ROUNDDOWN(J50*L50,-3)</f>
        <v>3000000</v>
      </c>
      <c r="N50" s="247">
        <f t="shared" si="5"/>
        <v>0</v>
      </c>
      <c r="O50" s="207" t="s">
        <v>1292</v>
      </c>
      <c r="P50" s="180"/>
      <c r="Q50" s="180"/>
      <c r="T50" s="50" cm="1">
        <f t="array" ref="T50">_xlfn._xlws.FILTER(cek_realisasi[Akrual],cek_realisasi[Akun]=perbaikan_revisi[[#This Row],[Column1]],0)</f>
        <v>1495000</v>
      </c>
      <c r="U50" s="50">
        <f>IF(perbaikan_revisi[[#This Row],[Akrual]]&gt;perbaikan_revisi[[#This Row],[JUMLAH ]],perbaikan_revisi[[#This Row],[Akrual]]-perbaikan_revisi[[#This Row],[JUMLAH ]],0)</f>
        <v>0</v>
      </c>
    </row>
    <row r="51" spans="1:21" ht="13.2" hidden="1" x14ac:dyDescent="0.25">
      <c r="A51" s="1" t="s">
        <v>570</v>
      </c>
      <c r="B51" s="48"/>
      <c r="C51" s="49" t="s">
        <v>563</v>
      </c>
      <c r="D51" s="48">
        <v>2</v>
      </c>
      <c r="E51" s="48" t="s">
        <v>120</v>
      </c>
      <c r="F51" s="50">
        <v>1000000</v>
      </c>
      <c r="G51" s="122">
        <f>ROUNDDOWN(D51*F51,-3)</f>
        <v>2000000</v>
      </c>
      <c r="H51" s="150"/>
      <c r="I51" s="49" t="s">
        <v>563</v>
      </c>
      <c r="J51" s="48">
        <v>2</v>
      </c>
      <c r="K51" s="48" t="s">
        <v>120</v>
      </c>
      <c r="L51" s="50">
        <v>1000000</v>
      </c>
      <c r="M51" s="50">
        <f>ROUNDDOWN(J51*L51,-3)</f>
        <v>2000000</v>
      </c>
      <c r="N51" s="247">
        <f t="shared" si="5"/>
        <v>0</v>
      </c>
      <c r="O51" s="207" t="s">
        <v>1292</v>
      </c>
      <c r="P51" s="180"/>
      <c r="Q51" s="180"/>
      <c r="T51" s="50" cm="1">
        <f t="array" ref="T51">_xlfn._xlws.FILTER(cek_realisasi[Akrual],cek_realisasi[Akun]=perbaikan_revisi[[#This Row],[Column1]],0)</f>
        <v>990000</v>
      </c>
      <c r="U51" s="50">
        <f>IF(perbaikan_revisi[[#This Row],[Akrual]]&gt;perbaikan_revisi[[#This Row],[JUMLAH ]],perbaikan_revisi[[#This Row],[Akrual]]-perbaikan_revisi[[#This Row],[JUMLAH ]],0)</f>
        <v>0</v>
      </c>
    </row>
    <row r="52" spans="1:21" ht="13.2" hidden="1" x14ac:dyDescent="0.25">
      <c r="A52" s="22" t="s">
        <v>571</v>
      </c>
      <c r="B52" s="48"/>
      <c r="C52" s="49" t="s">
        <v>572</v>
      </c>
      <c r="D52" s="48">
        <v>4</v>
      </c>
      <c r="E52" s="48" t="s">
        <v>59</v>
      </c>
      <c r="F52" s="50">
        <v>250000</v>
      </c>
      <c r="G52" s="122">
        <f>ROUNDDOWN(D52*F52,-3)</f>
        <v>1000000</v>
      </c>
      <c r="H52" s="150"/>
      <c r="I52" s="49" t="s">
        <v>572</v>
      </c>
      <c r="J52" s="48">
        <v>4</v>
      </c>
      <c r="K52" s="48" t="s">
        <v>59</v>
      </c>
      <c r="L52" s="50">
        <v>250000</v>
      </c>
      <c r="M52" s="50">
        <f>ROUNDDOWN(J52*L52,-3)</f>
        <v>1000000</v>
      </c>
      <c r="N52" s="247">
        <f t="shared" si="5"/>
        <v>0</v>
      </c>
      <c r="O52" s="207" t="s">
        <v>1292</v>
      </c>
      <c r="P52" s="180"/>
      <c r="Q52" s="180"/>
      <c r="T52" s="50" cm="1">
        <f t="array" ref="T52">_xlfn._xlws.FILTER(cek_realisasi[Akrual],cek_realisasi[Akun]=perbaikan_revisi[[#This Row],[Column1]],0)</f>
        <v>0</v>
      </c>
      <c r="U52" s="50">
        <f>IF(perbaikan_revisi[[#This Row],[Akrual]]&gt;perbaikan_revisi[[#This Row],[JUMLAH ]],perbaikan_revisi[[#This Row],[Akrual]]-perbaikan_revisi[[#This Row],[JUMLAH ]],0)</f>
        <v>0</v>
      </c>
    </row>
    <row r="53" spans="1:21" ht="13.2" hidden="1" x14ac:dyDescent="0.25">
      <c r="A53" s="1" t="s">
        <v>573</v>
      </c>
      <c r="B53" s="57" t="s">
        <v>528</v>
      </c>
      <c r="C53" s="58" t="s">
        <v>31</v>
      </c>
      <c r="D53" s="57"/>
      <c r="E53" s="57"/>
      <c r="F53" s="59"/>
      <c r="G53" s="125">
        <f>G54</f>
        <v>4000000</v>
      </c>
      <c r="H53" s="153" t="s">
        <v>528</v>
      </c>
      <c r="I53" s="58" t="s">
        <v>31</v>
      </c>
      <c r="J53" s="57"/>
      <c r="K53" s="57"/>
      <c r="L53" s="59"/>
      <c r="M53" s="59">
        <f>M54</f>
        <v>4000000</v>
      </c>
      <c r="N53" s="325">
        <f>N54</f>
        <v>0</v>
      </c>
      <c r="O53" s="207" t="s">
        <v>1292</v>
      </c>
      <c r="P53" s="180"/>
      <c r="Q53" s="180"/>
      <c r="S53" s="223" t="s">
        <v>501</v>
      </c>
      <c r="T53" s="59" cm="1">
        <f t="array" ref="T53">_xlfn._xlws.FILTER(cek_realisasi[Akrual],cek_realisasi[Akun]=perbaikan_revisi[[#This Row],[Column1]],0)</f>
        <v>0</v>
      </c>
      <c r="U53" s="59">
        <f>IF(perbaikan_revisi[[#This Row],[Akrual]]&gt;perbaikan_revisi[[#This Row],[JUMLAH ]],perbaikan_revisi[[#This Row],[Akrual]]-perbaikan_revisi[[#This Row],[JUMLAH ]],0)</f>
        <v>0</v>
      </c>
    </row>
    <row r="54" spans="1:21" ht="13.2" hidden="1" x14ac:dyDescent="0.25">
      <c r="A54" s="1" t="s">
        <v>574</v>
      </c>
      <c r="B54" s="48"/>
      <c r="C54" s="49" t="s">
        <v>558</v>
      </c>
      <c r="D54" s="48">
        <v>4</v>
      </c>
      <c r="E54" s="48" t="s">
        <v>33</v>
      </c>
      <c r="F54" s="50">
        <v>1000000</v>
      </c>
      <c r="G54" s="122">
        <f>ROUNDDOWN(D54*F54,-3)</f>
        <v>4000000</v>
      </c>
      <c r="H54" s="150"/>
      <c r="I54" s="49" t="s">
        <v>558</v>
      </c>
      <c r="J54" s="48">
        <v>4</v>
      </c>
      <c r="K54" s="48" t="s">
        <v>33</v>
      </c>
      <c r="L54" s="50">
        <v>1000000</v>
      </c>
      <c r="M54" s="50">
        <f>ROUNDDOWN(J54*L54,-3)</f>
        <v>4000000</v>
      </c>
      <c r="N54" s="247">
        <f>G54-M54</f>
        <v>0</v>
      </c>
      <c r="O54" s="207" t="s">
        <v>1292</v>
      </c>
      <c r="P54" s="180"/>
      <c r="Q54" s="180"/>
      <c r="T54" s="50" cm="1">
        <f t="array" ref="T54">_xlfn._xlws.FILTER(cek_realisasi[Akrual],cek_realisasi[Akun]=perbaikan_revisi[[#This Row],[Column1]],0)</f>
        <v>0</v>
      </c>
      <c r="U54" s="50">
        <f>IF(perbaikan_revisi[[#This Row],[Akrual]]&gt;perbaikan_revisi[[#This Row],[JUMLAH ]],perbaikan_revisi[[#This Row],[Akrual]]-perbaikan_revisi[[#This Row],[JUMLAH ]],0)</f>
        <v>0</v>
      </c>
    </row>
    <row r="55" spans="1:21" ht="13.2" hidden="1" x14ac:dyDescent="0.25">
      <c r="A55" s="1" t="s">
        <v>63</v>
      </c>
      <c r="B55" s="51" t="s">
        <v>525</v>
      </c>
      <c r="C55" s="52" t="s">
        <v>35</v>
      </c>
      <c r="D55" s="51"/>
      <c r="E55" s="51"/>
      <c r="F55" s="53"/>
      <c r="G55" s="123">
        <f>G56</f>
        <v>66252000</v>
      </c>
      <c r="H55" s="151" t="s">
        <v>525</v>
      </c>
      <c r="I55" s="52" t="s">
        <v>35</v>
      </c>
      <c r="J55" s="51"/>
      <c r="K55" s="51"/>
      <c r="L55" s="53"/>
      <c r="M55" s="53">
        <f>M56</f>
        <v>66252000</v>
      </c>
      <c r="N55" s="324">
        <f>N56</f>
        <v>0</v>
      </c>
      <c r="O55" s="207" t="s">
        <v>1292</v>
      </c>
      <c r="P55" s="180"/>
      <c r="Q55" s="180"/>
      <c r="S55" s="223" t="s">
        <v>501</v>
      </c>
      <c r="T55" s="53" cm="1">
        <f t="array" ref="T55">_xlfn._xlws.FILTER(cek_realisasi[Akrual],cek_realisasi[Akun]=perbaikan_revisi[[#This Row],[Column1]],0)</f>
        <v>12903856</v>
      </c>
      <c r="U55" s="53">
        <f>IF(perbaikan_revisi[[#This Row],[Akrual]]&gt;perbaikan_revisi[[#This Row],[JUMLAH ]],perbaikan_revisi[[#This Row],[Akrual]]-perbaikan_revisi[[#This Row],[JUMLAH ]],0)</f>
        <v>0</v>
      </c>
    </row>
    <row r="56" spans="1:21" ht="13.2" hidden="1" x14ac:dyDescent="0.25">
      <c r="A56" s="1" t="s">
        <v>64</v>
      </c>
      <c r="B56" s="48"/>
      <c r="C56" s="49" t="s">
        <v>575</v>
      </c>
      <c r="D56" s="48">
        <v>12</v>
      </c>
      <c r="E56" s="48" t="s">
        <v>26</v>
      </c>
      <c r="F56" s="50">
        <v>5521000</v>
      </c>
      <c r="G56" s="122">
        <f>ROUNDDOWN(D56*F56,-3)</f>
        <v>66252000</v>
      </c>
      <c r="H56" s="150"/>
      <c r="I56" s="49" t="s">
        <v>575</v>
      </c>
      <c r="J56" s="48">
        <v>12</v>
      </c>
      <c r="K56" s="48" t="s">
        <v>26</v>
      </c>
      <c r="L56" s="50">
        <v>5521000</v>
      </c>
      <c r="M56" s="50">
        <f>ROUNDDOWN(J56*L56,-3)</f>
        <v>66252000</v>
      </c>
      <c r="N56" s="247">
        <f>G56-M56</f>
        <v>0</v>
      </c>
      <c r="O56" s="207" t="s">
        <v>1292</v>
      </c>
      <c r="P56" s="180"/>
      <c r="Q56" s="180"/>
      <c r="T56" s="50" cm="1">
        <f t="array" ref="T56">_xlfn._xlws.FILTER(cek_realisasi[Akrual],cek_realisasi[Akun]=perbaikan_revisi[[#This Row],[Column1]],0)</f>
        <v>12903856</v>
      </c>
      <c r="U56" s="50">
        <f>IF(perbaikan_revisi[[#This Row],[Akrual]]&gt;perbaikan_revisi[[#This Row],[JUMLAH ]],perbaikan_revisi[[#This Row],[Akrual]]-perbaikan_revisi[[#This Row],[JUMLAH ]],0)</f>
        <v>0</v>
      </c>
    </row>
    <row r="57" spans="1:21" ht="13.2" x14ac:dyDescent="0.25">
      <c r="A57" s="1" t="s">
        <v>65</v>
      </c>
      <c r="B57" s="60" t="s">
        <v>66</v>
      </c>
      <c r="C57" s="61" t="s">
        <v>67</v>
      </c>
      <c r="D57" s="60"/>
      <c r="E57" s="60" t="s">
        <v>553</v>
      </c>
      <c r="F57" s="62"/>
      <c r="G57" s="126">
        <f>SUM(G58,G73)</f>
        <v>475336000</v>
      </c>
      <c r="H57" s="154" t="s">
        <v>66</v>
      </c>
      <c r="I57" s="61" t="s">
        <v>67</v>
      </c>
      <c r="J57" s="60"/>
      <c r="K57" s="60" t="s">
        <v>553</v>
      </c>
      <c r="L57" s="62"/>
      <c r="M57" s="62">
        <f>SUM(M58,M73)</f>
        <v>475336000</v>
      </c>
      <c r="N57" s="335">
        <f>SUM(N58,N73)</f>
        <v>0</v>
      </c>
      <c r="O57" s="207"/>
      <c r="P57" s="180"/>
      <c r="Q57" s="180"/>
      <c r="T57" s="62" cm="1">
        <f t="array" ref="T57">_xlfn._xlws.FILTER(cek_realisasi[Akrual],cek_realisasi[Akun]=perbaikan_revisi[[#This Row],[Column1]],0)</f>
        <v>169486170</v>
      </c>
      <c r="U57" s="62">
        <f>IF(perbaikan_revisi[[#This Row],[Akrual]]&gt;perbaikan_revisi[[#This Row],[JUMLAH ]],perbaikan_revisi[[#This Row],[Akrual]]-perbaikan_revisi[[#This Row],[JUMLAH ]],0)</f>
        <v>0</v>
      </c>
    </row>
    <row r="58" spans="1:21" ht="13.2" x14ac:dyDescent="0.25">
      <c r="A58" s="1" t="s">
        <v>68</v>
      </c>
      <c r="B58" s="54" t="s">
        <v>21</v>
      </c>
      <c r="C58" s="55" t="s">
        <v>576</v>
      </c>
      <c r="D58" s="54"/>
      <c r="E58" s="54"/>
      <c r="F58" s="56"/>
      <c r="G58" s="124">
        <f>SUM(G59,G67,G69,G71)</f>
        <v>404820000</v>
      </c>
      <c r="H58" s="152" t="s">
        <v>21</v>
      </c>
      <c r="I58" s="55" t="s">
        <v>576</v>
      </c>
      <c r="J58" s="54"/>
      <c r="K58" s="54"/>
      <c r="L58" s="56"/>
      <c r="M58" s="56">
        <f>SUM(M59,M65,M67,M69,M71)</f>
        <v>404820000</v>
      </c>
      <c r="N58" s="326">
        <f>SUM(N59,N65,N67,N69,N71)</f>
        <v>0</v>
      </c>
      <c r="O58" s="207"/>
      <c r="P58" s="180" t="s">
        <v>502</v>
      </c>
      <c r="Q58" s="180" t="s">
        <v>503</v>
      </c>
      <c r="S58" s="223"/>
      <c r="T58" s="56" cm="1">
        <f t="array" ref="T58">_xlfn._xlws.FILTER(cek_realisasi[Akrual],cek_realisasi[Akun]=perbaikan_revisi[[#This Row],[Column1]],0)</f>
        <v>165512970</v>
      </c>
      <c r="U58" s="56">
        <f>IF(perbaikan_revisi[[#This Row],[Akrual]]&gt;perbaikan_revisi[[#This Row],[JUMLAH ]],perbaikan_revisi[[#This Row],[Akrual]]-perbaikan_revisi[[#This Row],[JUMLAH ]],0)</f>
        <v>0</v>
      </c>
    </row>
    <row r="59" spans="1:21" ht="13.2" x14ac:dyDescent="0.25">
      <c r="A59" s="1" t="s">
        <v>69</v>
      </c>
      <c r="B59" s="51" t="s">
        <v>523</v>
      </c>
      <c r="C59" s="52" t="s">
        <v>24</v>
      </c>
      <c r="D59" s="51"/>
      <c r="E59" s="51"/>
      <c r="F59" s="53"/>
      <c r="G59" s="123">
        <f>SUM(G60:G64)</f>
        <v>74000000</v>
      </c>
      <c r="H59" s="151" t="s">
        <v>523</v>
      </c>
      <c r="I59" s="52" t="s">
        <v>24</v>
      </c>
      <c r="J59" s="51"/>
      <c r="K59" s="51"/>
      <c r="L59" s="53"/>
      <c r="M59" s="53">
        <f>SUM(M60:M64)</f>
        <v>43000000</v>
      </c>
      <c r="N59" s="324">
        <f>SUM(N60:N64)</f>
        <v>31000000</v>
      </c>
      <c r="O59" s="207"/>
      <c r="P59" s="180"/>
      <c r="Q59" s="180"/>
      <c r="S59" s="223" t="s">
        <v>503</v>
      </c>
      <c r="T59" s="53" cm="1">
        <f t="array" ref="T59">_xlfn._xlws.FILTER(cek_realisasi[Akrual],cek_realisasi[Akun]=perbaikan_revisi[[#This Row],[Column1]],0)</f>
        <v>21711000</v>
      </c>
      <c r="U59" s="53">
        <f>IF(perbaikan_revisi[[#This Row],[Akrual]]&gt;perbaikan_revisi[[#This Row],[JUMLAH ]],perbaikan_revisi[[#This Row],[Akrual]]-perbaikan_revisi[[#This Row],[JUMLAH ]],0)</f>
        <v>0</v>
      </c>
    </row>
    <row r="60" spans="1:21" ht="13.2" x14ac:dyDescent="0.25">
      <c r="A60" s="1" t="s">
        <v>70</v>
      </c>
      <c r="B60" s="48"/>
      <c r="C60" s="49" t="s">
        <v>554</v>
      </c>
      <c r="D60" s="48">
        <v>200</v>
      </c>
      <c r="E60" s="48" t="s">
        <v>26</v>
      </c>
      <c r="F60" s="50">
        <v>75000</v>
      </c>
      <c r="G60" s="122">
        <f>ROUNDDOWN(D60*F60,-3)</f>
        <v>15000000</v>
      </c>
      <c r="H60" s="150"/>
      <c r="I60" s="49" t="s">
        <v>554</v>
      </c>
      <c r="J60" s="48">
        <v>200</v>
      </c>
      <c r="K60" s="48" t="s">
        <v>26</v>
      </c>
      <c r="L60" s="50">
        <v>75000</v>
      </c>
      <c r="M60" s="50">
        <f>ROUNDDOWN(J60*L60,-3)</f>
        <v>15000000</v>
      </c>
      <c r="N60" s="247">
        <f t="shared" ref="N60:N64" si="6">G60-M60</f>
        <v>0</v>
      </c>
      <c r="O60" s="187" t="str">
        <f t="shared" ref="O60:O64" si="7">IF(AND(ISBLANK(H60),N60&lt;&gt;0),"Rev detil","")</f>
        <v/>
      </c>
      <c r="P60" s="180"/>
      <c r="Q60" s="180"/>
      <c r="T60" s="50" cm="1">
        <f t="array" ref="T60">_xlfn._xlws.FILTER(cek_realisasi[Akrual],cek_realisasi[Akun]=perbaikan_revisi[[#This Row],[Column1]],0)</f>
        <v>14240000</v>
      </c>
      <c r="U60" s="50">
        <f>IF(perbaikan_revisi[[#This Row],[Akrual]]&gt;perbaikan_revisi[[#This Row],[JUMLAH ]],perbaikan_revisi[[#This Row],[Akrual]]-perbaikan_revisi[[#This Row],[JUMLAH ]],0)</f>
        <v>0</v>
      </c>
    </row>
    <row r="61" spans="1:21" ht="13.2" x14ac:dyDescent="0.25">
      <c r="A61" s="1" t="s">
        <v>71</v>
      </c>
      <c r="B61" s="48"/>
      <c r="C61" s="49" t="s">
        <v>555</v>
      </c>
      <c r="D61" s="48">
        <v>8</v>
      </c>
      <c r="E61" s="48" t="s">
        <v>120</v>
      </c>
      <c r="F61" s="50">
        <v>1000000</v>
      </c>
      <c r="G61" s="122">
        <f>ROUNDDOWN(D61*F61,-3)</f>
        <v>8000000</v>
      </c>
      <c r="H61" s="150"/>
      <c r="I61" s="49" t="s">
        <v>555</v>
      </c>
      <c r="J61" s="48">
        <v>8</v>
      </c>
      <c r="K61" s="48" t="s">
        <v>120</v>
      </c>
      <c r="L61" s="50">
        <v>1000000</v>
      </c>
      <c r="M61" s="50">
        <f>ROUNDDOWN(J61*L61,-3)</f>
        <v>8000000</v>
      </c>
      <c r="N61" s="247">
        <f t="shared" si="6"/>
        <v>0</v>
      </c>
      <c r="O61" s="187" t="str">
        <f t="shared" si="7"/>
        <v/>
      </c>
      <c r="P61" s="180"/>
      <c r="Q61" s="180"/>
      <c r="T61" s="204" cm="1">
        <f t="array" ref="T61">_xlfn._xlws.FILTER(cek_realisasi[Akrual],cek_realisasi[Akun]=perbaikan_revisi[[#This Row],[Column1]],0)</f>
        <v>2491500</v>
      </c>
      <c r="U61" s="204">
        <f>IF(perbaikan_revisi[[#This Row],[Akrual]]&gt;perbaikan_revisi[[#This Row],[JUMLAH ]],perbaikan_revisi[[#This Row],[Akrual]]-perbaikan_revisi[[#This Row],[JUMLAH ]],0)</f>
        <v>0</v>
      </c>
    </row>
    <row r="62" spans="1:21" ht="13.2" x14ac:dyDescent="0.25">
      <c r="A62" s="1" t="s">
        <v>72</v>
      </c>
      <c r="B62" s="48"/>
      <c r="C62" s="49" t="s">
        <v>556</v>
      </c>
      <c r="D62" s="48">
        <v>8</v>
      </c>
      <c r="E62" s="48" t="s">
        <v>120</v>
      </c>
      <c r="F62" s="50">
        <v>1500000</v>
      </c>
      <c r="G62" s="122">
        <f>ROUNDDOWN(D62*F62,-3)</f>
        <v>12000000</v>
      </c>
      <c r="H62" s="150"/>
      <c r="I62" s="49" t="s">
        <v>556</v>
      </c>
      <c r="J62" s="48">
        <v>8</v>
      </c>
      <c r="K62" s="48" t="s">
        <v>120</v>
      </c>
      <c r="L62" s="50">
        <v>1500000</v>
      </c>
      <c r="M62" s="50">
        <f>ROUNDDOWN(J62*L62,-3)</f>
        <v>12000000</v>
      </c>
      <c r="N62" s="247">
        <f t="shared" si="6"/>
        <v>0</v>
      </c>
      <c r="O62" s="187" t="str">
        <f t="shared" si="7"/>
        <v/>
      </c>
      <c r="P62" s="180"/>
      <c r="Q62" s="180"/>
      <c r="T62" s="204" cm="1">
        <f t="array" ref="T62">_xlfn._xlws.FILTER(cek_realisasi[Akrual],cek_realisasi[Akun]=perbaikan_revisi[[#This Row],[Column1]],0)</f>
        <v>2980000</v>
      </c>
      <c r="U62" s="204">
        <f>IF(perbaikan_revisi[[#This Row],[Akrual]]&gt;perbaikan_revisi[[#This Row],[JUMLAH ]],perbaikan_revisi[[#This Row],[Akrual]]-perbaikan_revisi[[#This Row],[JUMLAH ]],0)</f>
        <v>0</v>
      </c>
    </row>
    <row r="63" spans="1:21" ht="13.2" x14ac:dyDescent="0.25">
      <c r="A63" s="1" t="s">
        <v>577</v>
      </c>
      <c r="B63" s="48"/>
      <c r="C63" s="49" t="s">
        <v>557</v>
      </c>
      <c r="D63" s="48">
        <v>8</v>
      </c>
      <c r="E63" s="48" t="s">
        <v>120</v>
      </c>
      <c r="F63" s="50">
        <v>1000000</v>
      </c>
      <c r="G63" s="122">
        <f>ROUNDDOWN(D63*F63,-3)</f>
        <v>8000000</v>
      </c>
      <c r="H63" s="150"/>
      <c r="I63" s="49" t="s">
        <v>557</v>
      </c>
      <c r="J63" s="48">
        <v>8</v>
      </c>
      <c r="K63" s="48" t="s">
        <v>120</v>
      </c>
      <c r="L63" s="50">
        <v>1000000</v>
      </c>
      <c r="M63" s="50">
        <f>ROUNDDOWN(J63*L63,-3)</f>
        <v>8000000</v>
      </c>
      <c r="N63" s="247">
        <f t="shared" si="6"/>
        <v>0</v>
      </c>
      <c r="O63" s="187" t="str">
        <f t="shared" si="7"/>
        <v/>
      </c>
      <c r="P63" s="180"/>
      <c r="Q63" s="180"/>
      <c r="T63" s="204" cm="1">
        <f t="array" ref="T63">_xlfn._xlws.FILTER(cek_realisasi[Akrual],cek_realisasi[Akun]=perbaikan_revisi[[#This Row],[Column1]],0)</f>
        <v>1999500</v>
      </c>
      <c r="U63" s="204">
        <f>IF(perbaikan_revisi[[#This Row],[Akrual]]&gt;perbaikan_revisi[[#This Row],[JUMLAH ]],perbaikan_revisi[[#This Row],[Akrual]]-perbaikan_revisi[[#This Row],[JUMLAH ]],0)</f>
        <v>0</v>
      </c>
    </row>
    <row r="64" spans="1:21" ht="13.2" x14ac:dyDescent="0.25">
      <c r="A64" s="1" t="s">
        <v>578</v>
      </c>
      <c r="B64" s="48"/>
      <c r="C64" s="49" t="s">
        <v>579</v>
      </c>
      <c r="D64" s="48">
        <v>62</v>
      </c>
      <c r="E64" s="48" t="s">
        <v>580</v>
      </c>
      <c r="F64" s="50">
        <v>500000</v>
      </c>
      <c r="G64" s="122">
        <f>ROUNDDOWN(D64*F64,-3)</f>
        <v>31000000</v>
      </c>
      <c r="H64" s="150"/>
      <c r="I64" s="217"/>
      <c r="J64" s="218"/>
      <c r="K64" s="218"/>
      <c r="L64" s="219"/>
      <c r="M64" s="219"/>
      <c r="N64" s="443">
        <f t="shared" si="6"/>
        <v>31000000</v>
      </c>
      <c r="O64" s="187" t="str">
        <f t="shared" si="7"/>
        <v>Rev detil</v>
      </c>
      <c r="P64" s="180"/>
      <c r="Q64" s="180"/>
      <c r="T64" s="219" cm="1">
        <f t="array" ref="T64">_xlfn._xlws.FILTER(cek_realisasi[Akrual],cek_realisasi[Akun]=perbaikan_revisi[[#This Row],[Column1]],0)</f>
        <v>0</v>
      </c>
      <c r="U64" s="219">
        <f>IF(perbaikan_revisi[[#This Row],[Akrual]]&gt;perbaikan_revisi[[#This Row],[JUMLAH ]],perbaikan_revisi[[#This Row],[Akrual]]-perbaikan_revisi[[#This Row],[JUMLAH ]],0)</f>
        <v>0</v>
      </c>
    </row>
    <row r="65" spans="1:21" ht="13.2" x14ac:dyDescent="0.25">
      <c r="A65" s="1" t="s">
        <v>992</v>
      </c>
      <c r="B65" s="48"/>
      <c r="C65" s="49"/>
      <c r="D65" s="48"/>
      <c r="E65" s="48"/>
      <c r="F65" s="50"/>
      <c r="G65" s="122"/>
      <c r="H65" s="149" t="s">
        <v>524</v>
      </c>
      <c r="I65" s="46" t="s">
        <v>73</v>
      </c>
      <c r="J65" s="45"/>
      <c r="K65" s="45"/>
      <c r="L65" s="47"/>
      <c r="M65" s="47">
        <f>M66</f>
        <v>31000000</v>
      </c>
      <c r="N65" s="349">
        <f>N66</f>
        <v>-31000000</v>
      </c>
      <c r="O65" s="207"/>
      <c r="P65" s="180"/>
      <c r="Q65" s="180"/>
      <c r="S65" s="223" t="s">
        <v>503</v>
      </c>
      <c r="T65" s="47"/>
      <c r="U65" s="47">
        <f>IF(perbaikan_revisi[[#This Row],[Akrual]]&gt;perbaikan_revisi[[#This Row],[JUMLAH ]],perbaikan_revisi[[#This Row],[Akrual]]-perbaikan_revisi[[#This Row],[JUMLAH ]],0)</f>
        <v>0</v>
      </c>
    </row>
    <row r="66" spans="1:21" ht="13.2" x14ac:dyDescent="0.25">
      <c r="A66" s="1"/>
      <c r="B66" s="48"/>
      <c r="C66" s="49"/>
      <c r="D66" s="48"/>
      <c r="E66" s="48"/>
      <c r="F66" s="50"/>
      <c r="G66" s="122"/>
      <c r="H66" s="150"/>
      <c r="I66" s="201" t="s">
        <v>953</v>
      </c>
      <c r="J66" s="202">
        <v>1</v>
      </c>
      <c r="K66" s="202" t="s">
        <v>120</v>
      </c>
      <c r="L66" s="204">
        <v>31000000</v>
      </c>
      <c r="M66" s="204">
        <f>ROUNDDOWN(J66*L66,-3)</f>
        <v>31000000</v>
      </c>
      <c r="N66" s="443">
        <f>G66-M66</f>
        <v>-31000000</v>
      </c>
      <c r="O66" s="187" t="str">
        <f t="shared" ref="O66" si="8">IF(AND(ISBLANK(H66),N66&lt;&gt;0),"Rev detil","")</f>
        <v>Rev detil</v>
      </c>
      <c r="P66" s="180"/>
      <c r="Q66" s="180"/>
      <c r="T66" s="204"/>
      <c r="U66" s="204">
        <f>IF(perbaikan_revisi[[#This Row],[Akrual]]&gt;perbaikan_revisi[[#This Row],[JUMLAH ]],perbaikan_revisi[[#This Row],[Akrual]]-perbaikan_revisi[[#This Row],[JUMLAH ]],0)</f>
        <v>0</v>
      </c>
    </row>
    <row r="67" spans="1:21" ht="13.2" x14ac:dyDescent="0.25">
      <c r="A67" s="1" t="s">
        <v>75</v>
      </c>
      <c r="B67" s="51" t="s">
        <v>528</v>
      </c>
      <c r="C67" s="52" t="s">
        <v>31</v>
      </c>
      <c r="D67" s="51"/>
      <c r="E67" s="51"/>
      <c r="F67" s="53"/>
      <c r="G67" s="123">
        <f>G68</f>
        <v>25200000</v>
      </c>
      <c r="H67" s="151" t="s">
        <v>528</v>
      </c>
      <c r="I67" s="52" t="s">
        <v>31</v>
      </c>
      <c r="J67" s="51"/>
      <c r="K67" s="51"/>
      <c r="L67" s="53"/>
      <c r="M67" s="53">
        <f>M68</f>
        <v>25200000</v>
      </c>
      <c r="N67" s="324">
        <f>N68</f>
        <v>0</v>
      </c>
      <c r="O67" s="207"/>
      <c r="P67" s="180"/>
      <c r="Q67" s="180"/>
      <c r="S67" s="223" t="s">
        <v>503</v>
      </c>
      <c r="T67" s="53" cm="1">
        <f t="array" ref="T67">_xlfn._xlws.FILTER(cek_realisasi[Akrual],cek_realisasi[Akun]=perbaikan_revisi[[#This Row],[Column1]],0)</f>
        <v>0</v>
      </c>
      <c r="U67" s="53">
        <f>IF(perbaikan_revisi[[#This Row],[Akrual]]&gt;perbaikan_revisi[[#This Row],[JUMLAH ]],perbaikan_revisi[[#This Row],[Akrual]]-perbaikan_revisi[[#This Row],[JUMLAH ]],0)</f>
        <v>0</v>
      </c>
    </row>
    <row r="68" spans="1:21" ht="13.2" hidden="1" x14ac:dyDescent="0.25">
      <c r="A68" s="1" t="s">
        <v>76</v>
      </c>
      <c r="B68" s="48"/>
      <c r="C68" s="49" t="s">
        <v>558</v>
      </c>
      <c r="D68" s="48">
        <v>28</v>
      </c>
      <c r="E68" s="48" t="s">
        <v>33</v>
      </c>
      <c r="F68" s="50">
        <v>900000</v>
      </c>
      <c r="G68" s="122">
        <f>ROUNDDOWN(D68*F68,-3)</f>
        <v>25200000</v>
      </c>
      <c r="H68" s="150"/>
      <c r="I68" s="49" t="s">
        <v>558</v>
      </c>
      <c r="J68" s="48">
        <v>28</v>
      </c>
      <c r="K68" s="48" t="s">
        <v>33</v>
      </c>
      <c r="L68" s="50">
        <v>900000</v>
      </c>
      <c r="M68" s="50">
        <f>ROUNDDOWN(J68*L68,-3)</f>
        <v>25200000</v>
      </c>
      <c r="N68" s="247">
        <f>G68-M68</f>
        <v>0</v>
      </c>
      <c r="O68" s="207" t="s">
        <v>1292</v>
      </c>
      <c r="P68" s="180"/>
      <c r="Q68" s="180"/>
      <c r="T68" s="204" cm="1">
        <f t="array" ref="T68">_xlfn._xlws.FILTER(cek_realisasi[Akrual],cek_realisasi[Akun]=perbaikan_revisi[[#This Row],[Column1]],0)</f>
        <v>0</v>
      </c>
      <c r="U68" s="204">
        <f>IF(perbaikan_revisi[[#This Row],[Akrual]]&gt;perbaikan_revisi[[#This Row],[JUMLAH ]],perbaikan_revisi[[#This Row],[Akrual]]-perbaikan_revisi[[#This Row],[JUMLAH ]],0)</f>
        <v>0</v>
      </c>
    </row>
    <row r="69" spans="1:21" ht="13.2" x14ac:dyDescent="0.25">
      <c r="A69" s="1" t="s">
        <v>77</v>
      </c>
      <c r="B69" s="51" t="s">
        <v>525</v>
      </c>
      <c r="C69" s="52" t="s">
        <v>35</v>
      </c>
      <c r="D69" s="51"/>
      <c r="E69" s="51"/>
      <c r="F69" s="53"/>
      <c r="G69" s="123">
        <f>G70</f>
        <v>304120000</v>
      </c>
      <c r="H69" s="151" t="s">
        <v>525</v>
      </c>
      <c r="I69" s="52" t="s">
        <v>35</v>
      </c>
      <c r="J69" s="51"/>
      <c r="K69" s="51"/>
      <c r="L69" s="53"/>
      <c r="M69" s="53">
        <f>M70</f>
        <v>304120000</v>
      </c>
      <c r="N69" s="324">
        <f>N70</f>
        <v>0</v>
      </c>
      <c r="O69" s="207"/>
      <c r="P69" s="180"/>
      <c r="Q69" s="180"/>
      <c r="S69" s="223" t="s">
        <v>503</v>
      </c>
      <c r="T69" s="53" cm="1">
        <f t="array" ref="T69">_xlfn._xlws.FILTER(cek_realisasi[Akrual],cek_realisasi[Akun]=perbaikan_revisi[[#This Row],[Column1]],0)</f>
        <v>143201970</v>
      </c>
      <c r="U69" s="53">
        <f>IF(perbaikan_revisi[[#This Row],[Akrual]]&gt;perbaikan_revisi[[#This Row],[JUMLAH ]],perbaikan_revisi[[#This Row],[Akrual]]-perbaikan_revisi[[#This Row],[JUMLAH ]],0)</f>
        <v>0</v>
      </c>
    </row>
    <row r="70" spans="1:21" ht="13.2" hidden="1" x14ac:dyDescent="0.25">
      <c r="A70" s="1" t="s">
        <v>78</v>
      </c>
      <c r="B70" s="48"/>
      <c r="C70" s="49" t="s">
        <v>581</v>
      </c>
      <c r="D70" s="48">
        <v>52</v>
      </c>
      <c r="E70" s="48" t="s">
        <v>26</v>
      </c>
      <c r="F70" s="50">
        <v>5848480</v>
      </c>
      <c r="G70" s="122">
        <f>ROUNDDOWN(D70*F70,-3)</f>
        <v>304120000</v>
      </c>
      <c r="H70" s="150"/>
      <c r="I70" s="49" t="s">
        <v>581</v>
      </c>
      <c r="J70" s="48">
        <v>52</v>
      </c>
      <c r="K70" s="48" t="s">
        <v>26</v>
      </c>
      <c r="L70" s="50">
        <v>5848480</v>
      </c>
      <c r="M70" s="50">
        <f>ROUNDDOWN(J70*L70,-3)</f>
        <v>304120000</v>
      </c>
      <c r="N70" s="247">
        <f>G70-M70</f>
        <v>0</v>
      </c>
      <c r="O70" s="207" t="s">
        <v>1292</v>
      </c>
      <c r="P70" s="180"/>
      <c r="Q70" s="180"/>
      <c r="T70" s="50" cm="1">
        <f t="array" ref="T70">_xlfn._xlws.FILTER(cek_realisasi[Akrual],cek_realisasi[Akun]=perbaikan_revisi[[#This Row],[Column1]],0)</f>
        <v>143201970</v>
      </c>
      <c r="U70" s="50">
        <f>IF(perbaikan_revisi[[#This Row],[Akrual]]&gt;perbaikan_revisi[[#This Row],[JUMLAH ]],perbaikan_revisi[[#This Row],[Akrual]]-perbaikan_revisi[[#This Row],[JUMLAH ]],0)</f>
        <v>0</v>
      </c>
    </row>
    <row r="71" spans="1:21" ht="13.2" x14ac:dyDescent="0.25">
      <c r="A71" s="1" t="s">
        <v>79</v>
      </c>
      <c r="B71" s="51" t="s">
        <v>582</v>
      </c>
      <c r="C71" s="52" t="s">
        <v>80</v>
      </c>
      <c r="D71" s="51"/>
      <c r="E71" s="51"/>
      <c r="F71" s="53"/>
      <c r="G71" s="123">
        <f>G72</f>
        <v>1500000</v>
      </c>
      <c r="H71" s="151" t="s">
        <v>582</v>
      </c>
      <c r="I71" s="52" t="s">
        <v>80</v>
      </c>
      <c r="J71" s="51"/>
      <c r="K71" s="51"/>
      <c r="L71" s="53"/>
      <c r="M71" s="53">
        <f>M72</f>
        <v>1500000</v>
      </c>
      <c r="N71" s="324">
        <f>N72</f>
        <v>0</v>
      </c>
      <c r="O71" s="207"/>
      <c r="P71" s="180"/>
      <c r="Q71" s="180"/>
      <c r="S71" s="223" t="s">
        <v>503</v>
      </c>
      <c r="T71" s="53" cm="1">
        <f t="array" ref="T71">_xlfn._xlws.FILTER(cek_realisasi[Akrual],cek_realisasi[Akun]=perbaikan_revisi[[#This Row],[Column1]],0)</f>
        <v>600000</v>
      </c>
      <c r="U71" s="53">
        <f>IF(perbaikan_revisi[[#This Row],[Akrual]]&gt;perbaikan_revisi[[#This Row],[JUMLAH ]],perbaikan_revisi[[#This Row],[Akrual]]-perbaikan_revisi[[#This Row],[JUMLAH ]],0)</f>
        <v>0</v>
      </c>
    </row>
    <row r="72" spans="1:21" ht="13.2" hidden="1" x14ac:dyDescent="0.25">
      <c r="A72" s="1" t="s">
        <v>81</v>
      </c>
      <c r="B72" s="48"/>
      <c r="C72" s="49" t="s">
        <v>583</v>
      </c>
      <c r="D72" s="48">
        <v>10</v>
      </c>
      <c r="E72" s="48" t="s">
        <v>26</v>
      </c>
      <c r="F72" s="50">
        <v>150000</v>
      </c>
      <c r="G72" s="122">
        <f>ROUNDDOWN(D72*F72,-3)</f>
        <v>1500000</v>
      </c>
      <c r="H72" s="150"/>
      <c r="I72" s="49" t="s">
        <v>583</v>
      </c>
      <c r="J72" s="48">
        <v>10</v>
      </c>
      <c r="K72" s="48" t="s">
        <v>26</v>
      </c>
      <c r="L72" s="50">
        <v>150000</v>
      </c>
      <c r="M72" s="50">
        <f>ROUNDDOWN(J72*L72,-3)</f>
        <v>1500000</v>
      </c>
      <c r="N72" s="247">
        <f>G72-M72</f>
        <v>0</v>
      </c>
      <c r="O72" s="207" t="s">
        <v>1292</v>
      </c>
      <c r="P72" s="180"/>
      <c r="Q72" s="180"/>
      <c r="T72" s="50" cm="1">
        <f t="array" ref="T72">_xlfn._xlws.FILTER(cek_realisasi[Akrual],cek_realisasi[Akun]=perbaikan_revisi[[#This Row],[Column1]],0)</f>
        <v>600000</v>
      </c>
      <c r="U72" s="50">
        <f>IF(perbaikan_revisi[[#This Row],[Akrual]]&gt;perbaikan_revisi[[#This Row],[JUMLAH ]],perbaikan_revisi[[#This Row],[Akrual]]-perbaikan_revisi[[#This Row],[JUMLAH ]],0)</f>
        <v>0</v>
      </c>
    </row>
    <row r="73" spans="1:21" ht="13.2" x14ac:dyDescent="0.25">
      <c r="A73" s="1" t="s">
        <v>82</v>
      </c>
      <c r="B73" s="54" t="s">
        <v>38</v>
      </c>
      <c r="C73" s="55" t="s">
        <v>92</v>
      </c>
      <c r="D73" s="54"/>
      <c r="E73" s="54"/>
      <c r="F73" s="56"/>
      <c r="G73" s="124">
        <f>SUM(G74,G79,G81)</f>
        <v>70516000</v>
      </c>
      <c r="H73" s="152" t="s">
        <v>38</v>
      </c>
      <c r="I73" s="55" t="s">
        <v>92</v>
      </c>
      <c r="J73" s="54"/>
      <c r="K73" s="54"/>
      <c r="L73" s="56"/>
      <c r="M73" s="56">
        <f>SUM(M74,M79,M81)</f>
        <v>70516000</v>
      </c>
      <c r="N73" s="326">
        <f>SUM(N74,N79,N81)</f>
        <v>0</v>
      </c>
      <c r="O73" s="207"/>
      <c r="P73" s="180" t="s">
        <v>502</v>
      </c>
      <c r="Q73" s="180" t="s">
        <v>503</v>
      </c>
      <c r="S73" s="223"/>
      <c r="T73" s="56" cm="1">
        <f t="array" ref="T73">_xlfn._xlws.FILTER(cek_realisasi[Akrual],cek_realisasi[Akun]=perbaikan_revisi[[#This Row],[Column1]],0)</f>
        <v>3973200</v>
      </c>
      <c r="U73" s="56">
        <f>IF(perbaikan_revisi[[#This Row],[Akrual]]&gt;perbaikan_revisi[[#This Row],[JUMLAH ]],perbaikan_revisi[[#This Row],[Akrual]]-perbaikan_revisi[[#This Row],[JUMLAH ]],0)</f>
        <v>0</v>
      </c>
    </row>
    <row r="74" spans="1:21" ht="13.2" hidden="1" x14ac:dyDescent="0.25">
      <c r="A74" s="1" t="s">
        <v>83</v>
      </c>
      <c r="B74" s="51" t="s">
        <v>523</v>
      </c>
      <c r="C74" s="52" t="s">
        <v>24</v>
      </c>
      <c r="D74" s="51"/>
      <c r="E74" s="51"/>
      <c r="F74" s="53"/>
      <c r="G74" s="123">
        <f>SUM(G75:G78)</f>
        <v>22625000</v>
      </c>
      <c r="H74" s="151" t="s">
        <v>523</v>
      </c>
      <c r="I74" s="52" t="s">
        <v>24</v>
      </c>
      <c r="J74" s="51"/>
      <c r="K74" s="51"/>
      <c r="L74" s="53"/>
      <c r="M74" s="53">
        <f>SUM(M75:M78)</f>
        <v>22625000</v>
      </c>
      <c r="N74" s="324">
        <f>SUM(N75:N78)</f>
        <v>0</v>
      </c>
      <c r="O74" s="207" t="s">
        <v>1292</v>
      </c>
      <c r="P74" s="180"/>
      <c r="Q74" s="180"/>
      <c r="S74" s="223" t="s">
        <v>503</v>
      </c>
      <c r="T74" s="53" cm="1">
        <f t="array" ref="T74">_xlfn._xlws.FILTER(cek_realisasi[Akrual],cek_realisasi[Akun]=perbaikan_revisi[[#This Row],[Column1]],0)</f>
        <v>3973200</v>
      </c>
      <c r="U74" s="53">
        <f>IF(perbaikan_revisi[[#This Row],[Akrual]]&gt;perbaikan_revisi[[#This Row],[JUMLAH ]],perbaikan_revisi[[#This Row],[Akrual]]-perbaikan_revisi[[#This Row],[JUMLAH ]],0)</f>
        <v>0</v>
      </c>
    </row>
    <row r="75" spans="1:21" ht="13.2" hidden="1" x14ac:dyDescent="0.25">
      <c r="A75" s="1" t="s">
        <v>84</v>
      </c>
      <c r="B75" s="48"/>
      <c r="C75" s="49" t="s">
        <v>554</v>
      </c>
      <c r="D75" s="48">
        <v>75</v>
      </c>
      <c r="E75" s="48" t="s">
        <v>26</v>
      </c>
      <c r="F75" s="50">
        <v>75000</v>
      </c>
      <c r="G75" s="122">
        <f>ROUNDDOWN(D75*F75,-3)</f>
        <v>5625000</v>
      </c>
      <c r="H75" s="150"/>
      <c r="I75" s="49" t="s">
        <v>554</v>
      </c>
      <c r="J75" s="48">
        <v>75</v>
      </c>
      <c r="K75" s="48" t="s">
        <v>26</v>
      </c>
      <c r="L75" s="50">
        <v>75000</v>
      </c>
      <c r="M75" s="50">
        <f>ROUNDDOWN(J75*L75,-3)</f>
        <v>5625000</v>
      </c>
      <c r="N75" s="247">
        <f t="shared" ref="N75:N78" si="9">G75-M75</f>
        <v>0</v>
      </c>
      <c r="O75" s="207" t="s">
        <v>1292</v>
      </c>
      <c r="P75" s="180"/>
      <c r="Q75" s="180"/>
      <c r="T75" s="50" cm="1">
        <f t="array" ref="T75">_xlfn._xlws.FILTER(cek_realisasi[Akrual],cek_realisasi[Akun]=perbaikan_revisi[[#This Row],[Column1]],0)</f>
        <v>0</v>
      </c>
      <c r="U75" s="50">
        <f>IF(perbaikan_revisi[[#This Row],[Akrual]]&gt;perbaikan_revisi[[#This Row],[JUMLAH ]],perbaikan_revisi[[#This Row],[Akrual]]-perbaikan_revisi[[#This Row],[JUMLAH ]],0)</f>
        <v>0</v>
      </c>
    </row>
    <row r="76" spans="1:21" ht="13.2" hidden="1" x14ac:dyDescent="0.25">
      <c r="A76" s="1" t="s">
        <v>85</v>
      </c>
      <c r="B76" s="48"/>
      <c r="C76" s="49" t="s">
        <v>555</v>
      </c>
      <c r="D76" s="48">
        <v>4</v>
      </c>
      <c r="E76" s="48" t="s">
        <v>120</v>
      </c>
      <c r="F76" s="50">
        <v>1500000</v>
      </c>
      <c r="G76" s="122">
        <f>ROUNDDOWN(D76*F76,-3)</f>
        <v>6000000</v>
      </c>
      <c r="H76" s="150"/>
      <c r="I76" s="49" t="s">
        <v>555</v>
      </c>
      <c r="J76" s="48">
        <v>4</v>
      </c>
      <c r="K76" s="48" t="s">
        <v>120</v>
      </c>
      <c r="L76" s="50">
        <v>1500000</v>
      </c>
      <c r="M76" s="50">
        <f>ROUNDDOWN(J76*L76,-3)</f>
        <v>6000000</v>
      </c>
      <c r="N76" s="247">
        <f t="shared" si="9"/>
        <v>0</v>
      </c>
      <c r="O76" s="207" t="s">
        <v>1292</v>
      </c>
      <c r="P76" s="180"/>
      <c r="Q76" s="180"/>
      <c r="T76" s="50" cm="1">
        <f t="array" ref="T76">_xlfn._xlws.FILTER(cek_realisasi[Akrual],cek_realisasi[Akun]=perbaikan_revisi[[#This Row],[Column1]],0)</f>
        <v>1488200</v>
      </c>
      <c r="U76" s="50">
        <f>IF(perbaikan_revisi[[#This Row],[Akrual]]&gt;perbaikan_revisi[[#This Row],[JUMLAH ]],perbaikan_revisi[[#This Row],[Akrual]]-perbaikan_revisi[[#This Row],[JUMLAH ]],0)</f>
        <v>0</v>
      </c>
    </row>
    <row r="77" spans="1:21" ht="13.2" hidden="1" x14ac:dyDescent="0.25">
      <c r="A77" s="1" t="s">
        <v>584</v>
      </c>
      <c r="B77" s="48"/>
      <c r="C77" s="49" t="s">
        <v>556</v>
      </c>
      <c r="D77" s="48">
        <v>4</v>
      </c>
      <c r="E77" s="48" t="s">
        <v>120</v>
      </c>
      <c r="F77" s="50">
        <v>1500000</v>
      </c>
      <c r="G77" s="122">
        <f>ROUNDDOWN(D77*F77,-3)</f>
        <v>6000000</v>
      </c>
      <c r="H77" s="150"/>
      <c r="I77" s="49" t="s">
        <v>556</v>
      </c>
      <c r="J77" s="48">
        <v>4</v>
      </c>
      <c r="K77" s="48" t="s">
        <v>120</v>
      </c>
      <c r="L77" s="50">
        <v>1500000</v>
      </c>
      <c r="M77" s="50">
        <f>ROUNDDOWN(J77*L77,-3)</f>
        <v>6000000</v>
      </c>
      <c r="N77" s="247">
        <f t="shared" si="9"/>
        <v>0</v>
      </c>
      <c r="O77" s="207" t="s">
        <v>1292</v>
      </c>
      <c r="P77" s="180"/>
      <c r="Q77" s="180"/>
      <c r="T77" s="50" cm="1">
        <f t="array" ref="T77">_xlfn._xlws.FILTER(cek_realisasi[Akrual],cek_realisasi[Akun]=perbaikan_revisi[[#This Row],[Column1]],0)</f>
        <v>1500000</v>
      </c>
      <c r="U77" s="50">
        <f>IF(perbaikan_revisi[[#This Row],[Akrual]]&gt;perbaikan_revisi[[#This Row],[JUMLAH ]],perbaikan_revisi[[#This Row],[Akrual]]-perbaikan_revisi[[#This Row],[JUMLAH ]],0)</f>
        <v>0</v>
      </c>
    </row>
    <row r="78" spans="1:21" ht="13.2" hidden="1" x14ac:dyDescent="0.25">
      <c r="A78" s="1" t="s">
        <v>585</v>
      </c>
      <c r="B78" s="48"/>
      <c r="C78" s="49" t="s">
        <v>557</v>
      </c>
      <c r="D78" s="48">
        <v>5</v>
      </c>
      <c r="E78" s="48" t="s">
        <v>120</v>
      </c>
      <c r="F78" s="50">
        <v>1000000</v>
      </c>
      <c r="G78" s="122">
        <f>ROUNDDOWN(D78*F78,-3)</f>
        <v>5000000</v>
      </c>
      <c r="H78" s="150"/>
      <c r="I78" s="49" t="s">
        <v>557</v>
      </c>
      <c r="J78" s="48">
        <v>5</v>
      </c>
      <c r="K78" s="48" t="s">
        <v>120</v>
      </c>
      <c r="L78" s="50">
        <v>1000000</v>
      </c>
      <c r="M78" s="50">
        <f>ROUNDDOWN(J78*L78,-3)</f>
        <v>5000000</v>
      </c>
      <c r="N78" s="247">
        <f t="shared" si="9"/>
        <v>0</v>
      </c>
      <c r="O78" s="207" t="s">
        <v>1292</v>
      </c>
      <c r="P78" s="180"/>
      <c r="Q78" s="180"/>
      <c r="T78" s="50" cm="1">
        <f t="array" ref="T78">_xlfn._xlws.FILTER(cek_realisasi[Akrual],cek_realisasi[Akun]=perbaikan_revisi[[#This Row],[Column1]],0)</f>
        <v>985000</v>
      </c>
      <c r="U78" s="50">
        <f>IF(perbaikan_revisi[[#This Row],[Akrual]]&gt;perbaikan_revisi[[#This Row],[JUMLAH ]],perbaikan_revisi[[#This Row],[Akrual]]-perbaikan_revisi[[#This Row],[JUMLAH ]],0)</f>
        <v>0</v>
      </c>
    </row>
    <row r="79" spans="1:21" ht="13.2" hidden="1" x14ac:dyDescent="0.25">
      <c r="A79" s="1" t="s">
        <v>86</v>
      </c>
      <c r="B79" s="45" t="s">
        <v>528</v>
      </c>
      <c r="C79" s="46" t="s">
        <v>31</v>
      </c>
      <c r="D79" s="45"/>
      <c r="E79" s="45"/>
      <c r="F79" s="47"/>
      <c r="G79" s="121">
        <f>G80</f>
        <v>7200000</v>
      </c>
      <c r="H79" s="149" t="s">
        <v>528</v>
      </c>
      <c r="I79" s="46" t="s">
        <v>31</v>
      </c>
      <c r="J79" s="45"/>
      <c r="K79" s="45"/>
      <c r="L79" s="47"/>
      <c r="M79" s="47">
        <f>M80</f>
        <v>7200000</v>
      </c>
      <c r="N79" s="323">
        <f>N80</f>
        <v>0</v>
      </c>
      <c r="O79" s="207" t="s">
        <v>1292</v>
      </c>
      <c r="P79" s="180"/>
      <c r="Q79" s="180"/>
      <c r="S79" s="223" t="s">
        <v>503</v>
      </c>
      <c r="T79" s="47" cm="1">
        <f t="array" ref="T79">_xlfn._xlws.FILTER(cek_realisasi[Akrual],cek_realisasi[Akun]=perbaikan_revisi[[#This Row],[Column1]],0)</f>
        <v>0</v>
      </c>
      <c r="U79" s="47">
        <f>IF(perbaikan_revisi[[#This Row],[Akrual]]&gt;perbaikan_revisi[[#This Row],[JUMLAH ]],perbaikan_revisi[[#This Row],[Akrual]]-perbaikan_revisi[[#This Row],[JUMLAH ]],0)</f>
        <v>0</v>
      </c>
    </row>
    <row r="80" spans="1:21" ht="13.2" hidden="1" x14ac:dyDescent="0.25">
      <c r="A80" s="1" t="s">
        <v>87</v>
      </c>
      <c r="B80" s="48"/>
      <c r="C80" s="49" t="s">
        <v>558</v>
      </c>
      <c r="D80" s="48">
        <v>8</v>
      </c>
      <c r="E80" s="48" t="s">
        <v>33</v>
      </c>
      <c r="F80" s="50">
        <v>900000</v>
      </c>
      <c r="G80" s="122">
        <f>ROUNDDOWN(D80*F80,-3)</f>
        <v>7200000</v>
      </c>
      <c r="H80" s="150"/>
      <c r="I80" s="49" t="s">
        <v>558</v>
      </c>
      <c r="J80" s="48">
        <v>8</v>
      </c>
      <c r="K80" s="48" t="s">
        <v>33</v>
      </c>
      <c r="L80" s="50">
        <v>900000</v>
      </c>
      <c r="M80" s="50">
        <f>ROUNDDOWN(J80*L80,-3)</f>
        <v>7200000</v>
      </c>
      <c r="N80" s="247">
        <f>G80-M80</f>
        <v>0</v>
      </c>
      <c r="O80" s="207" t="s">
        <v>1292</v>
      </c>
      <c r="P80" s="180"/>
      <c r="Q80" s="180"/>
      <c r="T80" s="50" cm="1">
        <f t="array" ref="T80">_xlfn._xlws.FILTER(cek_realisasi[Akrual],cek_realisasi[Akun]=perbaikan_revisi[[#This Row],[Column1]],0)</f>
        <v>0</v>
      </c>
      <c r="U80" s="50">
        <f>IF(perbaikan_revisi[[#This Row],[Akrual]]&gt;perbaikan_revisi[[#This Row],[JUMLAH ]],perbaikan_revisi[[#This Row],[Akrual]]-perbaikan_revisi[[#This Row],[JUMLAH ]],0)</f>
        <v>0</v>
      </c>
    </row>
    <row r="81" spans="1:21" ht="13.2" hidden="1" x14ac:dyDescent="0.25">
      <c r="A81" s="1" t="s">
        <v>89</v>
      </c>
      <c r="B81" s="51" t="s">
        <v>525</v>
      </c>
      <c r="C81" s="52" t="s">
        <v>35</v>
      </c>
      <c r="D81" s="51"/>
      <c r="E81" s="51"/>
      <c r="F81" s="53"/>
      <c r="G81" s="123">
        <f>G82</f>
        <v>40691000</v>
      </c>
      <c r="H81" s="151" t="s">
        <v>525</v>
      </c>
      <c r="I81" s="52" t="s">
        <v>35</v>
      </c>
      <c r="J81" s="51"/>
      <c r="K81" s="51"/>
      <c r="L81" s="53"/>
      <c r="M81" s="53">
        <f>M82</f>
        <v>40691000</v>
      </c>
      <c r="N81" s="324">
        <f>N82</f>
        <v>0</v>
      </c>
      <c r="O81" s="207" t="s">
        <v>1292</v>
      </c>
      <c r="P81" s="180"/>
      <c r="Q81" s="180"/>
      <c r="S81" s="223" t="s">
        <v>503</v>
      </c>
      <c r="T81" s="53" cm="1">
        <f t="array" ref="T81">_xlfn._xlws.FILTER(cek_realisasi[Akrual],cek_realisasi[Akun]=perbaikan_revisi[[#This Row],[Column1]],0)</f>
        <v>0</v>
      </c>
      <c r="U81" s="53">
        <f>IF(perbaikan_revisi[[#This Row],[Akrual]]&gt;perbaikan_revisi[[#This Row],[JUMLAH ]],perbaikan_revisi[[#This Row],[Akrual]]-perbaikan_revisi[[#This Row],[JUMLAH ]],0)</f>
        <v>0</v>
      </c>
    </row>
    <row r="82" spans="1:21" ht="13.2" hidden="1" x14ac:dyDescent="0.25">
      <c r="A82" s="1" t="s">
        <v>90</v>
      </c>
      <c r="B82" s="48"/>
      <c r="C82" s="49" t="s">
        <v>586</v>
      </c>
      <c r="D82" s="48">
        <v>20</v>
      </c>
      <c r="E82" s="48" t="s">
        <v>26</v>
      </c>
      <c r="F82" s="50">
        <v>2034550</v>
      </c>
      <c r="G82" s="122">
        <f>ROUNDDOWN(D82*F82,-3)</f>
        <v>40691000</v>
      </c>
      <c r="H82" s="150"/>
      <c r="I82" s="49" t="s">
        <v>586</v>
      </c>
      <c r="J82" s="48">
        <v>20</v>
      </c>
      <c r="K82" s="48" t="s">
        <v>26</v>
      </c>
      <c r="L82" s="50">
        <v>2034550</v>
      </c>
      <c r="M82" s="50">
        <f>ROUNDDOWN(J82*L82,-3)</f>
        <v>40691000</v>
      </c>
      <c r="N82" s="247">
        <f>G82-M82</f>
        <v>0</v>
      </c>
      <c r="O82" s="207" t="s">
        <v>1292</v>
      </c>
      <c r="P82" s="180"/>
      <c r="Q82" s="180"/>
      <c r="T82" s="50" cm="1">
        <f t="array" ref="T82">_xlfn._xlws.FILTER(cek_realisasi[Akrual],cek_realisasi[Akun]=perbaikan_revisi[[#This Row],[Column1]],0)</f>
        <v>0</v>
      </c>
      <c r="U82" s="50">
        <f>IF(perbaikan_revisi[[#This Row],[Akrual]]&gt;perbaikan_revisi[[#This Row],[JUMLAH ]],perbaikan_revisi[[#This Row],[Akrual]]-perbaikan_revisi[[#This Row],[JUMLAH ]],0)</f>
        <v>0</v>
      </c>
    </row>
    <row r="83" spans="1:21" ht="13.2" x14ac:dyDescent="0.25">
      <c r="A83" s="1" t="s">
        <v>93</v>
      </c>
      <c r="B83" s="60" t="s">
        <v>94</v>
      </c>
      <c r="C83" s="61" t="s">
        <v>95</v>
      </c>
      <c r="D83" s="60"/>
      <c r="E83" s="60" t="s">
        <v>553</v>
      </c>
      <c r="F83" s="62"/>
      <c r="G83" s="126">
        <f>SUM(G84,G94)</f>
        <v>219670000</v>
      </c>
      <c r="H83" s="154" t="s">
        <v>94</v>
      </c>
      <c r="I83" s="61" t="s">
        <v>95</v>
      </c>
      <c r="J83" s="60"/>
      <c r="K83" s="60" t="s">
        <v>553</v>
      </c>
      <c r="L83" s="62"/>
      <c r="M83" s="62">
        <f>SUM(M84,M94)</f>
        <v>219670000</v>
      </c>
      <c r="N83" s="335">
        <f>SUM(N84,N94)</f>
        <v>0</v>
      </c>
      <c r="O83" s="207"/>
      <c r="P83" s="180"/>
      <c r="Q83" s="180"/>
      <c r="T83" s="62" cm="1">
        <f t="array" ref="T83">_xlfn._xlws.FILTER(cek_realisasi[Akrual],cek_realisasi[Akun]=perbaikan_revisi[[#This Row],[Column1]],0)</f>
        <v>125006561</v>
      </c>
      <c r="U83" s="62">
        <f>IF(perbaikan_revisi[[#This Row],[Akrual]]&gt;perbaikan_revisi[[#This Row],[JUMLAH ]],perbaikan_revisi[[#This Row],[Akrual]]-perbaikan_revisi[[#This Row],[JUMLAH ]],0)</f>
        <v>0</v>
      </c>
    </row>
    <row r="84" spans="1:21" ht="13.2" x14ac:dyDescent="0.25">
      <c r="A84" s="1" t="s">
        <v>96</v>
      </c>
      <c r="B84" s="54" t="s">
        <v>21</v>
      </c>
      <c r="C84" s="55" t="s">
        <v>587</v>
      </c>
      <c r="D84" s="54"/>
      <c r="E84" s="54"/>
      <c r="F84" s="56"/>
      <c r="G84" s="124">
        <f>SUM(G85,G92)</f>
        <v>116750000</v>
      </c>
      <c r="H84" s="152" t="s">
        <v>21</v>
      </c>
      <c r="I84" s="55" t="s">
        <v>587</v>
      </c>
      <c r="J84" s="54"/>
      <c r="K84" s="54"/>
      <c r="L84" s="56"/>
      <c r="M84" s="56">
        <f>SUM(M85,M90,M92)</f>
        <v>116750000</v>
      </c>
      <c r="N84" s="326">
        <f>SUM(N85,N90,N92)</f>
        <v>0</v>
      </c>
      <c r="O84" s="207"/>
      <c r="P84" s="180" t="s">
        <v>502</v>
      </c>
      <c r="Q84" s="180" t="s">
        <v>504</v>
      </c>
      <c r="S84" s="223"/>
      <c r="T84" s="56" cm="1">
        <f t="array" ref="T84">_xlfn._xlws.FILTER(cek_realisasi[Akrual],cek_realisasi[Akun]=perbaikan_revisi[[#This Row],[Column1]],0)</f>
        <v>54972390</v>
      </c>
      <c r="U84" s="56">
        <f>IF(perbaikan_revisi[[#This Row],[Akrual]]&gt;perbaikan_revisi[[#This Row],[JUMLAH ]],perbaikan_revisi[[#This Row],[Akrual]]-perbaikan_revisi[[#This Row],[JUMLAH ]],0)</f>
        <v>0</v>
      </c>
    </row>
    <row r="85" spans="1:21" ht="13.2" hidden="1" x14ac:dyDescent="0.25">
      <c r="A85" s="1" t="s">
        <v>98</v>
      </c>
      <c r="B85" s="51" t="s">
        <v>523</v>
      </c>
      <c r="C85" s="52" t="s">
        <v>24</v>
      </c>
      <c r="D85" s="51"/>
      <c r="E85" s="51"/>
      <c r="F85" s="53"/>
      <c r="G85" s="123">
        <f>SUM(G86:G89)</f>
        <v>50750000</v>
      </c>
      <c r="H85" s="151" t="s">
        <v>523</v>
      </c>
      <c r="I85" s="52" t="s">
        <v>24</v>
      </c>
      <c r="J85" s="51"/>
      <c r="K85" s="51"/>
      <c r="L85" s="53"/>
      <c r="M85" s="53">
        <f>SUM(M86:M89)</f>
        <v>50750000</v>
      </c>
      <c r="N85" s="324">
        <f>SUM(N86:N89)</f>
        <v>0</v>
      </c>
      <c r="O85" s="207" t="s">
        <v>1292</v>
      </c>
      <c r="P85" s="180"/>
      <c r="Q85" s="180"/>
      <c r="S85" s="223" t="s">
        <v>504</v>
      </c>
      <c r="T85" s="53" cm="1">
        <f t="array" ref="T85">_xlfn._xlws.FILTER(cek_realisasi[Akrual],cek_realisasi[Akun]=perbaikan_revisi[[#This Row],[Column1]],0)</f>
        <v>8768000</v>
      </c>
      <c r="U85" s="53">
        <f>IF(perbaikan_revisi[[#This Row],[Akrual]]&gt;perbaikan_revisi[[#This Row],[JUMLAH ]],perbaikan_revisi[[#This Row],[Akrual]]-perbaikan_revisi[[#This Row],[JUMLAH ]],0)</f>
        <v>0</v>
      </c>
    </row>
    <row r="86" spans="1:21" ht="13.2" hidden="1" x14ac:dyDescent="0.25">
      <c r="A86" s="1" t="s">
        <v>99</v>
      </c>
      <c r="B86" s="48"/>
      <c r="C86" s="49" t="s">
        <v>554</v>
      </c>
      <c r="D86" s="48">
        <v>250</v>
      </c>
      <c r="E86" s="48" t="s">
        <v>26</v>
      </c>
      <c r="F86" s="50">
        <v>75000</v>
      </c>
      <c r="G86" s="122">
        <f>ROUNDDOWN(D86*F86,-3)</f>
        <v>18750000</v>
      </c>
      <c r="H86" s="150"/>
      <c r="I86" s="49" t="s">
        <v>554</v>
      </c>
      <c r="J86" s="48">
        <v>250</v>
      </c>
      <c r="K86" s="48" t="s">
        <v>26</v>
      </c>
      <c r="L86" s="50">
        <v>75000</v>
      </c>
      <c r="M86" s="50">
        <f>ROUNDDOWN(J86*L86,-3)</f>
        <v>18750000</v>
      </c>
      <c r="N86" s="247">
        <f t="shared" ref="N86:N89" si="10">G86-M86</f>
        <v>0</v>
      </c>
      <c r="O86" s="207" t="s">
        <v>1292</v>
      </c>
      <c r="P86" s="180"/>
      <c r="Q86" s="180"/>
      <c r="T86" s="50" cm="1">
        <f t="array" ref="T86">_xlfn._xlws.FILTER(cek_realisasi[Akrual],cek_realisasi[Akun]=perbaikan_revisi[[#This Row],[Column1]],0)</f>
        <v>770000</v>
      </c>
      <c r="U86" s="50">
        <f>IF(perbaikan_revisi[[#This Row],[Akrual]]&gt;perbaikan_revisi[[#This Row],[JUMLAH ]],perbaikan_revisi[[#This Row],[Akrual]]-perbaikan_revisi[[#This Row],[JUMLAH ]],0)</f>
        <v>0</v>
      </c>
    </row>
    <row r="87" spans="1:21" ht="13.2" hidden="1" x14ac:dyDescent="0.25">
      <c r="A87" s="1" t="s">
        <v>100</v>
      </c>
      <c r="B87" s="48"/>
      <c r="C87" s="49" t="s">
        <v>555</v>
      </c>
      <c r="D87" s="48">
        <v>8</v>
      </c>
      <c r="E87" s="48" t="s">
        <v>120</v>
      </c>
      <c r="F87" s="50">
        <v>1500000</v>
      </c>
      <c r="G87" s="122">
        <f>ROUNDDOWN(D87*F87,-3)</f>
        <v>12000000</v>
      </c>
      <c r="H87" s="150"/>
      <c r="I87" s="49" t="s">
        <v>555</v>
      </c>
      <c r="J87" s="48">
        <v>8</v>
      </c>
      <c r="K87" s="48" t="s">
        <v>120</v>
      </c>
      <c r="L87" s="50">
        <v>1500000</v>
      </c>
      <c r="M87" s="50">
        <f>ROUNDDOWN(J87*L87,-3)</f>
        <v>12000000</v>
      </c>
      <c r="N87" s="247">
        <f t="shared" si="10"/>
        <v>0</v>
      </c>
      <c r="O87" s="207" t="s">
        <v>1292</v>
      </c>
      <c r="P87" s="180"/>
      <c r="Q87" s="180"/>
      <c r="T87" s="204" cm="1">
        <f t="array" ref="T87">_xlfn._xlws.FILTER(cek_realisasi[Akrual],cek_realisasi[Akun]=perbaikan_revisi[[#This Row],[Column1]],0)</f>
        <v>2998000</v>
      </c>
      <c r="U87" s="204">
        <f>IF(perbaikan_revisi[[#This Row],[Akrual]]&gt;perbaikan_revisi[[#This Row],[JUMLAH ]],perbaikan_revisi[[#This Row],[Akrual]]-perbaikan_revisi[[#This Row],[JUMLAH ]],0)</f>
        <v>0</v>
      </c>
    </row>
    <row r="88" spans="1:21" ht="13.2" hidden="1" x14ac:dyDescent="0.25">
      <c r="A88" s="1" t="s">
        <v>101</v>
      </c>
      <c r="B88" s="48"/>
      <c r="C88" s="49" t="s">
        <v>556</v>
      </c>
      <c r="D88" s="48">
        <v>8</v>
      </c>
      <c r="E88" s="48" t="s">
        <v>120</v>
      </c>
      <c r="F88" s="50">
        <v>1500000</v>
      </c>
      <c r="G88" s="122">
        <f>ROUNDDOWN(D88*F88,-3)</f>
        <v>12000000</v>
      </c>
      <c r="H88" s="150"/>
      <c r="I88" s="49" t="s">
        <v>556</v>
      </c>
      <c r="J88" s="48">
        <v>8</v>
      </c>
      <c r="K88" s="48" t="s">
        <v>120</v>
      </c>
      <c r="L88" s="50">
        <v>1500000</v>
      </c>
      <c r="M88" s="50">
        <f>ROUNDDOWN(J88*L88,-3)</f>
        <v>12000000</v>
      </c>
      <c r="N88" s="247">
        <f t="shared" si="10"/>
        <v>0</v>
      </c>
      <c r="O88" s="207" t="s">
        <v>1292</v>
      </c>
      <c r="P88" s="180"/>
      <c r="Q88" s="180"/>
      <c r="T88" s="204" cm="1">
        <f t="array" ref="T88">_xlfn._xlws.FILTER(cek_realisasi[Akrual],cek_realisasi[Akun]=perbaikan_revisi[[#This Row],[Column1]],0)</f>
        <v>3000000</v>
      </c>
      <c r="U88" s="204">
        <f>IF(perbaikan_revisi[[#This Row],[Akrual]]&gt;perbaikan_revisi[[#This Row],[JUMLAH ]],perbaikan_revisi[[#This Row],[Akrual]]-perbaikan_revisi[[#This Row],[JUMLAH ]],0)</f>
        <v>0</v>
      </c>
    </row>
    <row r="89" spans="1:21" ht="13.2" hidden="1" x14ac:dyDescent="0.25">
      <c r="A89" s="1" t="s">
        <v>102</v>
      </c>
      <c r="B89" s="48"/>
      <c r="C89" s="49" t="s">
        <v>557</v>
      </c>
      <c r="D89" s="48">
        <v>8</v>
      </c>
      <c r="E89" s="48" t="s">
        <v>120</v>
      </c>
      <c r="F89" s="50">
        <v>1000000</v>
      </c>
      <c r="G89" s="122">
        <f>ROUNDDOWN(D89*F89,-3)</f>
        <v>8000000</v>
      </c>
      <c r="H89" s="150"/>
      <c r="I89" s="49" t="s">
        <v>557</v>
      </c>
      <c r="J89" s="48">
        <v>8</v>
      </c>
      <c r="K89" s="48" t="s">
        <v>120</v>
      </c>
      <c r="L89" s="50">
        <v>1000000</v>
      </c>
      <c r="M89" s="50">
        <f>ROUNDDOWN(J89*L89,-3)</f>
        <v>8000000</v>
      </c>
      <c r="N89" s="247">
        <f t="shared" si="10"/>
        <v>0</v>
      </c>
      <c r="O89" s="207" t="s">
        <v>1292</v>
      </c>
      <c r="P89" s="180"/>
      <c r="Q89" s="180"/>
      <c r="T89" s="204" cm="1">
        <f t="array" ref="T89">_xlfn._xlws.FILTER(cek_realisasi[Akrual],cek_realisasi[Akun]=perbaikan_revisi[[#This Row],[Column1]],0)</f>
        <v>2000000</v>
      </c>
      <c r="U89" s="204">
        <f>IF(perbaikan_revisi[[#This Row],[Akrual]]&gt;perbaikan_revisi[[#This Row],[JUMLAH ]],perbaikan_revisi[[#This Row],[Akrual]]-perbaikan_revisi[[#This Row],[JUMLAH ]],0)</f>
        <v>0</v>
      </c>
    </row>
    <row r="90" spans="1:21" ht="13.2" hidden="1" x14ac:dyDescent="0.25">
      <c r="A90" s="1" t="s">
        <v>993</v>
      </c>
      <c r="B90" s="48"/>
      <c r="C90" s="49"/>
      <c r="D90" s="48"/>
      <c r="E90" s="48"/>
      <c r="F90" s="50"/>
      <c r="G90" s="122"/>
      <c r="H90" s="153" t="s">
        <v>528</v>
      </c>
      <c r="I90" s="58" t="s">
        <v>31</v>
      </c>
      <c r="J90" s="57"/>
      <c r="K90" s="57"/>
      <c r="L90" s="59"/>
      <c r="M90" s="59">
        <f>M91</f>
        <v>0</v>
      </c>
      <c r="N90" s="325">
        <f>N91</f>
        <v>0</v>
      </c>
      <c r="O90" s="207" t="s">
        <v>1292</v>
      </c>
      <c r="P90" s="180"/>
      <c r="Q90" s="180"/>
      <c r="S90" s="223" t="s">
        <v>504</v>
      </c>
      <c r="T90" s="59"/>
      <c r="U90" s="59">
        <f>IF(perbaikan_revisi[[#This Row],[Akrual]]&gt;perbaikan_revisi[[#This Row],[JUMLAH ]],perbaikan_revisi[[#This Row],[Akrual]]-perbaikan_revisi[[#This Row],[JUMLAH ]],0)</f>
        <v>0</v>
      </c>
    </row>
    <row r="91" spans="1:21" ht="13.2" hidden="1" x14ac:dyDescent="0.25">
      <c r="A91" s="1"/>
      <c r="B91" s="48"/>
      <c r="C91" s="49"/>
      <c r="D91" s="48"/>
      <c r="E91" s="48"/>
      <c r="F91" s="50"/>
      <c r="G91" s="122"/>
      <c r="H91" s="150"/>
      <c r="I91" s="49" t="s">
        <v>558</v>
      </c>
      <c r="J91" s="48">
        <v>0</v>
      </c>
      <c r="K91" s="48" t="s">
        <v>33</v>
      </c>
      <c r="L91" s="50">
        <v>900000</v>
      </c>
      <c r="M91" s="50">
        <f>ROUNDDOWN(J91*L91,-3)</f>
        <v>0</v>
      </c>
      <c r="N91" s="247">
        <f>G91-M91</f>
        <v>0</v>
      </c>
      <c r="O91" s="207" t="s">
        <v>1292</v>
      </c>
      <c r="P91" s="180"/>
      <c r="Q91" s="180"/>
      <c r="T91" s="50"/>
      <c r="U91" s="50">
        <f>IF(perbaikan_revisi[[#This Row],[Akrual]]&gt;perbaikan_revisi[[#This Row],[JUMLAH ]],perbaikan_revisi[[#This Row],[Akrual]]-perbaikan_revisi[[#This Row],[JUMLAH ]],0)</f>
        <v>0</v>
      </c>
    </row>
    <row r="92" spans="1:21" ht="13.2" hidden="1" x14ac:dyDescent="0.25">
      <c r="A92" s="1" t="s">
        <v>103</v>
      </c>
      <c r="B92" s="51" t="s">
        <v>525</v>
      </c>
      <c r="C92" s="52" t="s">
        <v>35</v>
      </c>
      <c r="D92" s="51"/>
      <c r="E92" s="51"/>
      <c r="F92" s="53"/>
      <c r="G92" s="123">
        <f>G93</f>
        <v>66000000</v>
      </c>
      <c r="H92" s="151" t="s">
        <v>525</v>
      </c>
      <c r="I92" s="52" t="s">
        <v>35</v>
      </c>
      <c r="J92" s="51"/>
      <c r="K92" s="51"/>
      <c r="L92" s="53"/>
      <c r="M92" s="53">
        <f>M93</f>
        <v>66000000</v>
      </c>
      <c r="N92" s="324">
        <f>N93</f>
        <v>0</v>
      </c>
      <c r="O92" s="207" t="s">
        <v>1292</v>
      </c>
      <c r="P92" s="180"/>
      <c r="Q92" s="180"/>
      <c r="S92" s="223" t="s">
        <v>504</v>
      </c>
      <c r="T92" s="53" cm="1">
        <f t="array" ref="T92">_xlfn._xlws.FILTER(cek_realisasi[Akrual],cek_realisasi[Akun]=perbaikan_revisi[[#This Row],[Column1]],0)</f>
        <v>46204390</v>
      </c>
      <c r="U92" s="53">
        <f>IF(perbaikan_revisi[[#This Row],[Akrual]]&gt;perbaikan_revisi[[#This Row],[JUMLAH ]],perbaikan_revisi[[#This Row],[Akrual]]-perbaikan_revisi[[#This Row],[JUMLAH ]],0)</f>
        <v>0</v>
      </c>
    </row>
    <row r="93" spans="1:21" ht="13.2" hidden="1" x14ac:dyDescent="0.25">
      <c r="A93" s="1" t="s">
        <v>104</v>
      </c>
      <c r="B93" s="48"/>
      <c r="C93" s="49" t="s">
        <v>588</v>
      </c>
      <c r="D93" s="48">
        <v>12</v>
      </c>
      <c r="E93" s="48" t="s">
        <v>26</v>
      </c>
      <c r="F93" s="50">
        <v>5500000</v>
      </c>
      <c r="G93" s="122">
        <f>ROUNDDOWN(D93*F93,-3)</f>
        <v>66000000</v>
      </c>
      <c r="H93" s="150"/>
      <c r="I93" s="49" t="s">
        <v>588</v>
      </c>
      <c r="J93" s="48">
        <v>12</v>
      </c>
      <c r="K93" s="48" t="s">
        <v>26</v>
      </c>
      <c r="L93" s="50">
        <v>5500000</v>
      </c>
      <c r="M93" s="50">
        <f>ROUNDDOWN(J93*L93,-3)</f>
        <v>66000000</v>
      </c>
      <c r="N93" s="247">
        <f>G93-M93</f>
        <v>0</v>
      </c>
      <c r="O93" s="207" t="s">
        <v>1292</v>
      </c>
      <c r="P93" s="180"/>
      <c r="Q93" s="180"/>
      <c r="T93" s="50" cm="1">
        <f t="array" ref="T93">_xlfn._xlws.FILTER(cek_realisasi[Akrual],cek_realisasi[Akun]=perbaikan_revisi[[#This Row],[Column1]],0)</f>
        <v>46204390</v>
      </c>
      <c r="U93" s="50">
        <f>IF(perbaikan_revisi[[#This Row],[Akrual]]&gt;perbaikan_revisi[[#This Row],[JUMLAH ]],perbaikan_revisi[[#This Row],[Akrual]]-perbaikan_revisi[[#This Row],[JUMLAH ]],0)</f>
        <v>0</v>
      </c>
    </row>
    <row r="94" spans="1:21" ht="13.2" x14ac:dyDescent="0.25">
      <c r="A94" s="1" t="s">
        <v>589</v>
      </c>
      <c r="B94" s="63" t="s">
        <v>38</v>
      </c>
      <c r="C94" s="64" t="s">
        <v>97</v>
      </c>
      <c r="D94" s="63"/>
      <c r="E94" s="63"/>
      <c r="F94" s="65"/>
      <c r="G94" s="127">
        <f>SUM(G95,G101,G103)</f>
        <v>102920000</v>
      </c>
      <c r="H94" s="155" t="s">
        <v>38</v>
      </c>
      <c r="I94" s="64" t="s">
        <v>97</v>
      </c>
      <c r="J94" s="63"/>
      <c r="K94" s="63"/>
      <c r="L94" s="65"/>
      <c r="M94" s="65">
        <f>SUM(M95,M101,M103)</f>
        <v>102920000</v>
      </c>
      <c r="N94" s="327">
        <f>SUM(N95,N101,N103)</f>
        <v>0</v>
      </c>
      <c r="O94" s="207"/>
      <c r="P94" s="180" t="s">
        <v>502</v>
      </c>
      <c r="Q94" s="180" t="s">
        <v>504</v>
      </c>
      <c r="S94" s="223"/>
      <c r="T94" s="65" cm="1">
        <f t="array" ref="T94">_xlfn._xlws.FILTER(cek_realisasi[Akrual],cek_realisasi[Akun]=perbaikan_revisi[[#This Row],[Column1]],0)</f>
        <v>70034171</v>
      </c>
      <c r="U94" s="65">
        <f>IF(perbaikan_revisi[[#This Row],[Akrual]]&gt;perbaikan_revisi[[#This Row],[JUMLAH ]],perbaikan_revisi[[#This Row],[Akrual]]-perbaikan_revisi[[#This Row],[JUMLAH ]],0)</f>
        <v>0</v>
      </c>
    </row>
    <row r="95" spans="1:21" ht="13.2" hidden="1" x14ac:dyDescent="0.25">
      <c r="A95" s="1" t="s">
        <v>590</v>
      </c>
      <c r="B95" s="51" t="s">
        <v>523</v>
      </c>
      <c r="C95" s="52" t="s">
        <v>24</v>
      </c>
      <c r="D95" s="51"/>
      <c r="E95" s="51"/>
      <c r="F95" s="53"/>
      <c r="G95" s="123">
        <f>SUM(G96:G100)</f>
        <v>23750000</v>
      </c>
      <c r="H95" s="151" t="s">
        <v>523</v>
      </c>
      <c r="I95" s="52" t="s">
        <v>24</v>
      </c>
      <c r="J95" s="51"/>
      <c r="K95" s="51"/>
      <c r="L95" s="53"/>
      <c r="M95" s="53">
        <f>SUM(M96:M100)</f>
        <v>23750000</v>
      </c>
      <c r="N95" s="324">
        <f>SUM(N96:N100)</f>
        <v>0</v>
      </c>
      <c r="O95" s="207" t="s">
        <v>1292</v>
      </c>
      <c r="P95" s="180"/>
      <c r="Q95" s="180"/>
      <c r="S95" s="223" t="s">
        <v>504</v>
      </c>
      <c r="T95" s="53" cm="1">
        <f t="array" ref="T95">_xlfn._xlws.FILTER(cek_realisasi[Akrual],cek_realisasi[Akun]=perbaikan_revisi[[#This Row],[Column1]],0)</f>
        <v>17521250</v>
      </c>
      <c r="U95" s="53">
        <f>IF(perbaikan_revisi[[#This Row],[Akrual]]&gt;perbaikan_revisi[[#This Row],[JUMLAH ]],perbaikan_revisi[[#This Row],[Akrual]]-perbaikan_revisi[[#This Row],[JUMLAH ]],0)</f>
        <v>0</v>
      </c>
    </row>
    <row r="96" spans="1:21" ht="13.2" hidden="1" x14ac:dyDescent="0.25">
      <c r="A96" s="1" t="s">
        <v>591</v>
      </c>
      <c r="B96" s="48"/>
      <c r="C96" s="49" t="s">
        <v>554</v>
      </c>
      <c r="D96" s="48">
        <v>90</v>
      </c>
      <c r="E96" s="48" t="s">
        <v>26</v>
      </c>
      <c r="F96" s="50">
        <v>75000</v>
      </c>
      <c r="G96" s="122">
        <f>ROUNDDOWN(D96*F96,-3)</f>
        <v>6750000</v>
      </c>
      <c r="H96" s="150"/>
      <c r="I96" s="49" t="s">
        <v>554</v>
      </c>
      <c r="J96" s="48">
        <v>90</v>
      </c>
      <c r="K96" s="48" t="s">
        <v>26</v>
      </c>
      <c r="L96" s="50">
        <v>75000</v>
      </c>
      <c r="M96" s="50">
        <f>ROUNDDOWN(J96*L96,-3)</f>
        <v>6750000</v>
      </c>
      <c r="N96" s="247">
        <f t="shared" ref="N96:N100" si="11">G96-M96</f>
        <v>0</v>
      </c>
      <c r="O96" s="207" t="s">
        <v>1292</v>
      </c>
      <c r="P96" s="180"/>
      <c r="Q96" s="180"/>
      <c r="T96" s="50" cm="1">
        <f t="array" ref="T96">_xlfn._xlws.FILTER(cek_realisasi[Akrual],cek_realisasi[Akun]=perbaikan_revisi[[#This Row],[Column1]],0)</f>
        <v>2640000</v>
      </c>
      <c r="U96" s="50">
        <f>IF(perbaikan_revisi[[#This Row],[Akrual]]&gt;perbaikan_revisi[[#This Row],[JUMLAH ]],perbaikan_revisi[[#This Row],[Akrual]]-perbaikan_revisi[[#This Row],[JUMLAH ]],0)</f>
        <v>0</v>
      </c>
    </row>
    <row r="97" spans="1:21" ht="13.2" hidden="1" x14ac:dyDescent="0.25">
      <c r="A97" s="1" t="s">
        <v>592</v>
      </c>
      <c r="B97" s="48"/>
      <c r="C97" s="49" t="s">
        <v>555</v>
      </c>
      <c r="D97" s="48">
        <v>2</v>
      </c>
      <c r="E97" s="48" t="s">
        <v>120</v>
      </c>
      <c r="F97" s="50">
        <v>1500000</v>
      </c>
      <c r="G97" s="122">
        <f>ROUNDDOWN(D97*F97,-3)</f>
        <v>3000000</v>
      </c>
      <c r="H97" s="150"/>
      <c r="I97" s="49" t="s">
        <v>555</v>
      </c>
      <c r="J97" s="48">
        <v>2</v>
      </c>
      <c r="K97" s="48" t="s">
        <v>120</v>
      </c>
      <c r="L97" s="50">
        <v>1500000</v>
      </c>
      <c r="M97" s="50">
        <f>ROUNDDOWN(J97*L97,-3)</f>
        <v>3000000</v>
      </c>
      <c r="N97" s="247">
        <f t="shared" si="11"/>
        <v>0</v>
      </c>
      <c r="O97" s="207" t="s">
        <v>1292</v>
      </c>
      <c r="P97" s="180"/>
      <c r="Q97" s="180"/>
      <c r="T97" s="50" cm="1">
        <f t="array" ref="T97">_xlfn._xlws.FILTER(cek_realisasi[Akrual],cek_realisasi[Akun]=perbaikan_revisi[[#This Row],[Column1]],0)</f>
        <v>2999250</v>
      </c>
      <c r="U97" s="50">
        <f>IF(perbaikan_revisi[[#This Row],[Akrual]]&gt;perbaikan_revisi[[#This Row],[JUMLAH ]],perbaikan_revisi[[#This Row],[Akrual]]-perbaikan_revisi[[#This Row],[JUMLAH ]],0)</f>
        <v>0</v>
      </c>
    </row>
    <row r="98" spans="1:21" ht="13.2" hidden="1" x14ac:dyDescent="0.25">
      <c r="A98" s="1" t="s">
        <v>593</v>
      </c>
      <c r="B98" s="48"/>
      <c r="C98" s="49" t="s">
        <v>556</v>
      </c>
      <c r="D98" s="48">
        <v>2</v>
      </c>
      <c r="E98" s="48" t="s">
        <v>120</v>
      </c>
      <c r="F98" s="50">
        <v>1500000</v>
      </c>
      <c r="G98" s="122">
        <f>ROUNDDOWN(D98*F98,-3)</f>
        <v>3000000</v>
      </c>
      <c r="H98" s="150"/>
      <c r="I98" s="49" t="s">
        <v>556</v>
      </c>
      <c r="J98" s="48">
        <v>2</v>
      </c>
      <c r="K98" s="48" t="s">
        <v>120</v>
      </c>
      <c r="L98" s="50">
        <v>1500000</v>
      </c>
      <c r="M98" s="50">
        <f>ROUNDDOWN(J98*L98,-3)</f>
        <v>3000000</v>
      </c>
      <c r="N98" s="247">
        <f t="shared" si="11"/>
        <v>0</v>
      </c>
      <c r="O98" s="207" t="s">
        <v>1292</v>
      </c>
      <c r="P98" s="180"/>
      <c r="Q98" s="180"/>
      <c r="T98" s="50" cm="1">
        <f t="array" ref="T98">_xlfn._xlws.FILTER(cek_realisasi[Akrual],cek_realisasi[Akun]=perbaikan_revisi[[#This Row],[Column1]],0)</f>
        <v>3000000</v>
      </c>
      <c r="U98" s="50">
        <f>IF(perbaikan_revisi[[#This Row],[Akrual]]&gt;perbaikan_revisi[[#This Row],[JUMLAH ]],perbaikan_revisi[[#This Row],[Akrual]]-perbaikan_revisi[[#This Row],[JUMLAH ]],0)</f>
        <v>0</v>
      </c>
    </row>
    <row r="99" spans="1:21" ht="13.2" hidden="1" x14ac:dyDescent="0.25">
      <c r="A99" s="1" t="s">
        <v>594</v>
      </c>
      <c r="B99" s="48"/>
      <c r="C99" s="49" t="s">
        <v>557</v>
      </c>
      <c r="D99" s="48">
        <v>2</v>
      </c>
      <c r="E99" s="48" t="s">
        <v>120</v>
      </c>
      <c r="F99" s="50">
        <v>1000000</v>
      </c>
      <c r="G99" s="122">
        <f>ROUNDDOWN(D99*F99,-3)</f>
        <v>2000000</v>
      </c>
      <c r="H99" s="150"/>
      <c r="I99" s="49" t="s">
        <v>557</v>
      </c>
      <c r="J99" s="48">
        <v>2</v>
      </c>
      <c r="K99" s="48" t="s">
        <v>120</v>
      </c>
      <c r="L99" s="50">
        <v>1000000</v>
      </c>
      <c r="M99" s="50">
        <f>ROUNDDOWN(J99*L99,-3)</f>
        <v>2000000</v>
      </c>
      <c r="N99" s="247">
        <f t="shared" si="11"/>
        <v>0</v>
      </c>
      <c r="O99" s="207" t="s">
        <v>1292</v>
      </c>
      <c r="P99" s="180"/>
      <c r="Q99" s="180"/>
      <c r="T99" s="50" cm="1">
        <f t="array" ref="T99">_xlfn._xlws.FILTER(cek_realisasi[Akrual],cek_realisasi[Akun]=perbaikan_revisi[[#This Row],[Column1]],0)</f>
        <v>1997000</v>
      </c>
      <c r="U99" s="50">
        <f>IF(perbaikan_revisi[[#This Row],[Akrual]]&gt;perbaikan_revisi[[#This Row],[JUMLAH ]],perbaikan_revisi[[#This Row],[Akrual]]-perbaikan_revisi[[#This Row],[JUMLAH ]],0)</f>
        <v>0</v>
      </c>
    </row>
    <row r="100" spans="1:21" ht="13.2" hidden="1" x14ac:dyDescent="0.25">
      <c r="A100" s="22" t="s">
        <v>595</v>
      </c>
      <c r="B100" s="48"/>
      <c r="C100" s="49" t="s">
        <v>596</v>
      </c>
      <c r="D100" s="48">
        <v>36</v>
      </c>
      <c r="E100" s="48" t="s">
        <v>26</v>
      </c>
      <c r="F100" s="50">
        <v>250000</v>
      </c>
      <c r="G100" s="122">
        <f>ROUNDDOWN(D100*F100,-3)</f>
        <v>9000000</v>
      </c>
      <c r="H100" s="150"/>
      <c r="I100" s="49" t="s">
        <v>596</v>
      </c>
      <c r="J100" s="48">
        <v>36</v>
      </c>
      <c r="K100" s="48" t="s">
        <v>26</v>
      </c>
      <c r="L100" s="50">
        <v>250000</v>
      </c>
      <c r="M100" s="50">
        <f>ROUNDDOWN(J100*L100,-3)</f>
        <v>9000000</v>
      </c>
      <c r="N100" s="247">
        <f t="shared" si="11"/>
        <v>0</v>
      </c>
      <c r="O100" s="207" t="s">
        <v>1292</v>
      </c>
      <c r="P100" s="180"/>
      <c r="Q100" s="180"/>
      <c r="T100" s="50" cm="1">
        <f t="array" ref="T100">_xlfn._xlws.FILTER(cek_realisasi[Akrual],cek_realisasi[Akun]=perbaikan_revisi[[#This Row],[Column1]],0)</f>
        <v>6885000</v>
      </c>
      <c r="U100" s="50">
        <f>IF(perbaikan_revisi[[#This Row],[Akrual]]&gt;perbaikan_revisi[[#This Row],[JUMLAH ]],perbaikan_revisi[[#This Row],[Akrual]]-perbaikan_revisi[[#This Row],[JUMLAH ]],0)</f>
        <v>0</v>
      </c>
    </row>
    <row r="101" spans="1:21" ht="13.2" hidden="1" x14ac:dyDescent="0.25">
      <c r="A101" s="1" t="s">
        <v>597</v>
      </c>
      <c r="B101" s="57" t="s">
        <v>528</v>
      </c>
      <c r="C101" s="58" t="s">
        <v>31</v>
      </c>
      <c r="D101" s="57"/>
      <c r="E101" s="57"/>
      <c r="F101" s="59"/>
      <c r="G101" s="125">
        <f>G102</f>
        <v>10000000</v>
      </c>
      <c r="H101" s="153" t="s">
        <v>528</v>
      </c>
      <c r="I101" s="58" t="s">
        <v>31</v>
      </c>
      <c r="J101" s="57"/>
      <c r="K101" s="57"/>
      <c r="L101" s="59"/>
      <c r="M101" s="59">
        <f>M102</f>
        <v>10000000</v>
      </c>
      <c r="N101" s="325">
        <f>N102</f>
        <v>0</v>
      </c>
      <c r="O101" s="207" t="s">
        <v>1292</v>
      </c>
      <c r="P101" s="180"/>
      <c r="Q101" s="180"/>
      <c r="S101" s="223" t="s">
        <v>504</v>
      </c>
      <c r="T101" s="59" cm="1">
        <f t="array" ref="T101">_xlfn._xlws.FILTER(cek_realisasi[Akrual],cek_realisasi[Akun]=perbaikan_revisi[[#This Row],[Column1]],0)</f>
        <v>0</v>
      </c>
      <c r="U101" s="59">
        <f>IF(perbaikan_revisi[[#This Row],[Akrual]]&gt;perbaikan_revisi[[#This Row],[JUMLAH ]],perbaikan_revisi[[#This Row],[Akrual]]-perbaikan_revisi[[#This Row],[JUMLAH ]],0)</f>
        <v>0</v>
      </c>
    </row>
    <row r="102" spans="1:21" ht="13.2" hidden="1" x14ac:dyDescent="0.25">
      <c r="A102" s="1" t="s">
        <v>598</v>
      </c>
      <c r="B102" s="48"/>
      <c r="C102" s="49" t="s">
        <v>558</v>
      </c>
      <c r="D102" s="48">
        <v>10</v>
      </c>
      <c r="E102" s="48" t="s">
        <v>33</v>
      </c>
      <c r="F102" s="50">
        <v>1000000</v>
      </c>
      <c r="G102" s="122">
        <f>ROUNDDOWN(D102*F102,-3)</f>
        <v>10000000</v>
      </c>
      <c r="H102" s="150"/>
      <c r="I102" s="49" t="s">
        <v>558</v>
      </c>
      <c r="J102" s="48">
        <v>10</v>
      </c>
      <c r="K102" s="48" t="s">
        <v>33</v>
      </c>
      <c r="L102" s="50">
        <v>1000000</v>
      </c>
      <c r="M102" s="50">
        <f>ROUNDDOWN(J102*L102,-3)</f>
        <v>10000000</v>
      </c>
      <c r="N102" s="247">
        <f>G102-M102</f>
        <v>0</v>
      </c>
      <c r="O102" s="207" t="s">
        <v>1292</v>
      </c>
      <c r="P102" s="180"/>
      <c r="Q102" s="180"/>
      <c r="T102" s="50" cm="1">
        <f t="array" ref="T102">_xlfn._xlws.FILTER(cek_realisasi[Akrual],cek_realisasi[Akun]=perbaikan_revisi[[#This Row],[Column1]],0)</f>
        <v>0</v>
      </c>
      <c r="U102" s="50">
        <f>IF(perbaikan_revisi[[#This Row],[Akrual]]&gt;perbaikan_revisi[[#This Row],[JUMLAH ]],perbaikan_revisi[[#This Row],[Akrual]]-perbaikan_revisi[[#This Row],[JUMLAH ]],0)</f>
        <v>0</v>
      </c>
    </row>
    <row r="103" spans="1:21" ht="13.2" hidden="1" x14ac:dyDescent="0.25">
      <c r="A103" s="1" t="s">
        <v>599</v>
      </c>
      <c r="B103" s="51" t="s">
        <v>525</v>
      </c>
      <c r="C103" s="52" t="s">
        <v>35</v>
      </c>
      <c r="D103" s="51"/>
      <c r="E103" s="51"/>
      <c r="F103" s="53"/>
      <c r="G103" s="123">
        <f>G104</f>
        <v>69170000</v>
      </c>
      <c r="H103" s="151" t="s">
        <v>525</v>
      </c>
      <c r="I103" s="52" t="s">
        <v>35</v>
      </c>
      <c r="J103" s="51"/>
      <c r="K103" s="51"/>
      <c r="L103" s="53"/>
      <c r="M103" s="53">
        <f>M104</f>
        <v>69170000</v>
      </c>
      <c r="N103" s="324">
        <f>N104</f>
        <v>0</v>
      </c>
      <c r="O103" s="207" t="s">
        <v>1292</v>
      </c>
      <c r="P103" s="180"/>
      <c r="Q103" s="180"/>
      <c r="S103" s="223" t="s">
        <v>504</v>
      </c>
      <c r="T103" s="53" cm="1">
        <f t="array" ref="T103">_xlfn._xlws.FILTER(cek_realisasi[Akrual],cek_realisasi[Akun]=perbaikan_revisi[[#This Row],[Column1]],0)</f>
        <v>52512921</v>
      </c>
      <c r="U103" s="53">
        <f>IF(perbaikan_revisi[[#This Row],[Akrual]]&gt;perbaikan_revisi[[#This Row],[JUMLAH ]],perbaikan_revisi[[#This Row],[Akrual]]-perbaikan_revisi[[#This Row],[JUMLAH ]],0)</f>
        <v>0</v>
      </c>
    </row>
    <row r="104" spans="1:21" ht="13.2" hidden="1" x14ac:dyDescent="0.25">
      <c r="A104" s="1" t="s">
        <v>600</v>
      </c>
      <c r="B104" s="48"/>
      <c r="C104" s="49" t="s">
        <v>601</v>
      </c>
      <c r="D104" s="48">
        <v>26</v>
      </c>
      <c r="E104" s="48" t="s">
        <v>26</v>
      </c>
      <c r="F104" s="50">
        <v>2660417</v>
      </c>
      <c r="G104" s="122">
        <f>ROUNDDOWN(D104*F104,-3)</f>
        <v>69170000</v>
      </c>
      <c r="H104" s="150"/>
      <c r="I104" s="49" t="s">
        <v>601</v>
      </c>
      <c r="J104" s="48">
        <v>26</v>
      </c>
      <c r="K104" s="48" t="s">
        <v>26</v>
      </c>
      <c r="L104" s="50">
        <v>2660417</v>
      </c>
      <c r="M104" s="50">
        <f>ROUNDDOWN(J104*L104,-3)</f>
        <v>69170000</v>
      </c>
      <c r="N104" s="247">
        <f>G104-M104</f>
        <v>0</v>
      </c>
      <c r="O104" s="207" t="s">
        <v>1292</v>
      </c>
      <c r="P104" s="180"/>
      <c r="Q104" s="180"/>
      <c r="T104" s="50" cm="1">
        <f t="array" ref="T104">_xlfn._xlws.FILTER(cek_realisasi[Akrual],cek_realisasi[Akun]=perbaikan_revisi[[#This Row],[Column1]],0)</f>
        <v>52512921</v>
      </c>
      <c r="U104" s="50">
        <f>IF(perbaikan_revisi[[#This Row],[Akrual]]&gt;perbaikan_revisi[[#This Row],[JUMLAH ]],perbaikan_revisi[[#This Row],[Akrual]]-perbaikan_revisi[[#This Row],[JUMLAH ]],0)</f>
        <v>0</v>
      </c>
    </row>
    <row r="105" spans="1:21" ht="13.2" x14ac:dyDescent="0.25">
      <c r="A105" s="1" t="s">
        <v>105</v>
      </c>
      <c r="B105" s="66" t="s">
        <v>105</v>
      </c>
      <c r="C105" s="67" t="s">
        <v>106</v>
      </c>
      <c r="D105" s="66"/>
      <c r="E105" s="66"/>
      <c r="F105" s="68"/>
      <c r="G105" s="128">
        <f>SUM(G106,G628)</f>
        <v>22288180000</v>
      </c>
      <c r="H105" s="156" t="s">
        <v>105</v>
      </c>
      <c r="I105" s="67" t="s">
        <v>106</v>
      </c>
      <c r="J105" s="66"/>
      <c r="K105" s="66"/>
      <c r="L105" s="68"/>
      <c r="M105" s="68">
        <f>SUM(M106,M628)</f>
        <v>22288180000</v>
      </c>
      <c r="N105" s="328">
        <f>SUM(N106,N628)</f>
        <v>0</v>
      </c>
      <c r="O105" s="207"/>
      <c r="P105" s="180"/>
      <c r="Q105" s="180"/>
      <c r="T105" s="68" cm="1">
        <f t="array" ref="T105">_xlfn._xlws.FILTER(cek_realisasi[Akrual],cek_realisasi[Akun]=perbaikan_revisi[[#This Row],[Column1]],0)</f>
        <v>7296424808</v>
      </c>
      <c r="U105" s="68">
        <f>IF(perbaikan_revisi[[#This Row],[Akrual]]&gt;perbaikan_revisi[[#This Row],[JUMLAH ]],perbaikan_revisi[[#This Row],[Akrual]]-perbaikan_revisi[[#This Row],[JUMLAH ]],0)</f>
        <v>0</v>
      </c>
    </row>
    <row r="106" spans="1:21" ht="26.4" x14ac:dyDescent="0.25">
      <c r="A106" s="1" t="s">
        <v>107</v>
      </c>
      <c r="B106" s="69" t="s">
        <v>602</v>
      </c>
      <c r="C106" s="70" t="s">
        <v>108</v>
      </c>
      <c r="D106" s="69"/>
      <c r="E106" s="69"/>
      <c r="F106" s="71"/>
      <c r="G106" s="129">
        <f>SUM(G107,G113,G400,G406)</f>
        <v>13788180000</v>
      </c>
      <c r="H106" s="157" t="s">
        <v>602</v>
      </c>
      <c r="I106" s="70" t="s">
        <v>108</v>
      </c>
      <c r="J106" s="69"/>
      <c r="K106" s="69"/>
      <c r="L106" s="71"/>
      <c r="M106" s="71">
        <f>SUM(M107,M113,M400,M406)</f>
        <v>13788180000</v>
      </c>
      <c r="N106" s="329">
        <f>SUM(N107,N113,N400,N406)</f>
        <v>0</v>
      </c>
      <c r="O106" s="207"/>
      <c r="P106" s="180"/>
      <c r="Q106" s="180"/>
      <c r="T106" s="71" cm="1">
        <f t="array" ref="T106">_xlfn._xlws.FILTER(cek_realisasi[Akrual],cek_realisasi[Akun]=perbaikan_revisi[[#This Row],[Column1]],0)</f>
        <v>4244306100</v>
      </c>
      <c r="U106" s="71">
        <f>IF(perbaikan_revisi[[#This Row],[Akrual]]&gt;perbaikan_revisi[[#This Row],[JUMLAH ]],perbaikan_revisi[[#This Row],[Akrual]]-perbaikan_revisi[[#This Row],[JUMLAH ]],0)</f>
        <v>0</v>
      </c>
    </row>
    <row r="107" spans="1:21" ht="26.4" x14ac:dyDescent="0.25">
      <c r="A107" s="1" t="s">
        <v>109</v>
      </c>
      <c r="B107" s="72" t="s">
        <v>110</v>
      </c>
      <c r="C107" s="73" t="s">
        <v>603</v>
      </c>
      <c r="D107" s="72">
        <v>2</v>
      </c>
      <c r="E107" s="72" t="s">
        <v>111</v>
      </c>
      <c r="F107" s="74"/>
      <c r="G107" s="130">
        <f>G108</f>
        <v>260000000</v>
      </c>
      <c r="H107" s="158" t="s">
        <v>110</v>
      </c>
      <c r="I107" s="73" t="s">
        <v>603</v>
      </c>
      <c r="J107" s="72">
        <v>2</v>
      </c>
      <c r="K107" s="72" t="s">
        <v>111</v>
      </c>
      <c r="L107" s="74"/>
      <c r="M107" s="74">
        <f t="shared" ref="M107:N111" si="12">M108</f>
        <v>260000000</v>
      </c>
      <c r="N107" s="330">
        <f t="shared" si="12"/>
        <v>0</v>
      </c>
      <c r="O107" s="207"/>
      <c r="P107" s="180"/>
      <c r="Q107" s="180"/>
      <c r="T107" s="74" cm="1">
        <f t="array" ref="T107">_xlfn._xlws.FILTER(cek_realisasi[Akrual],cek_realisasi[Akun]=perbaikan_revisi[[#This Row],[Column1]],0)</f>
        <v>0</v>
      </c>
      <c r="U107" s="74">
        <f>IF(perbaikan_revisi[[#This Row],[Akrual]]&gt;perbaikan_revisi[[#This Row],[JUMLAH ]],perbaikan_revisi[[#This Row],[Akrual]]-perbaikan_revisi[[#This Row],[JUMLAH ]],0)</f>
        <v>0</v>
      </c>
    </row>
    <row r="108" spans="1:21" ht="26.4" x14ac:dyDescent="0.25">
      <c r="A108" s="1" t="s">
        <v>112</v>
      </c>
      <c r="B108" s="75" t="s">
        <v>113</v>
      </c>
      <c r="C108" s="76" t="s">
        <v>604</v>
      </c>
      <c r="D108" s="75">
        <v>2</v>
      </c>
      <c r="E108" s="75" t="s">
        <v>111</v>
      </c>
      <c r="F108" s="77"/>
      <c r="G108" s="77">
        <f>G109</f>
        <v>260000000</v>
      </c>
      <c r="H108" s="75" t="s">
        <v>113</v>
      </c>
      <c r="I108" s="76" t="s">
        <v>604</v>
      </c>
      <c r="J108" s="75">
        <v>2</v>
      </c>
      <c r="K108" s="75" t="s">
        <v>111</v>
      </c>
      <c r="L108" s="77"/>
      <c r="M108" s="77">
        <f t="shared" si="12"/>
        <v>260000000</v>
      </c>
      <c r="N108" s="331">
        <f t="shared" si="12"/>
        <v>0</v>
      </c>
      <c r="O108" s="214"/>
      <c r="P108" s="180"/>
      <c r="Q108" s="180"/>
      <c r="T108" s="77" cm="1">
        <f t="array" ref="T108">_xlfn._xlws.FILTER(cek_realisasi[Akrual],cek_realisasi[Akun]=perbaikan_revisi[[#This Row],[Column1]],0)</f>
        <v>0</v>
      </c>
      <c r="U108" s="77">
        <f>IF(perbaikan_revisi[[#This Row],[Akrual]]&gt;perbaikan_revisi[[#This Row],[JUMLAH ]],perbaikan_revisi[[#This Row],[Akrual]]-perbaikan_revisi[[#This Row],[JUMLAH ]],0)</f>
        <v>0</v>
      </c>
    </row>
    <row r="109" spans="1:21" ht="26.4" x14ac:dyDescent="0.25">
      <c r="A109" s="1" t="s">
        <v>114</v>
      </c>
      <c r="B109" s="277" t="s">
        <v>605</v>
      </c>
      <c r="C109" s="278" t="s">
        <v>115</v>
      </c>
      <c r="D109" s="277"/>
      <c r="E109" s="277" t="s">
        <v>553</v>
      </c>
      <c r="F109" s="279"/>
      <c r="G109" s="280">
        <f>G110</f>
        <v>260000000</v>
      </c>
      <c r="H109" s="281" t="s">
        <v>605</v>
      </c>
      <c r="I109" s="278" t="s">
        <v>115</v>
      </c>
      <c r="J109" s="277"/>
      <c r="K109" s="277" t="s">
        <v>553</v>
      </c>
      <c r="L109" s="279"/>
      <c r="M109" s="279">
        <f t="shared" si="12"/>
        <v>260000000</v>
      </c>
      <c r="N109" s="332">
        <f t="shared" si="12"/>
        <v>0</v>
      </c>
      <c r="O109" s="215"/>
      <c r="P109" s="180"/>
      <c r="Q109" s="180"/>
      <c r="T109" s="279" cm="1">
        <f t="array" ref="T109">_xlfn._xlws.FILTER(cek_realisasi[Akrual],cek_realisasi[Akun]=perbaikan_revisi[[#This Row],[Column1]],0)</f>
        <v>0</v>
      </c>
      <c r="U109" s="279">
        <f>IF(perbaikan_revisi[[#This Row],[Akrual]]&gt;perbaikan_revisi[[#This Row],[JUMLAH ]],perbaikan_revisi[[#This Row],[Akrual]]-perbaikan_revisi[[#This Row],[JUMLAH ]],0)</f>
        <v>0</v>
      </c>
    </row>
    <row r="110" spans="1:21" ht="13.2" x14ac:dyDescent="0.25">
      <c r="A110" s="1" t="s">
        <v>116</v>
      </c>
      <c r="B110" s="63" t="s">
        <v>21</v>
      </c>
      <c r="C110" s="64" t="s">
        <v>606</v>
      </c>
      <c r="D110" s="63"/>
      <c r="E110" s="63"/>
      <c r="F110" s="65"/>
      <c r="G110" s="127">
        <f>G111</f>
        <v>260000000</v>
      </c>
      <c r="H110" s="155" t="s">
        <v>21</v>
      </c>
      <c r="I110" s="64" t="s">
        <v>606</v>
      </c>
      <c r="J110" s="63"/>
      <c r="K110" s="63"/>
      <c r="L110" s="65"/>
      <c r="M110" s="65">
        <f t="shared" si="12"/>
        <v>260000000</v>
      </c>
      <c r="N110" s="327">
        <f t="shared" si="12"/>
        <v>0</v>
      </c>
      <c r="O110" s="213"/>
      <c r="P110" s="180" t="s">
        <v>505</v>
      </c>
      <c r="Q110" s="180" t="s">
        <v>506</v>
      </c>
      <c r="S110" s="223"/>
      <c r="T110" s="65" cm="1">
        <f t="array" ref="T110">_xlfn._xlws.FILTER(cek_realisasi[Akrual],cek_realisasi[Akun]=perbaikan_revisi[[#This Row],[Column1]],0)</f>
        <v>0</v>
      </c>
      <c r="U110" s="65">
        <f>IF(perbaikan_revisi[[#This Row],[Akrual]]&gt;perbaikan_revisi[[#This Row],[JUMLAH ]],perbaikan_revisi[[#This Row],[Akrual]]-perbaikan_revisi[[#This Row],[JUMLAH ]],0)</f>
        <v>0</v>
      </c>
    </row>
    <row r="111" spans="1:21" ht="13.2" x14ac:dyDescent="0.25">
      <c r="A111" s="1" t="s">
        <v>117</v>
      </c>
      <c r="B111" s="45" t="s">
        <v>607</v>
      </c>
      <c r="C111" s="46" t="s">
        <v>118</v>
      </c>
      <c r="D111" s="45"/>
      <c r="E111" s="45"/>
      <c r="F111" s="47"/>
      <c r="G111" s="121">
        <f>G112</f>
        <v>260000000</v>
      </c>
      <c r="H111" s="149" t="s">
        <v>607</v>
      </c>
      <c r="I111" s="46" t="s">
        <v>118</v>
      </c>
      <c r="J111" s="45"/>
      <c r="K111" s="45"/>
      <c r="L111" s="47"/>
      <c r="M111" s="47">
        <f t="shared" si="12"/>
        <v>260000000</v>
      </c>
      <c r="N111" s="323">
        <f t="shared" si="12"/>
        <v>0</v>
      </c>
      <c r="O111" s="208"/>
      <c r="P111" s="180"/>
      <c r="Q111" s="180"/>
      <c r="R111" s="252" t="s">
        <v>1011</v>
      </c>
      <c r="S111" s="223" t="s">
        <v>506</v>
      </c>
      <c r="T111" s="47" cm="1">
        <f t="array" ref="T111">_xlfn._xlws.FILTER(cek_realisasi[Akrual],cek_realisasi[Akun]=perbaikan_revisi[[#This Row],[Column1]],0)</f>
        <v>0</v>
      </c>
      <c r="U111" s="47">
        <f>IF(perbaikan_revisi[[#This Row],[Akrual]]&gt;perbaikan_revisi[[#This Row],[JUMLAH ]],perbaikan_revisi[[#This Row],[Akrual]]-perbaikan_revisi[[#This Row],[JUMLAH ]],0)</f>
        <v>0</v>
      </c>
    </row>
    <row r="112" spans="1:21" ht="13.2" x14ac:dyDescent="0.25">
      <c r="A112" s="1" t="s">
        <v>119</v>
      </c>
      <c r="B112" s="48"/>
      <c r="C112" s="49" t="s">
        <v>608</v>
      </c>
      <c r="D112" s="48">
        <v>1</v>
      </c>
      <c r="E112" s="48" t="s">
        <v>120</v>
      </c>
      <c r="F112" s="50">
        <v>260000000</v>
      </c>
      <c r="G112" s="122">
        <f>ROUNDDOWN(D112*F112,-3)</f>
        <v>260000000</v>
      </c>
      <c r="H112" s="150"/>
      <c r="I112" s="49" t="s">
        <v>608</v>
      </c>
      <c r="J112" s="48">
        <v>1</v>
      </c>
      <c r="K112" s="48" t="s">
        <v>120</v>
      </c>
      <c r="L112" s="50">
        <v>260000000</v>
      </c>
      <c r="M112" s="50">
        <f>ROUNDDOWN(J112*L112,-3)</f>
        <v>260000000</v>
      </c>
      <c r="N112" s="247">
        <f>G112-M112</f>
        <v>0</v>
      </c>
      <c r="O112" s="187" t="str">
        <f t="shared" ref="O112" si="13">IF(AND(ISBLANK(H112),N112&lt;&gt;0),"Rev detil","")</f>
        <v/>
      </c>
      <c r="P112" s="180"/>
      <c r="Q112" s="180"/>
      <c r="T112" s="50" cm="1">
        <f t="array" ref="T112">_xlfn._xlws.FILTER(cek_realisasi[Akrual],cek_realisasi[Akun]=perbaikan_revisi[[#This Row],[Column1]],0)</f>
        <v>0</v>
      </c>
      <c r="U112" s="50">
        <f>IF(perbaikan_revisi[[#This Row],[Akrual]]&gt;perbaikan_revisi[[#This Row],[JUMLAH ]],perbaikan_revisi[[#This Row],[Akrual]]-perbaikan_revisi[[#This Row],[JUMLAH ]],0)</f>
        <v>0</v>
      </c>
    </row>
    <row r="113" spans="1:21" ht="13.2" x14ac:dyDescent="0.25">
      <c r="A113" s="1" t="s">
        <v>121</v>
      </c>
      <c r="B113" s="78" t="s">
        <v>122</v>
      </c>
      <c r="C113" s="79" t="s">
        <v>609</v>
      </c>
      <c r="D113" s="78">
        <v>8</v>
      </c>
      <c r="E113" s="445" t="s">
        <v>610</v>
      </c>
      <c r="F113" s="381"/>
      <c r="G113" s="132">
        <f>SUM(G114,G158,G315)</f>
        <v>10694573000</v>
      </c>
      <c r="H113" s="160" t="s">
        <v>122</v>
      </c>
      <c r="I113" s="79" t="s">
        <v>609</v>
      </c>
      <c r="J113" s="78">
        <v>8</v>
      </c>
      <c r="K113" s="183" t="s">
        <v>610</v>
      </c>
      <c r="L113" s="183"/>
      <c r="M113" s="80">
        <f>SUM(M114,M158,M315)</f>
        <v>10694573000</v>
      </c>
      <c r="N113" s="437">
        <f>SUM(N114,N158,N315)</f>
        <v>0</v>
      </c>
      <c r="O113" s="207"/>
      <c r="P113" s="180"/>
      <c r="Q113" s="180"/>
      <c r="T113" s="80" cm="1">
        <f t="array" ref="T113">_xlfn._xlws.FILTER(cek_realisasi[Akrual],cek_realisasi[Akun]=perbaikan_revisi[[#This Row],[Column1]],0)</f>
        <v>3629873144</v>
      </c>
      <c r="U113" s="80">
        <f>IF(perbaikan_revisi[[#This Row],[Akrual]]&gt;perbaikan_revisi[[#This Row],[JUMLAH ]],perbaikan_revisi[[#This Row],[Akrual]]-perbaikan_revisi[[#This Row],[JUMLAH ]],0)</f>
        <v>0</v>
      </c>
    </row>
    <row r="114" spans="1:21" ht="13.2" x14ac:dyDescent="0.25">
      <c r="A114" s="1" t="s">
        <v>124</v>
      </c>
      <c r="B114" s="81" t="s">
        <v>125</v>
      </c>
      <c r="C114" s="82" t="s">
        <v>126</v>
      </c>
      <c r="D114" s="81">
        <v>1</v>
      </c>
      <c r="E114" s="81" t="s">
        <v>123</v>
      </c>
      <c r="F114" s="83"/>
      <c r="G114" s="133">
        <f>G115</f>
        <v>253780000</v>
      </c>
      <c r="H114" s="161" t="s">
        <v>125</v>
      </c>
      <c r="I114" s="82" t="s">
        <v>126</v>
      </c>
      <c r="J114" s="81">
        <v>1</v>
      </c>
      <c r="K114" s="81" t="s">
        <v>123</v>
      </c>
      <c r="L114" s="83"/>
      <c r="M114" s="83">
        <f t="shared" ref="M114:N114" si="14">M115</f>
        <v>210809000</v>
      </c>
      <c r="N114" s="341">
        <f t="shared" si="14"/>
        <v>42971000</v>
      </c>
      <c r="O114" s="207"/>
      <c r="P114" s="180"/>
      <c r="Q114" s="180"/>
      <c r="T114" s="83" cm="1">
        <f t="array" ref="T114">_xlfn._xlws.FILTER(cek_realisasi[Akrual],cek_realisasi[Akun]=perbaikan_revisi[[#This Row],[Column1]],0)</f>
        <v>20470542</v>
      </c>
      <c r="U114" s="83">
        <f>IF(perbaikan_revisi[[#This Row],[Akrual]]&gt;perbaikan_revisi[[#This Row],[JUMLAH ]],perbaikan_revisi[[#This Row],[Akrual]]-perbaikan_revisi[[#This Row],[JUMLAH ]],0)</f>
        <v>0</v>
      </c>
    </row>
    <row r="115" spans="1:21" ht="13.2" x14ac:dyDescent="0.25">
      <c r="A115" s="1" t="s">
        <v>611</v>
      </c>
      <c r="B115" s="282" t="s">
        <v>612</v>
      </c>
      <c r="C115" s="283" t="s">
        <v>127</v>
      </c>
      <c r="D115" s="282"/>
      <c r="E115" s="282" t="s">
        <v>553</v>
      </c>
      <c r="F115" s="284"/>
      <c r="G115" s="285">
        <f>G116</f>
        <v>253780000</v>
      </c>
      <c r="H115" s="286" t="s">
        <v>612</v>
      </c>
      <c r="I115" s="283" t="s">
        <v>127</v>
      </c>
      <c r="J115" s="282"/>
      <c r="K115" s="282" t="s">
        <v>553</v>
      </c>
      <c r="L115" s="284"/>
      <c r="M115" s="284">
        <f>SUM(M116,M129,M144)</f>
        <v>210809000</v>
      </c>
      <c r="N115" s="284">
        <f>SUM(N116,N129,N144)</f>
        <v>42971000</v>
      </c>
      <c r="O115" s="207"/>
      <c r="P115" s="180"/>
      <c r="Q115" s="180"/>
      <c r="T115" s="284" cm="1">
        <f t="array" ref="T115">_xlfn._xlws.FILTER(cek_realisasi[Akrual],cek_realisasi[Akun]=perbaikan_revisi[[#This Row],[Column1]],0)</f>
        <v>20470542</v>
      </c>
      <c r="U115" s="284">
        <f>IF(perbaikan_revisi[[#This Row],[Akrual]]&gt;perbaikan_revisi[[#This Row],[JUMLAH ]],perbaikan_revisi[[#This Row],[Akrual]]-perbaikan_revisi[[#This Row],[JUMLAH ]],0)</f>
        <v>0</v>
      </c>
    </row>
    <row r="116" spans="1:21" ht="13.2" x14ac:dyDescent="0.25">
      <c r="A116" s="1" t="s">
        <v>613</v>
      </c>
      <c r="B116" s="84" t="s">
        <v>21</v>
      </c>
      <c r="C116" s="85" t="s">
        <v>128</v>
      </c>
      <c r="D116" s="84"/>
      <c r="E116" s="84"/>
      <c r="F116" s="86"/>
      <c r="G116" s="134">
        <f>SUM(G117,G122,G125,G127)</f>
        <v>253780000</v>
      </c>
      <c r="H116" s="162" t="s">
        <v>21</v>
      </c>
      <c r="I116" s="85" t="s">
        <v>128</v>
      </c>
      <c r="J116" s="84"/>
      <c r="K116" s="84"/>
      <c r="L116" s="86"/>
      <c r="M116" s="86">
        <f>SUM(M117,M122,M125,M127)</f>
        <v>147749000</v>
      </c>
      <c r="N116" s="343">
        <f>SUM(N117,N122,N125,N127)</f>
        <v>106031000</v>
      </c>
      <c r="O116" s="207"/>
      <c r="P116" s="180" t="s">
        <v>507</v>
      </c>
      <c r="Q116" s="180" t="s">
        <v>508</v>
      </c>
      <c r="S116" s="223"/>
      <c r="T116" s="86" cm="1">
        <f t="array" ref="T116">_xlfn._xlws.FILTER(cek_realisasi[Akrual],cek_realisasi[Akun]=perbaikan_revisi[[#This Row],[Column1]],0)</f>
        <v>20470542</v>
      </c>
      <c r="U116" s="86">
        <f>IF(perbaikan_revisi[[#This Row],[Akrual]]&gt;perbaikan_revisi[[#This Row],[JUMLAH ]],perbaikan_revisi[[#This Row],[Akrual]]-perbaikan_revisi[[#This Row],[JUMLAH ]],0)</f>
        <v>0</v>
      </c>
    </row>
    <row r="117" spans="1:21" ht="15" x14ac:dyDescent="0.25">
      <c r="A117" s="1" t="s">
        <v>614</v>
      </c>
      <c r="B117" s="87" t="s">
        <v>523</v>
      </c>
      <c r="C117" s="88" t="s">
        <v>24</v>
      </c>
      <c r="D117" s="87"/>
      <c r="E117" s="87"/>
      <c r="F117" s="89"/>
      <c r="G117" s="135">
        <f>SUM(G118:G121)</f>
        <v>39000000</v>
      </c>
      <c r="H117" s="163" t="s">
        <v>523</v>
      </c>
      <c r="I117" s="88" t="s">
        <v>24</v>
      </c>
      <c r="J117" s="87"/>
      <c r="K117" s="87"/>
      <c r="L117" s="89"/>
      <c r="M117" s="89">
        <f>SUM(M118:M121)</f>
        <v>19500000</v>
      </c>
      <c r="N117" s="344">
        <f>SUM(N118:N121)</f>
        <v>19500000</v>
      </c>
      <c r="O117" s="207"/>
      <c r="P117" s="180"/>
      <c r="Q117" s="180"/>
      <c r="R117" s="263" t="s">
        <v>127</v>
      </c>
      <c r="S117" s="223" t="s">
        <v>508</v>
      </c>
      <c r="T117" s="89" cm="1">
        <f t="array" ref="T117">_xlfn._xlws.FILTER(cek_realisasi[Akrual],cek_realisasi[Akun]=perbaikan_revisi[[#This Row],[Column1]],0)</f>
        <v>9534950</v>
      </c>
      <c r="U117" s="89">
        <f>IF(perbaikan_revisi[[#This Row],[Akrual]]&gt;perbaikan_revisi[[#This Row],[JUMLAH ]],perbaikan_revisi[[#This Row],[Akrual]]-perbaikan_revisi[[#This Row],[JUMLAH ]],0)</f>
        <v>0</v>
      </c>
    </row>
    <row r="118" spans="1:21" ht="13.2" x14ac:dyDescent="0.25">
      <c r="A118" s="1" t="s">
        <v>615</v>
      </c>
      <c r="B118" s="48"/>
      <c r="C118" s="49" t="s">
        <v>554</v>
      </c>
      <c r="D118" s="48">
        <v>200</v>
      </c>
      <c r="E118" s="48" t="s">
        <v>26</v>
      </c>
      <c r="F118" s="50">
        <v>75000</v>
      </c>
      <c r="G118" s="122">
        <f>ROUNDDOWN(D118*F118,-3)</f>
        <v>15000000</v>
      </c>
      <c r="H118" s="150"/>
      <c r="I118" s="201" t="s">
        <v>554</v>
      </c>
      <c r="J118" s="202">
        <v>100</v>
      </c>
      <c r="K118" s="202" t="s">
        <v>26</v>
      </c>
      <c r="L118" s="204">
        <v>75000</v>
      </c>
      <c r="M118" s="204">
        <f>ROUNDDOWN(J118*L118,-3)</f>
        <v>7500000</v>
      </c>
      <c r="N118" s="443">
        <f t="shared" ref="N118:N121" si="15">G118-M118</f>
        <v>7500000</v>
      </c>
      <c r="O118" s="187" t="str">
        <f t="shared" ref="O118:O121" si="16">IF(AND(ISBLANK(H118),N118&lt;&gt;0),"Rev detil","")</f>
        <v>Rev detil</v>
      </c>
      <c r="P118" s="180"/>
      <c r="Q118" s="180"/>
      <c r="T118" s="204" cm="1">
        <f t="array" ref="T118">_xlfn._xlws.FILTER(cek_realisasi[Akrual],cek_realisasi[Akun]=perbaikan_revisi[[#This Row],[Column1]],0)</f>
        <v>1740000</v>
      </c>
      <c r="U118" s="204">
        <f>IF(perbaikan_revisi[[#This Row],[Akrual]]&gt;perbaikan_revisi[[#This Row],[JUMLAH ]],perbaikan_revisi[[#This Row],[Akrual]]-perbaikan_revisi[[#This Row],[JUMLAH ]],0)</f>
        <v>0</v>
      </c>
    </row>
    <row r="119" spans="1:21" ht="13.2" x14ac:dyDescent="0.25">
      <c r="A119" s="1" t="s">
        <v>616</v>
      </c>
      <c r="B119" s="48"/>
      <c r="C119" s="49" t="s">
        <v>555</v>
      </c>
      <c r="D119" s="48">
        <v>6</v>
      </c>
      <c r="E119" s="48" t="s">
        <v>120</v>
      </c>
      <c r="F119" s="50">
        <v>1500000</v>
      </c>
      <c r="G119" s="122">
        <f>ROUNDDOWN(D119*F119,-3)</f>
        <v>9000000</v>
      </c>
      <c r="H119" s="150"/>
      <c r="I119" s="201" t="s">
        <v>555</v>
      </c>
      <c r="J119" s="202">
        <v>3</v>
      </c>
      <c r="K119" s="202" t="s">
        <v>120</v>
      </c>
      <c r="L119" s="204">
        <v>1500000</v>
      </c>
      <c r="M119" s="204">
        <f>ROUNDDOWN(J119*L119,-3)</f>
        <v>4500000</v>
      </c>
      <c r="N119" s="443">
        <f t="shared" si="15"/>
        <v>4500000</v>
      </c>
      <c r="O119" s="187" t="str">
        <f t="shared" si="16"/>
        <v>Rev detil</v>
      </c>
      <c r="P119" s="180"/>
      <c r="Q119" s="180"/>
      <c r="T119" s="204" cm="1">
        <f t="array" ref="T119">_xlfn._xlws.FILTER(cek_realisasi[Akrual],cek_realisasi[Akun]=perbaikan_revisi[[#This Row],[Column1]],0)</f>
        <v>2956950</v>
      </c>
      <c r="U119" s="204">
        <f>IF(perbaikan_revisi[[#This Row],[Akrual]]&gt;perbaikan_revisi[[#This Row],[JUMLAH ]],perbaikan_revisi[[#This Row],[Akrual]]-perbaikan_revisi[[#This Row],[JUMLAH ]],0)</f>
        <v>0</v>
      </c>
    </row>
    <row r="120" spans="1:21" ht="13.2" x14ac:dyDescent="0.25">
      <c r="A120" s="1" t="s">
        <v>617</v>
      </c>
      <c r="B120" s="48"/>
      <c r="C120" s="49" t="s">
        <v>556</v>
      </c>
      <c r="D120" s="48">
        <v>6</v>
      </c>
      <c r="E120" s="48" t="s">
        <v>120</v>
      </c>
      <c r="F120" s="50">
        <v>1500000</v>
      </c>
      <c r="G120" s="122">
        <f>ROUNDDOWN(D120*F120,-3)</f>
        <v>9000000</v>
      </c>
      <c r="H120" s="150"/>
      <c r="I120" s="201" t="s">
        <v>556</v>
      </c>
      <c r="J120" s="202">
        <v>3</v>
      </c>
      <c r="K120" s="202" t="s">
        <v>120</v>
      </c>
      <c r="L120" s="204">
        <v>1500000</v>
      </c>
      <c r="M120" s="204">
        <f>ROUNDDOWN(J120*L120,-3)</f>
        <v>4500000</v>
      </c>
      <c r="N120" s="443">
        <f t="shared" si="15"/>
        <v>4500000</v>
      </c>
      <c r="O120" s="187" t="str">
        <f t="shared" si="16"/>
        <v>Rev detil</v>
      </c>
      <c r="P120" s="180"/>
      <c r="Q120" s="180"/>
      <c r="T120" s="204" cm="1">
        <f t="array" ref="T120">_xlfn._xlws.FILTER(cek_realisasi[Akrual],cek_realisasi[Akun]=perbaikan_revisi[[#This Row],[Column1]],0)</f>
        <v>2880000</v>
      </c>
      <c r="U120" s="204">
        <f>IF(perbaikan_revisi[[#This Row],[Akrual]]&gt;perbaikan_revisi[[#This Row],[JUMLAH ]],perbaikan_revisi[[#This Row],[Akrual]]-perbaikan_revisi[[#This Row],[JUMLAH ]],0)</f>
        <v>0</v>
      </c>
    </row>
    <row r="121" spans="1:21" ht="13.2" x14ac:dyDescent="0.25">
      <c r="A121" s="1" t="s">
        <v>618</v>
      </c>
      <c r="B121" s="48"/>
      <c r="C121" s="49" t="s">
        <v>557</v>
      </c>
      <c r="D121" s="48">
        <v>6</v>
      </c>
      <c r="E121" s="48" t="s">
        <v>120</v>
      </c>
      <c r="F121" s="50">
        <v>1000000</v>
      </c>
      <c r="G121" s="122">
        <f>ROUNDDOWN(D121*F121,-3)</f>
        <v>6000000</v>
      </c>
      <c r="H121" s="150"/>
      <c r="I121" s="201" t="s">
        <v>557</v>
      </c>
      <c r="J121" s="202">
        <v>3</v>
      </c>
      <c r="K121" s="202" t="s">
        <v>120</v>
      </c>
      <c r="L121" s="204">
        <v>1000000</v>
      </c>
      <c r="M121" s="204">
        <f>ROUNDDOWN(J121*L121,-3)</f>
        <v>3000000</v>
      </c>
      <c r="N121" s="443">
        <f t="shared" si="15"/>
        <v>3000000</v>
      </c>
      <c r="O121" s="187" t="str">
        <f t="shared" si="16"/>
        <v>Rev detil</v>
      </c>
      <c r="P121" s="180"/>
      <c r="Q121" s="180"/>
      <c r="T121" s="204" cm="1">
        <f t="array" ref="T121">_xlfn._xlws.FILTER(cek_realisasi[Akrual],cek_realisasi[Akun]=perbaikan_revisi[[#This Row],[Column1]],0)</f>
        <v>1958000</v>
      </c>
      <c r="U121" s="204">
        <f>IF(perbaikan_revisi[[#This Row],[Akrual]]&gt;perbaikan_revisi[[#This Row],[JUMLAH ]],perbaikan_revisi[[#This Row],[Akrual]]-perbaikan_revisi[[#This Row],[JUMLAH ]],0)</f>
        <v>0</v>
      </c>
    </row>
    <row r="122" spans="1:21" ht="15" x14ac:dyDescent="0.25">
      <c r="A122" s="1" t="s">
        <v>619</v>
      </c>
      <c r="B122" s="45" t="s">
        <v>524</v>
      </c>
      <c r="C122" s="46" t="s">
        <v>73</v>
      </c>
      <c r="D122" s="45"/>
      <c r="E122" s="45"/>
      <c r="F122" s="47"/>
      <c r="G122" s="121">
        <f>SUM(G123:G124)</f>
        <v>9000000</v>
      </c>
      <c r="H122" s="149" t="s">
        <v>524</v>
      </c>
      <c r="I122" s="46" t="s">
        <v>73</v>
      </c>
      <c r="J122" s="45"/>
      <c r="K122" s="45"/>
      <c r="L122" s="47"/>
      <c r="M122" s="47">
        <f>SUM(M123:M124)</f>
        <v>8500000</v>
      </c>
      <c r="N122" s="323">
        <f>SUM(N123:N124)</f>
        <v>500000</v>
      </c>
      <c r="O122" s="207"/>
      <c r="P122" s="180"/>
      <c r="Q122" s="180"/>
      <c r="R122" s="263" t="s">
        <v>127</v>
      </c>
      <c r="S122" s="223" t="s">
        <v>508</v>
      </c>
      <c r="T122" s="47" cm="1">
        <f t="array" ref="T122">_xlfn._xlws.FILTER(cek_realisasi[Akrual],cek_realisasi[Akun]=perbaikan_revisi[[#This Row],[Column1]],0)</f>
        <v>183262</v>
      </c>
      <c r="U122" s="47">
        <f>IF(perbaikan_revisi[[#This Row],[Akrual]]&gt;perbaikan_revisi[[#This Row],[JUMLAH ]],perbaikan_revisi[[#This Row],[Akrual]]-perbaikan_revisi[[#This Row],[JUMLAH ]],0)</f>
        <v>0</v>
      </c>
    </row>
    <row r="123" spans="1:21" ht="13.2" x14ac:dyDescent="0.25">
      <c r="A123" s="1" t="s">
        <v>620</v>
      </c>
      <c r="B123" s="48"/>
      <c r="C123" s="49" t="s">
        <v>621</v>
      </c>
      <c r="D123" s="48">
        <v>4</v>
      </c>
      <c r="E123" s="48" t="s">
        <v>120</v>
      </c>
      <c r="F123" s="50">
        <v>250000</v>
      </c>
      <c r="G123" s="122">
        <f>ROUNDDOWN(D123*F123,-3)</f>
        <v>1000000</v>
      </c>
      <c r="H123" s="150"/>
      <c r="I123" s="201" t="s">
        <v>621</v>
      </c>
      <c r="J123" s="202">
        <v>2</v>
      </c>
      <c r="K123" s="202" t="s">
        <v>120</v>
      </c>
      <c r="L123" s="204">
        <v>250000</v>
      </c>
      <c r="M123" s="204">
        <f>ROUNDDOWN(J123*L123,-3)</f>
        <v>500000</v>
      </c>
      <c r="N123" s="443">
        <f t="shared" ref="N123:N124" si="17">G123-M123</f>
        <v>500000</v>
      </c>
      <c r="O123" s="187" t="str">
        <f t="shared" ref="O123:O124" si="18">IF(AND(ISBLANK(H123),N123&lt;&gt;0),"Rev detil","")</f>
        <v>Rev detil</v>
      </c>
      <c r="P123" s="180"/>
      <c r="Q123" s="180"/>
      <c r="T123" s="50" cm="1">
        <f t="array" ref="T123">_xlfn._xlws.FILTER(cek_realisasi[Akrual],cek_realisasi[Akun]=perbaikan_revisi[[#This Row],[Column1]],0)</f>
        <v>183262</v>
      </c>
      <c r="U123" s="50">
        <f>IF(perbaikan_revisi[[#This Row],[Akrual]]&gt;perbaikan_revisi[[#This Row],[JUMLAH ]],perbaikan_revisi[[#This Row],[Akrual]]-perbaikan_revisi[[#This Row],[JUMLAH ]],0)</f>
        <v>0</v>
      </c>
    </row>
    <row r="124" spans="1:21" ht="13.2" x14ac:dyDescent="0.25">
      <c r="A124" s="22" t="s">
        <v>622</v>
      </c>
      <c r="B124" s="48"/>
      <c r="C124" s="49" t="s">
        <v>623</v>
      </c>
      <c r="D124" s="48">
        <v>1</v>
      </c>
      <c r="E124" s="48" t="s">
        <v>120</v>
      </c>
      <c r="F124" s="50">
        <v>8000000</v>
      </c>
      <c r="G124" s="122">
        <f>ROUNDDOWN(D124*F124,-3)</f>
        <v>8000000</v>
      </c>
      <c r="H124" s="150"/>
      <c r="I124" s="49" t="s">
        <v>623</v>
      </c>
      <c r="J124" s="48">
        <v>1</v>
      </c>
      <c r="K124" s="48" t="s">
        <v>120</v>
      </c>
      <c r="L124" s="50">
        <v>8000000</v>
      </c>
      <c r="M124" s="50">
        <f>ROUNDDOWN(J124*L124,-3)</f>
        <v>8000000</v>
      </c>
      <c r="N124" s="247">
        <f t="shared" si="17"/>
        <v>0</v>
      </c>
      <c r="O124" s="187" t="str">
        <f t="shared" si="18"/>
        <v/>
      </c>
      <c r="P124" s="180"/>
      <c r="Q124" s="180"/>
      <c r="T124" s="50" cm="1">
        <f t="array" ref="T124">_xlfn._xlws.FILTER(cek_realisasi[Akrual],cek_realisasi[Akun]=perbaikan_revisi[[#This Row],[Column1]],0)</f>
        <v>0</v>
      </c>
      <c r="U124" s="50">
        <f>IF(perbaikan_revisi[[#This Row],[Akrual]]&gt;perbaikan_revisi[[#This Row],[JUMLAH ]],perbaikan_revisi[[#This Row],[Akrual]]-perbaikan_revisi[[#This Row],[JUMLAH ]],0)</f>
        <v>0</v>
      </c>
    </row>
    <row r="125" spans="1:21" ht="15" x14ac:dyDescent="0.25">
      <c r="A125" s="1" t="s">
        <v>624</v>
      </c>
      <c r="B125" s="90" t="s">
        <v>528</v>
      </c>
      <c r="C125" s="91" t="s">
        <v>31</v>
      </c>
      <c r="D125" s="90"/>
      <c r="E125" s="90"/>
      <c r="F125" s="92"/>
      <c r="G125" s="136">
        <f>G126</f>
        <v>8000000</v>
      </c>
      <c r="H125" s="164" t="s">
        <v>528</v>
      </c>
      <c r="I125" s="91" t="s">
        <v>31</v>
      </c>
      <c r="J125" s="90"/>
      <c r="K125" s="90"/>
      <c r="L125" s="92"/>
      <c r="M125" s="92">
        <f>M126</f>
        <v>0</v>
      </c>
      <c r="N125" s="336">
        <f>N126</f>
        <v>8000000</v>
      </c>
      <c r="O125" s="207"/>
      <c r="P125" s="180"/>
      <c r="Q125" s="180"/>
      <c r="R125" s="263" t="s">
        <v>127</v>
      </c>
      <c r="S125" s="223" t="s">
        <v>508</v>
      </c>
      <c r="T125" s="92" cm="1">
        <f t="array" ref="T125">_xlfn._xlws.FILTER(cek_realisasi[Akrual],cek_realisasi[Akun]=perbaikan_revisi[[#This Row],[Column1]],0)</f>
        <v>0</v>
      </c>
      <c r="U125" s="92">
        <f>IF(perbaikan_revisi[[#This Row],[Akrual]]&gt;perbaikan_revisi[[#This Row],[JUMLAH ]],perbaikan_revisi[[#This Row],[Akrual]]-perbaikan_revisi[[#This Row],[JUMLAH ]],0)</f>
        <v>0</v>
      </c>
    </row>
    <row r="126" spans="1:21" ht="13.2" x14ac:dyDescent="0.25">
      <c r="A126" s="1" t="s">
        <v>625</v>
      </c>
      <c r="B126" s="48"/>
      <c r="C126" s="49" t="s">
        <v>558</v>
      </c>
      <c r="D126" s="48">
        <v>8</v>
      </c>
      <c r="E126" s="48" t="s">
        <v>33</v>
      </c>
      <c r="F126" s="50">
        <v>1000000</v>
      </c>
      <c r="G126" s="122">
        <f>ROUNDDOWN(D126*F126,-3)</f>
        <v>8000000</v>
      </c>
      <c r="H126" s="150"/>
      <c r="I126" s="201" t="s">
        <v>558</v>
      </c>
      <c r="J126" s="202">
        <v>0</v>
      </c>
      <c r="K126" s="202" t="s">
        <v>33</v>
      </c>
      <c r="L126" s="204">
        <v>1000000</v>
      </c>
      <c r="M126" s="204">
        <f>ROUNDDOWN(J126*L126,-3)</f>
        <v>0</v>
      </c>
      <c r="N126" s="443">
        <f>G126-M126</f>
        <v>8000000</v>
      </c>
      <c r="O126" s="187" t="str">
        <f t="shared" ref="O126" si="19">IF(AND(ISBLANK(H126),N126&lt;&gt;0),"Rev detil","")</f>
        <v>Rev detil</v>
      </c>
      <c r="P126" s="180"/>
      <c r="Q126" s="180"/>
      <c r="T126" s="204" cm="1">
        <f t="array" ref="T126">_xlfn._xlws.FILTER(cek_realisasi[Akrual],cek_realisasi[Akun]=perbaikan_revisi[[#This Row],[Column1]],0)</f>
        <v>0</v>
      </c>
      <c r="U126" s="204">
        <f>IF(perbaikan_revisi[[#This Row],[Akrual]]&gt;perbaikan_revisi[[#This Row],[JUMLAH ]],perbaikan_revisi[[#This Row],[Akrual]]-perbaikan_revisi[[#This Row],[JUMLAH ]],0)</f>
        <v>0</v>
      </c>
    </row>
    <row r="127" spans="1:21" ht="15" x14ac:dyDescent="0.25">
      <c r="A127" s="1" t="s">
        <v>626</v>
      </c>
      <c r="B127" s="57" t="s">
        <v>525</v>
      </c>
      <c r="C127" s="58" t="s">
        <v>35</v>
      </c>
      <c r="D127" s="57"/>
      <c r="E127" s="57"/>
      <c r="F127" s="59"/>
      <c r="G127" s="125">
        <f>G128</f>
        <v>197780000</v>
      </c>
      <c r="H127" s="153" t="s">
        <v>525</v>
      </c>
      <c r="I127" s="58" t="s">
        <v>35</v>
      </c>
      <c r="J127" s="57"/>
      <c r="K127" s="57"/>
      <c r="L127" s="59"/>
      <c r="M127" s="59">
        <f>M128</f>
        <v>119749000</v>
      </c>
      <c r="N127" s="325">
        <f>N128</f>
        <v>78031000</v>
      </c>
      <c r="O127" s="207"/>
      <c r="P127" s="181"/>
      <c r="Q127" s="180"/>
      <c r="R127" s="263" t="s">
        <v>127</v>
      </c>
      <c r="S127" s="223" t="s">
        <v>508</v>
      </c>
      <c r="T127" s="59" cm="1">
        <f t="array" ref="T127">_xlfn._xlws.FILTER(cek_realisasi[Akrual],cek_realisasi[Akun]=perbaikan_revisi[[#This Row],[Column1]],0)</f>
        <v>10752330</v>
      </c>
      <c r="U127" s="59">
        <f>IF(perbaikan_revisi[[#This Row],[Akrual]]&gt;perbaikan_revisi[[#This Row],[JUMLAH ]],perbaikan_revisi[[#This Row],[Akrual]]-perbaikan_revisi[[#This Row],[JUMLAH ]],0)</f>
        <v>0</v>
      </c>
    </row>
    <row r="128" spans="1:21" ht="13.2" x14ac:dyDescent="0.25">
      <c r="A128" s="1" t="s">
        <v>627</v>
      </c>
      <c r="B128" s="48"/>
      <c r="C128" s="49" t="s">
        <v>628</v>
      </c>
      <c r="D128" s="48">
        <v>30</v>
      </c>
      <c r="E128" s="48" t="s">
        <v>26</v>
      </c>
      <c r="F128" s="50">
        <v>6592667</v>
      </c>
      <c r="G128" s="122">
        <f>ROUNDDOWN(D128*F128,-3)</f>
        <v>197780000</v>
      </c>
      <c r="H128" s="150"/>
      <c r="I128" s="201" t="s">
        <v>628</v>
      </c>
      <c r="J128" s="202">
        <v>20</v>
      </c>
      <c r="K128" s="202" t="s">
        <v>26</v>
      </c>
      <c r="L128" s="204">
        <v>5987450</v>
      </c>
      <c r="M128" s="204">
        <f>ROUNDDOWN(J128*L128,-3)</f>
        <v>119749000</v>
      </c>
      <c r="N128" s="443">
        <f>G128-M128</f>
        <v>78031000</v>
      </c>
      <c r="O128" s="187" t="str">
        <f t="shared" ref="O128" si="20">IF(AND(ISBLANK(H128),N128&lt;&gt;0),"Rev detil","")</f>
        <v>Rev detil</v>
      </c>
      <c r="P128" s="181"/>
      <c r="Q128" s="180"/>
      <c r="T128" s="204" cm="1">
        <f t="array" ref="T128">_xlfn._xlws.FILTER(cek_realisasi[Akrual],cek_realisasi[Akun]=perbaikan_revisi[[#This Row],[Column1]],0)</f>
        <v>10752330</v>
      </c>
      <c r="U128" s="204">
        <f>IF(perbaikan_revisi[[#This Row],[Akrual]]&gt;perbaikan_revisi[[#This Row],[JUMLAH ]],perbaikan_revisi[[#This Row],[Akrual]]-perbaikan_revisi[[#This Row],[JUMLAH ]],0)</f>
        <v>0</v>
      </c>
    </row>
    <row r="129" spans="1:21" ht="13.2" hidden="1" x14ac:dyDescent="0.25">
      <c r="A129" s="425" t="s">
        <v>627</v>
      </c>
      <c r="B129" s="48"/>
      <c r="C129" s="49"/>
      <c r="D129" s="48"/>
      <c r="E129" s="48"/>
      <c r="F129" s="50"/>
      <c r="G129" s="122"/>
      <c r="H129" s="162" t="s">
        <v>38</v>
      </c>
      <c r="I129" s="85" t="s">
        <v>1069</v>
      </c>
      <c r="J129" s="84"/>
      <c r="K129" s="84"/>
      <c r="L129" s="86"/>
      <c r="M129" s="86">
        <f>SUM(M130,M136,M139,M141)</f>
        <v>0</v>
      </c>
      <c r="N129" s="415">
        <f t="shared" ref="N129:N143" si="21">G129-M129</f>
        <v>0</v>
      </c>
      <c r="O129" s="207" t="s">
        <v>1291</v>
      </c>
      <c r="P129" s="384" t="s">
        <v>507</v>
      </c>
      <c r="Q129" s="384" t="s">
        <v>508</v>
      </c>
      <c r="S129" s="223"/>
      <c r="T129" s="86"/>
      <c r="U129" s="86">
        <f>IF(perbaikan_revisi[[#This Row],[Akrual]]&gt;perbaikan_revisi[[#This Row],[JUMLAH ]],perbaikan_revisi[[#This Row],[Akrual]]-perbaikan_revisi[[#This Row],[JUMLAH ]],0)</f>
        <v>0</v>
      </c>
    </row>
    <row r="130" spans="1:21" ht="15" hidden="1" x14ac:dyDescent="0.25">
      <c r="A130" s="425" t="s">
        <v>627</v>
      </c>
      <c r="B130" s="48"/>
      <c r="C130" s="49"/>
      <c r="D130" s="48"/>
      <c r="E130" s="48"/>
      <c r="F130" s="50"/>
      <c r="G130" s="122"/>
      <c r="H130" s="163" t="s">
        <v>523</v>
      </c>
      <c r="I130" s="88" t="s">
        <v>24</v>
      </c>
      <c r="J130" s="87"/>
      <c r="K130" s="87"/>
      <c r="L130" s="89"/>
      <c r="M130" s="89">
        <f>SUM(M131:M135)</f>
        <v>0</v>
      </c>
      <c r="N130" s="415">
        <f t="shared" si="21"/>
        <v>0</v>
      </c>
      <c r="O130" s="207" t="s">
        <v>1291</v>
      </c>
      <c r="P130" s="180"/>
      <c r="Q130" s="180"/>
      <c r="R130" s="263" t="s">
        <v>127</v>
      </c>
      <c r="S130" s="223" t="s">
        <v>508</v>
      </c>
      <c r="T130" s="89"/>
      <c r="U130" s="89">
        <f>IF(perbaikan_revisi[[#This Row],[Akrual]]&gt;perbaikan_revisi[[#This Row],[JUMLAH ]],perbaikan_revisi[[#This Row],[Akrual]]-perbaikan_revisi[[#This Row],[JUMLAH ]],0)</f>
        <v>0</v>
      </c>
    </row>
    <row r="131" spans="1:21" ht="13.2" hidden="1" x14ac:dyDescent="0.25">
      <c r="A131" s="425" t="s">
        <v>627</v>
      </c>
      <c r="B131" s="48"/>
      <c r="C131" s="49"/>
      <c r="D131" s="48"/>
      <c r="E131" s="48"/>
      <c r="F131" s="50"/>
      <c r="G131" s="122"/>
      <c r="H131" s="150"/>
      <c r="I131" s="49" t="s">
        <v>554</v>
      </c>
      <c r="J131" s="416">
        <v>20</v>
      </c>
      <c r="K131" s="48" t="s">
        <v>26</v>
      </c>
      <c r="L131" s="50">
        <v>75000</v>
      </c>
      <c r="M131" s="50">
        <v>0</v>
      </c>
      <c r="N131" s="247">
        <f t="shared" si="21"/>
        <v>0</v>
      </c>
      <c r="O131" s="207" t="s">
        <v>1291</v>
      </c>
      <c r="P131" s="180"/>
      <c r="Q131" s="180"/>
      <c r="T131" s="204"/>
      <c r="U131" s="204">
        <f>IF(perbaikan_revisi[[#This Row],[Akrual]]&gt;perbaikan_revisi[[#This Row],[JUMLAH ]],perbaikan_revisi[[#This Row],[Akrual]]-perbaikan_revisi[[#This Row],[JUMLAH ]],0)</f>
        <v>0</v>
      </c>
    </row>
    <row r="132" spans="1:21" ht="13.2" hidden="1" x14ac:dyDescent="0.25">
      <c r="A132" s="425" t="s">
        <v>627</v>
      </c>
      <c r="B132" s="48"/>
      <c r="C132" s="49"/>
      <c r="D132" s="48"/>
      <c r="E132" s="48"/>
      <c r="F132" s="50"/>
      <c r="G132" s="122"/>
      <c r="H132" s="150"/>
      <c r="I132" s="49" t="s">
        <v>555</v>
      </c>
      <c r="J132" s="416">
        <v>1</v>
      </c>
      <c r="K132" s="48" t="s">
        <v>120</v>
      </c>
      <c r="L132" s="50">
        <v>1500000</v>
      </c>
      <c r="M132" s="50">
        <v>0</v>
      </c>
      <c r="N132" s="247">
        <f t="shared" si="21"/>
        <v>0</v>
      </c>
      <c r="O132" s="207" t="s">
        <v>1291</v>
      </c>
      <c r="P132" s="180"/>
      <c r="Q132" s="180"/>
      <c r="T132" s="204"/>
      <c r="U132" s="204">
        <f>IF(perbaikan_revisi[[#This Row],[Akrual]]&gt;perbaikan_revisi[[#This Row],[JUMLAH ]],perbaikan_revisi[[#This Row],[Akrual]]-perbaikan_revisi[[#This Row],[JUMLAH ]],0)</f>
        <v>0</v>
      </c>
    </row>
    <row r="133" spans="1:21" ht="13.2" hidden="1" x14ac:dyDescent="0.25">
      <c r="A133" s="425" t="s">
        <v>627</v>
      </c>
      <c r="B133" s="48"/>
      <c r="C133" s="49"/>
      <c r="D133" s="48"/>
      <c r="E133" s="48"/>
      <c r="F133" s="50"/>
      <c r="G133" s="122"/>
      <c r="H133" s="150"/>
      <c r="I133" s="49" t="s">
        <v>556</v>
      </c>
      <c r="J133" s="416">
        <v>1</v>
      </c>
      <c r="K133" s="48" t="s">
        <v>120</v>
      </c>
      <c r="L133" s="50">
        <v>1500000</v>
      </c>
      <c r="M133" s="50">
        <v>0</v>
      </c>
      <c r="N133" s="247">
        <f t="shared" si="21"/>
        <v>0</v>
      </c>
      <c r="O133" s="207" t="s">
        <v>1291</v>
      </c>
      <c r="P133" s="180"/>
      <c r="Q133" s="180"/>
      <c r="T133" s="204"/>
      <c r="U133" s="204">
        <f>IF(perbaikan_revisi[[#This Row],[Akrual]]&gt;perbaikan_revisi[[#This Row],[JUMLAH ]],perbaikan_revisi[[#This Row],[Akrual]]-perbaikan_revisi[[#This Row],[JUMLAH ]],0)</f>
        <v>0</v>
      </c>
    </row>
    <row r="134" spans="1:21" ht="13.2" hidden="1" x14ac:dyDescent="0.25">
      <c r="A134" s="425" t="s">
        <v>627</v>
      </c>
      <c r="B134" s="48"/>
      <c r="C134" s="49"/>
      <c r="D134" s="48"/>
      <c r="E134" s="48"/>
      <c r="F134" s="50"/>
      <c r="G134" s="122"/>
      <c r="H134" s="150"/>
      <c r="I134" s="49" t="s">
        <v>557</v>
      </c>
      <c r="J134" s="416">
        <v>1</v>
      </c>
      <c r="K134" s="48" t="s">
        <v>120</v>
      </c>
      <c r="L134" s="50">
        <v>1000000</v>
      </c>
      <c r="M134" s="50">
        <v>0</v>
      </c>
      <c r="N134" s="247">
        <f t="shared" si="21"/>
        <v>0</v>
      </c>
      <c r="O134" s="207" t="s">
        <v>1291</v>
      </c>
      <c r="P134" s="180"/>
      <c r="Q134" s="180"/>
      <c r="T134" s="204"/>
      <c r="U134" s="204">
        <f>IF(perbaikan_revisi[[#This Row],[Akrual]]&gt;perbaikan_revisi[[#This Row],[JUMLAH ]],perbaikan_revisi[[#This Row],[Akrual]]-perbaikan_revisi[[#This Row],[JUMLAH ]],0)</f>
        <v>0</v>
      </c>
    </row>
    <row r="135" spans="1:21" ht="13.2" hidden="1" x14ac:dyDescent="0.25">
      <c r="A135" s="425" t="s">
        <v>627</v>
      </c>
      <c r="B135" s="48"/>
      <c r="C135" s="49"/>
      <c r="D135" s="48"/>
      <c r="E135" s="48"/>
      <c r="F135" s="50"/>
      <c r="G135" s="122"/>
      <c r="H135" s="150"/>
      <c r="I135" s="49" t="s">
        <v>1071</v>
      </c>
      <c r="J135" s="416">
        <v>109</v>
      </c>
      <c r="K135" s="48" t="s">
        <v>26</v>
      </c>
      <c r="L135" s="50">
        <v>280000</v>
      </c>
      <c r="M135" s="50">
        <v>0</v>
      </c>
      <c r="N135" s="247">
        <f t="shared" si="21"/>
        <v>0</v>
      </c>
      <c r="O135" s="207" t="s">
        <v>1291</v>
      </c>
      <c r="P135" s="180"/>
      <c r="Q135" s="180"/>
      <c r="T135" s="204"/>
      <c r="U135" s="204">
        <f>IF(perbaikan_revisi[[#This Row],[Akrual]]&gt;perbaikan_revisi[[#This Row],[JUMLAH ]],perbaikan_revisi[[#This Row],[Akrual]]-perbaikan_revisi[[#This Row],[JUMLAH ]],0)</f>
        <v>0</v>
      </c>
    </row>
    <row r="136" spans="1:21" ht="15" hidden="1" x14ac:dyDescent="0.25">
      <c r="A136" s="425" t="s">
        <v>627</v>
      </c>
      <c r="B136" s="48"/>
      <c r="C136" s="49"/>
      <c r="D136" s="48"/>
      <c r="E136" s="48"/>
      <c r="F136" s="50"/>
      <c r="G136" s="122"/>
      <c r="H136" s="149" t="s">
        <v>524</v>
      </c>
      <c r="I136" s="46" t="s">
        <v>73</v>
      </c>
      <c r="J136" s="45"/>
      <c r="K136" s="45"/>
      <c r="L136" s="47"/>
      <c r="M136" s="47">
        <f>SUM(M137:M138)</f>
        <v>0</v>
      </c>
      <c r="N136" s="415">
        <f t="shared" si="21"/>
        <v>0</v>
      </c>
      <c r="O136" s="207" t="s">
        <v>1291</v>
      </c>
      <c r="P136" s="180"/>
      <c r="Q136" s="180"/>
      <c r="R136" s="263" t="s">
        <v>127</v>
      </c>
      <c r="S136" s="223" t="s">
        <v>508</v>
      </c>
      <c r="T136" s="47"/>
      <c r="U136" s="47">
        <f>IF(perbaikan_revisi[[#This Row],[Akrual]]&gt;perbaikan_revisi[[#This Row],[JUMLAH ]],perbaikan_revisi[[#This Row],[Akrual]]-perbaikan_revisi[[#This Row],[JUMLAH ]],0)</f>
        <v>0</v>
      </c>
    </row>
    <row r="137" spans="1:21" ht="13.2" hidden="1" x14ac:dyDescent="0.25">
      <c r="A137" s="425" t="s">
        <v>627</v>
      </c>
      <c r="B137" s="48"/>
      <c r="C137" s="49"/>
      <c r="D137" s="48"/>
      <c r="E137" s="48"/>
      <c r="F137" s="50"/>
      <c r="G137" s="122"/>
      <c r="H137" s="150"/>
      <c r="I137" s="49" t="s">
        <v>621</v>
      </c>
      <c r="J137" s="48">
        <v>0</v>
      </c>
      <c r="K137" s="48" t="s">
        <v>120</v>
      </c>
      <c r="L137" s="50">
        <v>250000</v>
      </c>
      <c r="M137" s="50">
        <f>ROUNDDOWN(J137*L137,-3)</f>
        <v>0</v>
      </c>
      <c r="N137" s="247">
        <f t="shared" si="21"/>
        <v>0</v>
      </c>
      <c r="O137" s="207" t="s">
        <v>1292</v>
      </c>
      <c r="P137" s="180"/>
      <c r="Q137" s="180"/>
      <c r="T137" s="50"/>
      <c r="U137" s="50">
        <f>IF(perbaikan_revisi[[#This Row],[Akrual]]&gt;perbaikan_revisi[[#This Row],[JUMLAH ]],perbaikan_revisi[[#This Row],[Akrual]]-perbaikan_revisi[[#This Row],[JUMLAH ]],0)</f>
        <v>0</v>
      </c>
    </row>
    <row r="138" spans="1:21" ht="13.2" hidden="1" x14ac:dyDescent="0.25">
      <c r="A138" s="425" t="s">
        <v>627</v>
      </c>
      <c r="B138" s="48"/>
      <c r="C138" s="49"/>
      <c r="D138" s="48"/>
      <c r="E138" s="48"/>
      <c r="F138" s="50"/>
      <c r="G138" s="122"/>
      <c r="H138" s="150"/>
      <c r="I138" s="49" t="s">
        <v>623</v>
      </c>
      <c r="J138" s="48">
        <v>0</v>
      </c>
      <c r="K138" s="48" t="s">
        <v>120</v>
      </c>
      <c r="L138" s="50">
        <v>8000000</v>
      </c>
      <c r="M138" s="50">
        <f>ROUNDDOWN(J138*L138,-3)</f>
        <v>0</v>
      </c>
      <c r="N138" s="247">
        <f t="shared" si="21"/>
        <v>0</v>
      </c>
      <c r="O138" s="207" t="s">
        <v>1292</v>
      </c>
      <c r="P138" s="180"/>
      <c r="Q138" s="180"/>
      <c r="T138" s="50"/>
      <c r="U138" s="50">
        <f>IF(perbaikan_revisi[[#This Row],[Akrual]]&gt;perbaikan_revisi[[#This Row],[JUMLAH ]],perbaikan_revisi[[#This Row],[Akrual]]-perbaikan_revisi[[#This Row],[JUMLAH ]],0)</f>
        <v>0</v>
      </c>
    </row>
    <row r="139" spans="1:21" ht="15" hidden="1" x14ac:dyDescent="0.25">
      <c r="A139" s="425" t="s">
        <v>627</v>
      </c>
      <c r="B139" s="48"/>
      <c r="C139" s="49"/>
      <c r="D139" s="48"/>
      <c r="E139" s="48"/>
      <c r="F139" s="50"/>
      <c r="G139" s="122"/>
      <c r="H139" s="164" t="s">
        <v>528</v>
      </c>
      <c r="I139" s="91" t="s">
        <v>31</v>
      </c>
      <c r="J139" s="90"/>
      <c r="K139" s="90"/>
      <c r="L139" s="92"/>
      <c r="M139" s="92">
        <f>M140</f>
        <v>0</v>
      </c>
      <c r="N139" s="415">
        <f t="shared" si="21"/>
        <v>0</v>
      </c>
      <c r="O139" s="207" t="s">
        <v>1291</v>
      </c>
      <c r="P139" s="180"/>
      <c r="Q139" s="180"/>
      <c r="R139" s="263" t="s">
        <v>127</v>
      </c>
      <c r="S139" s="223" t="s">
        <v>508</v>
      </c>
      <c r="T139" s="92"/>
      <c r="U139" s="92">
        <f>IF(perbaikan_revisi[[#This Row],[Akrual]]&gt;perbaikan_revisi[[#This Row],[JUMLAH ]],perbaikan_revisi[[#This Row],[Akrual]]-perbaikan_revisi[[#This Row],[JUMLAH ]],0)</f>
        <v>0</v>
      </c>
    </row>
    <row r="140" spans="1:21" ht="13.2" hidden="1" x14ac:dyDescent="0.25">
      <c r="A140" s="425" t="s">
        <v>627</v>
      </c>
      <c r="B140" s="48"/>
      <c r="C140" s="49"/>
      <c r="D140" s="48"/>
      <c r="E140" s="48"/>
      <c r="F140" s="50"/>
      <c r="G140" s="122"/>
      <c r="H140" s="150"/>
      <c r="I140" s="49" t="s">
        <v>558</v>
      </c>
      <c r="J140" s="416">
        <v>10</v>
      </c>
      <c r="K140" s="48" t="s">
        <v>33</v>
      </c>
      <c r="L140" s="50">
        <v>1000000</v>
      </c>
      <c r="M140" s="50">
        <v>0</v>
      </c>
      <c r="N140" s="247">
        <f>G140-M140</f>
        <v>0</v>
      </c>
      <c r="O140" s="207" t="s">
        <v>1291</v>
      </c>
      <c r="P140" s="180"/>
      <c r="Q140" s="180"/>
      <c r="T140" s="204"/>
      <c r="U140" s="204">
        <f>IF(perbaikan_revisi[[#This Row],[Akrual]]&gt;perbaikan_revisi[[#This Row],[JUMLAH ]],perbaikan_revisi[[#This Row],[Akrual]]-perbaikan_revisi[[#This Row],[JUMLAH ]],0)</f>
        <v>0</v>
      </c>
    </row>
    <row r="141" spans="1:21" ht="15" hidden="1" x14ac:dyDescent="0.25">
      <c r="A141" s="425" t="s">
        <v>627</v>
      </c>
      <c r="B141" s="48"/>
      <c r="C141" s="49"/>
      <c r="D141" s="48"/>
      <c r="E141" s="48"/>
      <c r="F141" s="50"/>
      <c r="G141" s="122"/>
      <c r="H141" s="153" t="s">
        <v>525</v>
      </c>
      <c r="I141" s="58" t="s">
        <v>35</v>
      </c>
      <c r="J141" s="57"/>
      <c r="K141" s="57"/>
      <c r="L141" s="59"/>
      <c r="M141" s="59">
        <f>SUM(M142:M143)</f>
        <v>0</v>
      </c>
      <c r="N141" s="415">
        <f t="shared" si="21"/>
        <v>0</v>
      </c>
      <c r="O141" s="207" t="s">
        <v>1291</v>
      </c>
      <c r="P141" s="180"/>
      <c r="Q141" s="180"/>
      <c r="R141" s="263" t="s">
        <v>127</v>
      </c>
      <c r="S141" s="223" t="s">
        <v>508</v>
      </c>
      <c r="T141" s="59"/>
      <c r="U141" s="59">
        <f>IF(perbaikan_revisi[[#This Row],[Akrual]]&gt;perbaikan_revisi[[#This Row],[JUMLAH ]],perbaikan_revisi[[#This Row],[Akrual]]-perbaikan_revisi[[#This Row],[JUMLAH ]],0)</f>
        <v>0</v>
      </c>
    </row>
    <row r="142" spans="1:21" ht="13.2" hidden="1" x14ac:dyDescent="0.25">
      <c r="A142" s="425" t="s">
        <v>627</v>
      </c>
      <c r="B142" s="48"/>
      <c r="C142" s="49"/>
      <c r="D142" s="48"/>
      <c r="E142" s="48"/>
      <c r="F142" s="50"/>
      <c r="G142" s="122"/>
      <c r="H142" s="150"/>
      <c r="I142" s="49" t="s">
        <v>1073</v>
      </c>
      <c r="J142" s="416">
        <v>218</v>
      </c>
      <c r="K142" s="48" t="s">
        <v>479</v>
      </c>
      <c r="L142" s="50">
        <v>822000</v>
      </c>
      <c r="M142" s="50">
        <v>0</v>
      </c>
      <c r="N142" s="247">
        <f t="shared" si="21"/>
        <v>0</v>
      </c>
      <c r="O142" s="207" t="s">
        <v>1291</v>
      </c>
      <c r="P142" s="180"/>
      <c r="Q142" s="180"/>
      <c r="T142" s="204"/>
      <c r="U142" s="204">
        <f>IF(perbaikan_revisi[[#This Row],[Akrual]]&gt;perbaikan_revisi[[#This Row],[JUMLAH ]],perbaikan_revisi[[#This Row],[Akrual]]-perbaikan_revisi[[#This Row],[JUMLAH ]],0)</f>
        <v>0</v>
      </c>
    </row>
    <row r="143" spans="1:21" ht="13.2" hidden="1" x14ac:dyDescent="0.25">
      <c r="A143" s="425" t="s">
        <v>627</v>
      </c>
      <c r="B143" s="48"/>
      <c r="C143" s="49"/>
      <c r="D143" s="48"/>
      <c r="E143" s="48"/>
      <c r="F143" s="50"/>
      <c r="G143" s="122"/>
      <c r="H143" s="150"/>
      <c r="I143" s="176" t="s">
        <v>956</v>
      </c>
      <c r="J143" s="416">
        <v>56</v>
      </c>
      <c r="K143" s="48" t="s">
        <v>26</v>
      </c>
      <c r="L143" s="50">
        <v>3000000</v>
      </c>
      <c r="M143" s="50">
        <v>0</v>
      </c>
      <c r="N143" s="247">
        <f t="shared" si="21"/>
        <v>0</v>
      </c>
      <c r="O143" s="207" t="s">
        <v>1291</v>
      </c>
      <c r="P143" s="180"/>
      <c r="Q143" s="180"/>
      <c r="T143" s="204"/>
      <c r="U143" s="204">
        <f>IF(perbaikan_revisi[[#This Row],[Akrual]]&gt;perbaikan_revisi[[#This Row],[JUMLAH ]],perbaikan_revisi[[#This Row],[Akrual]]-perbaikan_revisi[[#This Row],[JUMLAH ]],0)</f>
        <v>0</v>
      </c>
    </row>
    <row r="144" spans="1:21" ht="30.6" customHeight="1" x14ac:dyDescent="0.25">
      <c r="A144" s="425" t="s">
        <v>627</v>
      </c>
      <c r="B144" s="48"/>
      <c r="C144" s="49"/>
      <c r="D144" s="48"/>
      <c r="E144" s="48"/>
      <c r="F144" s="50"/>
      <c r="G144" s="122"/>
      <c r="H144" s="162" t="s">
        <v>38</v>
      </c>
      <c r="I144" s="85" t="s">
        <v>1285</v>
      </c>
      <c r="J144" s="84"/>
      <c r="K144" s="84"/>
      <c r="L144" s="86"/>
      <c r="M144" s="86">
        <f>SUM(M145,M151,M154,M156)</f>
        <v>63060000</v>
      </c>
      <c r="N144" s="355">
        <f t="shared" ref="N144:N156" si="22">G144-M144</f>
        <v>-63060000</v>
      </c>
      <c r="O144" s="178" t="str">
        <f t="shared" ref="O144:O145" si="23">IF(AND(ISBLANK(H144),N144&lt;&gt;0),"Rev","")</f>
        <v/>
      </c>
      <c r="P144" s="384" t="s">
        <v>507</v>
      </c>
      <c r="Q144" s="384" t="s">
        <v>508</v>
      </c>
      <c r="S144" s="223"/>
      <c r="T144" s="86"/>
      <c r="U144" s="86">
        <f>IF(perbaikan_revisi[[#This Row],[Akrual]]&gt;perbaikan_revisi[[#This Row],[JUMLAH ]],perbaikan_revisi[[#This Row],[Akrual]]-perbaikan_revisi[[#This Row],[JUMLAH ]],0)</f>
        <v>0</v>
      </c>
    </row>
    <row r="145" spans="1:21" ht="15" x14ac:dyDescent="0.25">
      <c r="A145" s="425" t="s">
        <v>627</v>
      </c>
      <c r="B145" s="48"/>
      <c r="C145" s="49"/>
      <c r="D145" s="48"/>
      <c r="E145" s="48"/>
      <c r="F145" s="50"/>
      <c r="G145" s="122"/>
      <c r="H145" s="163" t="s">
        <v>523</v>
      </c>
      <c r="I145" s="88" t="s">
        <v>24</v>
      </c>
      <c r="J145" s="87"/>
      <c r="K145" s="87"/>
      <c r="L145" s="89"/>
      <c r="M145" s="89">
        <f>SUM(M146:M150)</f>
        <v>14700000</v>
      </c>
      <c r="N145" s="415">
        <f t="shared" si="22"/>
        <v>-14700000</v>
      </c>
      <c r="O145" s="178" t="str">
        <f t="shared" si="23"/>
        <v/>
      </c>
      <c r="P145" s="180"/>
      <c r="Q145" s="180"/>
      <c r="R145" s="263" t="s">
        <v>127</v>
      </c>
      <c r="S145" s="223" t="s">
        <v>508</v>
      </c>
      <c r="T145" s="89"/>
      <c r="U145" s="89">
        <f>IF(perbaikan_revisi[[#This Row],[Akrual]]&gt;perbaikan_revisi[[#This Row],[JUMLAH ]],perbaikan_revisi[[#This Row],[Akrual]]-perbaikan_revisi[[#This Row],[JUMLAH ]],0)</f>
        <v>0</v>
      </c>
    </row>
    <row r="146" spans="1:21" ht="13.2" x14ac:dyDescent="0.25">
      <c r="A146" s="425" t="s">
        <v>627</v>
      </c>
      <c r="B146" s="48"/>
      <c r="C146" s="49"/>
      <c r="D146" s="48"/>
      <c r="E146" s="48"/>
      <c r="F146" s="50"/>
      <c r="G146" s="122"/>
      <c r="H146" s="150"/>
      <c r="I146" s="201" t="s">
        <v>554</v>
      </c>
      <c r="J146" s="389">
        <v>36</v>
      </c>
      <c r="K146" s="202" t="s">
        <v>26</v>
      </c>
      <c r="L146" s="204">
        <v>75000</v>
      </c>
      <c r="M146" s="204">
        <f>ROUNDDOWN(J146*L146,-3)</f>
        <v>2700000</v>
      </c>
      <c r="N146" s="443">
        <f t="shared" si="22"/>
        <v>-2700000</v>
      </c>
      <c r="O146" s="187" t="str">
        <f t="shared" ref="O146:O150" si="24">IF(AND(ISBLANK(H146),N146&lt;&gt;0),"Rev detil","")</f>
        <v>Rev detil</v>
      </c>
      <c r="P146" s="180"/>
      <c r="Q146" s="180"/>
      <c r="T146" s="204"/>
      <c r="U146" s="204">
        <f>IF(perbaikan_revisi[[#This Row],[Akrual]]&gt;perbaikan_revisi[[#This Row],[JUMLAH ]],perbaikan_revisi[[#This Row],[Akrual]]-perbaikan_revisi[[#This Row],[JUMLAH ]],0)</f>
        <v>0</v>
      </c>
    </row>
    <row r="147" spans="1:21" ht="13.2" x14ac:dyDescent="0.25">
      <c r="A147" s="425" t="s">
        <v>627</v>
      </c>
      <c r="B147" s="48"/>
      <c r="C147" s="49"/>
      <c r="D147" s="48"/>
      <c r="E147" s="48"/>
      <c r="F147" s="50"/>
      <c r="G147" s="122"/>
      <c r="H147" s="150"/>
      <c r="I147" s="201" t="s">
        <v>555</v>
      </c>
      <c r="J147" s="389">
        <v>2</v>
      </c>
      <c r="K147" s="202" t="s">
        <v>120</v>
      </c>
      <c r="L147" s="204">
        <v>1500000</v>
      </c>
      <c r="M147" s="204">
        <f>ROUNDDOWN(J147*L147,-3)</f>
        <v>3000000</v>
      </c>
      <c r="N147" s="443">
        <f t="shared" si="22"/>
        <v>-3000000</v>
      </c>
      <c r="O147" s="187" t="str">
        <f t="shared" si="24"/>
        <v>Rev detil</v>
      </c>
      <c r="P147" s="180"/>
      <c r="Q147" s="180"/>
      <c r="T147" s="204"/>
      <c r="U147" s="204">
        <f>IF(perbaikan_revisi[[#This Row],[Akrual]]&gt;perbaikan_revisi[[#This Row],[JUMLAH ]],perbaikan_revisi[[#This Row],[Akrual]]-perbaikan_revisi[[#This Row],[JUMLAH ]],0)</f>
        <v>0</v>
      </c>
    </row>
    <row r="148" spans="1:21" ht="13.2" x14ac:dyDescent="0.25">
      <c r="A148" s="425" t="s">
        <v>627</v>
      </c>
      <c r="B148" s="48"/>
      <c r="C148" s="49"/>
      <c r="D148" s="48"/>
      <c r="E148" s="48"/>
      <c r="F148" s="50"/>
      <c r="G148" s="122"/>
      <c r="H148" s="150"/>
      <c r="I148" s="201" t="s">
        <v>556</v>
      </c>
      <c r="J148" s="389">
        <v>2</v>
      </c>
      <c r="K148" s="202" t="s">
        <v>120</v>
      </c>
      <c r="L148" s="204">
        <v>1500000</v>
      </c>
      <c r="M148" s="204">
        <f>ROUNDDOWN(J148*L148,-3)</f>
        <v>3000000</v>
      </c>
      <c r="N148" s="443">
        <f t="shared" si="22"/>
        <v>-3000000</v>
      </c>
      <c r="O148" s="187" t="str">
        <f t="shared" si="24"/>
        <v>Rev detil</v>
      </c>
      <c r="P148" s="180"/>
      <c r="Q148" s="180"/>
      <c r="T148" s="204"/>
      <c r="U148" s="204">
        <f>IF(perbaikan_revisi[[#This Row],[Akrual]]&gt;perbaikan_revisi[[#This Row],[JUMLAH ]],perbaikan_revisi[[#This Row],[Akrual]]-perbaikan_revisi[[#This Row],[JUMLAH ]],0)</f>
        <v>0</v>
      </c>
    </row>
    <row r="149" spans="1:21" ht="13.2" x14ac:dyDescent="0.25">
      <c r="A149" s="425" t="s">
        <v>627</v>
      </c>
      <c r="B149" s="48"/>
      <c r="C149" s="49"/>
      <c r="D149" s="48"/>
      <c r="E149" s="48"/>
      <c r="F149" s="50"/>
      <c r="G149" s="122"/>
      <c r="H149" s="150"/>
      <c r="I149" s="201" t="s">
        <v>557</v>
      </c>
      <c r="J149" s="389">
        <v>2</v>
      </c>
      <c r="K149" s="202" t="s">
        <v>120</v>
      </c>
      <c r="L149" s="204">
        <v>1000000</v>
      </c>
      <c r="M149" s="204">
        <f>ROUNDDOWN(J149*L149,-3)</f>
        <v>2000000</v>
      </c>
      <c r="N149" s="443">
        <f t="shared" si="22"/>
        <v>-2000000</v>
      </c>
      <c r="O149" s="187" t="str">
        <f t="shared" si="24"/>
        <v>Rev detil</v>
      </c>
      <c r="P149" s="180"/>
      <c r="Q149" s="180"/>
      <c r="T149" s="204"/>
      <c r="U149" s="204">
        <f>IF(perbaikan_revisi[[#This Row],[Akrual]]&gt;perbaikan_revisi[[#This Row],[JUMLAH ]],perbaikan_revisi[[#This Row],[Akrual]]-perbaikan_revisi[[#This Row],[JUMLAH ]],0)</f>
        <v>0</v>
      </c>
    </row>
    <row r="150" spans="1:21" ht="13.2" x14ac:dyDescent="0.25">
      <c r="A150" s="425" t="s">
        <v>627</v>
      </c>
      <c r="B150" s="48"/>
      <c r="C150" s="49"/>
      <c r="D150" s="48"/>
      <c r="E150" s="48"/>
      <c r="F150" s="50"/>
      <c r="G150" s="122"/>
      <c r="H150" s="150"/>
      <c r="I150" s="201" t="s">
        <v>829</v>
      </c>
      <c r="J150" s="389">
        <v>20</v>
      </c>
      <c r="K150" s="202" t="s">
        <v>59</v>
      </c>
      <c r="L150" s="204">
        <v>200000</v>
      </c>
      <c r="M150" s="204">
        <f>ROUNDDOWN(J150*L150,-3)</f>
        <v>4000000</v>
      </c>
      <c r="N150" s="443">
        <f t="shared" si="22"/>
        <v>-4000000</v>
      </c>
      <c r="O150" s="187" t="str">
        <f t="shared" si="24"/>
        <v>Rev detil</v>
      </c>
      <c r="P150" s="180"/>
      <c r="Q150" s="180"/>
      <c r="T150" s="204"/>
      <c r="U150" s="204">
        <f>IF(perbaikan_revisi[[#This Row],[Akrual]]&gt;perbaikan_revisi[[#This Row],[JUMLAH ]],perbaikan_revisi[[#This Row],[Akrual]]-perbaikan_revisi[[#This Row],[JUMLAH ]],0)</f>
        <v>0</v>
      </c>
    </row>
    <row r="151" spans="1:21" ht="15" hidden="1" x14ac:dyDescent="0.25">
      <c r="A151" s="425" t="s">
        <v>627</v>
      </c>
      <c r="B151" s="48"/>
      <c r="C151" s="49"/>
      <c r="D151" s="48"/>
      <c r="E151" s="48"/>
      <c r="F151" s="50"/>
      <c r="G151" s="122"/>
      <c r="H151" s="149" t="s">
        <v>524</v>
      </c>
      <c r="I151" s="46" t="s">
        <v>73</v>
      </c>
      <c r="J151" s="45"/>
      <c r="K151" s="45"/>
      <c r="L151" s="47"/>
      <c r="M151" s="47">
        <f>SUM(M152:M153)</f>
        <v>0</v>
      </c>
      <c r="N151" s="415">
        <f t="shared" si="22"/>
        <v>0</v>
      </c>
      <c r="O151" s="207" t="s">
        <v>1292</v>
      </c>
      <c r="P151" s="180"/>
      <c r="Q151" s="180"/>
      <c r="R151" s="263" t="s">
        <v>127</v>
      </c>
      <c r="S151" s="223" t="s">
        <v>508</v>
      </c>
      <c r="T151" s="47"/>
      <c r="U151" s="47">
        <f>IF(perbaikan_revisi[[#This Row],[Akrual]]&gt;perbaikan_revisi[[#This Row],[JUMLAH ]],perbaikan_revisi[[#This Row],[Akrual]]-perbaikan_revisi[[#This Row],[JUMLAH ]],0)</f>
        <v>0</v>
      </c>
    </row>
    <row r="152" spans="1:21" ht="13.2" hidden="1" x14ac:dyDescent="0.25">
      <c r="A152" s="425" t="s">
        <v>627</v>
      </c>
      <c r="B152" s="48"/>
      <c r="C152" s="49"/>
      <c r="D152" s="48"/>
      <c r="E152" s="48"/>
      <c r="F152" s="50"/>
      <c r="G152" s="122"/>
      <c r="H152" s="150"/>
      <c r="I152" s="49" t="s">
        <v>621</v>
      </c>
      <c r="J152" s="48">
        <v>0</v>
      </c>
      <c r="K152" s="48" t="s">
        <v>120</v>
      </c>
      <c r="L152" s="50">
        <v>250000</v>
      </c>
      <c r="M152" s="50">
        <f>ROUNDDOWN(J152*L152,-3)</f>
        <v>0</v>
      </c>
      <c r="N152" s="247">
        <f t="shared" si="22"/>
        <v>0</v>
      </c>
      <c r="O152" s="207" t="s">
        <v>1292</v>
      </c>
      <c r="P152" s="180"/>
      <c r="Q152" s="180"/>
      <c r="T152" s="50"/>
      <c r="U152" s="50">
        <f>IF(perbaikan_revisi[[#This Row],[Akrual]]&gt;perbaikan_revisi[[#This Row],[JUMLAH ]],perbaikan_revisi[[#This Row],[Akrual]]-perbaikan_revisi[[#This Row],[JUMLAH ]],0)</f>
        <v>0</v>
      </c>
    </row>
    <row r="153" spans="1:21" ht="13.2" hidden="1" x14ac:dyDescent="0.25">
      <c r="A153" s="425" t="s">
        <v>627</v>
      </c>
      <c r="B153" s="48"/>
      <c r="C153" s="49"/>
      <c r="D153" s="48"/>
      <c r="E153" s="48"/>
      <c r="F153" s="50"/>
      <c r="G153" s="122"/>
      <c r="H153" s="150"/>
      <c r="I153" s="49" t="s">
        <v>623</v>
      </c>
      <c r="J153" s="48">
        <v>0</v>
      </c>
      <c r="K153" s="48" t="s">
        <v>120</v>
      </c>
      <c r="L153" s="50">
        <v>8000000</v>
      </c>
      <c r="M153" s="50">
        <f>ROUNDDOWN(J153*L153,-3)</f>
        <v>0</v>
      </c>
      <c r="N153" s="247">
        <f t="shared" si="22"/>
        <v>0</v>
      </c>
      <c r="O153" s="207" t="s">
        <v>1292</v>
      </c>
      <c r="P153" s="180"/>
      <c r="Q153" s="180"/>
      <c r="T153" s="50"/>
      <c r="U153" s="50">
        <f>IF(perbaikan_revisi[[#This Row],[Akrual]]&gt;perbaikan_revisi[[#This Row],[JUMLAH ]],perbaikan_revisi[[#This Row],[Akrual]]-perbaikan_revisi[[#This Row],[JUMLAH ]],0)</f>
        <v>0</v>
      </c>
    </row>
    <row r="154" spans="1:21" ht="15" hidden="1" x14ac:dyDescent="0.25">
      <c r="A154" s="425" t="s">
        <v>627</v>
      </c>
      <c r="B154" s="48"/>
      <c r="C154" s="49"/>
      <c r="D154" s="48"/>
      <c r="E154" s="48"/>
      <c r="F154" s="50"/>
      <c r="G154" s="122"/>
      <c r="H154" s="164" t="s">
        <v>528</v>
      </c>
      <c r="I154" s="91" t="s">
        <v>31</v>
      </c>
      <c r="J154" s="90"/>
      <c r="K154" s="90"/>
      <c r="L154" s="92"/>
      <c r="M154" s="92">
        <f>M155</f>
        <v>0</v>
      </c>
      <c r="N154" s="415">
        <f t="shared" si="22"/>
        <v>0</v>
      </c>
      <c r="O154" s="207" t="s">
        <v>1292</v>
      </c>
      <c r="P154" s="180"/>
      <c r="Q154" s="180"/>
      <c r="R154" s="263" t="s">
        <v>127</v>
      </c>
      <c r="S154" s="223" t="s">
        <v>508</v>
      </c>
      <c r="T154" s="92"/>
      <c r="U154" s="92">
        <f>IF(perbaikan_revisi[[#This Row],[Akrual]]&gt;perbaikan_revisi[[#This Row],[JUMLAH ]],perbaikan_revisi[[#This Row],[Akrual]]-perbaikan_revisi[[#This Row],[JUMLAH ]],0)</f>
        <v>0</v>
      </c>
    </row>
    <row r="155" spans="1:21" ht="13.2" hidden="1" x14ac:dyDescent="0.25">
      <c r="A155" s="425" t="s">
        <v>627</v>
      </c>
      <c r="B155" s="48"/>
      <c r="C155" s="49"/>
      <c r="D155" s="48"/>
      <c r="E155" s="48"/>
      <c r="F155" s="50"/>
      <c r="G155" s="122"/>
      <c r="H155" s="150"/>
      <c r="I155" s="49" t="s">
        <v>558</v>
      </c>
      <c r="J155" s="416">
        <v>0</v>
      </c>
      <c r="K155" s="48" t="s">
        <v>33</v>
      </c>
      <c r="L155" s="50">
        <v>1000000</v>
      </c>
      <c r="M155" s="50">
        <f>ROUNDDOWN(J155*L155,-3)</f>
        <v>0</v>
      </c>
      <c r="N155" s="247">
        <f>G155-M155</f>
        <v>0</v>
      </c>
      <c r="O155" s="207" t="s">
        <v>1292</v>
      </c>
      <c r="P155" s="180"/>
      <c r="Q155" s="180"/>
      <c r="T155" s="204"/>
      <c r="U155" s="204">
        <f>IF(perbaikan_revisi[[#This Row],[Akrual]]&gt;perbaikan_revisi[[#This Row],[JUMLAH ]],perbaikan_revisi[[#This Row],[Akrual]]-perbaikan_revisi[[#This Row],[JUMLAH ]],0)</f>
        <v>0</v>
      </c>
    </row>
    <row r="156" spans="1:21" ht="15" x14ac:dyDescent="0.25">
      <c r="A156" s="425" t="s">
        <v>627</v>
      </c>
      <c r="B156" s="48"/>
      <c r="C156" s="49"/>
      <c r="D156" s="48"/>
      <c r="E156" s="48"/>
      <c r="F156" s="50"/>
      <c r="G156" s="122"/>
      <c r="H156" s="153" t="s">
        <v>525</v>
      </c>
      <c r="I156" s="58" t="s">
        <v>35</v>
      </c>
      <c r="J156" s="57"/>
      <c r="K156" s="57"/>
      <c r="L156" s="59"/>
      <c r="M156" s="59">
        <f>SUM(M157:M157)</f>
        <v>48360000</v>
      </c>
      <c r="N156" s="415">
        <f t="shared" si="22"/>
        <v>-48360000</v>
      </c>
      <c r="O156" s="178" t="str">
        <f t="shared" ref="O156" si="25">IF(AND(ISBLANK(H156),N156&lt;&gt;0),"Rev","")</f>
        <v/>
      </c>
      <c r="P156" s="180"/>
      <c r="Q156" s="180"/>
      <c r="R156" s="263" t="s">
        <v>127</v>
      </c>
      <c r="S156" s="223" t="s">
        <v>508</v>
      </c>
      <c r="T156" s="59"/>
      <c r="U156" s="59">
        <f>IF(perbaikan_revisi[[#This Row],[Akrual]]&gt;perbaikan_revisi[[#This Row],[JUMLAH ]],perbaikan_revisi[[#This Row],[Akrual]]-perbaikan_revisi[[#This Row],[JUMLAH ]],0)</f>
        <v>0</v>
      </c>
    </row>
    <row r="157" spans="1:21" ht="26.4" x14ac:dyDescent="0.25">
      <c r="A157" s="425" t="s">
        <v>627</v>
      </c>
      <c r="B157" s="48"/>
      <c r="C157" s="49"/>
      <c r="D157" s="48"/>
      <c r="E157" s="48"/>
      <c r="F157" s="50"/>
      <c r="G157" s="122"/>
      <c r="H157" s="150"/>
      <c r="I157" s="201" t="s">
        <v>1286</v>
      </c>
      <c r="J157" s="389">
        <v>24</v>
      </c>
      <c r="K157" s="202" t="s">
        <v>26</v>
      </c>
      <c r="L157" s="204">
        <v>2015000</v>
      </c>
      <c r="M157" s="204">
        <f>ROUNDDOWN(J157*L157,-3)</f>
        <v>48360000</v>
      </c>
      <c r="N157" s="443">
        <f>G157-M157</f>
        <v>-48360000</v>
      </c>
      <c r="O157" s="187" t="str">
        <f t="shared" ref="O157" si="26">IF(AND(ISBLANK(H157),N157&lt;&gt;0),"Rev detil","")</f>
        <v>Rev detil</v>
      </c>
      <c r="P157" s="180"/>
      <c r="Q157" s="180"/>
      <c r="T157" s="204"/>
      <c r="U157" s="204">
        <f>IF(perbaikan_revisi[[#This Row],[Akrual]]&gt;perbaikan_revisi[[#This Row],[JUMLAH ]],perbaikan_revisi[[#This Row],[Akrual]]-perbaikan_revisi[[#This Row],[JUMLAH ]],0)</f>
        <v>0</v>
      </c>
    </row>
    <row r="158" spans="1:21" ht="13.2" x14ac:dyDescent="0.25">
      <c r="A158" s="1" t="s">
        <v>129</v>
      </c>
      <c r="B158" s="81" t="s">
        <v>130</v>
      </c>
      <c r="C158" s="82" t="s">
        <v>131</v>
      </c>
      <c r="D158" s="81">
        <v>1</v>
      </c>
      <c r="E158" s="81" t="s">
        <v>123</v>
      </c>
      <c r="F158" s="83"/>
      <c r="G158" s="133">
        <f>G159</f>
        <v>1209115000</v>
      </c>
      <c r="H158" s="161" t="s">
        <v>130</v>
      </c>
      <c r="I158" s="82" t="s">
        <v>131</v>
      </c>
      <c r="J158" s="81">
        <v>1</v>
      </c>
      <c r="K158" s="81" t="s">
        <v>123</v>
      </c>
      <c r="L158" s="83"/>
      <c r="M158" s="83">
        <f>M159</f>
        <v>1252086000</v>
      </c>
      <c r="N158" s="353">
        <f>N159</f>
        <v>-42971000</v>
      </c>
      <c r="O158" s="207"/>
      <c r="P158" s="180"/>
      <c r="Q158" s="180"/>
      <c r="T158" s="83" cm="1">
        <f t="array" ref="T158">_xlfn._xlws.FILTER(cek_realisasi[Akrual],cek_realisasi[Akun]=perbaikan_revisi[[#This Row],[Column1]],0)</f>
        <v>275791024</v>
      </c>
      <c r="U158" s="83">
        <f>IF(perbaikan_revisi[[#This Row],[Akrual]]&gt;perbaikan_revisi[[#This Row],[JUMLAH ]],perbaikan_revisi[[#This Row],[Akrual]]-perbaikan_revisi[[#This Row],[JUMLAH ]],0)</f>
        <v>0</v>
      </c>
    </row>
    <row r="159" spans="1:21" ht="26.4" x14ac:dyDescent="0.25">
      <c r="A159" s="1" t="s">
        <v>132</v>
      </c>
      <c r="B159" s="287" t="s">
        <v>605</v>
      </c>
      <c r="C159" s="288" t="s">
        <v>133</v>
      </c>
      <c r="D159" s="287"/>
      <c r="E159" s="287" t="s">
        <v>553</v>
      </c>
      <c r="F159" s="289"/>
      <c r="G159" s="290">
        <f>SUM(G160,G170,G179,G191,G202,G216,G228,G239,G247)</f>
        <v>1209115000</v>
      </c>
      <c r="H159" s="291" t="s">
        <v>605</v>
      </c>
      <c r="I159" s="288" t="s">
        <v>133</v>
      </c>
      <c r="J159" s="287"/>
      <c r="K159" s="287" t="s">
        <v>553</v>
      </c>
      <c r="L159" s="289"/>
      <c r="M159" s="289">
        <f>SUM(M160,M170,M179,M191,M202,M216,M228,M239,M247,M255,M273,M288,M291,M295,M300,M303)</f>
        <v>1252086000</v>
      </c>
      <c r="N159" s="289">
        <f>SUM(N160,N170,N179,N191,N202,N216,N228,N239,N247,N255,N273,N288,N291,N295,N300,N303)</f>
        <v>-42971000</v>
      </c>
      <c r="O159" s="207"/>
      <c r="P159" s="181"/>
      <c r="Q159" s="180"/>
      <c r="T159" s="289" cm="1">
        <f t="array" ref="T159">_xlfn._xlws.FILTER(cek_realisasi[Akrual],cek_realisasi[Akun]=perbaikan_revisi[[#This Row],[Column1]],0)</f>
        <v>275791024</v>
      </c>
      <c r="U159" s="289">
        <f>IF(perbaikan_revisi[[#This Row],[Akrual]]&gt;perbaikan_revisi[[#This Row],[JUMLAH ]],perbaikan_revisi[[#This Row],[Akrual]]-perbaikan_revisi[[#This Row],[JUMLAH ]],0)</f>
        <v>0</v>
      </c>
    </row>
    <row r="160" spans="1:21" ht="13.2" x14ac:dyDescent="0.25">
      <c r="A160" s="1" t="s">
        <v>134</v>
      </c>
      <c r="B160" s="63" t="s">
        <v>21</v>
      </c>
      <c r="C160" s="64" t="s">
        <v>629</v>
      </c>
      <c r="D160" s="63"/>
      <c r="E160" s="63"/>
      <c r="F160" s="65"/>
      <c r="G160" s="127">
        <f>SUM(G161,G166,G168)</f>
        <v>72100000</v>
      </c>
      <c r="H160" s="155" t="s">
        <v>21</v>
      </c>
      <c r="I160" s="64" t="s">
        <v>629</v>
      </c>
      <c r="J160" s="63"/>
      <c r="K160" s="63"/>
      <c r="L160" s="65"/>
      <c r="M160" s="65">
        <f>SUM(M161,M166,M168)</f>
        <v>61900000</v>
      </c>
      <c r="N160" s="327">
        <f>SUM(N161,N166,N168)</f>
        <v>10200000</v>
      </c>
      <c r="O160" s="207"/>
      <c r="P160" s="180" t="s">
        <v>505</v>
      </c>
      <c r="Q160" s="180" t="s">
        <v>506</v>
      </c>
      <c r="S160" s="223"/>
      <c r="T160" s="65" cm="1">
        <f t="array" ref="T160">_xlfn._xlws.FILTER(cek_realisasi[Akrual],cek_realisasi[Akun]=perbaikan_revisi[[#This Row],[Column1]],0)</f>
        <v>27285195</v>
      </c>
      <c r="U160" s="65">
        <f>IF(perbaikan_revisi[[#This Row],[Akrual]]&gt;perbaikan_revisi[[#This Row],[JUMLAH ]],perbaikan_revisi[[#This Row],[Akrual]]-perbaikan_revisi[[#This Row],[JUMLAH ]],0)</f>
        <v>0</v>
      </c>
    </row>
    <row r="161" spans="1:24" ht="13.2" x14ac:dyDescent="0.25">
      <c r="A161" s="1" t="s">
        <v>135</v>
      </c>
      <c r="B161" s="45" t="s">
        <v>523</v>
      </c>
      <c r="C161" s="46" t="s">
        <v>24</v>
      </c>
      <c r="D161" s="45"/>
      <c r="E161" s="45"/>
      <c r="F161" s="47"/>
      <c r="G161" s="121">
        <f>SUM(G162:G165)</f>
        <v>22000000</v>
      </c>
      <c r="H161" s="149" t="s">
        <v>523</v>
      </c>
      <c r="I161" s="46" t="s">
        <v>24</v>
      </c>
      <c r="J161" s="45"/>
      <c r="K161" s="45"/>
      <c r="L161" s="47"/>
      <c r="M161" s="47">
        <f>SUM(M162:M165)</f>
        <v>15000000</v>
      </c>
      <c r="N161" s="323">
        <f>SUM(N162:N165)</f>
        <v>7000000</v>
      </c>
      <c r="O161" s="207"/>
      <c r="P161" s="180"/>
      <c r="Q161" s="180"/>
      <c r="R161" s="4" t="s">
        <v>131</v>
      </c>
      <c r="S161" s="223" t="s">
        <v>506</v>
      </c>
      <c r="T161" s="47" cm="1">
        <f t="array" ref="T161">_xlfn._xlws.FILTER(cek_realisasi[Akrual],cek_realisasi[Akun]=perbaikan_revisi[[#This Row],[Column1]],0)</f>
        <v>4992850</v>
      </c>
      <c r="U161" s="47">
        <f>IF(perbaikan_revisi[[#This Row],[Akrual]]&gt;perbaikan_revisi[[#This Row],[JUMLAH ]],perbaikan_revisi[[#This Row],[Akrual]]-perbaikan_revisi[[#This Row],[JUMLAH ]],0)</f>
        <v>0</v>
      </c>
    </row>
    <row r="162" spans="1:24" ht="13.2" x14ac:dyDescent="0.25">
      <c r="A162" s="1" t="s">
        <v>136</v>
      </c>
      <c r="B162" s="48"/>
      <c r="C162" s="49" t="s">
        <v>630</v>
      </c>
      <c r="D162" s="48">
        <v>4</v>
      </c>
      <c r="E162" s="48" t="s">
        <v>120</v>
      </c>
      <c r="F162" s="50">
        <v>1500000</v>
      </c>
      <c r="G162" s="122">
        <f>ROUNDDOWN(D162*F162,-3)</f>
        <v>6000000</v>
      </c>
      <c r="H162" s="150"/>
      <c r="I162" s="201" t="s">
        <v>630</v>
      </c>
      <c r="J162" s="202">
        <v>3</v>
      </c>
      <c r="K162" s="202" t="s">
        <v>120</v>
      </c>
      <c r="L162" s="204">
        <v>1500000</v>
      </c>
      <c r="M162" s="204">
        <f>ROUNDDOWN(J162*L162,-3)</f>
        <v>4500000</v>
      </c>
      <c r="N162" s="443">
        <f t="shared" ref="N162:N165" si="27">G162-M162</f>
        <v>1500000</v>
      </c>
      <c r="O162" s="187" t="str">
        <f t="shared" ref="O162:O165" si="28">IF(AND(ISBLANK(H162),N162&lt;&gt;0),"Rev detil","")</f>
        <v>Rev detil</v>
      </c>
      <c r="P162" s="180"/>
      <c r="Q162" s="180"/>
      <c r="T162" s="204" cm="1">
        <f t="array" ref="T162">_xlfn._xlws.FILTER(cek_realisasi[Akrual],cek_realisasi[Akun]=perbaikan_revisi[[#This Row],[Column1]],0)</f>
        <v>1495000</v>
      </c>
      <c r="U162" s="204">
        <f>IF(perbaikan_revisi[[#This Row],[Akrual]]&gt;perbaikan_revisi[[#This Row],[JUMLAH ]],perbaikan_revisi[[#This Row],[Akrual]]-perbaikan_revisi[[#This Row],[JUMLAH ]],0)</f>
        <v>0</v>
      </c>
    </row>
    <row r="163" spans="1:24" ht="13.2" x14ac:dyDescent="0.25">
      <c r="A163" s="1" t="s">
        <v>137</v>
      </c>
      <c r="B163" s="48"/>
      <c r="C163" s="49" t="s">
        <v>562</v>
      </c>
      <c r="D163" s="48">
        <v>4</v>
      </c>
      <c r="E163" s="48" t="s">
        <v>120</v>
      </c>
      <c r="F163" s="50">
        <v>1500000</v>
      </c>
      <c r="G163" s="122">
        <f>ROUNDDOWN(D163*F163,-3)</f>
        <v>6000000</v>
      </c>
      <c r="H163" s="150"/>
      <c r="I163" s="201" t="s">
        <v>562</v>
      </c>
      <c r="J163" s="202">
        <v>3</v>
      </c>
      <c r="K163" s="202" t="s">
        <v>120</v>
      </c>
      <c r="L163" s="204">
        <v>1500000</v>
      </c>
      <c r="M163" s="204">
        <f>ROUNDDOWN(J163*L163,-3)</f>
        <v>4500000</v>
      </c>
      <c r="N163" s="443">
        <f t="shared" si="27"/>
        <v>1500000</v>
      </c>
      <c r="O163" s="187" t="str">
        <f t="shared" si="28"/>
        <v>Rev detil</v>
      </c>
      <c r="P163" s="180"/>
      <c r="Q163" s="180"/>
      <c r="T163" s="204" cm="1">
        <f t="array" ref="T163">_xlfn._xlws.FILTER(cek_realisasi[Akrual],cek_realisasi[Akun]=perbaikan_revisi[[#This Row],[Column1]],0)</f>
        <v>1500000</v>
      </c>
      <c r="U163" s="204">
        <f>IF(perbaikan_revisi[[#This Row],[Akrual]]&gt;perbaikan_revisi[[#This Row],[JUMLAH ]],perbaikan_revisi[[#This Row],[Akrual]]-perbaikan_revisi[[#This Row],[JUMLAH ]],0)</f>
        <v>0</v>
      </c>
    </row>
    <row r="164" spans="1:24" ht="13.2" x14ac:dyDescent="0.25">
      <c r="A164" s="1" t="s">
        <v>138</v>
      </c>
      <c r="B164" s="48"/>
      <c r="C164" s="49" t="s">
        <v>563</v>
      </c>
      <c r="D164" s="48">
        <v>4</v>
      </c>
      <c r="E164" s="48" t="s">
        <v>120</v>
      </c>
      <c r="F164" s="50">
        <v>1000000</v>
      </c>
      <c r="G164" s="122">
        <f>ROUNDDOWN(D164*F164,-3)</f>
        <v>4000000</v>
      </c>
      <c r="H164" s="150"/>
      <c r="I164" s="201" t="s">
        <v>563</v>
      </c>
      <c r="J164" s="202">
        <v>3</v>
      </c>
      <c r="K164" s="202" t="s">
        <v>120</v>
      </c>
      <c r="L164" s="204">
        <v>1000000</v>
      </c>
      <c r="M164" s="204">
        <f>ROUNDDOWN(J164*L164,-3)</f>
        <v>3000000</v>
      </c>
      <c r="N164" s="443">
        <f t="shared" si="27"/>
        <v>1000000</v>
      </c>
      <c r="O164" s="187" t="str">
        <f t="shared" si="28"/>
        <v>Rev detil</v>
      </c>
      <c r="P164" s="180"/>
      <c r="Q164" s="180"/>
      <c r="T164" s="204" cm="1">
        <f t="array" ref="T164">_xlfn._xlws.FILTER(cek_realisasi[Akrual],cek_realisasi[Akun]=perbaikan_revisi[[#This Row],[Column1]],0)</f>
        <v>998000</v>
      </c>
      <c r="U164" s="204">
        <f>IF(perbaikan_revisi[[#This Row],[Akrual]]&gt;perbaikan_revisi[[#This Row],[JUMLAH ]],perbaikan_revisi[[#This Row],[Akrual]]-perbaikan_revisi[[#This Row],[JUMLAH ]],0)</f>
        <v>0</v>
      </c>
    </row>
    <row r="165" spans="1:24" ht="13.2" x14ac:dyDescent="0.25">
      <c r="A165" s="1" t="s">
        <v>631</v>
      </c>
      <c r="B165" s="48"/>
      <c r="C165" s="49" t="s">
        <v>632</v>
      </c>
      <c r="D165" s="48">
        <v>12</v>
      </c>
      <c r="E165" s="48" t="s">
        <v>633</v>
      </c>
      <c r="F165" s="50">
        <v>500000</v>
      </c>
      <c r="G165" s="122">
        <f>ROUNDDOWN(D165*F165,-3)</f>
        <v>6000000</v>
      </c>
      <c r="H165" s="150"/>
      <c r="I165" s="201" t="s">
        <v>632</v>
      </c>
      <c r="J165" s="202">
        <v>6</v>
      </c>
      <c r="K165" s="202" t="s">
        <v>633</v>
      </c>
      <c r="L165" s="204">
        <v>500000</v>
      </c>
      <c r="M165" s="204">
        <f>ROUNDDOWN(J165*L165,-3)</f>
        <v>3000000</v>
      </c>
      <c r="N165" s="443">
        <f t="shared" si="27"/>
        <v>3000000</v>
      </c>
      <c r="O165" s="187" t="str">
        <f t="shared" si="28"/>
        <v>Rev detil</v>
      </c>
      <c r="P165" s="180"/>
      <c r="Q165" s="180"/>
      <c r="T165" s="204" cm="1">
        <f t="array" ref="T165">_xlfn._xlws.FILTER(cek_realisasi[Akrual],cek_realisasi[Akun]=perbaikan_revisi[[#This Row],[Column1]],0)</f>
        <v>999850</v>
      </c>
      <c r="U165" s="204">
        <f>IF(perbaikan_revisi[[#This Row],[Akrual]]&gt;perbaikan_revisi[[#This Row],[JUMLAH ]],perbaikan_revisi[[#This Row],[Akrual]]-perbaikan_revisi[[#This Row],[JUMLAH ]],0)</f>
        <v>0</v>
      </c>
    </row>
    <row r="166" spans="1:24" ht="13.2" x14ac:dyDescent="0.25">
      <c r="A166" s="1" t="s">
        <v>139</v>
      </c>
      <c r="B166" s="57" t="s">
        <v>525</v>
      </c>
      <c r="C166" s="58" t="s">
        <v>35</v>
      </c>
      <c r="D166" s="57"/>
      <c r="E166" s="57"/>
      <c r="F166" s="59"/>
      <c r="G166" s="125">
        <f>G167</f>
        <v>48000000</v>
      </c>
      <c r="H166" s="153" t="s">
        <v>525</v>
      </c>
      <c r="I166" s="58" t="s">
        <v>35</v>
      </c>
      <c r="J166" s="57"/>
      <c r="K166" s="57"/>
      <c r="L166" s="59"/>
      <c r="M166" s="59">
        <f>M167</f>
        <v>44800000</v>
      </c>
      <c r="N166" s="325">
        <f>N167</f>
        <v>3200000</v>
      </c>
      <c r="O166" s="207"/>
      <c r="P166" s="180"/>
      <c r="Q166" s="180"/>
      <c r="R166" s="4" t="s">
        <v>131</v>
      </c>
      <c r="S166" s="223" t="s">
        <v>506</v>
      </c>
      <c r="T166" s="59" cm="1">
        <f t="array" ref="T166">_xlfn._xlws.FILTER(cek_realisasi[Akrual],cek_realisasi[Akun]=perbaikan_revisi[[#This Row],[Column1]],0)</f>
        <v>21992345</v>
      </c>
      <c r="U166" s="59">
        <f>IF(perbaikan_revisi[[#This Row],[Akrual]]&gt;perbaikan_revisi[[#This Row],[JUMLAH ]],perbaikan_revisi[[#This Row],[Akrual]]-perbaikan_revisi[[#This Row],[JUMLAH ]],0)</f>
        <v>0</v>
      </c>
    </row>
    <row r="167" spans="1:24" ht="13.2" x14ac:dyDescent="0.25">
      <c r="A167" s="1" t="s">
        <v>140</v>
      </c>
      <c r="B167" s="48"/>
      <c r="C167" s="49" t="s">
        <v>634</v>
      </c>
      <c r="D167" s="48">
        <v>12</v>
      </c>
      <c r="E167" s="48" t="s">
        <v>26</v>
      </c>
      <c r="F167" s="50">
        <v>4000000</v>
      </c>
      <c r="G167" s="122">
        <f>ROUNDDOWN(D167*F167,-3)</f>
        <v>48000000</v>
      </c>
      <c r="H167" s="150"/>
      <c r="I167" s="201" t="s">
        <v>634</v>
      </c>
      <c r="J167" s="202">
        <v>8</v>
      </c>
      <c r="K167" s="202" t="s">
        <v>26</v>
      </c>
      <c r="L167" s="204">
        <v>5600000</v>
      </c>
      <c r="M167" s="204">
        <f>ROUNDDOWN(J167*L167,-3)</f>
        <v>44800000</v>
      </c>
      <c r="N167" s="443">
        <f>G167-M167</f>
        <v>3200000</v>
      </c>
      <c r="O167" s="187" t="str">
        <f t="shared" ref="O167" si="29">IF(AND(ISBLANK(H167),N167&lt;&gt;0),"Rev detil","")</f>
        <v>Rev detil</v>
      </c>
      <c r="P167" s="180"/>
      <c r="Q167" s="180"/>
      <c r="T167" s="204" cm="1">
        <f t="array" ref="T167">_xlfn._xlws.FILTER(cek_realisasi[Akrual],cek_realisasi[Akun]=perbaikan_revisi[[#This Row],[Column1]],0)</f>
        <v>21992345</v>
      </c>
      <c r="U167" s="204">
        <f>IF(perbaikan_revisi[[#This Row],[Akrual]]&gt;perbaikan_revisi[[#This Row],[JUMLAH ]],perbaikan_revisi[[#This Row],[Akrual]]-perbaikan_revisi[[#This Row],[JUMLAH ]],0)</f>
        <v>0</v>
      </c>
    </row>
    <row r="168" spans="1:24" ht="13.2" x14ac:dyDescent="0.25">
      <c r="A168" s="1" t="s">
        <v>141</v>
      </c>
      <c r="B168" s="51" t="s">
        <v>582</v>
      </c>
      <c r="C168" s="52" t="s">
        <v>80</v>
      </c>
      <c r="D168" s="51"/>
      <c r="E168" s="51"/>
      <c r="F168" s="53"/>
      <c r="G168" s="123">
        <f>G169</f>
        <v>2100000</v>
      </c>
      <c r="H168" s="151" t="s">
        <v>582</v>
      </c>
      <c r="I168" s="52" t="s">
        <v>80</v>
      </c>
      <c r="J168" s="51"/>
      <c r="K168" s="51"/>
      <c r="L168" s="53"/>
      <c r="M168" s="53">
        <f>M169</f>
        <v>2100000</v>
      </c>
      <c r="N168" s="324">
        <f>N169</f>
        <v>0</v>
      </c>
      <c r="O168" s="207"/>
      <c r="P168" s="180"/>
      <c r="Q168" s="180"/>
      <c r="R168" s="4" t="s">
        <v>131</v>
      </c>
      <c r="S168" s="223" t="s">
        <v>506</v>
      </c>
      <c r="T168" s="53" cm="1">
        <f t="array" ref="T168">_xlfn._xlws.FILTER(cek_realisasi[Akrual],cek_realisasi[Akun]=perbaikan_revisi[[#This Row],[Column1]],0)</f>
        <v>300000</v>
      </c>
      <c r="U168" s="53">
        <f>IF(perbaikan_revisi[[#This Row],[Akrual]]&gt;perbaikan_revisi[[#This Row],[JUMLAH ]],perbaikan_revisi[[#This Row],[Akrual]]-perbaikan_revisi[[#This Row],[JUMLAH ]],0)</f>
        <v>0</v>
      </c>
    </row>
    <row r="169" spans="1:24" ht="13.2" hidden="1" x14ac:dyDescent="0.25">
      <c r="A169" s="1" t="s">
        <v>142</v>
      </c>
      <c r="B169" s="48"/>
      <c r="C169" s="49" t="s">
        <v>635</v>
      </c>
      <c r="D169" s="48">
        <v>14</v>
      </c>
      <c r="E169" s="48" t="s">
        <v>26</v>
      </c>
      <c r="F169" s="50">
        <v>150000</v>
      </c>
      <c r="G169" s="122">
        <f>ROUNDDOWN(D169*F169,-3)</f>
        <v>2100000</v>
      </c>
      <c r="H169" s="150"/>
      <c r="I169" s="49" t="s">
        <v>635</v>
      </c>
      <c r="J169" s="48">
        <v>14</v>
      </c>
      <c r="K169" s="48" t="s">
        <v>26</v>
      </c>
      <c r="L169" s="50">
        <v>150000</v>
      </c>
      <c r="M169" s="50">
        <f>ROUNDDOWN(J169*L169,-3)</f>
        <v>2100000</v>
      </c>
      <c r="N169" s="247">
        <f>G169-M169</f>
        <v>0</v>
      </c>
      <c r="O169" s="187" t="s">
        <v>1292</v>
      </c>
      <c r="P169" s="180"/>
      <c r="Q169" s="180"/>
      <c r="T169" s="50" cm="1">
        <f t="array" ref="T169">_xlfn._xlws.FILTER(cek_realisasi[Akrual],cek_realisasi[Akun]=perbaikan_revisi[[#This Row],[Column1]],0)</f>
        <v>300000</v>
      </c>
      <c r="U169" s="50">
        <f>IF(perbaikan_revisi[[#This Row],[Akrual]]&gt;perbaikan_revisi[[#This Row],[JUMLAH ]],perbaikan_revisi[[#This Row],[Akrual]]-perbaikan_revisi[[#This Row],[JUMLAH ]],0)</f>
        <v>0</v>
      </c>
    </row>
    <row r="170" spans="1:24" ht="13.2" x14ac:dyDescent="0.25">
      <c r="A170" s="1" t="s">
        <v>143</v>
      </c>
      <c r="B170" s="93" t="s">
        <v>38</v>
      </c>
      <c r="C170" s="94" t="s">
        <v>636</v>
      </c>
      <c r="D170" s="93"/>
      <c r="E170" s="93"/>
      <c r="F170" s="95"/>
      <c r="G170" s="137">
        <f>SUM(G171,G174,G176)</f>
        <v>572300000</v>
      </c>
      <c r="H170" s="165" t="s">
        <v>38</v>
      </c>
      <c r="I170" s="94" t="s">
        <v>1009</v>
      </c>
      <c r="J170" s="93"/>
      <c r="K170" s="93"/>
      <c r="L170" s="95"/>
      <c r="M170" s="95">
        <f>SUM(M171,M174,M176)</f>
        <v>498618000</v>
      </c>
      <c r="N170" s="345">
        <f>SUM(N171,N174,N176)</f>
        <v>73682000</v>
      </c>
      <c r="O170" s="207"/>
      <c r="P170" s="180" t="s">
        <v>505</v>
      </c>
      <c r="Q170" s="180" t="s">
        <v>506</v>
      </c>
      <c r="S170" s="223"/>
      <c r="T170" s="95" cm="1">
        <f t="array" ref="T170">_xlfn._xlws.FILTER(cek_realisasi[Akrual],cek_realisasi[Akun]=perbaikan_revisi[[#This Row],[Column1]],0)</f>
        <v>117188341</v>
      </c>
      <c r="U170" s="95">
        <f>IF(perbaikan_revisi[[#This Row],[Akrual]]&gt;perbaikan_revisi[[#This Row],[JUMLAH ]],perbaikan_revisi[[#This Row],[Akrual]]-perbaikan_revisi[[#This Row],[JUMLAH ]],0)</f>
        <v>0</v>
      </c>
    </row>
    <row r="171" spans="1:24" ht="13.2" x14ac:dyDescent="0.25">
      <c r="A171" s="1" t="s">
        <v>144</v>
      </c>
      <c r="B171" s="57" t="s">
        <v>523</v>
      </c>
      <c r="C171" s="58" t="s">
        <v>24</v>
      </c>
      <c r="D171" s="57"/>
      <c r="E171" s="57"/>
      <c r="F171" s="59"/>
      <c r="G171" s="125">
        <f>SUM(G172:G173)</f>
        <v>10000000</v>
      </c>
      <c r="H171" s="153" t="s">
        <v>523</v>
      </c>
      <c r="I171" s="58" t="s">
        <v>24</v>
      </c>
      <c r="J171" s="57"/>
      <c r="K171" s="57"/>
      <c r="L171" s="59"/>
      <c r="M171" s="59">
        <f>SUM(M172:M173)</f>
        <v>5000000</v>
      </c>
      <c r="N171" s="325">
        <f>SUM(N172:N173)</f>
        <v>5000000</v>
      </c>
      <c r="O171" s="207"/>
      <c r="P171" s="180"/>
      <c r="Q171" s="180"/>
      <c r="R171" s="4" t="s">
        <v>131</v>
      </c>
      <c r="S171" s="223" t="s">
        <v>506</v>
      </c>
      <c r="T171" s="59" cm="1">
        <f t="array" ref="T171">_xlfn._xlws.FILTER(cek_realisasi[Akrual],cek_realisasi[Akun]=perbaikan_revisi[[#This Row],[Column1]],0)</f>
        <v>2455000</v>
      </c>
      <c r="U171" s="59">
        <f>IF(perbaikan_revisi[[#This Row],[Akrual]]&gt;perbaikan_revisi[[#This Row],[JUMLAH ]],perbaikan_revisi[[#This Row],[Akrual]]-perbaikan_revisi[[#This Row],[JUMLAH ]],0)</f>
        <v>0</v>
      </c>
    </row>
    <row r="172" spans="1:24" ht="13.2" x14ac:dyDescent="0.25">
      <c r="A172" s="1" t="s">
        <v>145</v>
      </c>
      <c r="B172" s="48"/>
      <c r="C172" s="49" t="s">
        <v>637</v>
      </c>
      <c r="D172" s="48">
        <v>4</v>
      </c>
      <c r="E172" s="48" t="s">
        <v>120</v>
      </c>
      <c r="F172" s="50">
        <v>1500000</v>
      </c>
      <c r="G172" s="122">
        <f>ROUNDDOWN(D172*F172,-3)</f>
        <v>6000000</v>
      </c>
      <c r="H172" s="150"/>
      <c r="I172" s="201" t="s">
        <v>637</v>
      </c>
      <c r="J172" s="202">
        <v>2</v>
      </c>
      <c r="K172" s="202" t="s">
        <v>120</v>
      </c>
      <c r="L172" s="204">
        <v>1500000</v>
      </c>
      <c r="M172" s="204">
        <f>ROUNDDOWN(J172*L172,-3)</f>
        <v>3000000</v>
      </c>
      <c r="N172" s="443">
        <f t="shared" ref="N172:N173" si="30">G172-M172</f>
        <v>3000000</v>
      </c>
      <c r="O172" s="187" t="str">
        <f t="shared" ref="O172:O173" si="31">IF(AND(ISBLANK(H172),N172&lt;&gt;0),"Rev detil","")</f>
        <v>Rev detil</v>
      </c>
      <c r="P172" s="180"/>
      <c r="Q172" s="180"/>
      <c r="T172" s="204" cm="1">
        <f t="array" ref="T172">_xlfn._xlws.FILTER(cek_realisasi[Akrual],cek_realisasi[Akun]=perbaikan_revisi[[#This Row],[Column1]],0)</f>
        <v>1455000</v>
      </c>
      <c r="U172" s="204">
        <f>IF(perbaikan_revisi[[#This Row],[Akrual]]&gt;perbaikan_revisi[[#This Row],[JUMLAH ]],perbaikan_revisi[[#This Row],[Akrual]]-perbaikan_revisi[[#This Row],[JUMLAH ]],0)</f>
        <v>0</v>
      </c>
    </row>
    <row r="173" spans="1:24" ht="13.2" x14ac:dyDescent="0.25">
      <c r="A173" s="1" t="s">
        <v>146</v>
      </c>
      <c r="B173" s="48"/>
      <c r="C173" s="49" t="s">
        <v>638</v>
      </c>
      <c r="D173" s="48">
        <v>4</v>
      </c>
      <c r="E173" s="48" t="s">
        <v>120</v>
      </c>
      <c r="F173" s="50">
        <v>1000000</v>
      </c>
      <c r="G173" s="122">
        <f>ROUNDDOWN(D173*F173,-3)</f>
        <v>4000000</v>
      </c>
      <c r="H173" s="150"/>
      <c r="I173" s="201" t="s">
        <v>638</v>
      </c>
      <c r="J173" s="202">
        <v>2</v>
      </c>
      <c r="K173" s="202" t="s">
        <v>120</v>
      </c>
      <c r="L173" s="204">
        <v>1000000</v>
      </c>
      <c r="M173" s="204">
        <f>ROUNDDOWN(J173*L173,-3)</f>
        <v>2000000</v>
      </c>
      <c r="N173" s="443">
        <f t="shared" si="30"/>
        <v>2000000</v>
      </c>
      <c r="O173" s="187" t="str">
        <f t="shared" si="31"/>
        <v>Rev detil</v>
      </c>
      <c r="P173" s="180"/>
      <c r="Q173" s="180"/>
      <c r="T173" s="204" cm="1">
        <f t="array" ref="T173">_xlfn._xlws.FILTER(cek_realisasi[Akrual],cek_realisasi[Akun]=perbaikan_revisi[[#This Row],[Column1]],0)</f>
        <v>1000000</v>
      </c>
      <c r="U173" s="204">
        <f>IF(perbaikan_revisi[[#This Row],[Akrual]]&gt;perbaikan_revisi[[#This Row],[JUMLAH ]],perbaikan_revisi[[#This Row],[Akrual]]-perbaikan_revisi[[#This Row],[JUMLAH ]],0)</f>
        <v>0</v>
      </c>
    </row>
    <row r="174" spans="1:24" ht="13.2" x14ac:dyDescent="0.25">
      <c r="A174" s="1" t="s">
        <v>639</v>
      </c>
      <c r="B174" s="51" t="s">
        <v>524</v>
      </c>
      <c r="C174" s="52" t="s">
        <v>73</v>
      </c>
      <c r="D174" s="51"/>
      <c r="E174" s="51"/>
      <c r="F174" s="53"/>
      <c r="G174" s="123">
        <f>G175</f>
        <v>7800000</v>
      </c>
      <c r="H174" s="151" t="s">
        <v>524</v>
      </c>
      <c r="I174" s="52" t="s">
        <v>73</v>
      </c>
      <c r="J174" s="51"/>
      <c r="K174" s="51"/>
      <c r="L174" s="53"/>
      <c r="M174" s="53">
        <f>M175</f>
        <v>7800000</v>
      </c>
      <c r="N174" s="324">
        <f>N175</f>
        <v>0</v>
      </c>
      <c r="O174" s="207"/>
      <c r="P174" s="180"/>
      <c r="Q174" s="180"/>
      <c r="R174" s="4" t="s">
        <v>131</v>
      </c>
      <c r="S174" s="223" t="s">
        <v>506</v>
      </c>
      <c r="T174" s="53" cm="1">
        <f t="array" ref="T174">_xlfn._xlws.FILTER(cek_realisasi[Akrual],cek_realisasi[Akun]=perbaikan_revisi[[#This Row],[Column1]],0)</f>
        <v>0</v>
      </c>
      <c r="U174" s="53">
        <f>IF(perbaikan_revisi[[#This Row],[Akrual]]&gt;perbaikan_revisi[[#This Row],[JUMLAH ]],perbaikan_revisi[[#This Row],[Akrual]]-perbaikan_revisi[[#This Row],[JUMLAH ]],0)</f>
        <v>0</v>
      </c>
      <c r="X174" s="307"/>
    </row>
    <row r="175" spans="1:24" ht="13.2" hidden="1" x14ac:dyDescent="0.25">
      <c r="A175" s="1" t="s">
        <v>640</v>
      </c>
      <c r="B175" s="48"/>
      <c r="C175" s="49" t="s">
        <v>621</v>
      </c>
      <c r="D175" s="48">
        <v>12</v>
      </c>
      <c r="E175" s="48" t="s">
        <v>120</v>
      </c>
      <c r="F175" s="50">
        <v>650000</v>
      </c>
      <c r="G175" s="122">
        <f>ROUNDDOWN(D175*F175,-3)</f>
        <v>7800000</v>
      </c>
      <c r="H175" s="150"/>
      <c r="I175" s="49" t="s">
        <v>960</v>
      </c>
      <c r="J175" s="48">
        <v>2</v>
      </c>
      <c r="K175" s="48" t="s">
        <v>120</v>
      </c>
      <c r="L175" s="50">
        <v>3900000</v>
      </c>
      <c r="M175" s="50">
        <f>ROUNDDOWN(J175*L175,-3)</f>
        <v>7800000</v>
      </c>
      <c r="N175" s="247">
        <f>G175-M175</f>
        <v>0</v>
      </c>
      <c r="O175" s="187" t="s">
        <v>1292</v>
      </c>
      <c r="P175" s="180"/>
      <c r="Q175" s="180"/>
      <c r="T175" s="50" cm="1">
        <f t="array" ref="T175">_xlfn._xlws.FILTER(cek_realisasi[Akrual],cek_realisasi[Akun]=perbaikan_revisi[[#This Row],[Column1]],0)</f>
        <v>0</v>
      </c>
      <c r="U175" s="50">
        <f>IF(perbaikan_revisi[[#This Row],[Akrual]]&gt;perbaikan_revisi[[#This Row],[JUMLAH ]],perbaikan_revisi[[#This Row],[Akrual]]-perbaikan_revisi[[#This Row],[JUMLAH ]],0)</f>
        <v>0</v>
      </c>
    </row>
    <row r="176" spans="1:24" ht="13.2" x14ac:dyDescent="0.25">
      <c r="A176" s="1" t="s">
        <v>148</v>
      </c>
      <c r="B176" s="45" t="s">
        <v>525</v>
      </c>
      <c r="C176" s="46" t="s">
        <v>35</v>
      </c>
      <c r="D176" s="45"/>
      <c r="E176" s="45"/>
      <c r="F176" s="47"/>
      <c r="G176" s="121">
        <f>SUM(G177:G178)</f>
        <v>554500000</v>
      </c>
      <c r="H176" s="149" t="s">
        <v>525</v>
      </c>
      <c r="I176" s="46" t="s">
        <v>35</v>
      </c>
      <c r="J176" s="45"/>
      <c r="K176" s="45"/>
      <c r="L176" s="47"/>
      <c r="M176" s="47">
        <f>SUM(M177:M178)</f>
        <v>485818000</v>
      </c>
      <c r="N176" s="323">
        <f>SUM(N177:N178)</f>
        <v>68682000</v>
      </c>
      <c r="O176" s="207"/>
      <c r="P176" s="180"/>
      <c r="Q176" s="180"/>
      <c r="R176" s="4" t="s">
        <v>131</v>
      </c>
      <c r="S176" s="223" t="s">
        <v>506</v>
      </c>
      <c r="T176" s="47" cm="1">
        <f t="array" ref="T176">_xlfn._xlws.FILTER(cek_realisasi[Akrual],cek_realisasi[Akun]=perbaikan_revisi[[#This Row],[Column1]],0)</f>
        <v>114733341</v>
      </c>
      <c r="U176" s="47">
        <f>IF(perbaikan_revisi[[#This Row],[Akrual]]&gt;perbaikan_revisi[[#This Row],[JUMLAH ]],perbaikan_revisi[[#This Row],[Akrual]]-perbaikan_revisi[[#This Row],[JUMLAH ]],0)</f>
        <v>0</v>
      </c>
    </row>
    <row r="177" spans="1:26" ht="26.4" x14ac:dyDescent="0.25">
      <c r="A177" s="1" t="s">
        <v>149</v>
      </c>
      <c r="B177" s="48"/>
      <c r="C177" s="49" t="s">
        <v>641</v>
      </c>
      <c r="D177" s="48">
        <v>55</v>
      </c>
      <c r="E177" s="48" t="s">
        <v>26</v>
      </c>
      <c r="F177" s="50">
        <v>6075000</v>
      </c>
      <c r="G177" s="122">
        <f>ROUNDDOWN(D177*F177,-3)</f>
        <v>334125000</v>
      </c>
      <c r="H177" s="150"/>
      <c r="I177" s="201" t="s">
        <v>1010</v>
      </c>
      <c r="J177" s="202">
        <v>68</v>
      </c>
      <c r="K177" s="202" t="s">
        <v>26</v>
      </c>
      <c r="L177" s="204">
        <v>6548868</v>
      </c>
      <c r="M177" s="204">
        <f>ROUNDDOWN(J177*L177,-3)</f>
        <v>445323000</v>
      </c>
      <c r="N177" s="443">
        <f t="shared" ref="N177:N178" si="32">G177-M177</f>
        <v>-111198000</v>
      </c>
      <c r="O177" s="187" t="str">
        <f t="shared" ref="O177:O178" si="33">IF(AND(ISBLANK(H177),N177&lt;&gt;0),"Rev detil","")</f>
        <v>Rev detil</v>
      </c>
      <c r="P177" s="180"/>
      <c r="Q177" s="180"/>
      <c r="T177" s="204" cm="1">
        <f t="array" ref="T177">_xlfn._xlws.FILTER(cek_realisasi[Akrual],cek_realisasi[Akun]=perbaikan_revisi[[#This Row],[Column1]],0)</f>
        <v>49909266</v>
      </c>
      <c r="U177" s="204">
        <f>IF(perbaikan_revisi[[#This Row],[Akrual]]&gt;perbaikan_revisi[[#This Row],[JUMLAH ]],perbaikan_revisi[[#This Row],[Akrual]]-perbaikan_revisi[[#This Row],[JUMLAH ]],0)</f>
        <v>0</v>
      </c>
      <c r="W177" s="427"/>
    </row>
    <row r="178" spans="1:26" ht="26.4" x14ac:dyDescent="0.25">
      <c r="A178" s="1" t="s">
        <v>150</v>
      </c>
      <c r="B178" s="48"/>
      <c r="C178" s="49" t="s">
        <v>642</v>
      </c>
      <c r="D178" s="48">
        <v>36</v>
      </c>
      <c r="E178" s="48" t="s">
        <v>26</v>
      </c>
      <c r="F178" s="50">
        <v>6121528</v>
      </c>
      <c r="G178" s="122">
        <f>ROUNDDOWN(D178*F178,-3)</f>
        <v>220375000</v>
      </c>
      <c r="H178" s="150"/>
      <c r="I178" s="201" t="s">
        <v>642</v>
      </c>
      <c r="J178" s="202">
        <v>7</v>
      </c>
      <c r="K178" s="202" t="s">
        <v>26</v>
      </c>
      <c r="L178" s="204">
        <v>5785000</v>
      </c>
      <c r="M178" s="204">
        <f>ROUNDDOWN(J178*L178,-3)</f>
        <v>40495000</v>
      </c>
      <c r="N178" s="443">
        <f t="shared" si="32"/>
        <v>179880000</v>
      </c>
      <c r="O178" s="187" t="str">
        <f t="shared" si="33"/>
        <v>Rev detil</v>
      </c>
      <c r="P178" s="180"/>
      <c r="Q178" s="180"/>
      <c r="T178" s="428" cm="1">
        <f t="array" ref="T178">_xlfn._xlws.FILTER(cek_realisasi[Akrual],cek_realisasi[Akun]=perbaikan_revisi[[#This Row],[Column1]],0)</f>
        <v>64824075</v>
      </c>
      <c r="U178" s="428">
        <f>IF(perbaikan_revisi[[#This Row],[Akrual]]&gt;perbaikan_revisi[[#This Row],[JUMLAH ]],perbaikan_revisi[[#This Row],[Akrual]]-perbaikan_revisi[[#This Row],[JUMLAH ]],0)</f>
        <v>24329075</v>
      </c>
      <c r="W178" s="427"/>
      <c r="X178" s="427"/>
      <c r="Z178" s="427"/>
    </row>
    <row r="179" spans="1:26" ht="26.4" x14ac:dyDescent="0.25">
      <c r="A179" s="1" t="s">
        <v>151</v>
      </c>
      <c r="B179" s="63" t="s">
        <v>91</v>
      </c>
      <c r="C179" s="64" t="s">
        <v>152</v>
      </c>
      <c r="D179" s="63"/>
      <c r="E179" s="63"/>
      <c r="F179" s="65"/>
      <c r="G179" s="127">
        <f>SUM(G180,G185,G187,G189)</f>
        <v>78000000</v>
      </c>
      <c r="H179" s="155" t="s">
        <v>91</v>
      </c>
      <c r="I179" s="64" t="s">
        <v>152</v>
      </c>
      <c r="J179" s="63"/>
      <c r="K179" s="63"/>
      <c r="L179" s="65"/>
      <c r="M179" s="65">
        <f>SUM(M180,M185,M187,M189)</f>
        <v>63200000</v>
      </c>
      <c r="N179" s="327">
        <f>SUM(N180,N185,N187,N189)</f>
        <v>14800000</v>
      </c>
      <c r="O179" s="207"/>
      <c r="P179" s="180" t="s">
        <v>505</v>
      </c>
      <c r="Q179" s="180" t="s">
        <v>506</v>
      </c>
      <c r="S179" s="223"/>
      <c r="T179" s="65" cm="1">
        <f t="array" ref="T179">_xlfn._xlws.FILTER(cek_realisasi[Akrual],cek_realisasi[Akun]=perbaikan_revisi[[#This Row],[Column1]],0)</f>
        <v>15685970</v>
      </c>
      <c r="U179" s="65">
        <f>IF(perbaikan_revisi[[#This Row],[Akrual]]&gt;perbaikan_revisi[[#This Row],[JUMLAH ]],perbaikan_revisi[[#This Row],[Akrual]]-perbaikan_revisi[[#This Row],[JUMLAH ]],0)</f>
        <v>0</v>
      </c>
      <c r="Z179" s="427"/>
    </row>
    <row r="180" spans="1:26" ht="13.2" x14ac:dyDescent="0.25">
      <c r="A180" s="1" t="s">
        <v>153</v>
      </c>
      <c r="B180" s="57" t="s">
        <v>523</v>
      </c>
      <c r="C180" s="58" t="s">
        <v>24</v>
      </c>
      <c r="D180" s="57"/>
      <c r="E180" s="57"/>
      <c r="F180" s="59"/>
      <c r="G180" s="125">
        <f>SUM(G181:G184)</f>
        <v>34000000</v>
      </c>
      <c r="H180" s="153" t="s">
        <v>523</v>
      </c>
      <c r="I180" s="58" t="s">
        <v>24</v>
      </c>
      <c r="J180" s="57"/>
      <c r="K180" s="57"/>
      <c r="L180" s="59"/>
      <c r="M180" s="59">
        <f>SUM(M181:M184)</f>
        <v>18000000</v>
      </c>
      <c r="N180" s="325">
        <f>SUM(N181:N184)</f>
        <v>16000000</v>
      </c>
      <c r="O180" s="207"/>
      <c r="P180" s="180"/>
      <c r="Q180" s="180"/>
      <c r="R180" s="4" t="s">
        <v>131</v>
      </c>
      <c r="S180" s="223" t="s">
        <v>506</v>
      </c>
      <c r="T180" s="59" cm="1">
        <f t="array" ref="T180">_xlfn._xlws.FILTER(cek_realisasi[Akrual],cek_realisasi[Akun]=perbaikan_revisi[[#This Row],[Column1]],0)</f>
        <v>4986800</v>
      </c>
      <c r="U180" s="59">
        <f>IF(perbaikan_revisi[[#This Row],[Akrual]]&gt;perbaikan_revisi[[#This Row],[JUMLAH ]],perbaikan_revisi[[#This Row],[Akrual]]-perbaikan_revisi[[#This Row],[JUMLAH ]],0)</f>
        <v>0</v>
      </c>
      <c r="W180" s="427"/>
    </row>
    <row r="181" spans="1:26" ht="13.2" x14ac:dyDescent="0.25">
      <c r="A181" s="1" t="s">
        <v>154</v>
      </c>
      <c r="B181" s="48"/>
      <c r="C181" s="49" t="s">
        <v>630</v>
      </c>
      <c r="D181" s="48">
        <v>8</v>
      </c>
      <c r="E181" s="48" t="s">
        <v>120</v>
      </c>
      <c r="F181" s="50">
        <v>1000000</v>
      </c>
      <c r="G181" s="122">
        <f>ROUNDDOWN(D181*F181,-3)</f>
        <v>8000000</v>
      </c>
      <c r="H181" s="150"/>
      <c r="I181" s="201" t="s">
        <v>630</v>
      </c>
      <c r="J181" s="202">
        <v>4</v>
      </c>
      <c r="K181" s="202" t="s">
        <v>120</v>
      </c>
      <c r="L181" s="204">
        <v>1000000</v>
      </c>
      <c r="M181" s="204">
        <f>ROUNDDOWN(J181*L181,-3)</f>
        <v>4000000</v>
      </c>
      <c r="N181" s="443">
        <f t="shared" ref="N181:N184" si="34">G181-M181</f>
        <v>4000000</v>
      </c>
      <c r="O181" s="187" t="str">
        <f t="shared" ref="O181:O184" si="35">IF(AND(ISBLANK(H181),N181&lt;&gt;0),"Rev detil","")</f>
        <v>Rev detil</v>
      </c>
      <c r="P181" s="180"/>
      <c r="Q181" s="180"/>
      <c r="T181" s="204" cm="1">
        <f t="array" ref="T181">_xlfn._xlws.FILTER(cek_realisasi[Akrual],cek_realisasi[Akun]=perbaikan_revisi[[#This Row],[Column1]],0)</f>
        <v>1500000</v>
      </c>
      <c r="U181" s="204">
        <f>IF(perbaikan_revisi[[#This Row],[Akrual]]&gt;perbaikan_revisi[[#This Row],[JUMLAH ]],perbaikan_revisi[[#This Row],[Akrual]]-perbaikan_revisi[[#This Row],[JUMLAH ]],0)</f>
        <v>0</v>
      </c>
    </row>
    <row r="182" spans="1:26" ht="13.2" x14ac:dyDescent="0.25">
      <c r="A182" s="1" t="s">
        <v>155</v>
      </c>
      <c r="B182" s="48"/>
      <c r="C182" s="49" t="s">
        <v>562</v>
      </c>
      <c r="D182" s="48">
        <v>8</v>
      </c>
      <c r="E182" s="48" t="s">
        <v>120</v>
      </c>
      <c r="F182" s="50">
        <v>1500000</v>
      </c>
      <c r="G182" s="122">
        <f>ROUNDDOWN(D182*F182,-3)</f>
        <v>12000000</v>
      </c>
      <c r="H182" s="150"/>
      <c r="I182" s="201" t="s">
        <v>562</v>
      </c>
      <c r="J182" s="202">
        <v>4</v>
      </c>
      <c r="K182" s="202" t="s">
        <v>120</v>
      </c>
      <c r="L182" s="204">
        <v>1500000</v>
      </c>
      <c r="M182" s="204">
        <f>ROUNDDOWN(J182*L182,-3)</f>
        <v>6000000</v>
      </c>
      <c r="N182" s="443">
        <f t="shared" si="34"/>
        <v>6000000</v>
      </c>
      <c r="O182" s="187" t="str">
        <f t="shared" si="35"/>
        <v>Rev detil</v>
      </c>
      <c r="P182" s="180"/>
      <c r="Q182" s="180"/>
      <c r="T182" s="204" cm="1">
        <f t="array" ref="T182">_xlfn._xlws.FILTER(cek_realisasi[Akrual],cek_realisasi[Akun]=perbaikan_revisi[[#This Row],[Column1]],0)</f>
        <v>1490000</v>
      </c>
      <c r="U182" s="204">
        <f>IF(perbaikan_revisi[[#This Row],[Akrual]]&gt;perbaikan_revisi[[#This Row],[JUMLAH ]],perbaikan_revisi[[#This Row],[Akrual]]-perbaikan_revisi[[#This Row],[JUMLAH ]],0)</f>
        <v>0</v>
      </c>
    </row>
    <row r="183" spans="1:26" ht="13.2" x14ac:dyDescent="0.25">
      <c r="A183" s="1" t="s">
        <v>156</v>
      </c>
      <c r="B183" s="48"/>
      <c r="C183" s="49" t="s">
        <v>563</v>
      </c>
      <c r="D183" s="48">
        <v>8</v>
      </c>
      <c r="E183" s="48" t="s">
        <v>120</v>
      </c>
      <c r="F183" s="50">
        <v>1000000</v>
      </c>
      <c r="G183" s="122">
        <f>ROUNDDOWN(D183*F183,-3)</f>
        <v>8000000</v>
      </c>
      <c r="H183" s="150"/>
      <c r="I183" s="201" t="s">
        <v>563</v>
      </c>
      <c r="J183" s="202">
        <v>4</v>
      </c>
      <c r="K183" s="202" t="s">
        <v>120</v>
      </c>
      <c r="L183" s="204">
        <v>1000000</v>
      </c>
      <c r="M183" s="204">
        <f>ROUNDDOWN(J183*L183,-3)</f>
        <v>4000000</v>
      </c>
      <c r="N183" s="443">
        <f t="shared" si="34"/>
        <v>4000000</v>
      </c>
      <c r="O183" s="187" t="str">
        <f t="shared" si="35"/>
        <v>Rev detil</v>
      </c>
      <c r="P183" s="180"/>
      <c r="Q183" s="180"/>
      <c r="T183" s="204" cm="1">
        <f t="array" ref="T183">_xlfn._xlws.FILTER(cek_realisasi[Akrual],cek_realisasi[Akun]=perbaikan_revisi[[#This Row],[Column1]],0)</f>
        <v>997500</v>
      </c>
      <c r="U183" s="204">
        <f>IF(perbaikan_revisi[[#This Row],[Akrual]]&gt;perbaikan_revisi[[#This Row],[JUMLAH ]],perbaikan_revisi[[#This Row],[Akrual]]-perbaikan_revisi[[#This Row],[JUMLAH ]],0)</f>
        <v>0</v>
      </c>
    </row>
    <row r="184" spans="1:26" ht="13.2" x14ac:dyDescent="0.25">
      <c r="A184" s="1" t="s">
        <v>157</v>
      </c>
      <c r="B184" s="48"/>
      <c r="C184" s="49" t="s">
        <v>643</v>
      </c>
      <c r="D184" s="48">
        <v>12</v>
      </c>
      <c r="E184" s="48" t="s">
        <v>633</v>
      </c>
      <c r="F184" s="50">
        <v>500000</v>
      </c>
      <c r="G184" s="122">
        <f>ROUNDDOWN(D184*F184,-3)</f>
        <v>6000000</v>
      </c>
      <c r="H184" s="150"/>
      <c r="I184" s="201" t="s">
        <v>643</v>
      </c>
      <c r="J184" s="202">
        <v>8</v>
      </c>
      <c r="K184" s="202" t="s">
        <v>633</v>
      </c>
      <c r="L184" s="204">
        <v>500000</v>
      </c>
      <c r="M184" s="204">
        <f>ROUNDDOWN(J184*L184,-3)</f>
        <v>4000000</v>
      </c>
      <c r="N184" s="443">
        <f t="shared" si="34"/>
        <v>2000000</v>
      </c>
      <c r="O184" s="187" t="str">
        <f t="shared" si="35"/>
        <v>Rev detil</v>
      </c>
      <c r="P184" s="180"/>
      <c r="Q184" s="180"/>
      <c r="T184" s="204" cm="1">
        <f t="array" ref="T184">_xlfn._xlws.FILTER(cek_realisasi[Akrual],cek_realisasi[Akun]=perbaikan_revisi[[#This Row],[Column1]],0)</f>
        <v>999300</v>
      </c>
      <c r="U184" s="204">
        <f>IF(perbaikan_revisi[[#This Row],[Akrual]]&gt;perbaikan_revisi[[#This Row],[JUMLAH ]],perbaikan_revisi[[#This Row],[Akrual]]-perbaikan_revisi[[#This Row],[JUMLAH ]],0)</f>
        <v>0</v>
      </c>
    </row>
    <row r="185" spans="1:26" ht="13.2" x14ac:dyDescent="0.25">
      <c r="A185" s="1" t="s">
        <v>158</v>
      </c>
      <c r="B185" s="51" t="s">
        <v>532</v>
      </c>
      <c r="C185" s="52" t="s">
        <v>159</v>
      </c>
      <c r="D185" s="51"/>
      <c r="E185" s="51"/>
      <c r="F185" s="53"/>
      <c r="G185" s="123">
        <f>G186</f>
        <v>3000000</v>
      </c>
      <c r="H185" s="151" t="s">
        <v>532</v>
      </c>
      <c r="I185" s="52" t="s">
        <v>159</v>
      </c>
      <c r="J185" s="51"/>
      <c r="K185" s="51"/>
      <c r="L185" s="53"/>
      <c r="M185" s="53">
        <f>M186</f>
        <v>3000000</v>
      </c>
      <c r="N185" s="324">
        <f>N186</f>
        <v>0</v>
      </c>
      <c r="O185" s="207"/>
      <c r="P185" s="180"/>
      <c r="Q185" s="180"/>
      <c r="R185" s="4" t="s">
        <v>131</v>
      </c>
      <c r="S185" s="223" t="s">
        <v>506</v>
      </c>
      <c r="T185" s="53" cm="1">
        <f t="array" ref="T185">_xlfn._xlws.FILTER(cek_realisasi[Akrual],cek_realisasi[Akun]=perbaikan_revisi[[#This Row],[Column1]],0)</f>
        <v>0</v>
      </c>
      <c r="U185" s="53">
        <f>IF(perbaikan_revisi[[#This Row],[Akrual]]&gt;perbaikan_revisi[[#This Row],[JUMLAH ]],perbaikan_revisi[[#This Row],[Akrual]]-perbaikan_revisi[[#This Row],[JUMLAH ]],0)</f>
        <v>0</v>
      </c>
    </row>
    <row r="186" spans="1:26" ht="13.2" hidden="1" x14ac:dyDescent="0.25">
      <c r="A186" s="1" t="s">
        <v>160</v>
      </c>
      <c r="B186" s="48"/>
      <c r="C186" s="49" t="s">
        <v>644</v>
      </c>
      <c r="D186" s="48">
        <v>2</v>
      </c>
      <c r="E186" s="48" t="s">
        <v>161</v>
      </c>
      <c r="F186" s="50">
        <v>1500000</v>
      </c>
      <c r="G186" s="122">
        <f>ROUNDDOWN(D186*F186,-3)</f>
        <v>3000000</v>
      </c>
      <c r="H186" s="150"/>
      <c r="I186" s="49" t="s">
        <v>644</v>
      </c>
      <c r="J186" s="48">
        <v>2</v>
      </c>
      <c r="K186" s="48" t="s">
        <v>161</v>
      </c>
      <c r="L186" s="50">
        <v>1500000</v>
      </c>
      <c r="M186" s="50">
        <f>ROUNDDOWN(J186*L186,-3)</f>
        <v>3000000</v>
      </c>
      <c r="N186" s="247">
        <f>G186-M186</f>
        <v>0</v>
      </c>
      <c r="O186" s="187" t="s">
        <v>1292</v>
      </c>
      <c r="P186" s="180"/>
      <c r="Q186" s="180"/>
      <c r="T186" s="50" cm="1">
        <f t="array" ref="T186">_xlfn._xlws.FILTER(cek_realisasi[Akrual],cek_realisasi[Akun]=perbaikan_revisi[[#This Row],[Column1]],0)</f>
        <v>0</v>
      </c>
      <c r="U186" s="50">
        <f>IF(perbaikan_revisi[[#This Row],[Akrual]]&gt;perbaikan_revisi[[#This Row],[JUMLAH ]],perbaikan_revisi[[#This Row],[Akrual]]-perbaikan_revisi[[#This Row],[JUMLAH ]],0)</f>
        <v>0</v>
      </c>
    </row>
    <row r="187" spans="1:26" ht="13.2" x14ac:dyDescent="0.25">
      <c r="A187" s="1" t="s">
        <v>162</v>
      </c>
      <c r="B187" s="51" t="s">
        <v>525</v>
      </c>
      <c r="C187" s="52" t="s">
        <v>35</v>
      </c>
      <c r="D187" s="51"/>
      <c r="E187" s="51"/>
      <c r="F187" s="53"/>
      <c r="G187" s="123">
        <f>G188</f>
        <v>38000000</v>
      </c>
      <c r="H187" s="151" t="s">
        <v>525</v>
      </c>
      <c r="I187" s="52" t="s">
        <v>35</v>
      </c>
      <c r="J187" s="51"/>
      <c r="K187" s="51"/>
      <c r="L187" s="53"/>
      <c r="M187" s="53">
        <f>M188</f>
        <v>38000000</v>
      </c>
      <c r="N187" s="324">
        <f>N188</f>
        <v>0</v>
      </c>
      <c r="O187" s="207"/>
      <c r="P187" s="180"/>
      <c r="Q187" s="180"/>
      <c r="R187" s="4" t="s">
        <v>131</v>
      </c>
      <c r="S187" s="223" t="s">
        <v>506</v>
      </c>
      <c r="T187" s="53" cm="1">
        <f t="array" ref="T187">_xlfn._xlws.FILTER(cek_realisasi[Akrual],cek_realisasi[Akun]=perbaikan_revisi[[#This Row],[Column1]],0)</f>
        <v>9349170</v>
      </c>
      <c r="U187" s="53">
        <f>IF(perbaikan_revisi[[#This Row],[Akrual]]&gt;perbaikan_revisi[[#This Row],[JUMLAH ]],perbaikan_revisi[[#This Row],[Akrual]]-perbaikan_revisi[[#This Row],[JUMLAH ]],0)</f>
        <v>0</v>
      </c>
    </row>
    <row r="188" spans="1:26" ht="26.4" hidden="1" x14ac:dyDescent="0.25">
      <c r="A188" s="1" t="s">
        <v>163</v>
      </c>
      <c r="B188" s="48"/>
      <c r="C188" s="49" t="s">
        <v>645</v>
      </c>
      <c r="D188" s="48">
        <v>8</v>
      </c>
      <c r="E188" s="48" t="s">
        <v>26</v>
      </c>
      <c r="F188" s="50">
        <v>4750000</v>
      </c>
      <c r="G188" s="122">
        <f>ROUNDDOWN(D188*F188,-3)</f>
        <v>38000000</v>
      </c>
      <c r="H188" s="150"/>
      <c r="I188" s="49" t="s">
        <v>961</v>
      </c>
      <c r="J188" s="48">
        <v>8</v>
      </c>
      <c r="K188" s="48" t="s">
        <v>26</v>
      </c>
      <c r="L188" s="50">
        <v>4750000</v>
      </c>
      <c r="M188" s="50">
        <f>ROUNDDOWN(J188*L188,-3)</f>
        <v>38000000</v>
      </c>
      <c r="N188" s="247">
        <f>G188-M188</f>
        <v>0</v>
      </c>
      <c r="O188" s="187" t="s">
        <v>1292</v>
      </c>
      <c r="P188" s="180"/>
      <c r="Q188" s="180"/>
      <c r="T188" s="50" cm="1">
        <f t="array" ref="T188">_xlfn._xlws.FILTER(cek_realisasi[Akrual],cek_realisasi[Akun]=perbaikan_revisi[[#This Row],[Column1]],0)</f>
        <v>9349170</v>
      </c>
      <c r="U188" s="50">
        <f>IF(perbaikan_revisi[[#This Row],[Akrual]]&gt;perbaikan_revisi[[#This Row],[JUMLAH ]],perbaikan_revisi[[#This Row],[Akrual]]-perbaikan_revisi[[#This Row],[JUMLAH ]],0)</f>
        <v>0</v>
      </c>
    </row>
    <row r="189" spans="1:26" ht="13.2" x14ac:dyDescent="0.25">
      <c r="A189" s="1" t="s">
        <v>164</v>
      </c>
      <c r="B189" s="57" t="s">
        <v>582</v>
      </c>
      <c r="C189" s="58" t="s">
        <v>80</v>
      </c>
      <c r="D189" s="57"/>
      <c r="E189" s="57"/>
      <c r="F189" s="59"/>
      <c r="G189" s="125">
        <f>G190</f>
        <v>3000000</v>
      </c>
      <c r="H189" s="153" t="s">
        <v>582</v>
      </c>
      <c r="I189" s="58" t="s">
        <v>80</v>
      </c>
      <c r="J189" s="57"/>
      <c r="K189" s="57"/>
      <c r="L189" s="59"/>
      <c r="M189" s="59">
        <f>M190</f>
        <v>4200000</v>
      </c>
      <c r="N189" s="354">
        <f>N190</f>
        <v>-1200000</v>
      </c>
      <c r="O189" s="207"/>
      <c r="P189" s="180"/>
      <c r="Q189" s="180"/>
      <c r="R189" s="4" t="s">
        <v>131</v>
      </c>
      <c r="S189" s="223" t="s">
        <v>506</v>
      </c>
      <c r="T189" s="59" cm="1">
        <f t="array" ref="T189">_xlfn._xlws.FILTER(cek_realisasi[Akrual],cek_realisasi[Akun]=perbaikan_revisi[[#This Row],[Column1]],0)</f>
        <v>1350000</v>
      </c>
      <c r="U189" s="59">
        <f>IF(perbaikan_revisi[[#This Row],[Akrual]]&gt;perbaikan_revisi[[#This Row],[JUMLAH ]],perbaikan_revisi[[#This Row],[Akrual]]-perbaikan_revisi[[#This Row],[JUMLAH ]],0)</f>
        <v>0</v>
      </c>
    </row>
    <row r="190" spans="1:26" ht="13.2" x14ac:dyDescent="0.25">
      <c r="A190" s="1" t="s">
        <v>165</v>
      </c>
      <c r="B190" s="48"/>
      <c r="C190" s="49" t="s">
        <v>646</v>
      </c>
      <c r="D190" s="48">
        <v>20</v>
      </c>
      <c r="E190" s="48" t="s">
        <v>26</v>
      </c>
      <c r="F190" s="50">
        <v>150000</v>
      </c>
      <c r="G190" s="122">
        <f>ROUNDDOWN(D190*F190,-3)</f>
        <v>3000000</v>
      </c>
      <c r="H190" s="150"/>
      <c r="I190" s="201" t="s">
        <v>646</v>
      </c>
      <c r="J190" s="202">
        <v>28</v>
      </c>
      <c r="K190" s="202" t="s">
        <v>26</v>
      </c>
      <c r="L190" s="204">
        <v>150000</v>
      </c>
      <c r="M190" s="204">
        <f>ROUNDDOWN(J190*L190,-3)</f>
        <v>4200000</v>
      </c>
      <c r="N190" s="443">
        <f>G190-M190</f>
        <v>-1200000</v>
      </c>
      <c r="O190" s="187" t="str">
        <f t="shared" ref="O190" si="36">IF(AND(ISBLANK(H190),N190&lt;&gt;0),"Rev detil","")</f>
        <v>Rev detil</v>
      </c>
      <c r="P190" s="180"/>
      <c r="Q190" s="180"/>
      <c r="T190" s="204" cm="1">
        <f t="array" ref="T190">_xlfn._xlws.FILTER(cek_realisasi[Akrual],cek_realisasi[Akun]=perbaikan_revisi[[#This Row],[Column1]],0)</f>
        <v>1350000</v>
      </c>
      <c r="U190" s="204">
        <f>IF(perbaikan_revisi[[#This Row],[Akrual]]&gt;perbaikan_revisi[[#This Row],[JUMLAH ]],perbaikan_revisi[[#This Row],[Akrual]]-perbaikan_revisi[[#This Row],[JUMLAH ]],0)</f>
        <v>0</v>
      </c>
    </row>
    <row r="191" spans="1:26" ht="13.2" x14ac:dyDescent="0.25">
      <c r="A191" s="1" t="s">
        <v>166</v>
      </c>
      <c r="B191" s="63" t="s">
        <v>167</v>
      </c>
      <c r="C191" s="64" t="s">
        <v>168</v>
      </c>
      <c r="D191" s="63"/>
      <c r="E191" s="63"/>
      <c r="F191" s="65"/>
      <c r="G191" s="127">
        <f>SUM(G192,G198,G200)</f>
        <v>65000000</v>
      </c>
      <c r="H191" s="155" t="s">
        <v>167</v>
      </c>
      <c r="I191" s="64" t="s">
        <v>168</v>
      </c>
      <c r="J191" s="63"/>
      <c r="K191" s="63"/>
      <c r="L191" s="65"/>
      <c r="M191" s="65">
        <f>SUM(M192,M198,M200)</f>
        <v>64800000</v>
      </c>
      <c r="N191" s="327">
        <f>SUM(N192,N198,N200)</f>
        <v>200000</v>
      </c>
      <c r="O191" s="207"/>
      <c r="P191" s="180" t="s">
        <v>505</v>
      </c>
      <c r="Q191" s="180" t="s">
        <v>506</v>
      </c>
      <c r="S191" s="223"/>
      <c r="T191" s="65" cm="1">
        <f t="array" ref="T191">_xlfn._xlws.FILTER(cek_realisasi[Akrual],cek_realisasi[Akun]=perbaikan_revisi[[#This Row],[Column1]],0)</f>
        <v>13770185</v>
      </c>
      <c r="U191" s="65">
        <f>IF(perbaikan_revisi[[#This Row],[Akrual]]&gt;perbaikan_revisi[[#This Row],[JUMLAH ]],perbaikan_revisi[[#This Row],[Akrual]]-perbaikan_revisi[[#This Row],[JUMLAH ]],0)</f>
        <v>0</v>
      </c>
    </row>
    <row r="192" spans="1:26" ht="13.2" x14ac:dyDescent="0.25">
      <c r="A192" s="1" t="s">
        <v>169</v>
      </c>
      <c r="B192" s="51" t="s">
        <v>523</v>
      </c>
      <c r="C192" s="52" t="s">
        <v>24</v>
      </c>
      <c r="D192" s="51"/>
      <c r="E192" s="51"/>
      <c r="F192" s="53"/>
      <c r="G192" s="123">
        <f>SUM(G193:G196)</f>
        <v>22000000</v>
      </c>
      <c r="H192" s="151" t="s">
        <v>523</v>
      </c>
      <c r="I192" s="52" t="s">
        <v>24</v>
      </c>
      <c r="J192" s="51"/>
      <c r="K192" s="51"/>
      <c r="L192" s="53"/>
      <c r="M192" s="53">
        <f>SUM(M193:M197)</f>
        <v>23000000</v>
      </c>
      <c r="N192" s="324">
        <f>SUM(N193:N197)</f>
        <v>-1000000</v>
      </c>
      <c r="O192" s="207"/>
      <c r="P192" s="180"/>
      <c r="Q192" s="180"/>
      <c r="R192" s="4" t="s">
        <v>131</v>
      </c>
      <c r="S192" s="223" t="s">
        <v>506</v>
      </c>
      <c r="T192" s="53" cm="1">
        <f t="array" ref="T192">_xlfn._xlws.FILTER(cek_realisasi[Akrual],cek_realisasi[Akun]=perbaikan_revisi[[#This Row],[Column1]],0)</f>
        <v>4985000</v>
      </c>
      <c r="U192" s="53">
        <f>IF(perbaikan_revisi[[#This Row],[Akrual]]&gt;perbaikan_revisi[[#This Row],[JUMLAH ]],perbaikan_revisi[[#This Row],[Akrual]]-perbaikan_revisi[[#This Row],[JUMLAH ]],0)</f>
        <v>0</v>
      </c>
    </row>
    <row r="193" spans="1:21" ht="13.2" x14ac:dyDescent="0.25">
      <c r="A193" s="1" t="s">
        <v>170</v>
      </c>
      <c r="B193" s="48"/>
      <c r="C193" s="49" t="s">
        <v>630</v>
      </c>
      <c r="D193" s="48">
        <v>4</v>
      </c>
      <c r="E193" s="48" t="s">
        <v>120</v>
      </c>
      <c r="F193" s="50">
        <v>1500000</v>
      </c>
      <c r="G193" s="122">
        <f>ROUNDDOWN(D193*F193,-3)</f>
        <v>6000000</v>
      </c>
      <c r="H193" s="150"/>
      <c r="I193" s="49" t="s">
        <v>630</v>
      </c>
      <c r="J193" s="48">
        <v>4</v>
      </c>
      <c r="K193" s="48" t="s">
        <v>120</v>
      </c>
      <c r="L193" s="50">
        <v>1500000</v>
      </c>
      <c r="M193" s="50">
        <f>ROUNDDOWN(J193*L193,-3)</f>
        <v>6000000</v>
      </c>
      <c r="N193" s="247">
        <f t="shared" ref="N193:N197" si="37">G193-M193</f>
        <v>0</v>
      </c>
      <c r="O193" s="187" t="str">
        <f t="shared" ref="O193:O197" si="38">IF(AND(ISBLANK(H193),N193&lt;&gt;0),"Rev detil","")</f>
        <v/>
      </c>
      <c r="P193" s="180"/>
      <c r="Q193" s="180"/>
      <c r="T193" s="50" cm="1">
        <f t="array" ref="T193">_xlfn._xlws.FILTER(cek_realisasi[Akrual],cek_realisasi[Akun]=perbaikan_revisi[[#This Row],[Column1]],0)</f>
        <v>1495000</v>
      </c>
      <c r="U193" s="50">
        <f>IF(perbaikan_revisi[[#This Row],[Akrual]]&gt;perbaikan_revisi[[#This Row],[JUMLAH ]],perbaikan_revisi[[#This Row],[Akrual]]-perbaikan_revisi[[#This Row],[JUMLAH ]],0)</f>
        <v>0</v>
      </c>
    </row>
    <row r="194" spans="1:21" ht="13.2" x14ac:dyDescent="0.25">
      <c r="A194" s="1" t="s">
        <v>171</v>
      </c>
      <c r="B194" s="48"/>
      <c r="C194" s="49" t="s">
        <v>562</v>
      </c>
      <c r="D194" s="48">
        <v>4</v>
      </c>
      <c r="E194" s="48" t="s">
        <v>120</v>
      </c>
      <c r="F194" s="50">
        <v>1500000</v>
      </c>
      <c r="G194" s="122">
        <f>ROUNDDOWN(D194*F194,-3)</f>
        <v>6000000</v>
      </c>
      <c r="H194" s="150"/>
      <c r="I194" s="49" t="s">
        <v>562</v>
      </c>
      <c r="J194" s="48">
        <v>4</v>
      </c>
      <c r="K194" s="48" t="s">
        <v>120</v>
      </c>
      <c r="L194" s="50">
        <v>1500000</v>
      </c>
      <c r="M194" s="50">
        <f>ROUNDDOWN(J194*L194,-3)</f>
        <v>6000000</v>
      </c>
      <c r="N194" s="247">
        <f t="shared" si="37"/>
        <v>0</v>
      </c>
      <c r="O194" s="187" t="str">
        <f t="shared" si="38"/>
        <v/>
      </c>
      <c r="P194" s="180"/>
      <c r="Q194" s="180"/>
      <c r="T194" s="50" cm="1">
        <f t="array" ref="T194">_xlfn._xlws.FILTER(cek_realisasi[Akrual],cek_realisasi[Akun]=perbaikan_revisi[[#This Row],[Column1]],0)</f>
        <v>1490000</v>
      </c>
      <c r="U194" s="50">
        <f>IF(perbaikan_revisi[[#This Row],[Akrual]]&gt;perbaikan_revisi[[#This Row],[JUMLAH ]],perbaikan_revisi[[#This Row],[Akrual]]-perbaikan_revisi[[#This Row],[JUMLAH ]],0)</f>
        <v>0</v>
      </c>
    </row>
    <row r="195" spans="1:21" ht="13.2" x14ac:dyDescent="0.25">
      <c r="A195" s="1" t="s">
        <v>172</v>
      </c>
      <c r="B195" s="48"/>
      <c r="C195" s="49" t="s">
        <v>563</v>
      </c>
      <c r="D195" s="48">
        <v>4</v>
      </c>
      <c r="E195" s="48" t="s">
        <v>120</v>
      </c>
      <c r="F195" s="50">
        <v>1000000</v>
      </c>
      <c r="G195" s="122">
        <f>ROUNDDOWN(D195*F195,-3)</f>
        <v>4000000</v>
      </c>
      <c r="H195" s="150"/>
      <c r="I195" s="49" t="s">
        <v>563</v>
      </c>
      <c r="J195" s="48">
        <v>4</v>
      </c>
      <c r="K195" s="48" t="s">
        <v>120</v>
      </c>
      <c r="L195" s="50">
        <v>1000000</v>
      </c>
      <c r="M195" s="50">
        <f>ROUNDDOWN(J195*L195,-3)</f>
        <v>4000000</v>
      </c>
      <c r="N195" s="247">
        <f t="shared" si="37"/>
        <v>0</v>
      </c>
      <c r="O195" s="187" t="str">
        <f t="shared" si="38"/>
        <v/>
      </c>
      <c r="P195" s="180"/>
      <c r="Q195" s="180"/>
      <c r="T195" s="50" cm="1">
        <f t="array" ref="T195">_xlfn._xlws.FILTER(cek_realisasi[Akrual],cek_realisasi[Akun]=perbaikan_revisi[[#This Row],[Column1]],0)</f>
        <v>1000000</v>
      </c>
      <c r="U195" s="50">
        <f>IF(perbaikan_revisi[[#This Row],[Akrual]]&gt;perbaikan_revisi[[#This Row],[JUMLAH ]],perbaikan_revisi[[#This Row],[Akrual]]-perbaikan_revisi[[#This Row],[JUMLAH ]],0)</f>
        <v>0</v>
      </c>
    </row>
    <row r="196" spans="1:21" ht="13.2" x14ac:dyDescent="0.25">
      <c r="A196" s="1" t="s">
        <v>173</v>
      </c>
      <c r="B196" s="48"/>
      <c r="C196" s="49" t="s">
        <v>643</v>
      </c>
      <c r="D196" s="48">
        <v>12</v>
      </c>
      <c r="E196" s="48" t="s">
        <v>633</v>
      </c>
      <c r="F196" s="50">
        <v>500000</v>
      </c>
      <c r="G196" s="122">
        <f>ROUNDDOWN(D196*F196,-3)</f>
        <v>6000000</v>
      </c>
      <c r="H196" s="150"/>
      <c r="I196" s="201" t="s">
        <v>643</v>
      </c>
      <c r="J196" s="202">
        <v>8</v>
      </c>
      <c r="K196" s="202" t="s">
        <v>633</v>
      </c>
      <c r="L196" s="204">
        <v>500000</v>
      </c>
      <c r="M196" s="204">
        <f>ROUNDDOWN(J196*L196,-3)</f>
        <v>4000000</v>
      </c>
      <c r="N196" s="443">
        <f t="shared" si="37"/>
        <v>2000000</v>
      </c>
      <c r="O196" s="187" t="str">
        <f t="shared" si="38"/>
        <v>Rev detil</v>
      </c>
      <c r="P196" s="180"/>
      <c r="Q196" s="180"/>
      <c r="T196" s="204" cm="1">
        <f t="array" ref="T196">_xlfn._xlws.FILTER(cek_realisasi[Akrual],cek_realisasi[Akun]=perbaikan_revisi[[#This Row],[Column1]],0)</f>
        <v>1000000</v>
      </c>
      <c r="U196" s="204">
        <f>IF(perbaikan_revisi[[#This Row],[Akrual]]&gt;perbaikan_revisi[[#This Row],[JUMLAH ]],perbaikan_revisi[[#This Row],[Akrual]]-perbaikan_revisi[[#This Row],[JUMLAH ]],0)</f>
        <v>0</v>
      </c>
    </row>
    <row r="197" spans="1:21" ht="13.2" x14ac:dyDescent="0.25">
      <c r="A197" s="1"/>
      <c r="B197" s="48"/>
      <c r="C197" s="49"/>
      <c r="D197" s="48"/>
      <c r="E197" s="48"/>
      <c r="F197" s="50"/>
      <c r="G197" s="122"/>
      <c r="H197" s="150"/>
      <c r="I197" s="201" t="s">
        <v>1027</v>
      </c>
      <c r="J197" s="202">
        <v>40</v>
      </c>
      <c r="K197" s="202" t="s">
        <v>26</v>
      </c>
      <c r="L197" s="204">
        <v>75000</v>
      </c>
      <c r="M197" s="204">
        <f>ROUNDDOWN(J197*L197,-3)</f>
        <v>3000000</v>
      </c>
      <c r="N197" s="443">
        <f t="shared" si="37"/>
        <v>-3000000</v>
      </c>
      <c r="O197" s="187" t="str">
        <f t="shared" si="38"/>
        <v>Rev detil</v>
      </c>
      <c r="P197" s="180"/>
      <c r="Q197" s="180"/>
      <c r="T197" s="204"/>
      <c r="U197" s="204">
        <f>IF(perbaikan_revisi[[#This Row],[Akrual]]&gt;perbaikan_revisi[[#This Row],[JUMLAH ]],perbaikan_revisi[[#This Row],[Akrual]]-perbaikan_revisi[[#This Row],[JUMLAH ]],0)</f>
        <v>0</v>
      </c>
    </row>
    <row r="198" spans="1:21" ht="13.2" x14ac:dyDescent="0.25">
      <c r="A198" s="1" t="s">
        <v>174</v>
      </c>
      <c r="B198" s="51" t="s">
        <v>525</v>
      </c>
      <c r="C198" s="52" t="s">
        <v>35</v>
      </c>
      <c r="D198" s="51"/>
      <c r="E198" s="51"/>
      <c r="F198" s="53"/>
      <c r="G198" s="123">
        <f>G199</f>
        <v>40000000</v>
      </c>
      <c r="H198" s="151" t="s">
        <v>525</v>
      </c>
      <c r="I198" s="52" t="s">
        <v>35</v>
      </c>
      <c r="J198" s="51"/>
      <c r="K198" s="51"/>
      <c r="L198" s="53"/>
      <c r="M198" s="53">
        <f>M199</f>
        <v>40000000</v>
      </c>
      <c r="N198" s="324">
        <f>N199</f>
        <v>0</v>
      </c>
      <c r="O198" s="207"/>
      <c r="P198" s="180"/>
      <c r="Q198" s="180"/>
      <c r="R198" s="4" t="s">
        <v>131</v>
      </c>
      <c r="S198" s="223" t="s">
        <v>506</v>
      </c>
      <c r="T198" s="53" cm="1">
        <f t="array" ref="T198">_xlfn._xlws.FILTER(cek_realisasi[Akrual],cek_realisasi[Akun]=perbaikan_revisi[[#This Row],[Column1]],0)</f>
        <v>8035185</v>
      </c>
      <c r="U198" s="53">
        <f>IF(perbaikan_revisi[[#This Row],[Akrual]]&gt;perbaikan_revisi[[#This Row],[JUMLAH ]],perbaikan_revisi[[#This Row],[Akrual]]-perbaikan_revisi[[#This Row],[JUMLAH ]],0)</f>
        <v>0</v>
      </c>
    </row>
    <row r="199" spans="1:21" ht="26.4" hidden="1" x14ac:dyDescent="0.25">
      <c r="A199" s="1" t="s">
        <v>175</v>
      </c>
      <c r="B199" s="48"/>
      <c r="C199" s="49" t="s">
        <v>647</v>
      </c>
      <c r="D199" s="48">
        <v>10</v>
      </c>
      <c r="E199" s="48" t="s">
        <v>26</v>
      </c>
      <c r="F199" s="50">
        <v>4000000</v>
      </c>
      <c r="G199" s="122">
        <f>ROUNDDOWN(D199*F199,-3)</f>
        <v>40000000</v>
      </c>
      <c r="H199" s="150"/>
      <c r="I199" s="49" t="s">
        <v>647</v>
      </c>
      <c r="J199" s="48">
        <v>10</v>
      </c>
      <c r="K199" s="48" t="s">
        <v>26</v>
      </c>
      <c r="L199" s="50">
        <v>4000000</v>
      </c>
      <c r="M199" s="50">
        <f>ROUNDDOWN(J199*L199,-3)</f>
        <v>40000000</v>
      </c>
      <c r="N199" s="247">
        <f>G199-M199</f>
        <v>0</v>
      </c>
      <c r="O199" s="187" t="s">
        <v>1292</v>
      </c>
      <c r="P199" s="180"/>
      <c r="Q199" s="180"/>
      <c r="T199" s="50" cm="1">
        <f t="array" ref="T199">_xlfn._xlws.FILTER(cek_realisasi[Akrual],cek_realisasi[Akun]=perbaikan_revisi[[#This Row],[Column1]],0)</f>
        <v>8035185</v>
      </c>
      <c r="U199" s="50">
        <f>IF(perbaikan_revisi[[#This Row],[Akrual]]&gt;perbaikan_revisi[[#This Row],[JUMLAH ]],perbaikan_revisi[[#This Row],[Akrual]]-perbaikan_revisi[[#This Row],[JUMLAH ]],0)</f>
        <v>0</v>
      </c>
    </row>
    <row r="200" spans="1:21" ht="13.2" x14ac:dyDescent="0.25">
      <c r="A200" s="1" t="s">
        <v>648</v>
      </c>
      <c r="B200" s="51" t="s">
        <v>582</v>
      </c>
      <c r="C200" s="52" t="s">
        <v>80</v>
      </c>
      <c r="D200" s="51"/>
      <c r="E200" s="51"/>
      <c r="F200" s="53"/>
      <c r="G200" s="123">
        <f>G201</f>
        <v>3000000</v>
      </c>
      <c r="H200" s="151" t="s">
        <v>582</v>
      </c>
      <c r="I200" s="52" t="s">
        <v>80</v>
      </c>
      <c r="J200" s="51"/>
      <c r="K200" s="51"/>
      <c r="L200" s="53"/>
      <c r="M200" s="53">
        <f>M201</f>
        <v>1800000</v>
      </c>
      <c r="N200" s="324">
        <f>N201</f>
        <v>1200000</v>
      </c>
      <c r="O200" s="207"/>
      <c r="P200" s="180"/>
      <c r="Q200" s="180"/>
      <c r="R200" s="4" t="s">
        <v>131</v>
      </c>
      <c r="S200" s="223" t="s">
        <v>506</v>
      </c>
      <c r="T200" s="53" cm="1">
        <f t="array" ref="T200">_xlfn._xlws.FILTER(cek_realisasi[Akrual],cek_realisasi[Akun]=perbaikan_revisi[[#This Row],[Column1]],0)</f>
        <v>750000</v>
      </c>
      <c r="U200" s="53">
        <f>IF(perbaikan_revisi[[#This Row],[Akrual]]&gt;perbaikan_revisi[[#This Row],[JUMLAH ]],perbaikan_revisi[[#This Row],[Akrual]]-perbaikan_revisi[[#This Row],[JUMLAH ]],0)</f>
        <v>0</v>
      </c>
    </row>
    <row r="201" spans="1:21" ht="13.2" x14ac:dyDescent="0.25">
      <c r="A201" s="1" t="s">
        <v>649</v>
      </c>
      <c r="B201" s="48"/>
      <c r="C201" s="49" t="s">
        <v>646</v>
      </c>
      <c r="D201" s="48">
        <v>20</v>
      </c>
      <c r="E201" s="48" t="s">
        <v>26</v>
      </c>
      <c r="F201" s="50">
        <v>150000</v>
      </c>
      <c r="G201" s="122">
        <f>ROUNDDOWN(D201*F201,-3)</f>
        <v>3000000</v>
      </c>
      <c r="H201" s="150"/>
      <c r="I201" s="201" t="s">
        <v>646</v>
      </c>
      <c r="J201" s="202">
        <v>12</v>
      </c>
      <c r="K201" s="202" t="s">
        <v>26</v>
      </c>
      <c r="L201" s="204">
        <v>150000</v>
      </c>
      <c r="M201" s="204">
        <f>ROUNDDOWN(J201*L201,-3)</f>
        <v>1800000</v>
      </c>
      <c r="N201" s="443">
        <f>G201-M201</f>
        <v>1200000</v>
      </c>
      <c r="O201" s="187" t="str">
        <f t="shared" ref="O201" si="39">IF(AND(ISBLANK(H201),N201&lt;&gt;0),"Rev detil","")</f>
        <v>Rev detil</v>
      </c>
      <c r="P201" s="180"/>
      <c r="Q201" s="180"/>
      <c r="T201" s="204" cm="1">
        <f t="array" ref="T201">_xlfn._xlws.FILTER(cek_realisasi[Akrual],cek_realisasi[Akun]=perbaikan_revisi[[#This Row],[Column1]],0)</f>
        <v>750000</v>
      </c>
      <c r="U201" s="204">
        <f>IF(perbaikan_revisi[[#This Row],[Akrual]]&gt;perbaikan_revisi[[#This Row],[JUMLAH ]],perbaikan_revisi[[#This Row],[Akrual]]-perbaikan_revisi[[#This Row],[JUMLAH ]],0)</f>
        <v>0</v>
      </c>
    </row>
    <row r="202" spans="1:21" ht="13.2" x14ac:dyDescent="0.25">
      <c r="A202" s="1" t="s">
        <v>176</v>
      </c>
      <c r="B202" s="63" t="s">
        <v>177</v>
      </c>
      <c r="C202" s="64" t="s">
        <v>178</v>
      </c>
      <c r="D202" s="63"/>
      <c r="E202" s="63"/>
      <c r="F202" s="65"/>
      <c r="G202" s="127">
        <f>SUM(G203,G209,G211,G214)</f>
        <v>82785000</v>
      </c>
      <c r="H202" s="155" t="s">
        <v>177</v>
      </c>
      <c r="I202" s="64" t="s">
        <v>178</v>
      </c>
      <c r="J202" s="63"/>
      <c r="K202" s="63"/>
      <c r="L202" s="65"/>
      <c r="M202" s="65">
        <f>SUM(M203,M209,M211,M214)</f>
        <v>151850000</v>
      </c>
      <c r="N202" s="355">
        <f>SUM(N203,N209,N211,N214)</f>
        <v>-69065000</v>
      </c>
      <c r="O202" s="207"/>
      <c r="P202" s="180" t="s">
        <v>505</v>
      </c>
      <c r="Q202" s="180" t="s">
        <v>506</v>
      </c>
      <c r="S202" s="223"/>
      <c r="T202" s="65" cm="1">
        <f t="array" ref="T202">_xlfn._xlws.FILTER(cek_realisasi[Akrual],cek_realisasi[Akun]=perbaikan_revisi[[#This Row],[Column1]],0)</f>
        <v>21720405</v>
      </c>
      <c r="U202" s="65">
        <f>IF(perbaikan_revisi[[#This Row],[Akrual]]&gt;perbaikan_revisi[[#This Row],[JUMLAH ]],perbaikan_revisi[[#This Row],[Akrual]]-perbaikan_revisi[[#This Row],[JUMLAH ]],0)</f>
        <v>0</v>
      </c>
    </row>
    <row r="203" spans="1:21" ht="13.2" x14ac:dyDescent="0.25">
      <c r="A203" s="1" t="s">
        <v>179</v>
      </c>
      <c r="B203" s="57" t="s">
        <v>523</v>
      </c>
      <c r="C203" s="58" t="s">
        <v>24</v>
      </c>
      <c r="D203" s="57"/>
      <c r="E203" s="57"/>
      <c r="F203" s="59"/>
      <c r="G203" s="125">
        <f>SUM(G204:G207)</f>
        <v>22000000</v>
      </c>
      <c r="H203" s="153" t="s">
        <v>523</v>
      </c>
      <c r="I203" s="58" t="s">
        <v>24</v>
      </c>
      <c r="J203" s="57"/>
      <c r="K203" s="57"/>
      <c r="L203" s="59"/>
      <c r="M203" s="59">
        <f>SUM(M204:M208)</f>
        <v>22000000</v>
      </c>
      <c r="N203" s="325">
        <f>SUM(N204:N208)</f>
        <v>0</v>
      </c>
      <c r="O203" s="207"/>
      <c r="P203" s="180"/>
      <c r="Q203" s="180"/>
      <c r="R203" s="4" t="s">
        <v>131</v>
      </c>
      <c r="S203" s="223" t="s">
        <v>506</v>
      </c>
      <c r="T203" s="59" cm="1">
        <f t="array" ref="T203">_xlfn._xlws.FILTER(cek_realisasi[Akrual],cek_realisasi[Akun]=perbaikan_revisi[[#This Row],[Column1]],0)</f>
        <v>4977900</v>
      </c>
      <c r="U203" s="59">
        <f>IF(perbaikan_revisi[[#This Row],[Akrual]]&gt;perbaikan_revisi[[#This Row],[JUMLAH ]],perbaikan_revisi[[#This Row],[Akrual]]-perbaikan_revisi[[#This Row],[JUMLAH ]],0)</f>
        <v>0</v>
      </c>
    </row>
    <row r="204" spans="1:21" ht="13.2" x14ac:dyDescent="0.25">
      <c r="A204" s="1" t="s">
        <v>180</v>
      </c>
      <c r="B204" s="48"/>
      <c r="C204" s="49" t="s">
        <v>630</v>
      </c>
      <c r="D204" s="48">
        <v>4</v>
      </c>
      <c r="E204" s="48" t="s">
        <v>120</v>
      </c>
      <c r="F204" s="50">
        <v>1500000</v>
      </c>
      <c r="G204" s="122">
        <f>ROUNDDOWN(D204*F204,-3)</f>
        <v>6000000</v>
      </c>
      <c r="H204" s="150"/>
      <c r="I204" s="49" t="s">
        <v>630</v>
      </c>
      <c r="J204" s="48">
        <v>4</v>
      </c>
      <c r="K204" s="48" t="s">
        <v>120</v>
      </c>
      <c r="L204" s="50">
        <v>1500000</v>
      </c>
      <c r="M204" s="50">
        <f>ROUNDDOWN(J204*L204,-3)</f>
        <v>6000000</v>
      </c>
      <c r="N204" s="247">
        <f t="shared" ref="N204:N208" si="40">G204-M204</f>
        <v>0</v>
      </c>
      <c r="O204" s="187" t="str">
        <f t="shared" ref="O204:O208" si="41">IF(AND(ISBLANK(H204),N204&lt;&gt;0),"Rev detil","")</f>
        <v/>
      </c>
      <c r="P204" s="180"/>
      <c r="Q204" s="180"/>
      <c r="T204" s="50" cm="1">
        <f t="array" ref="T204">_xlfn._xlws.FILTER(cek_realisasi[Akrual],cek_realisasi[Akun]=perbaikan_revisi[[#This Row],[Column1]],0)</f>
        <v>1498000</v>
      </c>
      <c r="U204" s="50">
        <f>IF(perbaikan_revisi[[#This Row],[Akrual]]&gt;perbaikan_revisi[[#This Row],[JUMLAH ]],perbaikan_revisi[[#This Row],[Akrual]]-perbaikan_revisi[[#This Row],[JUMLAH ]],0)</f>
        <v>0</v>
      </c>
    </row>
    <row r="205" spans="1:21" ht="13.2" x14ac:dyDescent="0.25">
      <c r="A205" s="1" t="s">
        <v>181</v>
      </c>
      <c r="B205" s="48"/>
      <c r="C205" s="49" t="s">
        <v>562</v>
      </c>
      <c r="D205" s="48">
        <v>4</v>
      </c>
      <c r="E205" s="48" t="s">
        <v>120</v>
      </c>
      <c r="F205" s="50">
        <v>1500000</v>
      </c>
      <c r="G205" s="122">
        <f>ROUNDDOWN(D205*F205,-3)</f>
        <v>6000000</v>
      </c>
      <c r="H205" s="150"/>
      <c r="I205" s="49" t="s">
        <v>562</v>
      </c>
      <c r="J205" s="48">
        <v>4</v>
      </c>
      <c r="K205" s="48" t="s">
        <v>120</v>
      </c>
      <c r="L205" s="50">
        <v>1500000</v>
      </c>
      <c r="M205" s="50">
        <f>ROUNDDOWN(J205*L205,-3)</f>
        <v>6000000</v>
      </c>
      <c r="N205" s="247">
        <f t="shared" si="40"/>
        <v>0</v>
      </c>
      <c r="O205" s="187" t="str">
        <f t="shared" si="41"/>
        <v/>
      </c>
      <c r="P205" s="180"/>
      <c r="Q205" s="180"/>
      <c r="T205" s="50" cm="1">
        <f t="array" ref="T205">_xlfn._xlws.FILTER(cek_realisasi[Akrual],cek_realisasi[Akun]=perbaikan_revisi[[#This Row],[Column1]],0)</f>
        <v>1480000</v>
      </c>
      <c r="U205" s="50">
        <f>IF(perbaikan_revisi[[#This Row],[Akrual]]&gt;perbaikan_revisi[[#This Row],[JUMLAH ]],perbaikan_revisi[[#This Row],[Akrual]]-perbaikan_revisi[[#This Row],[JUMLAH ]],0)</f>
        <v>0</v>
      </c>
    </row>
    <row r="206" spans="1:21" ht="13.2" x14ac:dyDescent="0.25">
      <c r="A206" s="1" t="s">
        <v>182</v>
      </c>
      <c r="B206" s="48"/>
      <c r="C206" s="49" t="s">
        <v>563</v>
      </c>
      <c r="D206" s="48">
        <v>4</v>
      </c>
      <c r="E206" s="48" t="s">
        <v>120</v>
      </c>
      <c r="F206" s="50">
        <v>1000000</v>
      </c>
      <c r="G206" s="122">
        <f>ROUNDDOWN(D206*F206,-3)</f>
        <v>4000000</v>
      </c>
      <c r="H206" s="150"/>
      <c r="I206" s="49" t="s">
        <v>563</v>
      </c>
      <c r="J206" s="48">
        <v>4</v>
      </c>
      <c r="K206" s="48" t="s">
        <v>120</v>
      </c>
      <c r="L206" s="50">
        <v>1000000</v>
      </c>
      <c r="M206" s="50">
        <f>ROUNDDOWN(J206*L206,-3)</f>
        <v>4000000</v>
      </c>
      <c r="N206" s="247">
        <f t="shared" si="40"/>
        <v>0</v>
      </c>
      <c r="O206" s="187" t="str">
        <f t="shared" si="41"/>
        <v/>
      </c>
      <c r="P206" s="180"/>
      <c r="Q206" s="180"/>
      <c r="T206" s="50" cm="1">
        <f t="array" ref="T206">_xlfn._xlws.FILTER(cek_realisasi[Akrual],cek_realisasi[Akun]=perbaikan_revisi[[#This Row],[Column1]],0)</f>
        <v>1000000</v>
      </c>
      <c r="U206" s="50">
        <f>IF(perbaikan_revisi[[#This Row],[Akrual]]&gt;perbaikan_revisi[[#This Row],[JUMLAH ]],perbaikan_revisi[[#This Row],[Akrual]]-perbaikan_revisi[[#This Row],[JUMLAH ]],0)</f>
        <v>0</v>
      </c>
    </row>
    <row r="207" spans="1:21" ht="13.2" x14ac:dyDescent="0.25">
      <c r="A207" s="1" t="s">
        <v>183</v>
      </c>
      <c r="B207" s="48"/>
      <c r="C207" s="49" t="s">
        <v>643</v>
      </c>
      <c r="D207" s="48">
        <v>24</v>
      </c>
      <c r="E207" s="48" t="s">
        <v>633</v>
      </c>
      <c r="F207" s="50">
        <v>250000</v>
      </c>
      <c r="G207" s="122">
        <f>ROUNDDOWN(D207*F207,-3)</f>
        <v>6000000</v>
      </c>
      <c r="H207" s="150"/>
      <c r="I207" s="201" t="s">
        <v>643</v>
      </c>
      <c r="J207" s="202">
        <v>12</v>
      </c>
      <c r="K207" s="202" t="s">
        <v>633</v>
      </c>
      <c r="L207" s="204">
        <v>250000</v>
      </c>
      <c r="M207" s="204">
        <f>ROUNDDOWN(J207*L207,-3)</f>
        <v>3000000</v>
      </c>
      <c r="N207" s="443">
        <f t="shared" si="40"/>
        <v>3000000</v>
      </c>
      <c r="O207" s="187" t="str">
        <f t="shared" si="41"/>
        <v>Rev detil</v>
      </c>
      <c r="P207" s="180"/>
      <c r="Q207" s="180"/>
      <c r="T207" s="204" cm="1">
        <f t="array" ref="T207">_xlfn._xlws.FILTER(cek_realisasi[Akrual],cek_realisasi[Akun]=perbaikan_revisi[[#This Row],[Column1]],0)</f>
        <v>999900</v>
      </c>
      <c r="U207" s="204">
        <f>IF(perbaikan_revisi[[#This Row],[Akrual]]&gt;perbaikan_revisi[[#This Row],[JUMLAH ]],perbaikan_revisi[[#This Row],[Akrual]]-perbaikan_revisi[[#This Row],[JUMLAH ]],0)</f>
        <v>0</v>
      </c>
    </row>
    <row r="208" spans="1:21" ht="13.2" x14ac:dyDescent="0.25">
      <c r="A208" s="1"/>
      <c r="B208" s="48"/>
      <c r="C208" s="49"/>
      <c r="D208" s="48"/>
      <c r="E208" s="48"/>
      <c r="F208" s="50"/>
      <c r="G208" s="122"/>
      <c r="H208" s="150"/>
      <c r="I208" s="201" t="s">
        <v>1027</v>
      </c>
      <c r="J208" s="202">
        <v>40</v>
      </c>
      <c r="K208" s="202" t="s">
        <v>26</v>
      </c>
      <c r="L208" s="204">
        <v>75000</v>
      </c>
      <c r="M208" s="204">
        <f>ROUNDDOWN(J208*L208,-3)</f>
        <v>3000000</v>
      </c>
      <c r="N208" s="443">
        <f t="shared" si="40"/>
        <v>-3000000</v>
      </c>
      <c r="O208" s="187" t="str">
        <f t="shared" si="41"/>
        <v>Rev detil</v>
      </c>
      <c r="P208" s="180"/>
      <c r="Q208" s="180"/>
      <c r="T208" s="204"/>
      <c r="U208" s="204">
        <f>IF(perbaikan_revisi[[#This Row],[Akrual]]&gt;perbaikan_revisi[[#This Row],[JUMLAH ]],perbaikan_revisi[[#This Row],[Akrual]]-perbaikan_revisi[[#This Row],[JUMLAH ]],0)</f>
        <v>0</v>
      </c>
    </row>
    <row r="209" spans="1:21" ht="13.2" x14ac:dyDescent="0.25">
      <c r="A209" s="1" t="s">
        <v>650</v>
      </c>
      <c r="B209" s="51" t="s">
        <v>524</v>
      </c>
      <c r="C209" s="52" t="s">
        <v>73</v>
      </c>
      <c r="D209" s="51"/>
      <c r="E209" s="51"/>
      <c r="F209" s="53"/>
      <c r="G209" s="123">
        <f>G210</f>
        <v>26250000</v>
      </c>
      <c r="H209" s="151" t="s">
        <v>524</v>
      </c>
      <c r="I209" s="52" t="s">
        <v>73</v>
      </c>
      <c r="J209" s="51"/>
      <c r="K209" s="51"/>
      <c r="L209" s="53"/>
      <c r="M209" s="53">
        <f>M210</f>
        <v>26250000</v>
      </c>
      <c r="N209" s="324">
        <f>N210</f>
        <v>0</v>
      </c>
      <c r="O209" s="207"/>
      <c r="P209" s="181"/>
      <c r="Q209" s="180"/>
      <c r="R209" s="4" t="s">
        <v>131</v>
      </c>
      <c r="S209" s="223" t="s">
        <v>506</v>
      </c>
      <c r="T209" s="53" cm="1">
        <f t="array" ref="T209">_xlfn._xlws.FILTER(cek_realisasi[Akrual],cek_realisasi[Akun]=perbaikan_revisi[[#This Row],[Column1]],0)</f>
        <v>0</v>
      </c>
      <c r="U209" s="53">
        <f>IF(perbaikan_revisi[[#This Row],[Akrual]]&gt;perbaikan_revisi[[#This Row],[JUMLAH ]],perbaikan_revisi[[#This Row],[Akrual]]-perbaikan_revisi[[#This Row],[JUMLAH ]],0)</f>
        <v>0</v>
      </c>
    </row>
    <row r="210" spans="1:21" ht="13.2" hidden="1" x14ac:dyDescent="0.25">
      <c r="A210" s="1" t="s">
        <v>651</v>
      </c>
      <c r="B210" s="48"/>
      <c r="C210" s="49" t="s">
        <v>652</v>
      </c>
      <c r="D210" s="48">
        <v>15</v>
      </c>
      <c r="E210" s="48" t="s">
        <v>26</v>
      </c>
      <c r="F210" s="50">
        <v>1750000</v>
      </c>
      <c r="G210" s="122">
        <f>ROUNDDOWN(D210*F210,-3)</f>
        <v>26250000</v>
      </c>
      <c r="H210" s="150"/>
      <c r="I210" s="49" t="s">
        <v>652</v>
      </c>
      <c r="J210" s="48">
        <v>15</v>
      </c>
      <c r="K210" s="48" t="s">
        <v>26</v>
      </c>
      <c r="L210" s="50">
        <v>1750000</v>
      </c>
      <c r="M210" s="50">
        <f>ROUNDDOWN(J210*L210,-3)</f>
        <v>26250000</v>
      </c>
      <c r="N210" s="247">
        <f>G210-M210</f>
        <v>0</v>
      </c>
      <c r="O210" s="187" t="s">
        <v>1292</v>
      </c>
      <c r="P210" s="181"/>
      <c r="Q210" s="180"/>
      <c r="T210" s="50" cm="1">
        <f t="array" ref="T210">_xlfn._xlws.FILTER(cek_realisasi[Akrual],cek_realisasi[Akun]=perbaikan_revisi[[#This Row],[Column1]],0)</f>
        <v>0</v>
      </c>
      <c r="U210" s="50">
        <f>IF(perbaikan_revisi[[#This Row],[Akrual]]&gt;perbaikan_revisi[[#This Row],[JUMLAH ]],perbaikan_revisi[[#This Row],[Akrual]]-perbaikan_revisi[[#This Row],[JUMLAH ]],0)</f>
        <v>0</v>
      </c>
    </row>
    <row r="211" spans="1:21" ht="13.2" x14ac:dyDescent="0.25">
      <c r="A211" s="1" t="s">
        <v>186</v>
      </c>
      <c r="B211" s="51" t="s">
        <v>525</v>
      </c>
      <c r="C211" s="52" t="s">
        <v>35</v>
      </c>
      <c r="D211" s="51"/>
      <c r="E211" s="51"/>
      <c r="F211" s="53"/>
      <c r="G211" s="123">
        <f>G212</f>
        <v>32435000</v>
      </c>
      <c r="H211" s="151" t="s">
        <v>525</v>
      </c>
      <c r="I211" s="52" t="s">
        <v>35</v>
      </c>
      <c r="J211" s="51"/>
      <c r="K211" s="51"/>
      <c r="L211" s="53"/>
      <c r="M211" s="53">
        <f>SUM(M212:M213)</f>
        <v>101500000</v>
      </c>
      <c r="N211" s="352">
        <f>SUM(N212:N213)</f>
        <v>-69065000</v>
      </c>
      <c r="O211" s="207"/>
      <c r="P211" s="180"/>
      <c r="Q211" s="180"/>
      <c r="R211" s="4" t="s">
        <v>131</v>
      </c>
      <c r="S211" s="223" t="s">
        <v>506</v>
      </c>
      <c r="T211" s="53" cm="1">
        <f t="array" ref="T211">_xlfn._xlws.FILTER(cek_realisasi[Akrual],cek_realisasi[Akun]=perbaikan_revisi[[#This Row],[Column1]],0)</f>
        <v>15692505</v>
      </c>
      <c r="U211" s="53">
        <f>IF(perbaikan_revisi[[#This Row],[Akrual]]&gt;perbaikan_revisi[[#This Row],[JUMLAH ]],perbaikan_revisi[[#This Row],[Akrual]]-perbaikan_revisi[[#This Row],[JUMLAH ]],0)</f>
        <v>0</v>
      </c>
    </row>
    <row r="212" spans="1:21" ht="13.2" x14ac:dyDescent="0.25">
      <c r="A212" s="1" t="s">
        <v>187</v>
      </c>
      <c r="B212" s="48"/>
      <c r="C212" s="49" t="s">
        <v>653</v>
      </c>
      <c r="D212" s="48">
        <v>12</v>
      </c>
      <c r="E212" s="48" t="s">
        <v>26</v>
      </c>
      <c r="F212" s="50">
        <v>2702917</v>
      </c>
      <c r="G212" s="122">
        <f>ROUNDDOWN(D212*F212,-3)</f>
        <v>32435000</v>
      </c>
      <c r="H212" s="150"/>
      <c r="I212" s="201" t="s">
        <v>653</v>
      </c>
      <c r="J212" s="202">
        <v>8</v>
      </c>
      <c r="K212" s="202" t="s">
        <v>26</v>
      </c>
      <c r="L212" s="204">
        <v>4250000</v>
      </c>
      <c r="M212" s="204">
        <f>ROUNDDOWN(J212*L212,-3)</f>
        <v>34000000</v>
      </c>
      <c r="N212" s="443">
        <f t="shared" ref="N212:N213" si="42">G212-M212</f>
        <v>-1565000</v>
      </c>
      <c r="O212" s="187" t="str">
        <f t="shared" ref="O212:O213" si="43">IF(AND(ISBLANK(H212),N212&lt;&gt;0),"Rev detil","")</f>
        <v>Rev detil</v>
      </c>
      <c r="P212" s="180"/>
      <c r="Q212" s="180"/>
      <c r="T212" s="204" cm="1">
        <f t="array" ref="T212">_xlfn._xlws.FILTER(cek_realisasi[Akrual],cek_realisasi[Akun]=perbaikan_revisi[[#This Row],[Column1]],0)</f>
        <v>15692505</v>
      </c>
      <c r="U212" s="204">
        <f>IF(perbaikan_revisi[[#This Row],[Akrual]]&gt;perbaikan_revisi[[#This Row],[JUMLAH ]],perbaikan_revisi[[#This Row],[Akrual]]-perbaikan_revisi[[#This Row],[JUMLAH ]],0)</f>
        <v>0</v>
      </c>
    </row>
    <row r="213" spans="1:21" ht="26.4" x14ac:dyDescent="0.25">
      <c r="A213" s="1"/>
      <c r="B213" s="48"/>
      <c r="C213" s="49"/>
      <c r="D213" s="48"/>
      <c r="E213" s="48"/>
      <c r="F213" s="50"/>
      <c r="G213" s="122"/>
      <c r="H213" s="150"/>
      <c r="I213" s="205" t="s">
        <v>962</v>
      </c>
      <c r="J213" s="202">
        <v>15</v>
      </c>
      <c r="K213" s="202" t="s">
        <v>26</v>
      </c>
      <c r="L213" s="204">
        <v>4500000</v>
      </c>
      <c r="M213" s="204">
        <f>ROUNDDOWN(J213*L213,-3)</f>
        <v>67500000</v>
      </c>
      <c r="N213" s="443">
        <f t="shared" si="42"/>
        <v>-67500000</v>
      </c>
      <c r="O213" s="187" t="str">
        <f t="shared" si="43"/>
        <v>Rev detil</v>
      </c>
      <c r="P213" s="180"/>
      <c r="Q213" s="180"/>
      <c r="T213" s="204"/>
      <c r="U213" s="204">
        <f>IF(perbaikan_revisi[[#This Row],[Akrual]]&gt;perbaikan_revisi[[#This Row],[JUMLAH ]],perbaikan_revisi[[#This Row],[Akrual]]-perbaikan_revisi[[#This Row],[JUMLAH ]],0)</f>
        <v>0</v>
      </c>
    </row>
    <row r="214" spans="1:21" ht="13.2" x14ac:dyDescent="0.25">
      <c r="A214" s="1" t="s">
        <v>188</v>
      </c>
      <c r="B214" s="45" t="s">
        <v>582</v>
      </c>
      <c r="C214" s="46" t="s">
        <v>80</v>
      </c>
      <c r="D214" s="45"/>
      <c r="E214" s="45"/>
      <c r="F214" s="47"/>
      <c r="G214" s="121">
        <f>G215</f>
        <v>2100000</v>
      </c>
      <c r="H214" s="149" t="s">
        <v>582</v>
      </c>
      <c r="I214" s="46" t="s">
        <v>80</v>
      </c>
      <c r="J214" s="45"/>
      <c r="K214" s="45"/>
      <c r="L214" s="47"/>
      <c r="M214" s="47">
        <f>M215</f>
        <v>2100000</v>
      </c>
      <c r="N214" s="323">
        <f>N215</f>
        <v>0</v>
      </c>
      <c r="O214" s="207"/>
      <c r="P214" s="180"/>
      <c r="Q214" s="180"/>
      <c r="R214" s="4" t="s">
        <v>131</v>
      </c>
      <c r="S214" s="223" t="s">
        <v>506</v>
      </c>
      <c r="T214" s="47" cm="1">
        <f t="array" ref="T214">_xlfn._xlws.FILTER(cek_realisasi[Akrual],cek_realisasi[Akun]=perbaikan_revisi[[#This Row],[Column1]],0)</f>
        <v>1050000</v>
      </c>
      <c r="U214" s="47">
        <f>IF(perbaikan_revisi[[#This Row],[Akrual]]&gt;perbaikan_revisi[[#This Row],[JUMLAH ]],perbaikan_revisi[[#This Row],[Akrual]]-perbaikan_revisi[[#This Row],[JUMLAH ]],0)</f>
        <v>0</v>
      </c>
    </row>
    <row r="215" spans="1:21" ht="13.2" hidden="1" x14ac:dyDescent="0.25">
      <c r="A215" s="1" t="s">
        <v>189</v>
      </c>
      <c r="B215" s="48"/>
      <c r="C215" s="49" t="s">
        <v>646</v>
      </c>
      <c r="D215" s="48">
        <v>14</v>
      </c>
      <c r="E215" s="48" t="s">
        <v>26</v>
      </c>
      <c r="F215" s="50">
        <v>150000</v>
      </c>
      <c r="G215" s="122">
        <f>ROUNDDOWN(D215*F215,-3)</f>
        <v>2100000</v>
      </c>
      <c r="H215" s="150"/>
      <c r="I215" s="49" t="s">
        <v>646</v>
      </c>
      <c r="J215" s="48">
        <v>14</v>
      </c>
      <c r="K215" s="48" t="s">
        <v>26</v>
      </c>
      <c r="L215" s="50">
        <v>150000</v>
      </c>
      <c r="M215" s="50">
        <f>ROUNDDOWN(J215*L215,-3)</f>
        <v>2100000</v>
      </c>
      <c r="N215" s="247">
        <f>G215-M215</f>
        <v>0</v>
      </c>
      <c r="O215" s="187" t="s">
        <v>1292</v>
      </c>
      <c r="P215" s="180"/>
      <c r="Q215" s="180"/>
      <c r="T215" s="50" cm="1">
        <f t="array" ref="T215">_xlfn._xlws.FILTER(cek_realisasi[Akrual],cek_realisasi[Akun]=perbaikan_revisi[[#This Row],[Column1]],0)</f>
        <v>1050000</v>
      </c>
      <c r="U215" s="50">
        <f>IF(perbaikan_revisi[[#This Row],[Akrual]]&gt;perbaikan_revisi[[#This Row],[JUMLAH ]],perbaikan_revisi[[#This Row],[Akrual]]-perbaikan_revisi[[#This Row],[JUMLAH ]],0)</f>
        <v>0</v>
      </c>
    </row>
    <row r="216" spans="1:21" ht="13.2" x14ac:dyDescent="0.25">
      <c r="A216" s="1" t="s">
        <v>190</v>
      </c>
      <c r="B216" s="63" t="s">
        <v>191</v>
      </c>
      <c r="C216" s="64" t="s">
        <v>654</v>
      </c>
      <c r="D216" s="63"/>
      <c r="E216" s="63"/>
      <c r="F216" s="65"/>
      <c r="G216" s="127">
        <f>SUM(G217,G222,G224,G226)</f>
        <v>50042000</v>
      </c>
      <c r="H216" s="155" t="s">
        <v>191</v>
      </c>
      <c r="I216" s="64" t="s">
        <v>654</v>
      </c>
      <c r="J216" s="63"/>
      <c r="K216" s="63"/>
      <c r="L216" s="65"/>
      <c r="M216" s="65">
        <f>SUM(M217,M222,M224,M226)</f>
        <v>50042000</v>
      </c>
      <c r="N216" s="327">
        <f>SUM(N217,N222,N224,N226)</f>
        <v>0</v>
      </c>
      <c r="O216" s="207"/>
      <c r="P216" s="180" t="s">
        <v>502</v>
      </c>
      <c r="Q216" s="180" t="s">
        <v>503</v>
      </c>
      <c r="S216" s="223"/>
      <c r="T216" s="65" cm="1">
        <f t="array" ref="T216">_xlfn._xlws.FILTER(cek_realisasi[Akrual],cek_realisasi[Akun]=perbaikan_revisi[[#This Row],[Column1]],0)</f>
        <v>12777235</v>
      </c>
      <c r="U216" s="65">
        <f>IF(perbaikan_revisi[[#This Row],[Akrual]]&gt;perbaikan_revisi[[#This Row],[JUMLAH ]],perbaikan_revisi[[#This Row],[Akrual]]-perbaikan_revisi[[#This Row],[JUMLAH ]],0)</f>
        <v>0</v>
      </c>
    </row>
    <row r="217" spans="1:21" ht="13.2" hidden="1" x14ac:dyDescent="0.25">
      <c r="A217" s="1" t="s">
        <v>192</v>
      </c>
      <c r="B217" s="51" t="s">
        <v>523</v>
      </c>
      <c r="C217" s="52" t="s">
        <v>24</v>
      </c>
      <c r="D217" s="51"/>
      <c r="E217" s="51"/>
      <c r="F217" s="53"/>
      <c r="G217" s="123">
        <f>SUM(G218:G221)</f>
        <v>20000000</v>
      </c>
      <c r="H217" s="151" t="s">
        <v>523</v>
      </c>
      <c r="I217" s="52" t="s">
        <v>24</v>
      </c>
      <c r="J217" s="51"/>
      <c r="K217" s="51"/>
      <c r="L217" s="53"/>
      <c r="M217" s="53">
        <f>SUM(M218:M221)</f>
        <v>20000000</v>
      </c>
      <c r="N217" s="324">
        <f>SUM(N218:N221)</f>
        <v>0</v>
      </c>
      <c r="O217" s="207" t="s">
        <v>1292</v>
      </c>
      <c r="P217" s="180"/>
      <c r="Q217" s="180"/>
      <c r="R217" s="4" t="s">
        <v>131</v>
      </c>
      <c r="S217" s="223" t="s">
        <v>503</v>
      </c>
      <c r="T217" s="53" cm="1">
        <f t="array" ref="T217">_xlfn._xlws.FILTER(cek_realisasi[Akrual],cek_realisasi[Akun]=perbaikan_revisi[[#This Row],[Column1]],0)</f>
        <v>5079200</v>
      </c>
      <c r="U217" s="53">
        <f>IF(perbaikan_revisi[[#This Row],[Akrual]]&gt;perbaikan_revisi[[#This Row],[JUMLAH ]],perbaikan_revisi[[#This Row],[Akrual]]-perbaikan_revisi[[#This Row],[JUMLAH ]],0)</f>
        <v>0</v>
      </c>
    </row>
    <row r="218" spans="1:21" ht="13.2" hidden="1" x14ac:dyDescent="0.25">
      <c r="A218" s="1" t="s">
        <v>193</v>
      </c>
      <c r="B218" s="48"/>
      <c r="C218" s="49" t="s">
        <v>554</v>
      </c>
      <c r="D218" s="48">
        <v>160</v>
      </c>
      <c r="E218" s="48" t="s">
        <v>26</v>
      </c>
      <c r="F218" s="50">
        <v>75000</v>
      </c>
      <c r="G218" s="122">
        <f>ROUNDDOWN(D218*F218,-3)</f>
        <v>12000000</v>
      </c>
      <c r="H218" s="150"/>
      <c r="I218" s="49" t="s">
        <v>554</v>
      </c>
      <c r="J218" s="48">
        <v>160</v>
      </c>
      <c r="K218" s="48" t="s">
        <v>26</v>
      </c>
      <c r="L218" s="50">
        <v>75000</v>
      </c>
      <c r="M218" s="50">
        <f>ROUNDDOWN(J218*L218,-3)</f>
        <v>12000000</v>
      </c>
      <c r="N218" s="247">
        <f t="shared" ref="N218:N221" si="44">G218-M218</f>
        <v>0</v>
      </c>
      <c r="O218" s="187" t="s">
        <v>1292</v>
      </c>
      <c r="P218" s="180"/>
      <c r="Q218" s="180"/>
      <c r="T218" s="204" cm="1">
        <f t="array" ref="T218">_xlfn._xlws.FILTER(cek_realisasi[Akrual],cek_realisasi[Akun]=perbaikan_revisi[[#This Row],[Column1]],0)</f>
        <v>1087700</v>
      </c>
      <c r="U218" s="204">
        <f>IF(perbaikan_revisi[[#This Row],[Akrual]]&gt;perbaikan_revisi[[#This Row],[JUMLAH ]],perbaikan_revisi[[#This Row],[Akrual]]-perbaikan_revisi[[#This Row],[JUMLAH ]],0)</f>
        <v>0</v>
      </c>
    </row>
    <row r="219" spans="1:21" ht="13.2" hidden="1" x14ac:dyDescent="0.25">
      <c r="A219" s="1" t="s">
        <v>194</v>
      </c>
      <c r="B219" s="48"/>
      <c r="C219" s="49" t="s">
        <v>555</v>
      </c>
      <c r="D219" s="48">
        <v>2</v>
      </c>
      <c r="E219" s="48" t="s">
        <v>120</v>
      </c>
      <c r="F219" s="50">
        <v>1500000</v>
      </c>
      <c r="G219" s="122">
        <f>ROUNDDOWN(D219*F219,-3)</f>
        <v>3000000</v>
      </c>
      <c r="H219" s="150"/>
      <c r="I219" s="49" t="s">
        <v>555</v>
      </c>
      <c r="J219" s="48">
        <v>2</v>
      </c>
      <c r="K219" s="48" t="s">
        <v>120</v>
      </c>
      <c r="L219" s="50">
        <v>1500000</v>
      </c>
      <c r="M219" s="50">
        <f>ROUNDDOWN(J219*L219,-3)</f>
        <v>3000000</v>
      </c>
      <c r="N219" s="247">
        <f t="shared" si="44"/>
        <v>0</v>
      </c>
      <c r="O219" s="187" t="s">
        <v>1292</v>
      </c>
      <c r="P219" s="180"/>
      <c r="Q219" s="180"/>
      <c r="T219" s="50" cm="1">
        <f t="array" ref="T219">_xlfn._xlws.FILTER(cek_realisasi[Akrual],cek_realisasi[Akun]=perbaikan_revisi[[#This Row],[Column1]],0)</f>
        <v>1498500</v>
      </c>
      <c r="U219" s="50">
        <f>IF(perbaikan_revisi[[#This Row],[Akrual]]&gt;perbaikan_revisi[[#This Row],[JUMLAH ]],perbaikan_revisi[[#This Row],[Akrual]]-perbaikan_revisi[[#This Row],[JUMLAH ]],0)</f>
        <v>0</v>
      </c>
    </row>
    <row r="220" spans="1:21" ht="13.2" hidden="1" x14ac:dyDescent="0.25">
      <c r="A220" s="1" t="s">
        <v>195</v>
      </c>
      <c r="B220" s="48"/>
      <c r="C220" s="49" t="s">
        <v>556</v>
      </c>
      <c r="D220" s="48">
        <v>2</v>
      </c>
      <c r="E220" s="48" t="s">
        <v>120</v>
      </c>
      <c r="F220" s="50">
        <v>1500000</v>
      </c>
      <c r="G220" s="122">
        <f>ROUNDDOWN(D220*F220,-3)</f>
        <v>3000000</v>
      </c>
      <c r="H220" s="150"/>
      <c r="I220" s="49" t="s">
        <v>556</v>
      </c>
      <c r="J220" s="48">
        <v>2</v>
      </c>
      <c r="K220" s="48" t="s">
        <v>120</v>
      </c>
      <c r="L220" s="50">
        <v>1500000</v>
      </c>
      <c r="M220" s="50">
        <f>ROUNDDOWN(J220*L220,-3)</f>
        <v>3000000</v>
      </c>
      <c r="N220" s="247">
        <f t="shared" si="44"/>
        <v>0</v>
      </c>
      <c r="O220" s="187" t="s">
        <v>1292</v>
      </c>
      <c r="P220" s="180"/>
      <c r="Q220" s="180"/>
      <c r="T220" s="50" cm="1">
        <f t="array" ref="T220">_xlfn._xlws.FILTER(cek_realisasi[Akrual],cek_realisasi[Akun]=perbaikan_revisi[[#This Row],[Column1]],0)</f>
        <v>1498000</v>
      </c>
      <c r="U220" s="50">
        <f>IF(perbaikan_revisi[[#This Row],[Akrual]]&gt;perbaikan_revisi[[#This Row],[JUMLAH ]],perbaikan_revisi[[#This Row],[Akrual]]-perbaikan_revisi[[#This Row],[JUMLAH ]],0)</f>
        <v>0</v>
      </c>
    </row>
    <row r="221" spans="1:21" ht="13.2" hidden="1" x14ac:dyDescent="0.25">
      <c r="A221" s="1" t="s">
        <v>655</v>
      </c>
      <c r="B221" s="48"/>
      <c r="C221" s="49" t="s">
        <v>557</v>
      </c>
      <c r="D221" s="48">
        <v>2</v>
      </c>
      <c r="E221" s="48" t="s">
        <v>120</v>
      </c>
      <c r="F221" s="50">
        <v>1000000</v>
      </c>
      <c r="G221" s="122">
        <f>ROUNDDOWN(D221*F221,-3)</f>
        <v>2000000</v>
      </c>
      <c r="H221" s="150"/>
      <c r="I221" s="49" t="s">
        <v>557</v>
      </c>
      <c r="J221" s="48">
        <v>2</v>
      </c>
      <c r="K221" s="48" t="s">
        <v>120</v>
      </c>
      <c r="L221" s="50">
        <v>1000000</v>
      </c>
      <c r="M221" s="50">
        <f>ROUNDDOWN(J221*L221,-3)</f>
        <v>2000000</v>
      </c>
      <c r="N221" s="247">
        <f t="shared" si="44"/>
        <v>0</v>
      </c>
      <c r="O221" s="187" t="s">
        <v>1292</v>
      </c>
      <c r="P221" s="180"/>
      <c r="Q221" s="180"/>
      <c r="T221" s="50" cm="1">
        <f t="array" ref="T221">_xlfn._xlws.FILTER(cek_realisasi[Akrual],cek_realisasi[Akun]=perbaikan_revisi[[#This Row],[Column1]],0)</f>
        <v>995000</v>
      </c>
      <c r="U221" s="50">
        <f>IF(perbaikan_revisi[[#This Row],[Akrual]]&gt;perbaikan_revisi[[#This Row],[JUMLAH ]],perbaikan_revisi[[#This Row],[Akrual]]-perbaikan_revisi[[#This Row],[JUMLAH ]],0)</f>
        <v>0</v>
      </c>
    </row>
    <row r="222" spans="1:21" ht="13.2" hidden="1" x14ac:dyDescent="0.25">
      <c r="A222" s="1" t="s">
        <v>196</v>
      </c>
      <c r="B222" s="51" t="s">
        <v>524</v>
      </c>
      <c r="C222" s="52" t="s">
        <v>73</v>
      </c>
      <c r="D222" s="51"/>
      <c r="E222" s="51"/>
      <c r="F222" s="53"/>
      <c r="G222" s="123">
        <f>G223</f>
        <v>3000000</v>
      </c>
      <c r="H222" s="151" t="s">
        <v>524</v>
      </c>
      <c r="I222" s="52" t="s">
        <v>73</v>
      </c>
      <c r="J222" s="51"/>
      <c r="K222" s="51"/>
      <c r="L222" s="53"/>
      <c r="M222" s="53">
        <f>M223</f>
        <v>3000000</v>
      </c>
      <c r="N222" s="324">
        <f>N223</f>
        <v>0</v>
      </c>
      <c r="O222" s="207" t="s">
        <v>1292</v>
      </c>
      <c r="P222" s="180"/>
      <c r="Q222" s="180"/>
      <c r="R222" s="4" t="s">
        <v>131</v>
      </c>
      <c r="S222" s="223" t="s">
        <v>503</v>
      </c>
      <c r="T222" s="53" cm="1">
        <f t="array" ref="T222">_xlfn._xlws.FILTER(cek_realisasi[Akrual],cek_realisasi[Akun]=perbaikan_revisi[[#This Row],[Column1]],0)</f>
        <v>1558035</v>
      </c>
      <c r="U222" s="53">
        <f>IF(perbaikan_revisi[[#This Row],[Akrual]]&gt;perbaikan_revisi[[#This Row],[JUMLAH ]],perbaikan_revisi[[#This Row],[Akrual]]-perbaikan_revisi[[#This Row],[JUMLAH ]],0)</f>
        <v>0</v>
      </c>
    </row>
    <row r="223" spans="1:21" ht="13.2" hidden="1" x14ac:dyDescent="0.25">
      <c r="A223" s="1" t="s">
        <v>197</v>
      </c>
      <c r="B223" s="48"/>
      <c r="C223" s="49" t="s">
        <v>621</v>
      </c>
      <c r="D223" s="48">
        <v>12</v>
      </c>
      <c r="E223" s="48" t="s">
        <v>120</v>
      </c>
      <c r="F223" s="50">
        <v>250000</v>
      </c>
      <c r="G223" s="122">
        <f>ROUNDDOWN(D223*F223,-3)</f>
        <v>3000000</v>
      </c>
      <c r="H223" s="150"/>
      <c r="I223" s="49" t="s">
        <v>621</v>
      </c>
      <c r="J223" s="48">
        <v>12</v>
      </c>
      <c r="K223" s="48" t="s">
        <v>120</v>
      </c>
      <c r="L223" s="50">
        <v>250000</v>
      </c>
      <c r="M223" s="50">
        <f>ROUNDDOWN(J223*L223,-3)</f>
        <v>3000000</v>
      </c>
      <c r="N223" s="247">
        <f>G223-M223</f>
        <v>0</v>
      </c>
      <c r="O223" s="187" t="s">
        <v>1292</v>
      </c>
      <c r="P223" s="180"/>
      <c r="Q223" s="180"/>
      <c r="T223" s="50" cm="1">
        <f t="array" ref="T223">_xlfn._xlws.FILTER(cek_realisasi[Akrual],cek_realisasi[Akun]=perbaikan_revisi[[#This Row],[Column1]],0)</f>
        <v>1558035</v>
      </c>
      <c r="U223" s="50">
        <f>IF(perbaikan_revisi[[#This Row],[Akrual]]&gt;perbaikan_revisi[[#This Row],[JUMLAH ]],perbaikan_revisi[[#This Row],[Akrual]]-perbaikan_revisi[[#This Row],[JUMLAH ]],0)</f>
        <v>0</v>
      </c>
    </row>
    <row r="224" spans="1:21" ht="13.2" hidden="1" x14ac:dyDescent="0.25">
      <c r="A224" s="1" t="s">
        <v>198</v>
      </c>
      <c r="B224" s="51" t="s">
        <v>528</v>
      </c>
      <c r="C224" s="52" t="s">
        <v>31</v>
      </c>
      <c r="D224" s="51"/>
      <c r="E224" s="51"/>
      <c r="F224" s="53"/>
      <c r="G224" s="123">
        <f>G225</f>
        <v>9000000</v>
      </c>
      <c r="H224" s="151" t="s">
        <v>528</v>
      </c>
      <c r="I224" s="52" t="s">
        <v>31</v>
      </c>
      <c r="J224" s="51"/>
      <c r="K224" s="51"/>
      <c r="L224" s="53"/>
      <c r="M224" s="53">
        <f>M225</f>
        <v>9000000</v>
      </c>
      <c r="N224" s="324">
        <f>N225</f>
        <v>0</v>
      </c>
      <c r="O224" s="207" t="s">
        <v>1292</v>
      </c>
      <c r="P224" s="180"/>
      <c r="Q224" s="180"/>
      <c r="R224" s="4" t="s">
        <v>131</v>
      </c>
      <c r="S224" s="223" t="s">
        <v>503</v>
      </c>
      <c r="T224" s="53" cm="1">
        <f t="array" ref="T224">_xlfn._xlws.FILTER(cek_realisasi[Akrual],cek_realisasi[Akun]=perbaikan_revisi[[#This Row],[Column1]],0)</f>
        <v>0</v>
      </c>
      <c r="U224" s="53">
        <f>IF(perbaikan_revisi[[#This Row],[Akrual]]&gt;perbaikan_revisi[[#This Row],[JUMLAH ]],perbaikan_revisi[[#This Row],[Akrual]]-perbaikan_revisi[[#This Row],[JUMLAH ]],0)</f>
        <v>0</v>
      </c>
    </row>
    <row r="225" spans="1:21" ht="13.2" hidden="1" x14ac:dyDescent="0.25">
      <c r="A225" s="1" t="s">
        <v>199</v>
      </c>
      <c r="B225" s="48"/>
      <c r="C225" s="49" t="s">
        <v>558</v>
      </c>
      <c r="D225" s="48">
        <v>10</v>
      </c>
      <c r="E225" s="48" t="s">
        <v>33</v>
      </c>
      <c r="F225" s="50">
        <v>900000</v>
      </c>
      <c r="G225" s="122">
        <f>ROUNDDOWN(D225*F225,-3)</f>
        <v>9000000</v>
      </c>
      <c r="H225" s="150"/>
      <c r="I225" s="49" t="s">
        <v>558</v>
      </c>
      <c r="J225" s="48">
        <v>10</v>
      </c>
      <c r="K225" s="48" t="s">
        <v>33</v>
      </c>
      <c r="L225" s="50">
        <v>900000</v>
      </c>
      <c r="M225" s="50">
        <f>ROUNDDOWN(J225*L225,-3)</f>
        <v>9000000</v>
      </c>
      <c r="N225" s="247">
        <f>G225-M225</f>
        <v>0</v>
      </c>
      <c r="O225" s="187" t="s">
        <v>1292</v>
      </c>
      <c r="P225" s="180"/>
      <c r="Q225" s="180"/>
      <c r="T225" s="204" cm="1">
        <f t="array" ref="T225">_xlfn._xlws.FILTER(cek_realisasi[Akrual],cek_realisasi[Akun]=perbaikan_revisi[[#This Row],[Column1]],0)</f>
        <v>0</v>
      </c>
      <c r="U225" s="204">
        <f>IF(perbaikan_revisi[[#This Row],[Akrual]]&gt;perbaikan_revisi[[#This Row],[JUMLAH ]],perbaikan_revisi[[#This Row],[Akrual]]-perbaikan_revisi[[#This Row],[JUMLAH ]],0)</f>
        <v>0</v>
      </c>
    </row>
    <row r="226" spans="1:21" ht="13.2" hidden="1" x14ac:dyDescent="0.25">
      <c r="A226" s="1" t="s">
        <v>200</v>
      </c>
      <c r="B226" s="51" t="s">
        <v>525</v>
      </c>
      <c r="C226" s="52" t="s">
        <v>35</v>
      </c>
      <c r="D226" s="51"/>
      <c r="E226" s="51"/>
      <c r="F226" s="53"/>
      <c r="G226" s="123">
        <f>G227</f>
        <v>18042000</v>
      </c>
      <c r="H226" s="151" t="s">
        <v>525</v>
      </c>
      <c r="I226" s="52" t="s">
        <v>35</v>
      </c>
      <c r="J226" s="51"/>
      <c r="K226" s="51"/>
      <c r="L226" s="53"/>
      <c r="M226" s="53">
        <f>M227</f>
        <v>18042000</v>
      </c>
      <c r="N226" s="324">
        <f>N227</f>
        <v>0</v>
      </c>
      <c r="O226" s="207" t="s">
        <v>1292</v>
      </c>
      <c r="P226" s="180"/>
      <c r="Q226" s="180"/>
      <c r="R226" s="4" t="s">
        <v>131</v>
      </c>
      <c r="S226" s="223" t="s">
        <v>503</v>
      </c>
      <c r="T226" s="53" cm="1">
        <f t="array" ref="T226">_xlfn._xlws.FILTER(cek_realisasi[Akrual],cek_realisasi[Akun]=perbaikan_revisi[[#This Row],[Column1]],0)</f>
        <v>6140000</v>
      </c>
      <c r="U226" s="53">
        <f>IF(perbaikan_revisi[[#This Row],[Akrual]]&gt;perbaikan_revisi[[#This Row],[JUMLAH ]],perbaikan_revisi[[#This Row],[Akrual]]-perbaikan_revisi[[#This Row],[JUMLAH ]],0)</f>
        <v>0</v>
      </c>
    </row>
    <row r="227" spans="1:21" ht="13.2" hidden="1" x14ac:dyDescent="0.25">
      <c r="A227" s="1" t="s">
        <v>201</v>
      </c>
      <c r="B227" s="48"/>
      <c r="C227" s="49" t="s">
        <v>656</v>
      </c>
      <c r="D227" s="48">
        <v>6</v>
      </c>
      <c r="E227" s="48" t="s">
        <v>26</v>
      </c>
      <c r="F227" s="50">
        <v>3007000</v>
      </c>
      <c r="G227" s="122">
        <f>ROUNDDOWN(D227*F227,-3)</f>
        <v>18042000</v>
      </c>
      <c r="H227" s="150"/>
      <c r="I227" s="49" t="s">
        <v>656</v>
      </c>
      <c r="J227" s="48">
        <v>6</v>
      </c>
      <c r="K227" s="48" t="s">
        <v>26</v>
      </c>
      <c r="L227" s="50">
        <v>3007000</v>
      </c>
      <c r="M227" s="50">
        <f>ROUNDDOWN(J227*L227,-3)</f>
        <v>18042000</v>
      </c>
      <c r="N227" s="247">
        <f>G227-M227</f>
        <v>0</v>
      </c>
      <c r="O227" s="187" t="s">
        <v>1292</v>
      </c>
      <c r="P227" s="180"/>
      <c r="Q227" s="180"/>
      <c r="T227" s="50" cm="1">
        <f t="array" ref="T227">_xlfn._xlws.FILTER(cek_realisasi[Akrual],cek_realisasi[Akun]=perbaikan_revisi[[#This Row],[Column1]],0)</f>
        <v>6140000</v>
      </c>
      <c r="U227" s="50">
        <f>IF(perbaikan_revisi[[#This Row],[Akrual]]&gt;perbaikan_revisi[[#This Row],[JUMLAH ]],perbaikan_revisi[[#This Row],[Akrual]]-perbaikan_revisi[[#This Row],[JUMLAH ]],0)</f>
        <v>0</v>
      </c>
    </row>
    <row r="228" spans="1:21" ht="13.2" x14ac:dyDescent="0.25">
      <c r="A228" s="1" t="s">
        <v>202</v>
      </c>
      <c r="B228" s="63" t="s">
        <v>203</v>
      </c>
      <c r="C228" s="64" t="s">
        <v>657</v>
      </c>
      <c r="D228" s="63"/>
      <c r="E228" s="63"/>
      <c r="F228" s="65"/>
      <c r="G228" s="127">
        <f>SUM(G229,G234,G237)</f>
        <v>99334000</v>
      </c>
      <c r="H228" s="155" t="s">
        <v>203</v>
      </c>
      <c r="I228" s="64" t="s">
        <v>657</v>
      </c>
      <c r="J228" s="63"/>
      <c r="K228" s="63"/>
      <c r="L228" s="65"/>
      <c r="M228" s="65">
        <f>SUM(M229,M234,M237)</f>
        <v>99334000</v>
      </c>
      <c r="N228" s="327">
        <f>SUM(N229,N234,N237)</f>
        <v>0</v>
      </c>
      <c r="O228" s="207"/>
      <c r="P228" s="180" t="s">
        <v>499</v>
      </c>
      <c r="Q228" s="180" t="s">
        <v>500</v>
      </c>
      <c r="S228" s="223"/>
      <c r="T228" s="65" cm="1">
        <f t="array" ref="T228">_xlfn._xlws.FILTER(cek_realisasi[Akrual],cek_realisasi[Akun]=perbaikan_revisi[[#This Row],[Column1]],0)</f>
        <v>47781358</v>
      </c>
      <c r="U228" s="65">
        <f>IF(perbaikan_revisi[[#This Row],[Akrual]]&gt;perbaikan_revisi[[#This Row],[JUMLAH ]],perbaikan_revisi[[#This Row],[Akrual]]-perbaikan_revisi[[#This Row],[JUMLAH ]],0)</f>
        <v>0</v>
      </c>
    </row>
    <row r="229" spans="1:21" ht="13.2" x14ac:dyDescent="0.25">
      <c r="A229" s="1" t="s">
        <v>205</v>
      </c>
      <c r="B229" s="45" t="s">
        <v>523</v>
      </c>
      <c r="C229" s="46" t="s">
        <v>24</v>
      </c>
      <c r="D229" s="45"/>
      <c r="E229" s="45"/>
      <c r="F229" s="47"/>
      <c r="G229" s="121">
        <f>SUM(G230:G233)</f>
        <v>24800000</v>
      </c>
      <c r="H229" s="149" t="s">
        <v>523</v>
      </c>
      <c r="I229" s="46" t="s">
        <v>24</v>
      </c>
      <c r="J229" s="45"/>
      <c r="K229" s="45"/>
      <c r="L229" s="47"/>
      <c r="M229" s="47">
        <f>SUM(M230:M233)</f>
        <v>13250000</v>
      </c>
      <c r="N229" s="323">
        <f>SUM(N230:N233)</f>
        <v>11550000</v>
      </c>
      <c r="O229" s="207"/>
      <c r="P229" s="180"/>
      <c r="Q229" s="180"/>
      <c r="R229" s="4" t="s">
        <v>131</v>
      </c>
      <c r="S229" s="223" t="s">
        <v>500</v>
      </c>
      <c r="T229" s="47" cm="1">
        <f t="array" ref="T229">_xlfn._xlws.FILTER(cek_realisasi[Akrual],cek_realisasi[Akun]=perbaikan_revisi[[#This Row],[Column1]],0)</f>
        <v>3804000</v>
      </c>
      <c r="U229" s="47">
        <f>IF(perbaikan_revisi[[#This Row],[Akrual]]&gt;perbaikan_revisi[[#This Row],[JUMLAH ]],perbaikan_revisi[[#This Row],[Akrual]]-perbaikan_revisi[[#This Row],[JUMLAH ]],0)</f>
        <v>0</v>
      </c>
    </row>
    <row r="230" spans="1:21" ht="13.2" x14ac:dyDescent="0.25">
      <c r="A230" s="1" t="s">
        <v>206</v>
      </c>
      <c r="B230" s="48"/>
      <c r="C230" s="49" t="s">
        <v>554</v>
      </c>
      <c r="D230" s="48">
        <v>224</v>
      </c>
      <c r="E230" s="48" t="s">
        <v>26</v>
      </c>
      <c r="F230" s="50">
        <v>75000</v>
      </c>
      <c r="G230" s="122">
        <f>ROUNDDOWN(D230*F230,-3)</f>
        <v>16800000</v>
      </c>
      <c r="H230" s="150"/>
      <c r="I230" s="201" t="s">
        <v>554</v>
      </c>
      <c r="J230" s="202">
        <v>100</v>
      </c>
      <c r="K230" s="202" t="s">
        <v>26</v>
      </c>
      <c r="L230" s="204">
        <v>75000</v>
      </c>
      <c r="M230" s="204">
        <f>ROUNDDOWN(J230*L230,-3)</f>
        <v>7500000</v>
      </c>
      <c r="N230" s="443">
        <f t="shared" ref="N230:N233" si="45">G230-M230</f>
        <v>9300000</v>
      </c>
      <c r="O230" s="187" t="str">
        <f t="shared" ref="O230:O233" si="46">IF(AND(ISBLANK(H230),N230&lt;&gt;0),"Rev detil","")</f>
        <v>Rev detil</v>
      </c>
      <c r="P230" s="180"/>
      <c r="Q230" s="180"/>
      <c r="T230" s="204" cm="1">
        <f t="array" ref="T230">_xlfn._xlws.FILTER(cek_realisasi[Akrual],cek_realisasi[Akun]=perbaikan_revisi[[#This Row],[Column1]],0)</f>
        <v>1320000</v>
      </c>
      <c r="U230" s="204">
        <f>IF(perbaikan_revisi[[#This Row],[Akrual]]&gt;perbaikan_revisi[[#This Row],[JUMLAH ]],perbaikan_revisi[[#This Row],[Akrual]]-perbaikan_revisi[[#This Row],[JUMLAH ]],0)</f>
        <v>0</v>
      </c>
    </row>
    <row r="231" spans="1:21" ht="13.2" x14ac:dyDescent="0.25">
      <c r="A231" s="1" t="s">
        <v>207</v>
      </c>
      <c r="B231" s="48"/>
      <c r="C231" s="49" t="s">
        <v>555</v>
      </c>
      <c r="D231" s="48">
        <v>2</v>
      </c>
      <c r="E231" s="48" t="s">
        <v>120</v>
      </c>
      <c r="F231" s="50">
        <v>1500000</v>
      </c>
      <c r="G231" s="122">
        <f>ROUNDDOWN(D231*F231,-3)</f>
        <v>3000000</v>
      </c>
      <c r="H231" s="150"/>
      <c r="I231" s="201" t="s">
        <v>555</v>
      </c>
      <c r="J231" s="202">
        <v>1</v>
      </c>
      <c r="K231" s="202" t="s">
        <v>120</v>
      </c>
      <c r="L231" s="204">
        <v>750000</v>
      </c>
      <c r="M231" s="204">
        <f>ROUNDDOWN(J231*L231,-3)</f>
        <v>750000</v>
      </c>
      <c r="N231" s="443">
        <f t="shared" si="45"/>
        <v>2250000</v>
      </c>
      <c r="O231" s="187" t="str">
        <f t="shared" si="46"/>
        <v>Rev detil</v>
      </c>
      <c r="P231" s="180"/>
      <c r="Q231" s="180"/>
      <c r="T231" s="204" cm="1">
        <f t="array" ref="T231">_xlfn._xlws.FILTER(cek_realisasi[Akrual],cek_realisasi[Akun]=perbaikan_revisi[[#This Row],[Column1]],0)</f>
        <v>0</v>
      </c>
      <c r="U231" s="204">
        <f>IF(perbaikan_revisi[[#This Row],[Akrual]]&gt;perbaikan_revisi[[#This Row],[JUMLAH ]],perbaikan_revisi[[#This Row],[Akrual]]-perbaikan_revisi[[#This Row],[JUMLAH ]],0)</f>
        <v>0</v>
      </c>
    </row>
    <row r="232" spans="1:21" ht="13.2" x14ac:dyDescent="0.25">
      <c r="A232" s="1" t="s">
        <v>208</v>
      </c>
      <c r="B232" s="48"/>
      <c r="C232" s="49" t="s">
        <v>556</v>
      </c>
      <c r="D232" s="48">
        <v>2</v>
      </c>
      <c r="E232" s="48" t="s">
        <v>120</v>
      </c>
      <c r="F232" s="50">
        <v>1500000</v>
      </c>
      <c r="G232" s="122">
        <f>ROUNDDOWN(D232*F232,-3)</f>
        <v>3000000</v>
      </c>
      <c r="H232" s="150"/>
      <c r="I232" s="49" t="s">
        <v>556</v>
      </c>
      <c r="J232" s="48">
        <v>2</v>
      </c>
      <c r="K232" s="48" t="s">
        <v>120</v>
      </c>
      <c r="L232" s="50">
        <v>1500000</v>
      </c>
      <c r="M232" s="50">
        <f>ROUNDDOWN(J232*L232,-3)</f>
        <v>3000000</v>
      </c>
      <c r="N232" s="247">
        <f t="shared" si="45"/>
        <v>0</v>
      </c>
      <c r="O232" s="187" t="str">
        <f t="shared" si="46"/>
        <v/>
      </c>
      <c r="P232" s="180"/>
      <c r="Q232" s="180"/>
      <c r="T232" s="50" cm="1">
        <f t="array" ref="T232">_xlfn._xlws.FILTER(cek_realisasi[Akrual],cek_realisasi[Akun]=perbaikan_revisi[[#This Row],[Column1]],0)</f>
        <v>1489000</v>
      </c>
      <c r="U232" s="50">
        <f>IF(perbaikan_revisi[[#This Row],[Akrual]]&gt;perbaikan_revisi[[#This Row],[JUMLAH ]],perbaikan_revisi[[#This Row],[Akrual]]-perbaikan_revisi[[#This Row],[JUMLAH ]],0)</f>
        <v>0</v>
      </c>
    </row>
    <row r="233" spans="1:21" ht="13.2" x14ac:dyDescent="0.25">
      <c r="A233" s="1" t="s">
        <v>658</v>
      </c>
      <c r="B233" s="48"/>
      <c r="C233" s="49" t="s">
        <v>557</v>
      </c>
      <c r="D233" s="48">
        <v>2</v>
      </c>
      <c r="E233" s="48" t="s">
        <v>120</v>
      </c>
      <c r="F233" s="50">
        <v>1000000</v>
      </c>
      <c r="G233" s="122">
        <f>ROUNDDOWN(D233*F233,-3)</f>
        <v>2000000</v>
      </c>
      <c r="H233" s="150"/>
      <c r="I233" s="49" t="s">
        <v>557</v>
      </c>
      <c r="J233" s="48">
        <v>2</v>
      </c>
      <c r="K233" s="48" t="s">
        <v>120</v>
      </c>
      <c r="L233" s="50">
        <v>1000000</v>
      </c>
      <c r="M233" s="50">
        <f>ROUNDDOWN(J233*L233,-3)</f>
        <v>2000000</v>
      </c>
      <c r="N233" s="247">
        <f t="shared" si="45"/>
        <v>0</v>
      </c>
      <c r="O233" s="187" t="str">
        <f t="shared" si="46"/>
        <v/>
      </c>
      <c r="P233" s="180"/>
      <c r="Q233" s="180"/>
      <c r="T233" s="50" cm="1">
        <f t="array" ref="T233">_xlfn._xlws.FILTER(cek_realisasi[Akrual],cek_realisasi[Akun]=perbaikan_revisi[[#This Row],[Column1]],0)</f>
        <v>995000</v>
      </c>
      <c r="U233" s="50">
        <f>IF(perbaikan_revisi[[#This Row],[Akrual]]&gt;perbaikan_revisi[[#This Row],[JUMLAH ]],perbaikan_revisi[[#This Row],[Akrual]]-perbaikan_revisi[[#This Row],[JUMLAH ]],0)</f>
        <v>0</v>
      </c>
    </row>
    <row r="234" spans="1:21" ht="13.2" x14ac:dyDescent="0.25">
      <c r="A234" s="1" t="s">
        <v>209</v>
      </c>
      <c r="B234" s="51" t="s">
        <v>524</v>
      </c>
      <c r="C234" s="52" t="s">
        <v>73</v>
      </c>
      <c r="D234" s="51"/>
      <c r="E234" s="51"/>
      <c r="F234" s="53"/>
      <c r="G234" s="123">
        <f>G235</f>
        <v>3000000</v>
      </c>
      <c r="H234" s="151" t="s">
        <v>524</v>
      </c>
      <c r="I234" s="52" t="s">
        <v>73</v>
      </c>
      <c r="J234" s="51"/>
      <c r="K234" s="51"/>
      <c r="L234" s="53"/>
      <c r="M234" s="53">
        <f>SUM(M235:M236)</f>
        <v>14550000</v>
      </c>
      <c r="N234" s="352">
        <f>SUM(N235:N236)</f>
        <v>-11550000</v>
      </c>
      <c r="O234" s="207"/>
      <c r="P234" s="180"/>
      <c r="Q234" s="180"/>
      <c r="R234" s="4" t="s">
        <v>131</v>
      </c>
      <c r="S234" s="223" t="s">
        <v>500</v>
      </c>
      <c r="T234" s="53" cm="1">
        <f t="array" ref="T234">_xlfn._xlws.FILTER(cek_realisasi[Akrual],cek_realisasi[Akun]=perbaikan_revisi[[#This Row],[Column1]],0)</f>
        <v>910448</v>
      </c>
      <c r="U234" s="53">
        <f>IF(perbaikan_revisi[[#This Row],[Akrual]]&gt;perbaikan_revisi[[#This Row],[JUMLAH ]],perbaikan_revisi[[#This Row],[Akrual]]-perbaikan_revisi[[#This Row],[JUMLAH ]],0)</f>
        <v>0</v>
      </c>
    </row>
    <row r="235" spans="1:21" ht="13.2" x14ac:dyDescent="0.25">
      <c r="A235" s="1" t="s">
        <v>210</v>
      </c>
      <c r="B235" s="48"/>
      <c r="C235" s="49" t="s">
        <v>621</v>
      </c>
      <c r="D235" s="48">
        <v>12</v>
      </c>
      <c r="E235" s="48" t="s">
        <v>120</v>
      </c>
      <c r="F235" s="50">
        <v>250000</v>
      </c>
      <c r="G235" s="122">
        <f>ROUNDDOWN(D235*F235,-3)</f>
        <v>3000000</v>
      </c>
      <c r="H235" s="150"/>
      <c r="I235" s="49" t="s">
        <v>621</v>
      </c>
      <c r="J235" s="48">
        <v>12</v>
      </c>
      <c r="K235" s="48" t="s">
        <v>120</v>
      </c>
      <c r="L235" s="50">
        <v>250000</v>
      </c>
      <c r="M235" s="50">
        <f>ROUNDDOWN(J235*L235,-3)</f>
        <v>3000000</v>
      </c>
      <c r="N235" s="247">
        <f t="shared" ref="N235:N236" si="47">G235-M235</f>
        <v>0</v>
      </c>
      <c r="O235" s="187" t="str">
        <f t="shared" ref="O235:O236" si="48">IF(AND(ISBLANK(H235),N235&lt;&gt;0),"Rev detil","")</f>
        <v/>
      </c>
      <c r="P235" s="180"/>
      <c r="Q235" s="180"/>
      <c r="T235" s="50" cm="1">
        <f t="array" ref="T235">_xlfn._xlws.FILTER(cek_realisasi[Akrual],cek_realisasi[Akun]=perbaikan_revisi[[#This Row],[Column1]],0)</f>
        <v>910448</v>
      </c>
      <c r="U235" s="50">
        <f>IF(perbaikan_revisi[[#This Row],[Akrual]]&gt;perbaikan_revisi[[#This Row],[JUMLAH ]],perbaikan_revisi[[#This Row],[Akrual]]-perbaikan_revisi[[#This Row],[JUMLAH ]],0)</f>
        <v>0</v>
      </c>
    </row>
    <row r="236" spans="1:21" ht="13.2" x14ac:dyDescent="0.25">
      <c r="A236" s="1" t="s">
        <v>1130</v>
      </c>
      <c r="B236" s="48"/>
      <c r="C236" s="49"/>
      <c r="D236" s="48"/>
      <c r="E236" s="48"/>
      <c r="F236" s="50"/>
      <c r="G236" s="122"/>
      <c r="H236" s="150"/>
      <c r="I236" s="201" t="s">
        <v>987</v>
      </c>
      <c r="J236" s="202">
        <v>1</v>
      </c>
      <c r="K236" s="202" t="s">
        <v>120</v>
      </c>
      <c r="L236" s="204">
        <v>11550000</v>
      </c>
      <c r="M236" s="204">
        <f>ROUNDDOWN(J236*L236,-3)</f>
        <v>11550000</v>
      </c>
      <c r="N236" s="443">
        <f t="shared" si="47"/>
        <v>-11550000</v>
      </c>
      <c r="O236" s="187" t="str">
        <f t="shared" si="48"/>
        <v>Rev detil</v>
      </c>
      <c r="P236" s="180"/>
      <c r="Q236" s="180"/>
      <c r="T236" s="204"/>
      <c r="U236" s="204">
        <f>IF(perbaikan_revisi[[#This Row],[Akrual]]&gt;perbaikan_revisi[[#This Row],[JUMLAH ]],perbaikan_revisi[[#This Row],[Akrual]]-perbaikan_revisi[[#This Row],[JUMLAH ]],0)</f>
        <v>0</v>
      </c>
    </row>
    <row r="237" spans="1:21" ht="13.2" x14ac:dyDescent="0.25">
      <c r="A237" s="1" t="s">
        <v>211</v>
      </c>
      <c r="B237" s="45" t="s">
        <v>525</v>
      </c>
      <c r="C237" s="46" t="s">
        <v>35</v>
      </c>
      <c r="D237" s="45"/>
      <c r="E237" s="45"/>
      <c r="F237" s="47"/>
      <c r="G237" s="121">
        <f>G238</f>
        <v>71534000</v>
      </c>
      <c r="H237" s="149" t="s">
        <v>525</v>
      </c>
      <c r="I237" s="46" t="s">
        <v>35</v>
      </c>
      <c r="J237" s="45"/>
      <c r="K237" s="45"/>
      <c r="L237" s="47"/>
      <c r="M237" s="47">
        <f>M238</f>
        <v>71534000</v>
      </c>
      <c r="N237" s="323">
        <f>N238</f>
        <v>0</v>
      </c>
      <c r="O237" s="207"/>
      <c r="P237" s="180"/>
      <c r="Q237" s="180"/>
      <c r="R237" s="4" t="s">
        <v>131</v>
      </c>
      <c r="S237" s="223" t="s">
        <v>500</v>
      </c>
      <c r="T237" s="47" cm="1">
        <f t="array" ref="T237">_xlfn._xlws.FILTER(cek_realisasi[Akrual],cek_realisasi[Akun]=perbaikan_revisi[[#This Row],[Column1]],0)</f>
        <v>43066910</v>
      </c>
      <c r="U237" s="47">
        <f>IF(perbaikan_revisi[[#This Row],[Akrual]]&gt;perbaikan_revisi[[#This Row],[JUMLAH ]],perbaikan_revisi[[#This Row],[Akrual]]-perbaikan_revisi[[#This Row],[JUMLAH ]],0)</f>
        <v>0</v>
      </c>
    </row>
    <row r="238" spans="1:21" ht="26.4" hidden="1" x14ac:dyDescent="0.25">
      <c r="A238" s="1" t="s">
        <v>212</v>
      </c>
      <c r="B238" s="48"/>
      <c r="C238" s="49" t="s">
        <v>659</v>
      </c>
      <c r="D238" s="48">
        <v>14</v>
      </c>
      <c r="E238" s="48" t="s">
        <v>26</v>
      </c>
      <c r="F238" s="50">
        <v>5109636</v>
      </c>
      <c r="G238" s="122">
        <f>ROUNDDOWN(D238*F238,-3)</f>
        <v>71534000</v>
      </c>
      <c r="H238" s="150"/>
      <c r="I238" s="49" t="s">
        <v>659</v>
      </c>
      <c r="J238" s="48">
        <v>14</v>
      </c>
      <c r="K238" s="48" t="s">
        <v>26</v>
      </c>
      <c r="L238" s="50">
        <v>5109636</v>
      </c>
      <c r="M238" s="50">
        <f>ROUNDDOWN(J238*L238,-3)</f>
        <v>71534000</v>
      </c>
      <c r="N238" s="247">
        <f>G238-M238</f>
        <v>0</v>
      </c>
      <c r="O238" s="187" t="s">
        <v>1292</v>
      </c>
      <c r="P238" s="180"/>
      <c r="Q238" s="180"/>
      <c r="T238" s="50" cm="1">
        <f t="array" ref="T238">_xlfn._xlws.FILTER(cek_realisasi[Akrual],cek_realisasi[Akun]=perbaikan_revisi[[#This Row],[Column1]],0)</f>
        <v>43066910</v>
      </c>
      <c r="U238" s="50">
        <f>IF(perbaikan_revisi[[#This Row],[Akrual]]&gt;perbaikan_revisi[[#This Row],[JUMLAH ]],perbaikan_revisi[[#This Row],[Akrual]]-perbaikan_revisi[[#This Row],[JUMLAH ]],0)</f>
        <v>0</v>
      </c>
    </row>
    <row r="239" spans="1:21" ht="13.2" x14ac:dyDescent="0.25">
      <c r="A239" s="1" t="s">
        <v>213</v>
      </c>
      <c r="B239" s="63" t="s">
        <v>214</v>
      </c>
      <c r="C239" s="64" t="s">
        <v>660</v>
      </c>
      <c r="D239" s="63"/>
      <c r="E239" s="63"/>
      <c r="F239" s="65"/>
      <c r="G239" s="127">
        <f>SUM(G240,G245)</f>
        <v>139554000</v>
      </c>
      <c r="H239" s="155" t="s">
        <v>214</v>
      </c>
      <c r="I239" s="64" t="s">
        <v>660</v>
      </c>
      <c r="J239" s="63"/>
      <c r="K239" s="63"/>
      <c r="L239" s="65"/>
      <c r="M239" s="65">
        <f>SUM(M240,M245)</f>
        <v>139554000</v>
      </c>
      <c r="N239" s="327">
        <f>SUM(N240,N245)</f>
        <v>0</v>
      </c>
      <c r="O239" s="207"/>
      <c r="P239" s="180" t="s">
        <v>499</v>
      </c>
      <c r="Q239" s="180" t="s">
        <v>501</v>
      </c>
      <c r="S239" s="223"/>
      <c r="T239" s="65" cm="1">
        <f t="array" ref="T239">_xlfn._xlws.FILTER(cek_realisasi[Akrual],cek_realisasi[Akun]=perbaikan_revisi[[#This Row],[Column1]],0)</f>
        <v>19582335</v>
      </c>
      <c r="U239" s="65">
        <f>IF(perbaikan_revisi[[#This Row],[Akrual]]&gt;perbaikan_revisi[[#This Row],[JUMLAH ]],perbaikan_revisi[[#This Row],[Akrual]]-perbaikan_revisi[[#This Row],[JUMLAH ]],0)</f>
        <v>0</v>
      </c>
    </row>
    <row r="240" spans="1:21" ht="13.2" hidden="1" x14ac:dyDescent="0.25">
      <c r="A240" s="1" t="s">
        <v>215</v>
      </c>
      <c r="B240" s="45" t="s">
        <v>523</v>
      </c>
      <c r="C240" s="46" t="s">
        <v>24</v>
      </c>
      <c r="D240" s="45"/>
      <c r="E240" s="45"/>
      <c r="F240" s="47"/>
      <c r="G240" s="121">
        <f>SUM(G241:G244)</f>
        <v>23500000</v>
      </c>
      <c r="H240" s="149" t="s">
        <v>523</v>
      </c>
      <c r="I240" s="46" t="s">
        <v>24</v>
      </c>
      <c r="J240" s="45"/>
      <c r="K240" s="45"/>
      <c r="L240" s="47"/>
      <c r="M240" s="47">
        <f>SUM(M241:M244)</f>
        <v>23500000</v>
      </c>
      <c r="N240" s="323">
        <f>SUM(N241:N244)</f>
        <v>0</v>
      </c>
      <c r="O240" s="207" t="s">
        <v>1292</v>
      </c>
      <c r="P240" s="180"/>
      <c r="Q240" s="180"/>
      <c r="R240" s="4" t="s">
        <v>131</v>
      </c>
      <c r="S240" s="223" t="s">
        <v>501</v>
      </c>
      <c r="T240" s="47" cm="1">
        <f t="array" ref="T240">_xlfn._xlws.FILTER(cek_realisasi[Akrual],cek_realisasi[Akun]=perbaikan_revisi[[#This Row],[Column1]],0)</f>
        <v>4270000</v>
      </c>
      <c r="U240" s="47">
        <f>IF(perbaikan_revisi[[#This Row],[Akrual]]&gt;perbaikan_revisi[[#This Row],[JUMLAH ]],perbaikan_revisi[[#This Row],[Akrual]]-perbaikan_revisi[[#This Row],[JUMLAH ]],0)</f>
        <v>0</v>
      </c>
    </row>
    <row r="241" spans="1:21" ht="13.2" hidden="1" x14ac:dyDescent="0.25">
      <c r="A241" s="1" t="s">
        <v>216</v>
      </c>
      <c r="B241" s="48"/>
      <c r="C241" s="49" t="s">
        <v>554</v>
      </c>
      <c r="D241" s="48">
        <v>100</v>
      </c>
      <c r="E241" s="48" t="s">
        <v>26</v>
      </c>
      <c r="F241" s="50">
        <v>75000</v>
      </c>
      <c r="G241" s="122">
        <f>ROUNDDOWN(D241*F241,-3)</f>
        <v>7500000</v>
      </c>
      <c r="H241" s="150"/>
      <c r="I241" s="49" t="s">
        <v>554</v>
      </c>
      <c r="J241" s="48">
        <v>100</v>
      </c>
      <c r="K241" s="48" t="s">
        <v>26</v>
      </c>
      <c r="L241" s="50">
        <v>75000</v>
      </c>
      <c r="M241" s="50">
        <f>ROUNDDOWN(J241*L241,-3)</f>
        <v>7500000</v>
      </c>
      <c r="N241" s="247">
        <f t="shared" ref="N241:N244" si="49">G241-M241</f>
        <v>0</v>
      </c>
      <c r="O241" s="187" t="s">
        <v>1292</v>
      </c>
      <c r="P241" s="180"/>
      <c r="Q241" s="180"/>
      <c r="T241" s="204" cm="1">
        <f t="array" ref="T241">_xlfn._xlws.FILTER(cek_realisasi[Akrual],cek_realisasi[Akun]=perbaikan_revisi[[#This Row],[Column1]],0)</f>
        <v>1800000</v>
      </c>
      <c r="U241" s="204">
        <f>IF(perbaikan_revisi[[#This Row],[Akrual]]&gt;perbaikan_revisi[[#This Row],[JUMLAH ]],perbaikan_revisi[[#This Row],[Akrual]]-perbaikan_revisi[[#This Row],[JUMLAH ]],0)</f>
        <v>0</v>
      </c>
    </row>
    <row r="242" spans="1:21" ht="13.2" hidden="1" x14ac:dyDescent="0.25">
      <c r="A242" s="1" t="s">
        <v>217</v>
      </c>
      <c r="B242" s="48"/>
      <c r="C242" s="49" t="s">
        <v>555</v>
      </c>
      <c r="D242" s="48">
        <v>4</v>
      </c>
      <c r="E242" s="48" t="s">
        <v>120</v>
      </c>
      <c r="F242" s="50">
        <v>1500000</v>
      </c>
      <c r="G242" s="122">
        <f>ROUNDDOWN(D242*F242,-3)</f>
        <v>6000000</v>
      </c>
      <c r="H242" s="150"/>
      <c r="I242" s="49" t="s">
        <v>555</v>
      </c>
      <c r="J242" s="48">
        <v>4</v>
      </c>
      <c r="K242" s="48" t="s">
        <v>120</v>
      </c>
      <c r="L242" s="50">
        <v>1500000</v>
      </c>
      <c r="M242" s="50">
        <f>ROUNDDOWN(J242*L242,-3)</f>
        <v>6000000</v>
      </c>
      <c r="N242" s="247">
        <f t="shared" si="49"/>
        <v>0</v>
      </c>
      <c r="O242" s="187" t="s">
        <v>1292</v>
      </c>
      <c r="P242" s="180"/>
      <c r="Q242" s="180"/>
      <c r="T242" s="204" cm="1">
        <f t="array" ref="T242">_xlfn._xlws.FILTER(cek_realisasi[Akrual],cek_realisasi[Akun]=perbaikan_revisi[[#This Row],[Column1]],0)</f>
        <v>0</v>
      </c>
      <c r="U242" s="204">
        <f>IF(perbaikan_revisi[[#This Row],[Akrual]]&gt;perbaikan_revisi[[#This Row],[JUMLAH ]],perbaikan_revisi[[#This Row],[Akrual]]-perbaikan_revisi[[#This Row],[JUMLAH ]],0)</f>
        <v>0</v>
      </c>
    </row>
    <row r="243" spans="1:21" ht="13.2" hidden="1" x14ac:dyDescent="0.25">
      <c r="A243" s="1" t="s">
        <v>218</v>
      </c>
      <c r="B243" s="48"/>
      <c r="C243" s="49" t="s">
        <v>556</v>
      </c>
      <c r="D243" s="48">
        <v>4</v>
      </c>
      <c r="E243" s="48" t="s">
        <v>120</v>
      </c>
      <c r="F243" s="50">
        <v>1500000</v>
      </c>
      <c r="G243" s="122">
        <f>ROUNDDOWN(D243*F243,-3)</f>
        <v>6000000</v>
      </c>
      <c r="H243" s="150"/>
      <c r="I243" s="49" t="s">
        <v>556</v>
      </c>
      <c r="J243" s="48">
        <v>4</v>
      </c>
      <c r="K243" s="48" t="s">
        <v>120</v>
      </c>
      <c r="L243" s="50">
        <v>1500000</v>
      </c>
      <c r="M243" s="50">
        <f>ROUNDDOWN(J243*L243,-3)</f>
        <v>6000000</v>
      </c>
      <c r="N243" s="247">
        <f t="shared" si="49"/>
        <v>0</v>
      </c>
      <c r="O243" s="187" t="s">
        <v>1292</v>
      </c>
      <c r="P243" s="180"/>
      <c r="Q243" s="180"/>
      <c r="T243" s="204" cm="1">
        <f t="array" ref="T243">_xlfn._xlws.FILTER(cek_realisasi[Akrual],cek_realisasi[Akun]=perbaikan_revisi[[#This Row],[Column1]],0)</f>
        <v>1475000</v>
      </c>
      <c r="U243" s="204">
        <f>IF(perbaikan_revisi[[#This Row],[Akrual]]&gt;perbaikan_revisi[[#This Row],[JUMLAH ]],perbaikan_revisi[[#This Row],[Akrual]]-perbaikan_revisi[[#This Row],[JUMLAH ]],0)</f>
        <v>0</v>
      </c>
    </row>
    <row r="244" spans="1:21" ht="13.2" hidden="1" x14ac:dyDescent="0.25">
      <c r="A244" s="1" t="s">
        <v>219</v>
      </c>
      <c r="B244" s="48"/>
      <c r="C244" s="49" t="s">
        <v>557</v>
      </c>
      <c r="D244" s="48">
        <v>4</v>
      </c>
      <c r="E244" s="48" t="s">
        <v>120</v>
      </c>
      <c r="F244" s="50">
        <v>1000000</v>
      </c>
      <c r="G244" s="122">
        <f>ROUNDDOWN(D244*F244,-3)</f>
        <v>4000000</v>
      </c>
      <c r="H244" s="150"/>
      <c r="I244" s="49" t="s">
        <v>557</v>
      </c>
      <c r="J244" s="48">
        <v>4</v>
      </c>
      <c r="K244" s="48" t="s">
        <v>120</v>
      </c>
      <c r="L244" s="50">
        <v>1000000</v>
      </c>
      <c r="M244" s="50">
        <f>ROUNDDOWN(J244*L244,-3)</f>
        <v>4000000</v>
      </c>
      <c r="N244" s="247">
        <f t="shared" si="49"/>
        <v>0</v>
      </c>
      <c r="O244" s="187" t="s">
        <v>1292</v>
      </c>
      <c r="P244" s="180"/>
      <c r="Q244" s="180"/>
      <c r="T244" s="204" cm="1">
        <f t="array" ref="T244">_xlfn._xlws.FILTER(cek_realisasi[Akrual],cek_realisasi[Akun]=perbaikan_revisi[[#This Row],[Column1]],0)</f>
        <v>995000</v>
      </c>
      <c r="U244" s="204">
        <f>IF(perbaikan_revisi[[#This Row],[Akrual]]&gt;perbaikan_revisi[[#This Row],[JUMLAH ]],perbaikan_revisi[[#This Row],[Akrual]]-perbaikan_revisi[[#This Row],[JUMLAH ]],0)</f>
        <v>0</v>
      </c>
    </row>
    <row r="245" spans="1:21" ht="13.2" hidden="1" x14ac:dyDescent="0.25">
      <c r="A245" s="1" t="s">
        <v>220</v>
      </c>
      <c r="B245" s="45" t="s">
        <v>525</v>
      </c>
      <c r="C245" s="46" t="s">
        <v>35</v>
      </c>
      <c r="D245" s="45"/>
      <c r="E245" s="45"/>
      <c r="F245" s="47"/>
      <c r="G245" s="121">
        <f>G246</f>
        <v>116054000</v>
      </c>
      <c r="H245" s="149" t="s">
        <v>525</v>
      </c>
      <c r="I245" s="46" t="s">
        <v>35</v>
      </c>
      <c r="J245" s="45"/>
      <c r="K245" s="45"/>
      <c r="L245" s="47"/>
      <c r="M245" s="47">
        <f>M246</f>
        <v>116054000</v>
      </c>
      <c r="N245" s="323">
        <f>N246</f>
        <v>0</v>
      </c>
      <c r="O245" s="207" t="s">
        <v>1292</v>
      </c>
      <c r="P245" s="180"/>
      <c r="Q245" s="180"/>
      <c r="R245" s="4" t="s">
        <v>131</v>
      </c>
      <c r="S245" s="223" t="s">
        <v>501</v>
      </c>
      <c r="T245" s="47" cm="1">
        <f t="array" ref="T245">_xlfn._xlws.FILTER(cek_realisasi[Akrual],cek_realisasi[Akun]=perbaikan_revisi[[#This Row],[Column1]],0)</f>
        <v>15312335</v>
      </c>
      <c r="U245" s="47">
        <f>IF(perbaikan_revisi[[#This Row],[Akrual]]&gt;perbaikan_revisi[[#This Row],[JUMLAH ]],perbaikan_revisi[[#This Row],[Akrual]]-perbaikan_revisi[[#This Row],[JUMLAH ]],0)</f>
        <v>0</v>
      </c>
    </row>
    <row r="246" spans="1:21" ht="13.2" hidden="1" x14ac:dyDescent="0.25">
      <c r="A246" s="1" t="s">
        <v>221</v>
      </c>
      <c r="B246" s="48"/>
      <c r="C246" s="49" t="s">
        <v>661</v>
      </c>
      <c r="D246" s="48">
        <v>21</v>
      </c>
      <c r="E246" s="48" t="s">
        <v>26</v>
      </c>
      <c r="F246" s="50">
        <v>5526381</v>
      </c>
      <c r="G246" s="122">
        <f>ROUNDDOWN(D246*F246,-3)</f>
        <v>116054000</v>
      </c>
      <c r="H246" s="150"/>
      <c r="I246" s="49" t="s">
        <v>1287</v>
      </c>
      <c r="J246" s="48">
        <v>21</v>
      </c>
      <c r="K246" s="48" t="s">
        <v>26</v>
      </c>
      <c r="L246" s="50">
        <v>5526381</v>
      </c>
      <c r="M246" s="50">
        <f>ROUNDDOWN(J246*L246,-3)</f>
        <v>116054000</v>
      </c>
      <c r="N246" s="247">
        <f>G246-M246</f>
        <v>0</v>
      </c>
      <c r="O246" s="187" t="s">
        <v>1292</v>
      </c>
      <c r="P246" s="180"/>
      <c r="Q246" s="180"/>
      <c r="T246" s="204" cm="1">
        <f t="array" ref="T246">_xlfn._xlws.FILTER(cek_realisasi[Akrual],cek_realisasi[Akun]=perbaikan_revisi[[#This Row],[Column1]],0)</f>
        <v>15312335</v>
      </c>
      <c r="U246" s="204">
        <f>IF(perbaikan_revisi[[#This Row],[Akrual]]&gt;perbaikan_revisi[[#This Row],[JUMLAH ]],perbaikan_revisi[[#This Row],[Akrual]]-perbaikan_revisi[[#This Row],[JUMLAH ]],0)</f>
        <v>0</v>
      </c>
    </row>
    <row r="247" spans="1:21" ht="13.2" x14ac:dyDescent="0.25">
      <c r="A247" s="1" t="s">
        <v>222</v>
      </c>
      <c r="B247" s="63" t="s">
        <v>223</v>
      </c>
      <c r="C247" s="64" t="s">
        <v>662</v>
      </c>
      <c r="D247" s="63"/>
      <c r="E247" s="63"/>
      <c r="F247" s="65"/>
      <c r="G247" s="127">
        <f>SUM(G248,G253)</f>
        <v>50000000</v>
      </c>
      <c r="H247" s="155" t="s">
        <v>223</v>
      </c>
      <c r="I247" s="64" t="s">
        <v>662</v>
      </c>
      <c r="J247" s="63"/>
      <c r="K247" s="63"/>
      <c r="L247" s="65"/>
      <c r="M247" s="65">
        <f>SUM(M248,M253)</f>
        <v>50000000</v>
      </c>
      <c r="N247" s="327">
        <f>SUM(N248,N253)</f>
        <v>0</v>
      </c>
      <c r="O247" s="207"/>
      <c r="P247" s="180" t="s">
        <v>507</v>
      </c>
      <c r="Q247" s="180" t="s">
        <v>509</v>
      </c>
      <c r="S247" s="223"/>
      <c r="T247" s="65" cm="1">
        <f t="array" ref="T247">_xlfn._xlws.FILTER(cek_realisasi[Akrual],cek_realisasi[Akun]=perbaikan_revisi[[#This Row],[Column1]],0)</f>
        <v>0</v>
      </c>
      <c r="U247" s="65">
        <f>IF(perbaikan_revisi[[#This Row],[Akrual]]&gt;perbaikan_revisi[[#This Row],[JUMLAH ]],perbaikan_revisi[[#This Row],[Akrual]]-perbaikan_revisi[[#This Row],[JUMLAH ]],0)</f>
        <v>0</v>
      </c>
    </row>
    <row r="248" spans="1:21" ht="13.2" hidden="1" x14ac:dyDescent="0.25">
      <c r="A248" s="1" t="s">
        <v>224</v>
      </c>
      <c r="B248" s="51" t="s">
        <v>523</v>
      </c>
      <c r="C248" s="52" t="s">
        <v>24</v>
      </c>
      <c r="D248" s="51"/>
      <c r="E248" s="51"/>
      <c r="F248" s="53"/>
      <c r="G248" s="123">
        <f>SUM(G249:G252)</f>
        <v>15500000</v>
      </c>
      <c r="H248" s="151" t="s">
        <v>523</v>
      </c>
      <c r="I248" s="52" t="s">
        <v>24</v>
      </c>
      <c r="J248" s="51"/>
      <c r="K248" s="51"/>
      <c r="L248" s="53"/>
      <c r="M248" s="53">
        <f>SUM(M249:M252)</f>
        <v>15500000</v>
      </c>
      <c r="N248" s="324">
        <f>SUM(N249:N252)</f>
        <v>0</v>
      </c>
      <c r="O248" s="187" t="s">
        <v>1292</v>
      </c>
      <c r="P248" s="180"/>
      <c r="Q248" s="180"/>
      <c r="R248" s="4" t="s">
        <v>131</v>
      </c>
      <c r="S248" s="180" t="s">
        <v>509</v>
      </c>
      <c r="T248" s="53" cm="1">
        <f t="array" ref="T248">_xlfn._xlws.FILTER(cek_realisasi[Akrual],cek_realisasi[Akun]=perbaikan_revisi[[#This Row],[Column1]],0)</f>
        <v>0</v>
      </c>
      <c r="U248" s="53">
        <f>IF(perbaikan_revisi[[#This Row],[Akrual]]&gt;perbaikan_revisi[[#This Row],[JUMLAH ]],perbaikan_revisi[[#This Row],[Akrual]]-perbaikan_revisi[[#This Row],[JUMLAH ]],0)</f>
        <v>0</v>
      </c>
    </row>
    <row r="249" spans="1:21" ht="13.2" hidden="1" x14ac:dyDescent="0.25">
      <c r="A249" s="1" t="s">
        <v>225</v>
      </c>
      <c r="B249" s="48"/>
      <c r="C249" s="49" t="s">
        <v>554</v>
      </c>
      <c r="D249" s="48">
        <v>100</v>
      </c>
      <c r="E249" s="48" t="s">
        <v>26</v>
      </c>
      <c r="F249" s="50">
        <v>75000</v>
      </c>
      <c r="G249" s="122">
        <f>ROUNDDOWN(D249*F249,-3)</f>
        <v>7500000</v>
      </c>
      <c r="H249" s="150"/>
      <c r="I249" s="49" t="s">
        <v>554</v>
      </c>
      <c r="J249" s="48">
        <v>100</v>
      </c>
      <c r="K249" s="48" t="s">
        <v>26</v>
      </c>
      <c r="L249" s="50">
        <v>75000</v>
      </c>
      <c r="M249" s="50">
        <f>ROUNDDOWN(J249*L249,-3)</f>
        <v>7500000</v>
      </c>
      <c r="N249" s="247">
        <f t="shared" ref="N249:N252" si="50">G249-M249</f>
        <v>0</v>
      </c>
      <c r="O249" s="187" t="s">
        <v>1292</v>
      </c>
      <c r="P249" s="180"/>
      <c r="Q249" s="180"/>
      <c r="T249" s="50" cm="1">
        <f t="array" ref="T249">_xlfn._xlws.FILTER(cek_realisasi[Akrual],cek_realisasi[Akun]=perbaikan_revisi[[#This Row],[Column1]],0)</f>
        <v>0</v>
      </c>
      <c r="U249" s="50">
        <f>IF(perbaikan_revisi[[#This Row],[Akrual]]&gt;perbaikan_revisi[[#This Row],[JUMLAH ]],perbaikan_revisi[[#This Row],[Akrual]]-perbaikan_revisi[[#This Row],[JUMLAH ]],0)</f>
        <v>0</v>
      </c>
    </row>
    <row r="250" spans="1:21" ht="13.2" hidden="1" x14ac:dyDescent="0.25">
      <c r="A250" s="1" t="s">
        <v>226</v>
      </c>
      <c r="B250" s="48"/>
      <c r="C250" s="49" t="s">
        <v>555</v>
      </c>
      <c r="D250" s="48">
        <v>2</v>
      </c>
      <c r="E250" s="48" t="s">
        <v>120</v>
      </c>
      <c r="F250" s="50">
        <v>1500000</v>
      </c>
      <c r="G250" s="122">
        <f>ROUNDDOWN(D250*F250,-3)</f>
        <v>3000000</v>
      </c>
      <c r="H250" s="150"/>
      <c r="I250" s="49" t="s">
        <v>555</v>
      </c>
      <c r="J250" s="48">
        <v>2</v>
      </c>
      <c r="K250" s="48" t="s">
        <v>120</v>
      </c>
      <c r="L250" s="50">
        <v>1500000</v>
      </c>
      <c r="M250" s="50">
        <f>ROUNDDOWN(J250*L250,-3)</f>
        <v>3000000</v>
      </c>
      <c r="N250" s="247">
        <f t="shared" si="50"/>
        <v>0</v>
      </c>
      <c r="O250" s="187" t="s">
        <v>1292</v>
      </c>
      <c r="P250" s="180"/>
      <c r="Q250" s="180"/>
      <c r="T250" s="50" cm="1">
        <f t="array" ref="T250">_xlfn._xlws.FILTER(cek_realisasi[Akrual],cek_realisasi[Akun]=perbaikan_revisi[[#This Row],[Column1]],0)</f>
        <v>0</v>
      </c>
      <c r="U250" s="50">
        <f>IF(perbaikan_revisi[[#This Row],[Akrual]]&gt;perbaikan_revisi[[#This Row],[JUMLAH ]],perbaikan_revisi[[#This Row],[Akrual]]-perbaikan_revisi[[#This Row],[JUMLAH ]],0)</f>
        <v>0</v>
      </c>
    </row>
    <row r="251" spans="1:21" ht="13.2" hidden="1" x14ac:dyDescent="0.25">
      <c r="A251" s="1" t="s">
        <v>227</v>
      </c>
      <c r="B251" s="48"/>
      <c r="C251" s="49" t="s">
        <v>556</v>
      </c>
      <c r="D251" s="48">
        <v>2</v>
      </c>
      <c r="E251" s="48" t="s">
        <v>120</v>
      </c>
      <c r="F251" s="50">
        <v>1500000</v>
      </c>
      <c r="G251" s="122">
        <f>ROUNDDOWN(D251*F251,-3)</f>
        <v>3000000</v>
      </c>
      <c r="H251" s="150"/>
      <c r="I251" s="49" t="s">
        <v>556</v>
      </c>
      <c r="J251" s="48">
        <v>2</v>
      </c>
      <c r="K251" s="48" t="s">
        <v>120</v>
      </c>
      <c r="L251" s="50">
        <v>1500000</v>
      </c>
      <c r="M251" s="50">
        <f>ROUNDDOWN(J251*L251,-3)</f>
        <v>3000000</v>
      </c>
      <c r="N251" s="247">
        <f t="shared" si="50"/>
        <v>0</v>
      </c>
      <c r="O251" s="187" t="s">
        <v>1292</v>
      </c>
      <c r="P251" s="180"/>
      <c r="Q251" s="180"/>
      <c r="T251" s="50" cm="1">
        <f t="array" ref="T251">_xlfn._xlws.FILTER(cek_realisasi[Akrual],cek_realisasi[Akun]=perbaikan_revisi[[#This Row],[Column1]],0)</f>
        <v>0</v>
      </c>
      <c r="U251" s="50">
        <f>IF(perbaikan_revisi[[#This Row],[Akrual]]&gt;perbaikan_revisi[[#This Row],[JUMLAH ]],perbaikan_revisi[[#This Row],[Akrual]]-perbaikan_revisi[[#This Row],[JUMLAH ]],0)</f>
        <v>0</v>
      </c>
    </row>
    <row r="252" spans="1:21" ht="13.2" hidden="1" x14ac:dyDescent="0.25">
      <c r="A252" s="1" t="s">
        <v>228</v>
      </c>
      <c r="B252" s="48"/>
      <c r="C252" s="49" t="s">
        <v>557</v>
      </c>
      <c r="D252" s="48">
        <v>2</v>
      </c>
      <c r="E252" s="48" t="s">
        <v>120</v>
      </c>
      <c r="F252" s="50">
        <v>1000000</v>
      </c>
      <c r="G252" s="122">
        <f>ROUNDDOWN(D252*F252,-3)</f>
        <v>2000000</v>
      </c>
      <c r="H252" s="150"/>
      <c r="I252" s="49" t="s">
        <v>557</v>
      </c>
      <c r="J252" s="48">
        <v>2</v>
      </c>
      <c r="K252" s="48" t="s">
        <v>120</v>
      </c>
      <c r="L252" s="50">
        <v>1000000</v>
      </c>
      <c r="M252" s="50">
        <f>ROUNDDOWN(J252*L252,-3)</f>
        <v>2000000</v>
      </c>
      <c r="N252" s="247">
        <f t="shared" si="50"/>
        <v>0</v>
      </c>
      <c r="O252" s="187" t="s">
        <v>1292</v>
      </c>
      <c r="P252" s="180"/>
      <c r="Q252" s="180"/>
      <c r="T252" s="50" cm="1">
        <f t="array" ref="T252">_xlfn._xlws.FILTER(cek_realisasi[Akrual],cek_realisasi[Akun]=perbaikan_revisi[[#This Row],[Column1]],0)</f>
        <v>0</v>
      </c>
      <c r="U252" s="50">
        <f>IF(perbaikan_revisi[[#This Row],[Akrual]]&gt;perbaikan_revisi[[#This Row],[JUMLAH ]],perbaikan_revisi[[#This Row],[Akrual]]-perbaikan_revisi[[#This Row],[JUMLAH ]],0)</f>
        <v>0</v>
      </c>
    </row>
    <row r="253" spans="1:21" ht="13.2" hidden="1" x14ac:dyDescent="0.25">
      <c r="A253" s="1" t="s">
        <v>229</v>
      </c>
      <c r="B253" s="45" t="s">
        <v>525</v>
      </c>
      <c r="C253" s="46" t="s">
        <v>35</v>
      </c>
      <c r="D253" s="45"/>
      <c r="E253" s="45"/>
      <c r="F253" s="47"/>
      <c r="G253" s="121">
        <f>G254</f>
        <v>34500000</v>
      </c>
      <c r="H253" s="149" t="s">
        <v>525</v>
      </c>
      <c r="I253" s="46" t="s">
        <v>35</v>
      </c>
      <c r="J253" s="45"/>
      <c r="K253" s="45"/>
      <c r="L253" s="47"/>
      <c r="M253" s="47">
        <f>M254</f>
        <v>34500000</v>
      </c>
      <c r="N253" s="323">
        <f>N254</f>
        <v>0</v>
      </c>
      <c r="O253" s="187" t="s">
        <v>1292</v>
      </c>
      <c r="P253" s="180"/>
      <c r="Q253" s="180"/>
      <c r="R253" s="4" t="s">
        <v>131</v>
      </c>
      <c r="S253" s="180" t="s">
        <v>509</v>
      </c>
      <c r="T253" s="47" cm="1">
        <f t="array" ref="T253">_xlfn._xlws.FILTER(cek_realisasi[Akrual],cek_realisasi[Akun]=perbaikan_revisi[[#This Row],[Column1]],0)</f>
        <v>0</v>
      </c>
      <c r="U253" s="47">
        <f>IF(perbaikan_revisi[[#This Row],[Akrual]]&gt;perbaikan_revisi[[#This Row],[JUMLAH ]],perbaikan_revisi[[#This Row],[Akrual]]-perbaikan_revisi[[#This Row],[JUMLAH ]],0)</f>
        <v>0</v>
      </c>
    </row>
    <row r="254" spans="1:21" ht="13.2" hidden="1" x14ac:dyDescent="0.25">
      <c r="A254" s="1" t="s">
        <v>230</v>
      </c>
      <c r="B254" s="48"/>
      <c r="C254" s="49" t="s">
        <v>663</v>
      </c>
      <c r="D254" s="48">
        <v>6</v>
      </c>
      <c r="E254" s="48" t="s">
        <v>26</v>
      </c>
      <c r="F254" s="50">
        <v>5750000</v>
      </c>
      <c r="G254" s="122">
        <f>ROUNDDOWN(D254*F254,-3)</f>
        <v>34500000</v>
      </c>
      <c r="H254" s="150"/>
      <c r="I254" s="49" t="s">
        <v>663</v>
      </c>
      <c r="J254" s="48">
        <v>6</v>
      </c>
      <c r="K254" s="48" t="s">
        <v>26</v>
      </c>
      <c r="L254" s="50">
        <v>5750000</v>
      </c>
      <c r="M254" s="50">
        <f>ROUNDDOWN(J254*L254,-3)</f>
        <v>34500000</v>
      </c>
      <c r="N254" s="247">
        <f>G254-M254</f>
        <v>0</v>
      </c>
      <c r="O254" s="187" t="s">
        <v>1292</v>
      </c>
      <c r="P254" s="180"/>
      <c r="Q254" s="180"/>
      <c r="T254" s="50" cm="1">
        <f t="array" ref="T254">_xlfn._xlws.FILTER(cek_realisasi[Akrual],cek_realisasi[Akun]=perbaikan_revisi[[#This Row],[Column1]],0)</f>
        <v>0</v>
      </c>
      <c r="U254" s="50">
        <f>IF(perbaikan_revisi[[#This Row],[Akrual]]&gt;perbaikan_revisi[[#This Row],[JUMLAH ]],perbaikan_revisi[[#This Row],[Akrual]]-perbaikan_revisi[[#This Row],[JUMLAH ]],0)</f>
        <v>0</v>
      </c>
    </row>
    <row r="255" spans="1:21" ht="13.2" hidden="1" x14ac:dyDescent="0.25">
      <c r="A255" s="1" t="s">
        <v>994</v>
      </c>
      <c r="B255" s="48"/>
      <c r="C255" s="49"/>
      <c r="D255" s="48"/>
      <c r="E255" s="48"/>
      <c r="F255" s="50"/>
      <c r="G255" s="122"/>
      <c r="H255" s="155" t="s">
        <v>957</v>
      </c>
      <c r="I255" s="64" t="s">
        <v>964</v>
      </c>
      <c r="J255" s="63"/>
      <c r="K255" s="63"/>
      <c r="L255" s="65"/>
      <c r="M255" s="65">
        <f>SUM(M256,M265,M267,M269,M262)</f>
        <v>0</v>
      </c>
      <c r="N255" s="65">
        <f>SUM(N256,N265,N267,N269,N262)</f>
        <v>0</v>
      </c>
      <c r="O255" s="207" t="s">
        <v>1291</v>
      </c>
      <c r="P255" s="384" t="s">
        <v>505</v>
      </c>
      <c r="Q255" s="384" t="s">
        <v>506</v>
      </c>
      <c r="S255" s="223"/>
      <c r="T255" s="65"/>
      <c r="U255" s="65">
        <f>IF(perbaikan_revisi[[#This Row],[Akrual]]&gt;perbaikan_revisi[[#This Row],[JUMLAH ]],perbaikan_revisi[[#This Row],[Akrual]]-perbaikan_revisi[[#This Row],[JUMLAH ]],0)</f>
        <v>0</v>
      </c>
    </row>
    <row r="256" spans="1:21" ht="13.2" hidden="1" x14ac:dyDescent="0.25">
      <c r="A256" s="1" t="s">
        <v>995</v>
      </c>
      <c r="B256" s="48"/>
      <c r="C256" s="49"/>
      <c r="D256" s="48"/>
      <c r="E256" s="48"/>
      <c r="F256" s="50"/>
      <c r="G256" s="122"/>
      <c r="H256" s="151">
        <v>521211</v>
      </c>
      <c r="I256" s="52" t="s">
        <v>24</v>
      </c>
      <c r="J256" s="51"/>
      <c r="K256" s="51"/>
      <c r="L256" s="53"/>
      <c r="M256" s="53">
        <f>SUM(M257:M261)</f>
        <v>0</v>
      </c>
      <c r="N256" s="53">
        <f>SUM(N257:N261)</f>
        <v>0</v>
      </c>
      <c r="O256" s="207" t="s">
        <v>1291</v>
      </c>
      <c r="P256" s="180"/>
      <c r="Q256" s="180"/>
      <c r="R256" s="4" t="s">
        <v>131</v>
      </c>
      <c r="S256" s="223" t="s">
        <v>506</v>
      </c>
      <c r="T256" s="53"/>
      <c r="U256" s="53">
        <f>IF(perbaikan_revisi[[#This Row],[Akrual]]&gt;perbaikan_revisi[[#This Row],[JUMLAH ]],perbaikan_revisi[[#This Row],[Akrual]]-perbaikan_revisi[[#This Row],[JUMLAH ]],0)</f>
        <v>0</v>
      </c>
    </row>
    <row r="257" spans="1:21" ht="13.2" hidden="1" x14ac:dyDescent="0.25">
      <c r="A257" s="1" t="s">
        <v>1135</v>
      </c>
      <c r="B257" s="48"/>
      <c r="C257" s="49"/>
      <c r="D257" s="48"/>
      <c r="E257" s="48"/>
      <c r="F257" s="50"/>
      <c r="G257" s="122"/>
      <c r="H257" s="150"/>
      <c r="I257" s="49" t="s">
        <v>965</v>
      </c>
      <c r="J257" s="416">
        <v>1</v>
      </c>
      <c r="K257" s="48" t="s">
        <v>120</v>
      </c>
      <c r="L257" s="50">
        <v>32250000</v>
      </c>
      <c r="M257" s="50">
        <v>0</v>
      </c>
      <c r="N257" s="247">
        <f t="shared" ref="N257:N261" si="51">G257-M257</f>
        <v>0</v>
      </c>
      <c r="O257" s="207" t="s">
        <v>1291</v>
      </c>
      <c r="P257" s="180"/>
      <c r="Q257" s="180"/>
      <c r="T257" s="204"/>
      <c r="U257" s="204">
        <f>IF(perbaikan_revisi[[#This Row],[Akrual]]&gt;perbaikan_revisi[[#This Row],[JUMLAH ]],perbaikan_revisi[[#This Row],[Akrual]]-perbaikan_revisi[[#This Row],[JUMLAH ]],0)</f>
        <v>0</v>
      </c>
    </row>
    <row r="258" spans="1:21" ht="13.2" hidden="1" x14ac:dyDescent="0.25">
      <c r="A258" s="1" t="s">
        <v>1136</v>
      </c>
      <c r="B258" s="48"/>
      <c r="C258" s="49"/>
      <c r="D258" s="48"/>
      <c r="E258" s="48"/>
      <c r="F258" s="50"/>
      <c r="G258" s="122"/>
      <c r="H258" s="150"/>
      <c r="I258" s="49" t="s">
        <v>562</v>
      </c>
      <c r="J258" s="416">
        <v>1</v>
      </c>
      <c r="K258" s="48" t="s">
        <v>120</v>
      </c>
      <c r="L258" s="50">
        <v>1500000</v>
      </c>
      <c r="M258" s="50">
        <v>0</v>
      </c>
      <c r="N258" s="247">
        <f t="shared" si="51"/>
        <v>0</v>
      </c>
      <c r="O258" s="207" t="s">
        <v>1291</v>
      </c>
      <c r="P258" s="180"/>
      <c r="Q258" s="180"/>
      <c r="T258" s="204"/>
      <c r="U258" s="204">
        <f>IF(perbaikan_revisi[[#This Row],[Akrual]]&gt;perbaikan_revisi[[#This Row],[JUMLAH ]],perbaikan_revisi[[#This Row],[Akrual]]-perbaikan_revisi[[#This Row],[JUMLAH ]],0)</f>
        <v>0</v>
      </c>
    </row>
    <row r="259" spans="1:21" ht="13.2" hidden="1" x14ac:dyDescent="0.25">
      <c r="A259" s="1" t="s">
        <v>1137</v>
      </c>
      <c r="B259" s="48"/>
      <c r="C259" s="49"/>
      <c r="D259" s="48"/>
      <c r="E259" s="48"/>
      <c r="F259" s="50"/>
      <c r="G259" s="122"/>
      <c r="H259" s="150"/>
      <c r="I259" s="49" t="s">
        <v>563</v>
      </c>
      <c r="J259" s="416">
        <v>1</v>
      </c>
      <c r="K259" s="48" t="s">
        <v>120</v>
      </c>
      <c r="L259" s="50">
        <v>1000000</v>
      </c>
      <c r="M259" s="50">
        <v>0</v>
      </c>
      <c r="N259" s="247">
        <f t="shared" si="51"/>
        <v>0</v>
      </c>
      <c r="O259" s="207" t="s">
        <v>1291</v>
      </c>
      <c r="P259" s="180"/>
      <c r="Q259" s="180"/>
      <c r="T259" s="204"/>
      <c r="U259" s="204">
        <f>IF(perbaikan_revisi[[#This Row],[Akrual]]&gt;perbaikan_revisi[[#This Row],[JUMLAH ]],perbaikan_revisi[[#This Row],[Akrual]]-perbaikan_revisi[[#This Row],[JUMLAH ]],0)</f>
        <v>0</v>
      </c>
    </row>
    <row r="260" spans="1:21" ht="13.2" hidden="1" x14ac:dyDescent="0.25">
      <c r="A260" s="1" t="s">
        <v>1138</v>
      </c>
      <c r="B260" s="48"/>
      <c r="C260" s="49"/>
      <c r="D260" s="48"/>
      <c r="E260" s="48"/>
      <c r="F260" s="50"/>
      <c r="G260" s="122"/>
      <c r="H260" s="150"/>
      <c r="I260" s="49" t="s">
        <v>643</v>
      </c>
      <c r="J260" s="416">
        <v>1</v>
      </c>
      <c r="K260" s="48" t="s">
        <v>120</v>
      </c>
      <c r="L260" s="50">
        <v>1500000</v>
      </c>
      <c r="M260" s="50">
        <v>0</v>
      </c>
      <c r="N260" s="247">
        <f t="shared" si="51"/>
        <v>0</v>
      </c>
      <c r="O260" s="207" t="s">
        <v>1291</v>
      </c>
      <c r="P260" s="180"/>
      <c r="Q260" s="180"/>
      <c r="T260" s="204"/>
      <c r="U260" s="204">
        <f>IF(perbaikan_revisi[[#This Row],[Akrual]]&gt;perbaikan_revisi[[#This Row],[JUMLAH ]],perbaikan_revisi[[#This Row],[Akrual]]-perbaikan_revisi[[#This Row],[JUMLAH ]],0)</f>
        <v>0</v>
      </c>
    </row>
    <row r="261" spans="1:21" ht="13.2" hidden="1" x14ac:dyDescent="0.25">
      <c r="A261" s="1" t="s">
        <v>1139</v>
      </c>
      <c r="B261" s="48"/>
      <c r="C261" s="49"/>
      <c r="D261" s="48"/>
      <c r="E261" s="48"/>
      <c r="F261" s="50"/>
      <c r="G261" s="122"/>
      <c r="H261" s="150"/>
      <c r="I261" s="49" t="s">
        <v>1046</v>
      </c>
      <c r="J261" s="416">
        <v>120</v>
      </c>
      <c r="K261" s="48" t="s">
        <v>120</v>
      </c>
      <c r="L261" s="50">
        <v>75000</v>
      </c>
      <c r="M261" s="50">
        <v>0</v>
      </c>
      <c r="N261" s="247">
        <f t="shared" si="51"/>
        <v>0</v>
      </c>
      <c r="O261" s="207" t="s">
        <v>1291</v>
      </c>
      <c r="P261" s="180"/>
      <c r="Q261" s="180"/>
      <c r="T261" s="204"/>
      <c r="U261" s="204">
        <f>IF(perbaikan_revisi[[#This Row],[Akrual]]&gt;perbaikan_revisi[[#This Row],[JUMLAH ]],perbaikan_revisi[[#This Row],[Akrual]]-perbaikan_revisi[[#This Row],[JUMLAH ]],0)</f>
        <v>0</v>
      </c>
    </row>
    <row r="262" spans="1:21" ht="13.2" hidden="1" x14ac:dyDescent="0.25">
      <c r="A262" s="1" t="s">
        <v>1140</v>
      </c>
      <c r="B262" s="48"/>
      <c r="C262" s="49"/>
      <c r="D262" s="48"/>
      <c r="E262" s="48"/>
      <c r="F262" s="50"/>
      <c r="G262" s="122"/>
      <c r="H262" s="151" t="s">
        <v>532</v>
      </c>
      <c r="I262" s="52" t="s">
        <v>159</v>
      </c>
      <c r="J262" s="362"/>
      <c r="K262" s="362"/>
      <c r="L262" s="363"/>
      <c r="M262" s="370">
        <f>SUM(M263:M264)</f>
        <v>0</v>
      </c>
      <c r="N262" s="370">
        <f>SUM(N263:N264)</f>
        <v>0</v>
      </c>
      <c r="O262" s="207" t="s">
        <v>1291</v>
      </c>
      <c r="P262" s="180"/>
      <c r="Q262" s="180"/>
      <c r="R262" s="4" t="s">
        <v>131</v>
      </c>
      <c r="S262" s="223" t="s">
        <v>506</v>
      </c>
      <c r="T262" s="370"/>
      <c r="U262" s="370">
        <f>IF(perbaikan_revisi[[#This Row],[Akrual]]&gt;perbaikan_revisi[[#This Row],[JUMLAH ]],perbaikan_revisi[[#This Row],[Akrual]]-perbaikan_revisi[[#This Row],[JUMLAH ]],0)</f>
        <v>0</v>
      </c>
    </row>
    <row r="263" spans="1:21" ht="26.4" hidden="1" x14ac:dyDescent="0.25">
      <c r="A263" s="1" t="s">
        <v>1141</v>
      </c>
      <c r="B263" s="48"/>
      <c r="C263" s="49"/>
      <c r="D263" s="48"/>
      <c r="E263" s="48"/>
      <c r="F263" s="50"/>
      <c r="G263" s="122"/>
      <c r="H263" s="150"/>
      <c r="I263" s="49" t="s">
        <v>1047</v>
      </c>
      <c r="J263" s="416">
        <v>0</v>
      </c>
      <c r="K263" s="48" t="s">
        <v>1028</v>
      </c>
      <c r="L263" s="50">
        <v>11500000</v>
      </c>
      <c r="M263" s="50">
        <f>ROUNDDOWN(J263*L263,-3)</f>
        <v>0</v>
      </c>
      <c r="N263" s="247">
        <f t="shared" ref="N263:N264" si="52">G263-M263</f>
        <v>0</v>
      </c>
      <c r="O263" s="207" t="s">
        <v>1291</v>
      </c>
      <c r="P263" s="180"/>
      <c r="Q263" s="180"/>
      <c r="T263" s="204"/>
      <c r="U263" s="204">
        <f>IF(perbaikan_revisi[[#This Row],[Akrual]]&gt;perbaikan_revisi[[#This Row],[JUMLAH ]],perbaikan_revisi[[#This Row],[Akrual]]-perbaikan_revisi[[#This Row],[JUMLAH ]],0)</f>
        <v>0</v>
      </c>
    </row>
    <row r="264" spans="1:21" ht="26.4" hidden="1" x14ac:dyDescent="0.25">
      <c r="A264" s="1" t="s">
        <v>1142</v>
      </c>
      <c r="B264" s="48"/>
      <c r="C264" s="49"/>
      <c r="D264" s="48"/>
      <c r="E264" s="48"/>
      <c r="F264" s="50"/>
      <c r="G264" s="122"/>
      <c r="H264" s="150"/>
      <c r="I264" s="49" t="s">
        <v>1048</v>
      </c>
      <c r="J264" s="416">
        <v>2</v>
      </c>
      <c r="K264" s="48" t="s">
        <v>1028</v>
      </c>
      <c r="L264" s="50">
        <v>3519000</v>
      </c>
      <c r="M264" s="50">
        <v>0</v>
      </c>
      <c r="N264" s="247">
        <f t="shared" si="52"/>
        <v>0</v>
      </c>
      <c r="O264" s="207" t="s">
        <v>1291</v>
      </c>
      <c r="P264" s="180"/>
      <c r="Q264" s="180"/>
      <c r="T264" s="204"/>
      <c r="U264" s="204">
        <f>IF(perbaikan_revisi[[#This Row],[Akrual]]&gt;perbaikan_revisi[[#This Row],[JUMLAH ]],perbaikan_revisi[[#This Row],[Akrual]]-perbaikan_revisi[[#This Row],[JUMLAH ]],0)</f>
        <v>0</v>
      </c>
    </row>
    <row r="265" spans="1:21" ht="13.2" hidden="1" x14ac:dyDescent="0.25">
      <c r="A265" s="1" t="s">
        <v>996</v>
      </c>
      <c r="B265" s="48"/>
      <c r="C265" s="49"/>
      <c r="D265" s="48"/>
      <c r="E265" s="48"/>
      <c r="F265" s="50"/>
      <c r="G265" s="122"/>
      <c r="H265" s="149">
        <v>522191</v>
      </c>
      <c r="I265" s="46" t="s">
        <v>185</v>
      </c>
      <c r="J265" s="45"/>
      <c r="K265" s="45"/>
      <c r="L265" s="47"/>
      <c r="M265" s="47">
        <f>M266</f>
        <v>0</v>
      </c>
      <c r="N265" s="47">
        <f>N266</f>
        <v>0</v>
      </c>
      <c r="O265" s="207" t="s">
        <v>1291</v>
      </c>
      <c r="P265" s="180"/>
      <c r="Q265" s="180"/>
      <c r="R265" s="4" t="s">
        <v>131</v>
      </c>
      <c r="S265" s="223" t="s">
        <v>506</v>
      </c>
      <c r="T265" s="47"/>
      <c r="U265" s="47">
        <f>IF(perbaikan_revisi[[#This Row],[Akrual]]&gt;perbaikan_revisi[[#This Row],[JUMLAH ]],perbaikan_revisi[[#This Row],[Akrual]]-perbaikan_revisi[[#This Row],[JUMLAH ]],0)</f>
        <v>0</v>
      </c>
    </row>
    <row r="266" spans="1:21" ht="13.2" hidden="1" x14ac:dyDescent="0.25">
      <c r="A266" s="1" t="s">
        <v>1143</v>
      </c>
      <c r="B266" s="48"/>
      <c r="C266" s="49"/>
      <c r="D266" s="48"/>
      <c r="E266" s="48"/>
      <c r="F266" s="50"/>
      <c r="G266" s="122"/>
      <c r="H266" s="150"/>
      <c r="I266" s="49" t="s">
        <v>966</v>
      </c>
      <c r="J266" s="416">
        <v>1</v>
      </c>
      <c r="K266" s="48" t="s">
        <v>120</v>
      </c>
      <c r="L266" s="50">
        <v>35000000</v>
      </c>
      <c r="M266" s="50">
        <v>0</v>
      </c>
      <c r="N266" s="247">
        <f>G266-M266</f>
        <v>0</v>
      </c>
      <c r="O266" s="207" t="s">
        <v>1291</v>
      </c>
      <c r="P266" s="371"/>
      <c r="Q266" s="180"/>
      <c r="T266" s="204"/>
      <c r="U266" s="204">
        <f>IF(perbaikan_revisi[[#This Row],[Akrual]]&gt;perbaikan_revisi[[#This Row],[JUMLAH ]],perbaikan_revisi[[#This Row],[Akrual]]-perbaikan_revisi[[#This Row],[JUMLAH ]],0)</f>
        <v>0</v>
      </c>
    </row>
    <row r="267" spans="1:21" ht="13.2" hidden="1" x14ac:dyDescent="0.25">
      <c r="A267" s="1" t="s">
        <v>997</v>
      </c>
      <c r="B267" s="48"/>
      <c r="C267" s="49"/>
      <c r="D267" s="48"/>
      <c r="E267" s="48"/>
      <c r="F267" s="50"/>
      <c r="G267" s="122"/>
      <c r="H267" s="149">
        <v>524111</v>
      </c>
      <c r="I267" s="46" t="s">
        <v>35</v>
      </c>
      <c r="J267" s="48"/>
      <c r="K267" s="48"/>
      <c r="L267" s="50"/>
      <c r="M267" s="47">
        <f>M268</f>
        <v>0</v>
      </c>
      <c r="N267" s="47">
        <f>N268</f>
        <v>0</v>
      </c>
      <c r="O267" s="207" t="s">
        <v>1291</v>
      </c>
      <c r="P267" s="180"/>
      <c r="Q267" s="180"/>
      <c r="R267" s="4" t="s">
        <v>131</v>
      </c>
      <c r="S267" s="223" t="s">
        <v>506</v>
      </c>
      <c r="T267" s="47"/>
      <c r="U267" s="47">
        <f>IF(perbaikan_revisi[[#This Row],[Akrual]]&gt;perbaikan_revisi[[#This Row],[JUMLAH ]],perbaikan_revisi[[#This Row],[Akrual]]-perbaikan_revisi[[#This Row],[JUMLAH ]],0)</f>
        <v>0</v>
      </c>
    </row>
    <row r="268" spans="1:21" ht="13.2" hidden="1" x14ac:dyDescent="0.25">
      <c r="A268" s="1" t="s">
        <v>1144</v>
      </c>
      <c r="B268" s="48"/>
      <c r="C268" s="49"/>
      <c r="D268" s="48"/>
      <c r="E268" s="48"/>
      <c r="F268" s="50"/>
      <c r="G268" s="122"/>
      <c r="H268" s="150"/>
      <c r="I268" s="49" t="s">
        <v>967</v>
      </c>
      <c r="J268" s="416">
        <v>3</v>
      </c>
      <c r="K268" s="48" t="s">
        <v>26</v>
      </c>
      <c r="L268" s="50">
        <v>1939000</v>
      </c>
      <c r="M268" s="50">
        <v>0</v>
      </c>
      <c r="N268" s="247">
        <f>G268-M268</f>
        <v>0</v>
      </c>
      <c r="O268" s="207" t="s">
        <v>1291</v>
      </c>
      <c r="P268" s="180"/>
      <c r="Q268" s="180"/>
      <c r="T268" s="204"/>
      <c r="U268" s="204">
        <f>IF(perbaikan_revisi[[#This Row],[Akrual]]&gt;perbaikan_revisi[[#This Row],[JUMLAH ]],perbaikan_revisi[[#This Row],[Akrual]]-perbaikan_revisi[[#This Row],[JUMLAH ]],0)</f>
        <v>0</v>
      </c>
    </row>
    <row r="269" spans="1:21" ht="13.2" hidden="1" x14ac:dyDescent="0.25">
      <c r="A269" s="1" t="s">
        <v>998</v>
      </c>
      <c r="B269" s="48"/>
      <c r="C269" s="49"/>
      <c r="D269" s="48"/>
      <c r="E269" s="48"/>
      <c r="F269" s="50"/>
      <c r="G269" s="122"/>
      <c r="H269" s="151" t="s">
        <v>529</v>
      </c>
      <c r="I269" s="52" t="s">
        <v>477</v>
      </c>
      <c r="J269" s="51"/>
      <c r="K269" s="51"/>
      <c r="L269" s="53"/>
      <c r="M269" s="53">
        <f>SUM(M270:M272)</f>
        <v>0</v>
      </c>
      <c r="N269" s="53">
        <f>SUM(N270:N272)</f>
        <v>0</v>
      </c>
      <c r="O269" s="207" t="s">
        <v>1291</v>
      </c>
      <c r="P269" s="180"/>
      <c r="Q269" s="180"/>
      <c r="R269" s="4" t="s">
        <v>131</v>
      </c>
      <c r="S269" s="223" t="s">
        <v>506</v>
      </c>
      <c r="T269" s="53"/>
      <c r="U269" s="53">
        <f>IF(perbaikan_revisi[[#This Row],[Akrual]]&gt;perbaikan_revisi[[#This Row],[JUMLAH ]],perbaikan_revisi[[#This Row],[Akrual]]-perbaikan_revisi[[#This Row],[JUMLAH ]],0)</f>
        <v>0</v>
      </c>
    </row>
    <row r="270" spans="1:21" ht="13.2" hidden="1" x14ac:dyDescent="0.25">
      <c r="A270" s="1" t="s">
        <v>1145</v>
      </c>
      <c r="B270" s="48"/>
      <c r="C270" s="49"/>
      <c r="D270" s="48"/>
      <c r="E270" s="48"/>
      <c r="F270" s="50"/>
      <c r="G270" s="122"/>
      <c r="H270" s="150"/>
      <c r="I270" s="49" t="s">
        <v>1049</v>
      </c>
      <c r="J270" s="416">
        <v>75</v>
      </c>
      <c r="K270" s="48" t="s">
        <v>479</v>
      </c>
      <c r="L270" s="50">
        <v>693000</v>
      </c>
      <c r="M270" s="50">
        <v>0</v>
      </c>
      <c r="N270" s="247">
        <f t="shared" ref="N270:N272" si="53">G270-M270</f>
        <v>0</v>
      </c>
      <c r="O270" s="207" t="s">
        <v>1291</v>
      </c>
      <c r="P270" s="180"/>
      <c r="Q270" s="180"/>
      <c r="T270" s="204"/>
      <c r="U270" s="204">
        <f>IF(perbaikan_revisi[[#This Row],[Akrual]]&gt;perbaikan_revisi[[#This Row],[JUMLAH ]],perbaikan_revisi[[#This Row],[Akrual]]-perbaikan_revisi[[#This Row],[JUMLAH ]],0)</f>
        <v>0</v>
      </c>
    </row>
    <row r="271" spans="1:21" ht="13.2" hidden="1" x14ac:dyDescent="0.25">
      <c r="A271" s="1" t="s">
        <v>1146</v>
      </c>
      <c r="B271" s="48"/>
      <c r="C271" s="49"/>
      <c r="D271" s="48"/>
      <c r="E271" s="48"/>
      <c r="F271" s="50"/>
      <c r="G271" s="122"/>
      <c r="H271" s="150"/>
      <c r="I271" s="49" t="s">
        <v>1257</v>
      </c>
      <c r="J271" s="416">
        <v>150</v>
      </c>
      <c r="K271" s="48" t="s">
        <v>479</v>
      </c>
      <c r="L271" s="50">
        <v>130000</v>
      </c>
      <c r="M271" s="50">
        <v>0</v>
      </c>
      <c r="N271" s="247">
        <f t="shared" si="53"/>
        <v>0</v>
      </c>
      <c r="O271" s="207" t="s">
        <v>1291</v>
      </c>
      <c r="P271" s="180"/>
      <c r="Q271" s="180"/>
      <c r="T271" s="204"/>
      <c r="U271" s="204">
        <f>IF(perbaikan_revisi[[#This Row],[Akrual]]&gt;perbaikan_revisi[[#This Row],[JUMLAH ]],perbaikan_revisi[[#This Row],[Akrual]]-perbaikan_revisi[[#This Row],[JUMLAH ]],0)</f>
        <v>0</v>
      </c>
    </row>
    <row r="272" spans="1:21" ht="13.2" hidden="1" x14ac:dyDescent="0.25">
      <c r="A272" s="1" t="s">
        <v>1147</v>
      </c>
      <c r="B272" s="48"/>
      <c r="C272" s="49"/>
      <c r="D272" s="48"/>
      <c r="E272" s="48"/>
      <c r="F272" s="50"/>
      <c r="G272" s="122"/>
      <c r="H272" s="150"/>
      <c r="I272" s="49" t="s">
        <v>1051</v>
      </c>
      <c r="J272" s="416">
        <v>0</v>
      </c>
      <c r="K272" s="48" t="s">
        <v>479</v>
      </c>
      <c r="L272" s="50">
        <v>105000</v>
      </c>
      <c r="M272" s="50">
        <f>ROUNDDOWN(J272*L272,-3)</f>
        <v>0</v>
      </c>
      <c r="N272" s="247">
        <f t="shared" si="53"/>
        <v>0</v>
      </c>
      <c r="O272" s="207" t="s">
        <v>1291</v>
      </c>
      <c r="P272" s="180"/>
      <c r="Q272" s="180"/>
      <c r="T272" s="204"/>
      <c r="U272" s="204">
        <f>IF(perbaikan_revisi[[#This Row],[Akrual]]&gt;perbaikan_revisi[[#This Row],[JUMLAH ]],perbaikan_revisi[[#This Row],[Akrual]]-perbaikan_revisi[[#This Row],[JUMLAH ]],0)</f>
        <v>0</v>
      </c>
    </row>
    <row r="273" spans="1:21" ht="26.4" hidden="1" x14ac:dyDescent="0.25">
      <c r="A273" s="1" t="s">
        <v>999</v>
      </c>
      <c r="B273" s="48"/>
      <c r="C273" s="49"/>
      <c r="D273" s="48"/>
      <c r="E273" s="48"/>
      <c r="F273" s="50"/>
      <c r="G273" s="122"/>
      <c r="H273" s="155" t="s">
        <v>963</v>
      </c>
      <c r="I273" s="64" t="s">
        <v>1036</v>
      </c>
      <c r="J273" s="63"/>
      <c r="K273" s="63"/>
      <c r="L273" s="65"/>
      <c r="M273" s="65">
        <f>SUM(M274,M280,M282,M284,M286)</f>
        <v>0</v>
      </c>
      <c r="N273" s="327">
        <f>SUM(N274,N282,N284)</f>
        <v>0</v>
      </c>
      <c r="O273" s="207" t="s">
        <v>1291</v>
      </c>
      <c r="P273" s="180" t="s">
        <v>499</v>
      </c>
      <c r="Q273" s="180" t="s">
        <v>500</v>
      </c>
      <c r="S273" s="223"/>
      <c r="T273" s="65"/>
      <c r="U273" s="65">
        <f>IF(perbaikan_revisi[[#This Row],[Akrual]]&gt;perbaikan_revisi[[#This Row],[JUMLAH ]],perbaikan_revisi[[#This Row],[Akrual]]-perbaikan_revisi[[#This Row],[JUMLAH ]],0)</f>
        <v>0</v>
      </c>
    </row>
    <row r="274" spans="1:21" ht="13.2" hidden="1" x14ac:dyDescent="0.25">
      <c r="A274" s="1" t="s">
        <v>1000</v>
      </c>
      <c r="B274" s="48"/>
      <c r="C274" s="49"/>
      <c r="D274" s="48"/>
      <c r="E274" s="48"/>
      <c r="F274" s="50"/>
      <c r="G274" s="122"/>
      <c r="H274" s="151">
        <v>521211</v>
      </c>
      <c r="I274" s="52" t="s">
        <v>24</v>
      </c>
      <c r="J274" s="51"/>
      <c r="K274" s="51"/>
      <c r="L274" s="53"/>
      <c r="M274" s="53">
        <f>SUM(M275:M279)</f>
        <v>0</v>
      </c>
      <c r="N274" s="324">
        <f>SUM(N275:N279)</f>
        <v>0</v>
      </c>
      <c r="O274" s="207" t="s">
        <v>1291</v>
      </c>
      <c r="P274" s="180"/>
      <c r="Q274" s="180"/>
      <c r="R274" s="4" t="s">
        <v>131</v>
      </c>
      <c r="S274" s="223" t="s">
        <v>500</v>
      </c>
      <c r="T274" s="53"/>
      <c r="U274" s="53">
        <f>IF(perbaikan_revisi[[#This Row],[Akrual]]&gt;perbaikan_revisi[[#This Row],[JUMLAH ]],perbaikan_revisi[[#This Row],[Akrual]]-perbaikan_revisi[[#This Row],[JUMLAH ]],0)</f>
        <v>0</v>
      </c>
    </row>
    <row r="275" spans="1:21" ht="13.2" hidden="1" x14ac:dyDescent="0.25">
      <c r="A275" s="1" t="s">
        <v>1148</v>
      </c>
      <c r="B275" s="48"/>
      <c r="C275" s="49"/>
      <c r="D275" s="48"/>
      <c r="E275" s="48"/>
      <c r="F275" s="50"/>
      <c r="G275" s="122"/>
      <c r="H275" s="150"/>
      <c r="I275" s="49" t="s">
        <v>554</v>
      </c>
      <c r="J275" s="416">
        <v>150</v>
      </c>
      <c r="K275" s="48" t="s">
        <v>26</v>
      </c>
      <c r="L275" s="50">
        <v>75000</v>
      </c>
      <c r="M275" s="50">
        <v>0</v>
      </c>
      <c r="N275" s="247">
        <f t="shared" ref="N275:N279" si="54">G275-M275</f>
        <v>0</v>
      </c>
      <c r="O275" s="207" t="s">
        <v>1291</v>
      </c>
      <c r="P275" s="180"/>
      <c r="Q275" s="180"/>
      <c r="T275" s="204"/>
      <c r="U275" s="204">
        <f>IF(perbaikan_revisi[[#This Row],[Akrual]]&gt;perbaikan_revisi[[#This Row],[JUMLAH ]],perbaikan_revisi[[#This Row],[Akrual]]-perbaikan_revisi[[#This Row],[JUMLAH ]],0)</f>
        <v>0</v>
      </c>
    </row>
    <row r="276" spans="1:21" ht="13.2" hidden="1" x14ac:dyDescent="0.25">
      <c r="A276" s="1" t="s">
        <v>1149</v>
      </c>
      <c r="B276" s="48"/>
      <c r="C276" s="49"/>
      <c r="D276" s="48"/>
      <c r="E276" s="48"/>
      <c r="F276" s="50"/>
      <c r="G276" s="122"/>
      <c r="H276" s="150"/>
      <c r="I276" s="49" t="s">
        <v>1037</v>
      </c>
      <c r="J276" s="416">
        <v>2</v>
      </c>
      <c r="K276" s="48" t="s">
        <v>120</v>
      </c>
      <c r="L276" s="50">
        <v>1000000</v>
      </c>
      <c r="M276" s="50">
        <v>0</v>
      </c>
      <c r="N276" s="247">
        <f t="shared" si="54"/>
        <v>0</v>
      </c>
      <c r="O276" s="207" t="s">
        <v>1291</v>
      </c>
      <c r="P276" s="180"/>
      <c r="Q276" s="180"/>
      <c r="T276" s="204"/>
      <c r="U276" s="204">
        <f>IF(perbaikan_revisi[[#This Row],[Akrual]]&gt;perbaikan_revisi[[#This Row],[JUMLAH ]],perbaikan_revisi[[#This Row],[Akrual]]-perbaikan_revisi[[#This Row],[JUMLAH ]],0)</f>
        <v>0</v>
      </c>
    </row>
    <row r="277" spans="1:21" ht="13.2" hidden="1" x14ac:dyDescent="0.25">
      <c r="A277" s="1" t="s">
        <v>1150</v>
      </c>
      <c r="B277" s="48"/>
      <c r="C277" s="49"/>
      <c r="D277" s="48"/>
      <c r="E277" s="48"/>
      <c r="F277" s="50"/>
      <c r="G277" s="122"/>
      <c r="H277" s="150"/>
      <c r="I277" s="49" t="s">
        <v>556</v>
      </c>
      <c r="J277" s="416">
        <v>1</v>
      </c>
      <c r="K277" s="48" t="s">
        <v>120</v>
      </c>
      <c r="L277" s="50">
        <v>1500000</v>
      </c>
      <c r="M277" s="50">
        <v>0</v>
      </c>
      <c r="N277" s="247">
        <f t="shared" si="54"/>
        <v>0</v>
      </c>
      <c r="O277" s="207" t="s">
        <v>1291</v>
      </c>
      <c r="P277" s="180"/>
      <c r="Q277" s="180"/>
      <c r="T277" s="204"/>
      <c r="U277" s="204">
        <f>IF(perbaikan_revisi[[#This Row],[Akrual]]&gt;perbaikan_revisi[[#This Row],[JUMLAH ]],perbaikan_revisi[[#This Row],[Akrual]]-perbaikan_revisi[[#This Row],[JUMLAH ]],0)</f>
        <v>0</v>
      </c>
    </row>
    <row r="278" spans="1:21" ht="13.2" hidden="1" x14ac:dyDescent="0.25">
      <c r="A278" s="1" t="s">
        <v>1151</v>
      </c>
      <c r="B278" s="48"/>
      <c r="C278" s="49"/>
      <c r="D278" s="48"/>
      <c r="E278" s="48"/>
      <c r="F278" s="50"/>
      <c r="G278" s="122"/>
      <c r="H278" s="150"/>
      <c r="I278" s="49" t="s">
        <v>557</v>
      </c>
      <c r="J278" s="416">
        <v>2</v>
      </c>
      <c r="K278" s="48" t="s">
        <v>120</v>
      </c>
      <c r="L278" s="50">
        <v>1000000</v>
      </c>
      <c r="M278" s="50">
        <v>0</v>
      </c>
      <c r="N278" s="247">
        <f t="shared" si="54"/>
        <v>0</v>
      </c>
      <c r="O278" s="207" t="s">
        <v>1291</v>
      </c>
      <c r="P278" s="180"/>
      <c r="Q278" s="180"/>
      <c r="T278" s="204"/>
      <c r="U278" s="204">
        <f>IF(perbaikan_revisi[[#This Row],[Akrual]]&gt;perbaikan_revisi[[#This Row],[JUMLAH ]],perbaikan_revisi[[#This Row],[Akrual]]-perbaikan_revisi[[#This Row],[JUMLAH ]],0)</f>
        <v>0</v>
      </c>
    </row>
    <row r="279" spans="1:21" ht="13.2" hidden="1" x14ac:dyDescent="0.25">
      <c r="A279" s="1" t="s">
        <v>1152</v>
      </c>
      <c r="B279" s="48"/>
      <c r="C279" s="49"/>
      <c r="D279" s="48"/>
      <c r="E279" s="48"/>
      <c r="F279" s="50"/>
      <c r="G279" s="122"/>
      <c r="H279" s="150"/>
      <c r="I279" s="176" t="s">
        <v>1038</v>
      </c>
      <c r="J279" s="416">
        <v>100</v>
      </c>
      <c r="K279" s="48" t="s">
        <v>120</v>
      </c>
      <c r="L279" s="50">
        <v>150000</v>
      </c>
      <c r="M279" s="50">
        <v>0</v>
      </c>
      <c r="N279" s="247">
        <f t="shared" si="54"/>
        <v>0</v>
      </c>
      <c r="O279" s="207" t="s">
        <v>1291</v>
      </c>
      <c r="P279" s="180"/>
      <c r="Q279" s="180"/>
      <c r="T279" s="204"/>
      <c r="U279" s="204">
        <f>IF(perbaikan_revisi[[#This Row],[Akrual]]&gt;perbaikan_revisi[[#This Row],[JUMLAH ]],perbaikan_revisi[[#This Row],[Akrual]]-perbaikan_revisi[[#This Row],[JUMLAH ]],0)</f>
        <v>0</v>
      </c>
    </row>
    <row r="280" spans="1:21" ht="13.2" hidden="1" x14ac:dyDescent="0.25">
      <c r="A280" s="1" t="s">
        <v>1039</v>
      </c>
      <c r="B280" s="48"/>
      <c r="C280" s="49"/>
      <c r="D280" s="48"/>
      <c r="E280" s="48"/>
      <c r="F280" s="50"/>
      <c r="G280" s="122"/>
      <c r="H280" s="149">
        <v>521213</v>
      </c>
      <c r="I280" s="46" t="s">
        <v>1040</v>
      </c>
      <c r="J280" s="45"/>
      <c r="K280" s="45"/>
      <c r="L280" s="47"/>
      <c r="M280" s="47">
        <f>M281</f>
        <v>0</v>
      </c>
      <c r="N280" s="323">
        <f>N281</f>
        <v>0</v>
      </c>
      <c r="O280" s="207" t="s">
        <v>1291</v>
      </c>
      <c r="P280" s="180"/>
      <c r="Q280" s="180"/>
      <c r="R280" s="4" t="s">
        <v>131</v>
      </c>
      <c r="S280" s="223" t="s">
        <v>500</v>
      </c>
      <c r="T280" s="47"/>
      <c r="U280" s="47">
        <f>IF(perbaikan_revisi[[#This Row],[Akrual]]&gt;perbaikan_revisi[[#This Row],[JUMLAH ]],perbaikan_revisi[[#This Row],[Akrual]]-perbaikan_revisi[[#This Row],[JUMLAH ]],0)</f>
        <v>0</v>
      </c>
    </row>
    <row r="281" spans="1:21" ht="13.2" hidden="1" x14ac:dyDescent="0.25">
      <c r="A281" s="1" t="s">
        <v>1153</v>
      </c>
      <c r="B281" s="48"/>
      <c r="C281" s="49"/>
      <c r="D281" s="48"/>
      <c r="E281" s="48"/>
      <c r="F281" s="50"/>
      <c r="G281" s="122"/>
      <c r="H281" s="150"/>
      <c r="I281" s="49" t="s">
        <v>1041</v>
      </c>
      <c r="J281" s="416">
        <v>80</v>
      </c>
      <c r="K281" s="48" t="s">
        <v>479</v>
      </c>
      <c r="L281" s="50">
        <v>80000</v>
      </c>
      <c r="M281" s="50">
        <v>0</v>
      </c>
      <c r="N281" s="247">
        <f>G281-M281</f>
        <v>0</v>
      </c>
      <c r="O281" s="207" t="s">
        <v>1291</v>
      </c>
      <c r="P281" s="180"/>
      <c r="Q281" s="180"/>
      <c r="T281" s="204"/>
      <c r="U281" s="204">
        <f>IF(perbaikan_revisi[[#This Row],[Akrual]]&gt;perbaikan_revisi[[#This Row],[JUMLAH ]],perbaikan_revisi[[#This Row],[Akrual]]-perbaikan_revisi[[#This Row],[JUMLAH ]],0)</f>
        <v>0</v>
      </c>
    </row>
    <row r="282" spans="1:21" ht="13.2" hidden="1" x14ac:dyDescent="0.25">
      <c r="A282" s="1" t="s">
        <v>1001</v>
      </c>
      <c r="B282" s="48"/>
      <c r="C282" s="49"/>
      <c r="D282" s="48"/>
      <c r="E282" s="48"/>
      <c r="F282" s="50"/>
      <c r="G282" s="122"/>
      <c r="H282" s="149">
        <v>522151</v>
      </c>
      <c r="I282" s="46" t="s">
        <v>31</v>
      </c>
      <c r="J282" s="45"/>
      <c r="K282" s="45"/>
      <c r="L282" s="47"/>
      <c r="M282" s="47">
        <f>M283</f>
        <v>0</v>
      </c>
      <c r="N282" s="323">
        <f>N283</f>
        <v>0</v>
      </c>
      <c r="O282" s="207" t="s">
        <v>1291</v>
      </c>
      <c r="P282" s="180"/>
      <c r="Q282" s="180"/>
      <c r="R282" s="4" t="s">
        <v>131</v>
      </c>
      <c r="S282" s="223" t="s">
        <v>500</v>
      </c>
      <c r="T282" s="47"/>
      <c r="U282" s="47">
        <f>IF(perbaikan_revisi[[#This Row],[Akrual]]&gt;perbaikan_revisi[[#This Row],[JUMLAH ]],perbaikan_revisi[[#This Row],[Akrual]]-perbaikan_revisi[[#This Row],[JUMLAH ]],0)</f>
        <v>0</v>
      </c>
    </row>
    <row r="283" spans="1:21" ht="13.2" hidden="1" x14ac:dyDescent="0.25">
      <c r="A283" s="1" t="s">
        <v>1154</v>
      </c>
      <c r="B283" s="48"/>
      <c r="C283" s="49"/>
      <c r="D283" s="48"/>
      <c r="E283" s="48"/>
      <c r="F283" s="50"/>
      <c r="G283" s="122"/>
      <c r="H283" s="150"/>
      <c r="I283" s="49" t="s">
        <v>558</v>
      </c>
      <c r="J283" s="416">
        <v>18</v>
      </c>
      <c r="K283" s="48" t="s">
        <v>33</v>
      </c>
      <c r="L283" s="50">
        <v>1000000</v>
      </c>
      <c r="M283" s="50">
        <v>0</v>
      </c>
      <c r="N283" s="247">
        <f>G283-M283</f>
        <v>0</v>
      </c>
      <c r="O283" s="207" t="s">
        <v>1291</v>
      </c>
      <c r="P283" s="180"/>
      <c r="Q283" s="180"/>
      <c r="T283" s="204"/>
      <c r="U283" s="204">
        <f>IF(perbaikan_revisi[[#This Row],[Akrual]]&gt;perbaikan_revisi[[#This Row],[JUMLAH ]],perbaikan_revisi[[#This Row],[Akrual]]-perbaikan_revisi[[#This Row],[JUMLAH ]],0)</f>
        <v>0</v>
      </c>
    </row>
    <row r="284" spans="1:21" ht="13.2" hidden="1" x14ac:dyDescent="0.25">
      <c r="A284" s="1" t="s">
        <v>1002</v>
      </c>
      <c r="B284" s="48"/>
      <c r="C284" s="49"/>
      <c r="D284" s="48"/>
      <c r="E284" s="48"/>
      <c r="F284" s="50"/>
      <c r="G284" s="122"/>
      <c r="H284" s="149">
        <v>524111</v>
      </c>
      <c r="I284" s="46" t="s">
        <v>35</v>
      </c>
      <c r="J284" s="48"/>
      <c r="K284" s="48"/>
      <c r="L284" s="50"/>
      <c r="M284" s="47">
        <f>M285</f>
        <v>0</v>
      </c>
      <c r="N284" s="323">
        <f>N285</f>
        <v>0</v>
      </c>
      <c r="O284" s="207" t="s">
        <v>1291</v>
      </c>
      <c r="P284" s="180"/>
      <c r="Q284" s="180"/>
      <c r="R284" s="4" t="s">
        <v>131</v>
      </c>
      <c r="S284" s="223" t="s">
        <v>500</v>
      </c>
      <c r="T284" s="47"/>
      <c r="U284" s="47">
        <f>IF(perbaikan_revisi[[#This Row],[Akrual]]&gt;perbaikan_revisi[[#This Row],[JUMLAH ]],perbaikan_revisi[[#This Row],[Akrual]]-perbaikan_revisi[[#This Row],[JUMLAH ]],0)</f>
        <v>0</v>
      </c>
    </row>
    <row r="285" spans="1:21" ht="13.2" hidden="1" x14ac:dyDescent="0.25">
      <c r="A285" s="1" t="s">
        <v>1155</v>
      </c>
      <c r="B285" s="48"/>
      <c r="C285" s="49"/>
      <c r="D285" s="48"/>
      <c r="E285" s="48"/>
      <c r="F285" s="50"/>
      <c r="G285" s="122"/>
      <c r="H285" s="150"/>
      <c r="I285" s="49" t="s">
        <v>1042</v>
      </c>
      <c r="J285" s="416">
        <v>20</v>
      </c>
      <c r="K285" s="48" t="s">
        <v>26</v>
      </c>
      <c r="L285" s="50">
        <v>5829500</v>
      </c>
      <c r="M285" s="50">
        <v>0</v>
      </c>
      <c r="N285" s="247">
        <f>G285-M285</f>
        <v>0</v>
      </c>
      <c r="O285" s="207" t="s">
        <v>1291</v>
      </c>
      <c r="P285" s="180"/>
      <c r="Q285" s="180"/>
      <c r="T285" s="204"/>
      <c r="U285" s="204">
        <f>IF(perbaikan_revisi[[#This Row],[Akrual]]&gt;perbaikan_revisi[[#This Row],[JUMLAH ]],perbaikan_revisi[[#This Row],[Akrual]]-perbaikan_revisi[[#This Row],[JUMLAH ]],0)</f>
        <v>0</v>
      </c>
    </row>
    <row r="286" spans="1:21" ht="13.2" hidden="1" x14ac:dyDescent="0.25">
      <c r="A286" s="1" t="s">
        <v>1044</v>
      </c>
      <c r="B286" s="48"/>
      <c r="C286" s="49"/>
      <c r="D286" s="48"/>
      <c r="E286" s="48"/>
      <c r="F286" s="50"/>
      <c r="G286" s="122"/>
      <c r="H286" s="149">
        <v>524113</v>
      </c>
      <c r="I286" s="46" t="s">
        <v>1043</v>
      </c>
      <c r="J286" s="48"/>
      <c r="K286" s="48"/>
      <c r="L286" s="50"/>
      <c r="M286" s="47">
        <f>M287</f>
        <v>0</v>
      </c>
      <c r="N286" s="323">
        <f>N287</f>
        <v>0</v>
      </c>
      <c r="O286" s="207" t="s">
        <v>1291</v>
      </c>
      <c r="P286" s="180"/>
      <c r="Q286" s="180"/>
      <c r="R286" s="4" t="s">
        <v>131</v>
      </c>
      <c r="T286" s="47"/>
      <c r="U286" s="47">
        <f>IF(perbaikan_revisi[[#This Row],[Akrual]]&gt;perbaikan_revisi[[#This Row],[JUMLAH ]],perbaikan_revisi[[#This Row],[Akrual]]-perbaikan_revisi[[#This Row],[JUMLAH ]],0)</f>
        <v>0</v>
      </c>
    </row>
    <row r="287" spans="1:21" ht="13.2" hidden="1" x14ac:dyDescent="0.25">
      <c r="A287" s="1" t="s">
        <v>1156</v>
      </c>
      <c r="B287" s="48"/>
      <c r="C287" s="49"/>
      <c r="D287" s="48"/>
      <c r="E287" s="48"/>
      <c r="F287" s="50"/>
      <c r="G287" s="122"/>
      <c r="H287" s="150"/>
      <c r="I287" s="49" t="s">
        <v>1042</v>
      </c>
      <c r="J287" s="416">
        <v>0</v>
      </c>
      <c r="K287" s="48" t="s">
        <v>26</v>
      </c>
      <c r="L287" s="50">
        <v>150000</v>
      </c>
      <c r="M287" s="50">
        <f>ROUNDDOWN(J287*L287,-3)</f>
        <v>0</v>
      </c>
      <c r="N287" s="247">
        <f>G287-M287</f>
        <v>0</v>
      </c>
      <c r="O287" s="207" t="s">
        <v>1292</v>
      </c>
      <c r="P287" s="180"/>
      <c r="Q287" s="180"/>
      <c r="T287" s="204"/>
      <c r="U287" s="204">
        <f>IF(perbaikan_revisi[[#This Row],[Akrual]]&gt;perbaikan_revisi[[#This Row],[JUMLAH ]],perbaikan_revisi[[#This Row],[Akrual]]-perbaikan_revisi[[#This Row],[JUMLAH ]],0)</f>
        <v>0</v>
      </c>
    </row>
    <row r="288" spans="1:21" ht="13.2" hidden="1" x14ac:dyDescent="0.25">
      <c r="A288" s="1" t="s">
        <v>1003</v>
      </c>
      <c r="B288" s="48"/>
      <c r="C288" s="49"/>
      <c r="D288" s="48"/>
      <c r="E288" s="48"/>
      <c r="F288" s="50"/>
      <c r="G288" s="122"/>
      <c r="H288" s="155" t="s">
        <v>984</v>
      </c>
      <c r="I288" s="64" t="s">
        <v>985</v>
      </c>
      <c r="J288" s="63"/>
      <c r="K288" s="63"/>
      <c r="L288" s="65"/>
      <c r="M288" s="65">
        <f>M289</f>
        <v>0</v>
      </c>
      <c r="N288" s="327">
        <f>N289</f>
        <v>0</v>
      </c>
      <c r="O288" s="207" t="s">
        <v>1291</v>
      </c>
      <c r="P288" s="180" t="s">
        <v>499</v>
      </c>
      <c r="Q288" s="180" t="s">
        <v>501</v>
      </c>
      <c r="S288" s="223"/>
      <c r="T288" s="65"/>
      <c r="U288" s="65">
        <f>IF(perbaikan_revisi[[#This Row],[Akrual]]&gt;perbaikan_revisi[[#This Row],[JUMLAH ]],perbaikan_revisi[[#This Row],[Akrual]]-perbaikan_revisi[[#This Row],[JUMLAH ]],0)</f>
        <v>0</v>
      </c>
    </row>
    <row r="289" spans="1:21" ht="13.2" hidden="1" x14ac:dyDescent="0.25">
      <c r="A289" s="1" t="s">
        <v>1004</v>
      </c>
      <c r="B289" s="48"/>
      <c r="C289" s="49"/>
      <c r="D289" s="48"/>
      <c r="E289" s="48"/>
      <c r="F289" s="50"/>
      <c r="G289" s="122"/>
      <c r="H289" s="149">
        <v>524111</v>
      </c>
      <c r="I289" s="46" t="s">
        <v>35</v>
      </c>
      <c r="J289" s="51"/>
      <c r="K289" s="51"/>
      <c r="L289" s="53"/>
      <c r="M289" s="53">
        <f>M290</f>
        <v>0</v>
      </c>
      <c r="N289" s="324">
        <f>N290</f>
        <v>0</v>
      </c>
      <c r="O289" s="207" t="s">
        <v>1291</v>
      </c>
      <c r="P289" s="180"/>
      <c r="Q289" s="180"/>
      <c r="R289" s="4" t="s">
        <v>131</v>
      </c>
      <c r="S289" s="180" t="s">
        <v>501</v>
      </c>
      <c r="T289" s="53"/>
      <c r="U289" s="53">
        <f>IF(perbaikan_revisi[[#This Row],[Akrual]]&gt;perbaikan_revisi[[#This Row],[JUMLAH ]],perbaikan_revisi[[#This Row],[Akrual]]-perbaikan_revisi[[#This Row],[JUMLAH ]],0)</f>
        <v>0</v>
      </c>
    </row>
    <row r="290" spans="1:21" ht="13.2" hidden="1" x14ac:dyDescent="0.25">
      <c r="A290" s="1" t="s">
        <v>1159</v>
      </c>
      <c r="B290" s="48"/>
      <c r="C290" s="49"/>
      <c r="D290" s="48"/>
      <c r="E290" s="48"/>
      <c r="F290" s="50"/>
      <c r="G290" s="122"/>
      <c r="H290" s="150"/>
      <c r="I290" s="49" t="s">
        <v>986</v>
      </c>
      <c r="J290" s="48">
        <v>5</v>
      </c>
      <c r="K290" s="48" t="s">
        <v>26</v>
      </c>
      <c r="L290" s="50">
        <v>5300000</v>
      </c>
      <c r="M290" s="50">
        <v>0</v>
      </c>
      <c r="N290" s="247">
        <f>G290-M290</f>
        <v>0</v>
      </c>
      <c r="O290" s="207" t="s">
        <v>1291</v>
      </c>
      <c r="P290" s="180"/>
      <c r="Q290" s="180"/>
      <c r="T290" s="204"/>
      <c r="U290" s="204">
        <f>IF(perbaikan_revisi[[#This Row],[Akrual]]&gt;perbaikan_revisi[[#This Row],[JUMLAH ]],perbaikan_revisi[[#This Row],[Akrual]]-perbaikan_revisi[[#This Row],[JUMLAH ]],0)</f>
        <v>0</v>
      </c>
    </row>
    <row r="291" spans="1:21" ht="13.2" hidden="1" x14ac:dyDescent="0.25">
      <c r="A291" s="1" t="s">
        <v>1016</v>
      </c>
      <c r="B291" s="48"/>
      <c r="C291" s="49"/>
      <c r="D291" s="48"/>
      <c r="E291" s="48"/>
      <c r="F291" s="50"/>
      <c r="G291" s="122"/>
      <c r="H291" s="155" t="s">
        <v>1015</v>
      </c>
      <c r="I291" s="64" t="s">
        <v>1025</v>
      </c>
      <c r="J291" s="63"/>
      <c r="K291" s="63"/>
      <c r="L291" s="65"/>
      <c r="M291" s="65">
        <f>M292</f>
        <v>0</v>
      </c>
      <c r="N291" s="327">
        <f>N292</f>
        <v>0</v>
      </c>
      <c r="O291" s="207" t="s">
        <v>1291</v>
      </c>
      <c r="P291" s="180" t="s">
        <v>499</v>
      </c>
      <c r="Q291" s="180" t="s">
        <v>500</v>
      </c>
      <c r="S291" s="223"/>
      <c r="T291" s="65"/>
      <c r="U291" s="65">
        <f>IF(perbaikan_revisi[[#This Row],[Akrual]]&gt;perbaikan_revisi[[#This Row],[JUMLAH ]],perbaikan_revisi[[#This Row],[Akrual]]-perbaikan_revisi[[#This Row],[JUMLAH ]],0)</f>
        <v>0</v>
      </c>
    </row>
    <row r="292" spans="1:21" ht="13.2" hidden="1" x14ac:dyDescent="0.25">
      <c r="A292" s="1" t="s">
        <v>1017</v>
      </c>
      <c r="B292" s="48"/>
      <c r="C292" s="49"/>
      <c r="D292" s="48"/>
      <c r="E292" s="48"/>
      <c r="F292" s="50"/>
      <c r="G292" s="122"/>
      <c r="H292" s="151">
        <v>524114</v>
      </c>
      <c r="I292" s="52" t="s">
        <v>954</v>
      </c>
      <c r="J292" s="51"/>
      <c r="K292" s="51"/>
      <c r="L292" s="53"/>
      <c r="M292" s="53">
        <f>SUM(M293:M294)</f>
        <v>0</v>
      </c>
      <c r="N292" s="324">
        <f>SUM(N293:N294)</f>
        <v>0</v>
      </c>
      <c r="O292" s="207" t="s">
        <v>1291</v>
      </c>
      <c r="P292" s="180"/>
      <c r="Q292" s="180"/>
      <c r="R292" s="4" t="s">
        <v>131</v>
      </c>
      <c r="S292" s="223" t="s">
        <v>500</v>
      </c>
      <c r="T292" s="53"/>
      <c r="U292" s="53">
        <f>IF(perbaikan_revisi[[#This Row],[Akrual]]&gt;perbaikan_revisi[[#This Row],[JUMLAH ]],perbaikan_revisi[[#This Row],[Akrual]]-perbaikan_revisi[[#This Row],[JUMLAH ]],0)</f>
        <v>0</v>
      </c>
    </row>
    <row r="293" spans="1:21" ht="13.2" hidden="1" x14ac:dyDescent="0.25">
      <c r="A293" s="1" t="s">
        <v>1259</v>
      </c>
      <c r="B293" s="48"/>
      <c r="C293" s="49"/>
      <c r="D293" s="48"/>
      <c r="E293" s="48"/>
      <c r="F293" s="50"/>
      <c r="G293" s="122"/>
      <c r="H293" s="150"/>
      <c r="I293" s="49" t="s">
        <v>955</v>
      </c>
      <c r="J293" s="48">
        <v>0</v>
      </c>
      <c r="K293" s="48" t="s">
        <v>479</v>
      </c>
      <c r="L293" s="50">
        <v>1000000</v>
      </c>
      <c r="M293" s="50">
        <f>ROUNDDOWN(J293*L293,-3)</f>
        <v>0</v>
      </c>
      <c r="N293" s="247">
        <f t="shared" ref="N293:N294" si="55">G293-M293</f>
        <v>0</v>
      </c>
      <c r="O293" s="207" t="s">
        <v>1292</v>
      </c>
      <c r="P293" s="180"/>
      <c r="Q293" s="180"/>
      <c r="T293" s="204"/>
      <c r="U293" s="204">
        <f>IF(perbaikan_revisi[[#This Row],[Akrual]]&gt;perbaikan_revisi[[#This Row],[JUMLAH ]],perbaikan_revisi[[#This Row],[Akrual]]-perbaikan_revisi[[#This Row],[JUMLAH ]],0)</f>
        <v>0</v>
      </c>
    </row>
    <row r="294" spans="1:21" ht="13.2" hidden="1" x14ac:dyDescent="0.25">
      <c r="A294" s="1" t="s">
        <v>1260</v>
      </c>
      <c r="B294" s="48"/>
      <c r="C294" s="49"/>
      <c r="D294" s="48"/>
      <c r="E294" s="48"/>
      <c r="F294" s="50"/>
      <c r="G294" s="122"/>
      <c r="H294" s="150"/>
      <c r="I294" s="49" t="s">
        <v>956</v>
      </c>
      <c r="J294" s="48">
        <v>0</v>
      </c>
      <c r="K294" s="48" t="s">
        <v>479</v>
      </c>
      <c r="L294" s="50">
        <v>782257.14285714284</v>
      </c>
      <c r="M294" s="50">
        <f>ROUNDDOWN(J294*L294,-3)</f>
        <v>0</v>
      </c>
      <c r="N294" s="247">
        <f t="shared" si="55"/>
        <v>0</v>
      </c>
      <c r="O294" s="207" t="s">
        <v>1292</v>
      </c>
      <c r="P294" s="180"/>
      <c r="Q294" s="180"/>
      <c r="T294" s="204"/>
      <c r="U294" s="204">
        <f>IF(perbaikan_revisi[[#This Row],[Akrual]]&gt;perbaikan_revisi[[#This Row],[JUMLAH ]],perbaikan_revisi[[#This Row],[Akrual]]-perbaikan_revisi[[#This Row],[JUMLAH ]],0)</f>
        <v>0</v>
      </c>
    </row>
    <row r="295" spans="1:21" ht="26.4" hidden="1" x14ac:dyDescent="0.25">
      <c r="A295" s="1" t="s">
        <v>1162</v>
      </c>
      <c r="B295" s="308"/>
      <c r="C295" s="309"/>
      <c r="D295" s="308"/>
      <c r="E295" s="308"/>
      <c r="F295" s="310"/>
      <c r="G295" s="311"/>
      <c r="H295" s="148" t="s">
        <v>1018</v>
      </c>
      <c r="I295" s="43" t="s">
        <v>1273</v>
      </c>
      <c r="J295" s="42"/>
      <c r="K295" s="42"/>
      <c r="L295" s="44"/>
      <c r="M295" s="44">
        <f>SUM(M296,M298)</f>
        <v>0</v>
      </c>
      <c r="N295" s="313">
        <f>SUM(N296,N298)</f>
        <v>0</v>
      </c>
      <c r="O295" s="207" t="s">
        <v>1291</v>
      </c>
      <c r="P295" s="180" t="s">
        <v>499</v>
      </c>
      <c r="Q295" s="180" t="s">
        <v>501</v>
      </c>
      <c r="S295" s="223"/>
      <c r="T295" s="44"/>
      <c r="U295" s="44">
        <f>IF(perbaikan_revisi[[#This Row],[Akrual]]&gt;perbaikan_revisi[[#This Row],[JUMLAH ]],perbaikan_revisi[[#This Row],[Akrual]]-perbaikan_revisi[[#This Row],[JUMLAH ]],0)</f>
        <v>0</v>
      </c>
    </row>
    <row r="296" spans="1:21" ht="13.2" hidden="1" x14ac:dyDescent="0.25">
      <c r="A296" s="1" t="s">
        <v>1163</v>
      </c>
      <c r="B296" s="48"/>
      <c r="C296" s="49"/>
      <c r="D296" s="48"/>
      <c r="E296" s="48"/>
      <c r="F296" s="50"/>
      <c r="G296" s="122"/>
      <c r="H296" s="149" t="s">
        <v>524</v>
      </c>
      <c r="I296" s="46" t="s">
        <v>73</v>
      </c>
      <c r="J296" s="45"/>
      <c r="K296" s="45"/>
      <c r="L296" s="47"/>
      <c r="M296" s="47">
        <f>M297</f>
        <v>0</v>
      </c>
      <c r="N296" s="323">
        <f>N297</f>
        <v>0</v>
      </c>
      <c r="O296" s="207" t="s">
        <v>1291</v>
      </c>
      <c r="P296" s="180"/>
      <c r="Q296" s="180"/>
      <c r="R296" s="4" t="s">
        <v>131</v>
      </c>
      <c r="S296" s="223" t="s">
        <v>501</v>
      </c>
      <c r="T296" s="47"/>
      <c r="U296" s="47">
        <f>IF(perbaikan_revisi[[#This Row],[Akrual]]&gt;perbaikan_revisi[[#This Row],[JUMLAH ]],perbaikan_revisi[[#This Row],[Akrual]]-perbaikan_revisi[[#This Row],[JUMLAH ]],0)</f>
        <v>0</v>
      </c>
    </row>
    <row r="297" spans="1:21" ht="13.2" hidden="1" x14ac:dyDescent="0.25">
      <c r="A297" s="1" t="s">
        <v>1164</v>
      </c>
      <c r="B297" s="48"/>
      <c r="C297" s="49"/>
      <c r="D297" s="48"/>
      <c r="E297" s="48"/>
      <c r="F297" s="50"/>
      <c r="G297" s="122"/>
      <c r="H297" s="150"/>
      <c r="I297" s="49" t="s">
        <v>983</v>
      </c>
      <c r="J297" s="48">
        <v>1</v>
      </c>
      <c r="K297" s="48" t="s">
        <v>120</v>
      </c>
      <c r="L297" s="50">
        <v>25000000</v>
      </c>
      <c r="M297" s="50">
        <v>0</v>
      </c>
      <c r="N297" s="247">
        <f>G297-M297</f>
        <v>0</v>
      </c>
      <c r="O297" s="207" t="s">
        <v>1291</v>
      </c>
      <c r="P297" s="180"/>
      <c r="Q297" s="180"/>
      <c r="T297" s="204"/>
      <c r="U297" s="204">
        <f>IF(perbaikan_revisi[[#This Row],[Akrual]]&gt;perbaikan_revisi[[#This Row],[JUMLAH ]],perbaikan_revisi[[#This Row],[Akrual]]-perbaikan_revisi[[#This Row],[JUMLAH ]],0)</f>
        <v>0</v>
      </c>
    </row>
    <row r="298" spans="1:21" ht="13.2" hidden="1" x14ac:dyDescent="0.25">
      <c r="A298" s="1" t="s">
        <v>1165</v>
      </c>
      <c r="B298" s="48"/>
      <c r="C298" s="49"/>
      <c r="D298" s="48"/>
      <c r="E298" s="48"/>
      <c r="F298" s="50"/>
      <c r="G298" s="122"/>
      <c r="H298" s="153" t="s">
        <v>528</v>
      </c>
      <c r="I298" s="58" t="s">
        <v>31</v>
      </c>
      <c r="J298" s="57"/>
      <c r="K298" s="57"/>
      <c r="L298" s="59"/>
      <c r="M298" s="59">
        <f>M299</f>
        <v>0</v>
      </c>
      <c r="N298" s="325">
        <f>N299</f>
        <v>0</v>
      </c>
      <c r="O298" s="207" t="s">
        <v>1291</v>
      </c>
      <c r="P298" s="180"/>
      <c r="Q298" s="180"/>
      <c r="R298" s="4" t="s">
        <v>131</v>
      </c>
      <c r="S298" s="223" t="s">
        <v>501</v>
      </c>
      <c r="T298" s="59"/>
      <c r="U298" s="59">
        <f>IF(perbaikan_revisi[[#This Row],[Akrual]]&gt;perbaikan_revisi[[#This Row],[JUMLAH ]],perbaikan_revisi[[#This Row],[Akrual]]-perbaikan_revisi[[#This Row],[JUMLAH ]],0)</f>
        <v>0</v>
      </c>
    </row>
    <row r="299" spans="1:21" ht="13.2" hidden="1" x14ac:dyDescent="0.25">
      <c r="A299" s="1" t="s">
        <v>1166</v>
      </c>
      <c r="B299" s="48"/>
      <c r="C299" s="49"/>
      <c r="D299" s="48"/>
      <c r="E299" s="48"/>
      <c r="F299" s="50"/>
      <c r="G299" s="122"/>
      <c r="H299" s="150"/>
      <c r="I299" s="49" t="s">
        <v>558</v>
      </c>
      <c r="J299" s="48">
        <v>12</v>
      </c>
      <c r="K299" s="48" t="s">
        <v>33</v>
      </c>
      <c r="L299" s="50">
        <v>900000</v>
      </c>
      <c r="M299" s="50">
        <v>0</v>
      </c>
      <c r="N299" s="247">
        <f>G299-M299</f>
        <v>0</v>
      </c>
      <c r="O299" s="207" t="s">
        <v>1291</v>
      </c>
      <c r="P299" s="180"/>
      <c r="Q299" s="180"/>
      <c r="T299" s="204"/>
      <c r="U299" s="204">
        <f>IF(perbaikan_revisi[[#This Row],[Akrual]]&gt;perbaikan_revisi[[#This Row],[JUMLAH ]],perbaikan_revisi[[#This Row],[Akrual]]-perbaikan_revisi[[#This Row],[JUMLAH ]],0)</f>
        <v>0</v>
      </c>
    </row>
    <row r="300" spans="1:21" ht="13.2" hidden="1" x14ac:dyDescent="0.25">
      <c r="A300" s="1" t="s">
        <v>1167</v>
      </c>
      <c r="B300" s="308"/>
      <c r="C300" s="309"/>
      <c r="D300" s="308"/>
      <c r="E300" s="308"/>
      <c r="F300" s="310"/>
      <c r="G300" s="311"/>
      <c r="H300" s="152" t="s">
        <v>1020</v>
      </c>
      <c r="I300" s="55" t="s">
        <v>1243</v>
      </c>
      <c r="J300" s="54"/>
      <c r="K300" s="54"/>
      <c r="L300" s="56"/>
      <c r="M300" s="56">
        <f t="shared" ref="M300:N301" si="56">M301</f>
        <v>0</v>
      </c>
      <c r="N300" s="326">
        <f t="shared" si="56"/>
        <v>0</v>
      </c>
      <c r="O300" s="207" t="s">
        <v>1291</v>
      </c>
      <c r="P300" s="180" t="s">
        <v>502</v>
      </c>
      <c r="Q300" s="180" t="s">
        <v>504</v>
      </c>
      <c r="S300" s="223"/>
      <c r="T300" s="56"/>
      <c r="U300" s="56">
        <f>IF(perbaikan_revisi[[#This Row],[Akrual]]&gt;perbaikan_revisi[[#This Row],[JUMLAH ]],perbaikan_revisi[[#This Row],[Akrual]]-perbaikan_revisi[[#This Row],[JUMLAH ]],0)</f>
        <v>0</v>
      </c>
    </row>
    <row r="301" spans="1:21" ht="13.2" hidden="1" x14ac:dyDescent="0.25">
      <c r="A301" s="1" t="s">
        <v>1168</v>
      </c>
      <c r="B301" s="48"/>
      <c r="C301" s="49"/>
      <c r="D301" s="48"/>
      <c r="E301" s="48"/>
      <c r="F301" s="50"/>
      <c r="G301" s="122"/>
      <c r="H301" s="153" t="s">
        <v>528</v>
      </c>
      <c r="I301" s="58" t="s">
        <v>31</v>
      </c>
      <c r="J301" s="57"/>
      <c r="K301" s="57"/>
      <c r="L301" s="59"/>
      <c r="M301" s="59">
        <f t="shared" si="56"/>
        <v>0</v>
      </c>
      <c r="N301" s="325">
        <f t="shared" si="56"/>
        <v>0</v>
      </c>
      <c r="O301" s="207" t="s">
        <v>1291</v>
      </c>
      <c r="P301" s="180"/>
      <c r="Q301" s="180"/>
      <c r="R301" s="4" t="s">
        <v>131</v>
      </c>
      <c r="S301" s="223" t="s">
        <v>504</v>
      </c>
      <c r="T301" s="59"/>
      <c r="U301" s="59">
        <f>IF(perbaikan_revisi[[#This Row],[Akrual]]&gt;perbaikan_revisi[[#This Row],[JUMLAH ]],perbaikan_revisi[[#This Row],[Akrual]]-perbaikan_revisi[[#This Row],[JUMLAH ]],0)</f>
        <v>0</v>
      </c>
    </row>
    <row r="302" spans="1:21" ht="13.2" hidden="1" x14ac:dyDescent="0.25">
      <c r="A302" s="1" t="s">
        <v>1169</v>
      </c>
      <c r="B302" s="48"/>
      <c r="C302" s="49"/>
      <c r="D302" s="48"/>
      <c r="E302" s="48"/>
      <c r="F302" s="50"/>
      <c r="G302" s="122"/>
      <c r="H302" s="150"/>
      <c r="I302" s="49" t="s">
        <v>558</v>
      </c>
      <c r="J302" s="48">
        <v>30</v>
      </c>
      <c r="K302" s="48" t="s">
        <v>33</v>
      </c>
      <c r="L302" s="50">
        <v>900000</v>
      </c>
      <c r="M302" s="50">
        <v>0</v>
      </c>
      <c r="N302" s="247">
        <f>G302-M302</f>
        <v>0</v>
      </c>
      <c r="O302" s="207" t="s">
        <v>1291</v>
      </c>
      <c r="P302" s="180"/>
      <c r="Q302" s="180"/>
      <c r="T302" s="204"/>
      <c r="U302" s="204">
        <f>IF(perbaikan_revisi[[#This Row],[Akrual]]&gt;perbaikan_revisi[[#This Row],[JUMLAH ]],perbaikan_revisi[[#This Row],[Akrual]]-perbaikan_revisi[[#This Row],[JUMLAH ]],0)</f>
        <v>0</v>
      </c>
    </row>
    <row r="303" spans="1:21" ht="13.2" x14ac:dyDescent="0.25">
      <c r="A303" s="1" t="s">
        <v>1262</v>
      </c>
      <c r="B303" s="48"/>
      <c r="C303" s="49"/>
      <c r="D303" s="48"/>
      <c r="E303" s="48"/>
      <c r="F303" s="50"/>
      <c r="G303" s="122"/>
      <c r="H303" s="155" t="s">
        <v>957</v>
      </c>
      <c r="I303" s="64" t="s">
        <v>1226</v>
      </c>
      <c r="J303" s="63"/>
      <c r="K303" s="63"/>
      <c r="L303" s="65"/>
      <c r="M303" s="65">
        <f>SUM(M304,M309,M311)</f>
        <v>72788000</v>
      </c>
      <c r="N303" s="326">
        <f t="shared" ref="N303:N314" si="57">G303-M303</f>
        <v>-72788000</v>
      </c>
      <c r="O303" s="207"/>
      <c r="P303" s="384" t="s">
        <v>505</v>
      </c>
      <c r="Q303" s="384" t="s">
        <v>506</v>
      </c>
      <c r="S303" s="223"/>
      <c r="T303" s="65"/>
      <c r="U303" s="65">
        <f>IF(perbaikan_revisi[[#This Row],[Akrual]]&gt;perbaikan_revisi[[#This Row],[JUMLAH ]],perbaikan_revisi[[#This Row],[Akrual]]-perbaikan_revisi[[#This Row],[JUMLAH ]],0)</f>
        <v>0</v>
      </c>
    </row>
    <row r="304" spans="1:21" ht="13.2" x14ac:dyDescent="0.25">
      <c r="A304" s="1" t="s">
        <v>1263</v>
      </c>
      <c r="B304" s="48"/>
      <c r="C304" s="49"/>
      <c r="D304" s="48"/>
      <c r="E304" s="48"/>
      <c r="F304" s="50"/>
      <c r="G304" s="122"/>
      <c r="H304" s="151">
        <v>521211</v>
      </c>
      <c r="I304" s="52" t="s">
        <v>24</v>
      </c>
      <c r="J304" s="51"/>
      <c r="K304" s="51"/>
      <c r="L304" s="53"/>
      <c r="M304" s="53">
        <f>SUM(M305:M308)</f>
        <v>7750000</v>
      </c>
      <c r="N304" s="247">
        <f t="shared" si="57"/>
        <v>-7750000</v>
      </c>
      <c r="O304" s="178" t="str">
        <f t="shared" ref="O304:O311" si="58">IF(AND(ISBLANK(H304),N304&lt;&gt;0),"Rev","")</f>
        <v/>
      </c>
      <c r="P304" s="180"/>
      <c r="Q304" s="180"/>
      <c r="R304" s="4" t="s">
        <v>131</v>
      </c>
      <c r="S304" s="410" t="s">
        <v>506</v>
      </c>
      <c r="T304" s="53"/>
      <c r="U304" s="53">
        <f>IF(perbaikan_revisi[[#This Row],[Akrual]]&gt;perbaikan_revisi[[#This Row],[JUMLAH ]],perbaikan_revisi[[#This Row],[Akrual]]-perbaikan_revisi[[#This Row],[JUMLAH ]],0)</f>
        <v>0</v>
      </c>
    </row>
    <row r="305" spans="1:21" ht="13.2" x14ac:dyDescent="0.25">
      <c r="A305" s="1" t="s">
        <v>1264</v>
      </c>
      <c r="B305" s="48"/>
      <c r="C305" s="49"/>
      <c r="D305" s="48"/>
      <c r="E305" s="48"/>
      <c r="F305" s="50"/>
      <c r="G305" s="122"/>
      <c r="H305" s="150"/>
      <c r="I305" s="201" t="s">
        <v>554</v>
      </c>
      <c r="J305" s="389">
        <v>50</v>
      </c>
      <c r="K305" s="202" t="s">
        <v>26</v>
      </c>
      <c r="L305" s="204">
        <v>75000</v>
      </c>
      <c r="M305" s="204">
        <f>ROUNDDOWN(J305*L305,-3)</f>
        <v>3750000</v>
      </c>
      <c r="N305" s="443">
        <f t="shared" si="57"/>
        <v>-3750000</v>
      </c>
      <c r="O305" s="187" t="str">
        <f t="shared" ref="O305:O308" si="59">IF(AND(ISBLANK(H305),N305&lt;&gt;0),"Rev detil","")</f>
        <v>Rev detil</v>
      </c>
      <c r="P305" s="180"/>
      <c r="Q305" s="180"/>
      <c r="T305" s="204"/>
      <c r="U305" s="204">
        <f>IF(perbaikan_revisi[[#This Row],[Akrual]]&gt;perbaikan_revisi[[#This Row],[JUMLAH ]],perbaikan_revisi[[#This Row],[Akrual]]-perbaikan_revisi[[#This Row],[JUMLAH ]],0)</f>
        <v>0</v>
      </c>
    </row>
    <row r="306" spans="1:21" ht="13.2" x14ac:dyDescent="0.25">
      <c r="A306" s="1" t="s">
        <v>1265</v>
      </c>
      <c r="B306" s="48"/>
      <c r="C306" s="49"/>
      <c r="D306" s="48"/>
      <c r="E306" s="48"/>
      <c r="F306" s="50"/>
      <c r="G306" s="122"/>
      <c r="H306" s="150"/>
      <c r="I306" s="201" t="s">
        <v>1037</v>
      </c>
      <c r="J306" s="389">
        <v>1</v>
      </c>
      <c r="K306" s="202" t="s">
        <v>120</v>
      </c>
      <c r="L306" s="204">
        <v>1500000</v>
      </c>
      <c r="M306" s="204">
        <f t="shared" ref="M306:M308" si="60">ROUNDDOWN(J306*L306,-3)</f>
        <v>1500000</v>
      </c>
      <c r="N306" s="443">
        <f t="shared" si="57"/>
        <v>-1500000</v>
      </c>
      <c r="O306" s="187" t="str">
        <f t="shared" si="59"/>
        <v>Rev detil</v>
      </c>
      <c r="P306" s="180"/>
      <c r="Q306" s="180"/>
      <c r="T306" s="204"/>
      <c r="U306" s="204">
        <f>IF(perbaikan_revisi[[#This Row],[Akrual]]&gt;perbaikan_revisi[[#This Row],[JUMLAH ]],perbaikan_revisi[[#This Row],[Akrual]]-perbaikan_revisi[[#This Row],[JUMLAH ]],0)</f>
        <v>0</v>
      </c>
    </row>
    <row r="307" spans="1:21" ht="13.2" x14ac:dyDescent="0.25">
      <c r="A307" s="1" t="s">
        <v>1266</v>
      </c>
      <c r="B307" s="48"/>
      <c r="C307" s="49"/>
      <c r="D307" s="48"/>
      <c r="E307" s="48"/>
      <c r="F307" s="50"/>
      <c r="G307" s="122"/>
      <c r="H307" s="150"/>
      <c r="I307" s="201" t="s">
        <v>556</v>
      </c>
      <c r="J307" s="389">
        <v>1</v>
      </c>
      <c r="K307" s="202" t="s">
        <v>120</v>
      </c>
      <c r="L307" s="204">
        <v>1500000</v>
      </c>
      <c r="M307" s="204">
        <f t="shared" si="60"/>
        <v>1500000</v>
      </c>
      <c r="N307" s="443">
        <f t="shared" si="57"/>
        <v>-1500000</v>
      </c>
      <c r="O307" s="187" t="str">
        <f t="shared" si="59"/>
        <v>Rev detil</v>
      </c>
      <c r="P307" s="180"/>
      <c r="Q307" s="180"/>
      <c r="T307" s="204"/>
      <c r="U307" s="204">
        <f>IF(perbaikan_revisi[[#This Row],[Akrual]]&gt;perbaikan_revisi[[#This Row],[JUMLAH ]],perbaikan_revisi[[#This Row],[Akrual]]-perbaikan_revisi[[#This Row],[JUMLAH ]],0)</f>
        <v>0</v>
      </c>
    </row>
    <row r="308" spans="1:21" ht="13.2" x14ac:dyDescent="0.25">
      <c r="A308" s="1" t="s">
        <v>1267</v>
      </c>
      <c r="B308" s="48"/>
      <c r="C308" s="49"/>
      <c r="D308" s="48"/>
      <c r="E308" s="48"/>
      <c r="F308" s="50"/>
      <c r="G308" s="122"/>
      <c r="H308" s="150"/>
      <c r="I308" s="201" t="s">
        <v>557</v>
      </c>
      <c r="J308" s="389">
        <v>1</v>
      </c>
      <c r="K308" s="202" t="s">
        <v>120</v>
      </c>
      <c r="L308" s="204">
        <v>1000000</v>
      </c>
      <c r="M308" s="204">
        <f t="shared" si="60"/>
        <v>1000000</v>
      </c>
      <c r="N308" s="443">
        <f t="shared" si="57"/>
        <v>-1000000</v>
      </c>
      <c r="O308" s="187" t="str">
        <f t="shared" si="59"/>
        <v>Rev detil</v>
      </c>
      <c r="P308" s="180"/>
      <c r="Q308" s="180"/>
      <c r="T308" s="204"/>
      <c r="U308" s="204">
        <f>IF(perbaikan_revisi[[#This Row],[Akrual]]&gt;perbaikan_revisi[[#This Row],[JUMLAH ]],perbaikan_revisi[[#This Row],[Akrual]]-perbaikan_revisi[[#This Row],[JUMLAH ]],0)</f>
        <v>0</v>
      </c>
    </row>
    <row r="309" spans="1:21" ht="13.2" x14ac:dyDescent="0.25">
      <c r="A309" s="1" t="s">
        <v>1268</v>
      </c>
      <c r="B309" s="48"/>
      <c r="C309" s="49"/>
      <c r="D309" s="48"/>
      <c r="E309" s="48"/>
      <c r="F309" s="50"/>
      <c r="G309" s="122"/>
      <c r="H309" s="149">
        <v>524111</v>
      </c>
      <c r="I309" s="46" t="s">
        <v>35</v>
      </c>
      <c r="J309" s="48"/>
      <c r="K309" s="48"/>
      <c r="L309" s="50"/>
      <c r="M309" s="47">
        <f>M310</f>
        <v>5000000</v>
      </c>
      <c r="N309" s="247">
        <f t="shared" si="57"/>
        <v>-5000000</v>
      </c>
      <c r="O309" s="178" t="str">
        <f t="shared" si="58"/>
        <v/>
      </c>
      <c r="P309" s="180"/>
      <c r="Q309" s="180"/>
      <c r="R309" s="4" t="s">
        <v>131</v>
      </c>
      <c r="S309" s="410" t="s">
        <v>506</v>
      </c>
      <c r="T309" s="47"/>
      <c r="U309" s="47">
        <f>IF(perbaikan_revisi[[#This Row],[Akrual]]&gt;perbaikan_revisi[[#This Row],[JUMLAH ]],perbaikan_revisi[[#This Row],[Akrual]]-perbaikan_revisi[[#This Row],[JUMLAH ]],0)</f>
        <v>0</v>
      </c>
    </row>
    <row r="310" spans="1:21" ht="13.2" x14ac:dyDescent="0.25">
      <c r="A310" s="1" t="s">
        <v>1258</v>
      </c>
      <c r="B310" s="48"/>
      <c r="C310" s="49"/>
      <c r="D310" s="48"/>
      <c r="E310" s="48"/>
      <c r="F310" s="50"/>
      <c r="G310" s="122"/>
      <c r="H310" s="150"/>
      <c r="I310" s="201" t="s">
        <v>1042</v>
      </c>
      <c r="J310" s="389">
        <v>10</v>
      </c>
      <c r="K310" s="202" t="s">
        <v>26</v>
      </c>
      <c r="L310" s="204">
        <v>500000</v>
      </c>
      <c r="M310" s="204">
        <f>ROUNDDOWN(J310*L310,-3)</f>
        <v>5000000</v>
      </c>
      <c r="N310" s="443">
        <f>G310-M310</f>
        <v>-5000000</v>
      </c>
      <c r="O310" s="187" t="str">
        <f t="shared" ref="O310" si="61">IF(AND(ISBLANK(H310),N310&lt;&gt;0),"Rev detil","")</f>
        <v>Rev detil</v>
      </c>
      <c r="P310" s="180"/>
      <c r="Q310" s="180"/>
      <c r="T310" s="204"/>
      <c r="U310" s="204">
        <f>IF(perbaikan_revisi[[#This Row],[Akrual]]&gt;perbaikan_revisi[[#This Row],[JUMLAH ]],perbaikan_revisi[[#This Row],[Akrual]]-perbaikan_revisi[[#This Row],[JUMLAH ]],0)</f>
        <v>0</v>
      </c>
    </row>
    <row r="311" spans="1:21" ht="13.2" x14ac:dyDescent="0.25">
      <c r="A311" s="1" t="s">
        <v>1269</v>
      </c>
      <c r="B311" s="48"/>
      <c r="C311" s="49"/>
      <c r="D311" s="48"/>
      <c r="E311" s="48"/>
      <c r="F311" s="50"/>
      <c r="G311" s="122"/>
      <c r="H311" s="151" t="s">
        <v>529</v>
      </c>
      <c r="I311" s="52" t="s">
        <v>477</v>
      </c>
      <c r="J311" s="51"/>
      <c r="K311" s="51"/>
      <c r="L311" s="53"/>
      <c r="M311" s="53">
        <f>SUM(M312:M314)</f>
        <v>60038000</v>
      </c>
      <c r="N311" s="247">
        <f t="shared" si="57"/>
        <v>-60038000</v>
      </c>
      <c r="O311" s="178" t="str">
        <f t="shared" si="58"/>
        <v/>
      </c>
      <c r="P311" s="180"/>
      <c r="Q311" s="180"/>
      <c r="R311" s="4" t="s">
        <v>131</v>
      </c>
      <c r="S311" s="410" t="s">
        <v>506</v>
      </c>
      <c r="T311" s="53"/>
      <c r="U311" s="53">
        <f>IF(perbaikan_revisi[[#This Row],[Akrual]]&gt;perbaikan_revisi[[#This Row],[JUMLAH ]],perbaikan_revisi[[#This Row],[Akrual]]-perbaikan_revisi[[#This Row],[JUMLAH ]],0)</f>
        <v>0</v>
      </c>
    </row>
    <row r="312" spans="1:21" ht="13.2" x14ac:dyDescent="0.25">
      <c r="A312" s="1" t="s">
        <v>1270</v>
      </c>
      <c r="B312" s="48"/>
      <c r="C312" s="49"/>
      <c r="D312" s="48"/>
      <c r="E312" s="48"/>
      <c r="F312" s="50"/>
      <c r="G312" s="122"/>
      <c r="H312" s="150"/>
      <c r="I312" s="201" t="s">
        <v>1249</v>
      </c>
      <c r="J312" s="389">
        <v>54</v>
      </c>
      <c r="K312" s="202" t="s">
        <v>479</v>
      </c>
      <c r="L312" s="204">
        <v>822000</v>
      </c>
      <c r="M312" s="204">
        <f>ROUNDDOWN(J312*L312,-3)</f>
        <v>44388000</v>
      </c>
      <c r="N312" s="443">
        <f t="shared" si="57"/>
        <v>-44388000</v>
      </c>
      <c r="O312" s="187" t="str">
        <f t="shared" ref="O312:O314" si="62">IF(AND(ISBLANK(H312),N312&lt;&gt;0),"Rev detil","")</f>
        <v>Rev detil</v>
      </c>
      <c r="P312" s="180"/>
      <c r="Q312" s="180"/>
      <c r="T312" s="204"/>
      <c r="U312" s="204">
        <f>IF(perbaikan_revisi[[#This Row],[Akrual]]&gt;perbaikan_revisi[[#This Row],[JUMLAH ]],perbaikan_revisi[[#This Row],[Akrual]]-perbaikan_revisi[[#This Row],[JUMLAH ]],0)</f>
        <v>0</v>
      </c>
    </row>
    <row r="313" spans="1:21" ht="13.2" x14ac:dyDescent="0.25">
      <c r="A313" s="1" t="s">
        <v>1271</v>
      </c>
      <c r="B313" s="48"/>
      <c r="C313" s="49"/>
      <c r="D313" s="48"/>
      <c r="E313" s="48"/>
      <c r="F313" s="50"/>
      <c r="G313" s="122"/>
      <c r="H313" s="150"/>
      <c r="I313" s="201" t="s">
        <v>1250</v>
      </c>
      <c r="J313" s="389">
        <v>81</v>
      </c>
      <c r="K313" s="202" t="s">
        <v>479</v>
      </c>
      <c r="L313" s="204">
        <v>150000</v>
      </c>
      <c r="M313" s="204">
        <f>ROUNDDOWN(J313*L313,-3)</f>
        <v>12150000</v>
      </c>
      <c r="N313" s="443">
        <f t="shared" si="57"/>
        <v>-12150000</v>
      </c>
      <c r="O313" s="187" t="str">
        <f t="shared" si="62"/>
        <v>Rev detil</v>
      </c>
      <c r="P313" s="180"/>
      <c r="Q313" s="180"/>
      <c r="T313" s="204"/>
      <c r="U313" s="204">
        <f>IF(perbaikan_revisi[[#This Row],[Akrual]]&gt;perbaikan_revisi[[#This Row],[JUMLAH ]],perbaikan_revisi[[#This Row],[Akrual]]-perbaikan_revisi[[#This Row],[JUMLAH ]],0)</f>
        <v>0</v>
      </c>
    </row>
    <row r="314" spans="1:21" ht="13.2" x14ac:dyDescent="0.25">
      <c r="A314" s="1" t="s">
        <v>1272</v>
      </c>
      <c r="B314" s="48"/>
      <c r="C314" s="49"/>
      <c r="D314" s="48"/>
      <c r="E314" s="48"/>
      <c r="F314" s="50"/>
      <c r="G314" s="122"/>
      <c r="H314" s="150"/>
      <c r="I314" s="201" t="s">
        <v>1224</v>
      </c>
      <c r="J314" s="389">
        <v>10</v>
      </c>
      <c r="K314" s="202" t="s">
        <v>479</v>
      </c>
      <c r="L314" s="204">
        <v>350000</v>
      </c>
      <c r="M314" s="204">
        <f>ROUNDDOWN(J314*L314,-3)</f>
        <v>3500000</v>
      </c>
      <c r="N314" s="443">
        <f t="shared" si="57"/>
        <v>-3500000</v>
      </c>
      <c r="O314" s="187" t="str">
        <f t="shared" si="62"/>
        <v>Rev detil</v>
      </c>
      <c r="P314" s="180"/>
      <c r="Q314" s="180"/>
      <c r="T314" s="204"/>
      <c r="U314" s="204">
        <f>IF(perbaikan_revisi[[#This Row],[Akrual]]&gt;perbaikan_revisi[[#This Row],[JUMLAH ]],perbaikan_revisi[[#This Row],[Akrual]]-perbaikan_revisi[[#This Row],[JUMLAH ]],0)</f>
        <v>0</v>
      </c>
    </row>
    <row r="315" spans="1:21" ht="13.2" x14ac:dyDescent="0.25">
      <c r="A315" s="1" t="s">
        <v>231</v>
      </c>
      <c r="B315" s="96" t="s">
        <v>232</v>
      </c>
      <c r="C315" s="97" t="s">
        <v>233</v>
      </c>
      <c r="D315" s="96">
        <v>1</v>
      </c>
      <c r="E315" s="96" t="s">
        <v>123</v>
      </c>
      <c r="F315" s="98"/>
      <c r="G315" s="138">
        <f>SUM(G316,G342)</f>
        <v>9231678000</v>
      </c>
      <c r="H315" s="166" t="s">
        <v>232</v>
      </c>
      <c r="I315" s="97" t="s">
        <v>233</v>
      </c>
      <c r="J315" s="96">
        <v>1</v>
      </c>
      <c r="K315" s="96" t="s">
        <v>123</v>
      </c>
      <c r="L315" s="98"/>
      <c r="M315" s="98">
        <f>SUM(M316,M342)</f>
        <v>9231678000</v>
      </c>
      <c r="N315" s="333">
        <f>SUM(N316,N342)</f>
        <v>0</v>
      </c>
      <c r="O315" s="207"/>
      <c r="P315" s="180"/>
      <c r="Q315" s="180"/>
      <c r="T315" s="98" cm="1">
        <f t="array" ref="T315">_xlfn._xlws.FILTER(cek_realisasi[Akrual],cek_realisasi[Akun]=perbaikan_revisi[[#This Row],[Column1]],0)</f>
        <v>3333611578</v>
      </c>
      <c r="U315" s="98">
        <f>IF(perbaikan_revisi[[#This Row],[Akrual]]&gt;perbaikan_revisi[[#This Row],[JUMLAH ]],perbaikan_revisi[[#This Row],[Akrual]]-perbaikan_revisi[[#This Row],[JUMLAH ]],0)</f>
        <v>0</v>
      </c>
    </row>
    <row r="316" spans="1:21" ht="14.4" x14ac:dyDescent="0.3">
      <c r="A316" t="s">
        <v>534</v>
      </c>
      <c r="B316" s="287" t="s">
        <v>535</v>
      </c>
      <c r="C316" s="292" t="s">
        <v>536</v>
      </c>
      <c r="D316" s="293"/>
      <c r="E316" s="293" t="s">
        <v>553</v>
      </c>
      <c r="F316" s="294"/>
      <c r="G316" s="295">
        <f>G317</f>
        <v>7036020000</v>
      </c>
      <c r="H316" s="291" t="s">
        <v>535</v>
      </c>
      <c r="I316" s="292" t="s">
        <v>536</v>
      </c>
      <c r="J316" s="293"/>
      <c r="K316" s="293" t="s">
        <v>553</v>
      </c>
      <c r="L316" s="294"/>
      <c r="M316" s="294">
        <f>M317</f>
        <v>7036020000</v>
      </c>
      <c r="N316" s="334">
        <f>N317</f>
        <v>0</v>
      </c>
      <c r="O316" s="207"/>
      <c r="P316" s="180"/>
      <c r="Q316" s="180"/>
      <c r="T316" s="294" cm="1">
        <f t="array" ref="T316">_xlfn._xlws.FILTER(cek_realisasi[Akrual],cek_realisasi[Akun]=perbaikan_revisi[[#This Row],[Column1]],0)</f>
        <v>2657464512</v>
      </c>
      <c r="U316" s="294">
        <f>IF(perbaikan_revisi[[#This Row],[Akrual]]&gt;perbaikan_revisi[[#This Row],[JUMLAH ]],perbaikan_revisi[[#This Row],[Akrual]]-perbaikan_revisi[[#This Row],[JUMLAH ]],0)</f>
        <v>0</v>
      </c>
    </row>
    <row r="317" spans="1:21" ht="13.2" x14ac:dyDescent="0.25">
      <c r="A317" s="1" t="s">
        <v>664</v>
      </c>
      <c r="B317" s="63" t="s">
        <v>665</v>
      </c>
      <c r="C317" s="64" t="s">
        <v>537</v>
      </c>
      <c r="D317" s="63"/>
      <c r="E317" s="63"/>
      <c r="F317" s="65"/>
      <c r="G317" s="127">
        <f>SUM(G318,G320,G322,G324,G326,G328,G330,G332,G334,G336,G338,G340)</f>
        <v>7036020000</v>
      </c>
      <c r="H317" s="155" t="s">
        <v>665</v>
      </c>
      <c r="I317" s="64" t="s">
        <v>537</v>
      </c>
      <c r="J317" s="63"/>
      <c r="K317" s="63"/>
      <c r="L317" s="65"/>
      <c r="M317" s="65">
        <f>SUM(M318,M320,M322,M324,M326,M328,M330,M332,M334,M336,M338,M340)</f>
        <v>7036020000</v>
      </c>
      <c r="N317" s="327">
        <f>SUM(N318,N320,N322,N324,N326,N328,N330,N332,N334,N336,N338,N340)</f>
        <v>0</v>
      </c>
      <c r="O317" s="213"/>
      <c r="P317" s="180" t="s">
        <v>505</v>
      </c>
      <c r="Q317" s="180" t="s">
        <v>510</v>
      </c>
      <c r="S317" s="223"/>
      <c r="T317" s="65" cm="1">
        <f t="array" ref="T317">_xlfn._xlws.FILTER(cek_realisasi[Akrual],cek_realisasi[Akun]=perbaikan_revisi[[#This Row],[Column1]],0)</f>
        <v>2657464512</v>
      </c>
      <c r="U317" s="65">
        <f>IF(perbaikan_revisi[[#This Row],[Akrual]]&gt;perbaikan_revisi[[#This Row],[JUMLAH ]],perbaikan_revisi[[#This Row],[Akrual]]-perbaikan_revisi[[#This Row],[JUMLAH ]],0)</f>
        <v>0</v>
      </c>
    </row>
    <row r="318" spans="1:21" ht="13.2" x14ac:dyDescent="0.25">
      <c r="A318" s="1" t="s">
        <v>666</v>
      </c>
      <c r="B318" s="57" t="s">
        <v>667</v>
      </c>
      <c r="C318" s="58" t="s">
        <v>538</v>
      </c>
      <c r="D318" s="57"/>
      <c r="E318" s="57"/>
      <c r="F318" s="59"/>
      <c r="G318" s="125">
        <f>G319</f>
        <v>2390272000</v>
      </c>
      <c r="H318" s="153" t="s">
        <v>667</v>
      </c>
      <c r="I318" s="58" t="s">
        <v>538</v>
      </c>
      <c r="J318" s="57"/>
      <c r="K318" s="57"/>
      <c r="L318" s="59"/>
      <c r="M318" s="59">
        <f>M319</f>
        <v>2390272000</v>
      </c>
      <c r="N318" s="325">
        <f>N319</f>
        <v>0</v>
      </c>
      <c r="O318" s="211"/>
      <c r="P318" s="180"/>
      <c r="Q318" s="180"/>
      <c r="R318" s="252" t="s">
        <v>1012</v>
      </c>
      <c r="S318" s="223" t="s">
        <v>510</v>
      </c>
      <c r="T318" s="59" cm="1">
        <f t="array" ref="T318">_xlfn._xlws.FILTER(cek_realisasi[Akrual],cek_realisasi[Akun]=perbaikan_revisi[[#This Row],[Column1]],0)</f>
        <v>1153923400</v>
      </c>
      <c r="U318" s="59">
        <f>IF(perbaikan_revisi[[#This Row],[Akrual]]&gt;perbaikan_revisi[[#This Row],[JUMLAH ]],perbaikan_revisi[[#This Row],[Akrual]]-perbaikan_revisi[[#This Row],[JUMLAH ]],0)</f>
        <v>0</v>
      </c>
    </row>
    <row r="319" spans="1:21" ht="13.2" x14ac:dyDescent="0.25">
      <c r="A319" s="1" t="s">
        <v>668</v>
      </c>
      <c r="B319" s="48"/>
      <c r="C319" s="49" t="s">
        <v>669</v>
      </c>
      <c r="D319" s="48">
        <v>14</v>
      </c>
      <c r="E319" s="48" t="s">
        <v>670</v>
      </c>
      <c r="F319" s="50">
        <v>170733715</v>
      </c>
      <c r="G319" s="122">
        <f>ROUNDDOWN(D319*F319,-3)</f>
        <v>2390272000</v>
      </c>
      <c r="H319" s="150"/>
      <c r="I319" s="49" t="s">
        <v>669</v>
      </c>
      <c r="J319" s="48">
        <v>14</v>
      </c>
      <c r="K319" s="48" t="s">
        <v>670</v>
      </c>
      <c r="L319" s="50">
        <v>170733715</v>
      </c>
      <c r="M319" s="50">
        <f>ROUNDDOWN(J319*L319,-3)</f>
        <v>2390272000</v>
      </c>
      <c r="N319" s="247">
        <f>G319-M319</f>
        <v>0</v>
      </c>
      <c r="O319" s="187" t="str">
        <f t="shared" ref="O319" si="63">IF(AND(ISBLANK(H319),N319&lt;&gt;0),"Rev detil","")</f>
        <v/>
      </c>
      <c r="P319" s="180"/>
      <c r="Q319" s="180"/>
      <c r="T319" s="50" cm="1">
        <f t="array" ref="T319">_xlfn._xlws.FILTER(cek_realisasi[Akrual],cek_realisasi[Akun]=perbaikan_revisi[[#This Row],[Column1]],0)</f>
        <v>1153923400</v>
      </c>
      <c r="U319" s="50">
        <f>IF(perbaikan_revisi[[#This Row],[Akrual]]&gt;perbaikan_revisi[[#This Row],[JUMLAH ]],perbaikan_revisi[[#This Row],[Akrual]]-perbaikan_revisi[[#This Row],[JUMLAH ]],0)</f>
        <v>0</v>
      </c>
    </row>
    <row r="320" spans="1:21" ht="13.2" x14ac:dyDescent="0.25">
      <c r="A320" s="1" t="s">
        <v>671</v>
      </c>
      <c r="B320" s="51" t="s">
        <v>672</v>
      </c>
      <c r="C320" s="52" t="s">
        <v>539</v>
      </c>
      <c r="D320" s="51"/>
      <c r="E320" s="51"/>
      <c r="F320" s="53"/>
      <c r="G320" s="123">
        <f>G321</f>
        <v>109000</v>
      </c>
      <c r="H320" s="151" t="s">
        <v>672</v>
      </c>
      <c r="I320" s="52" t="s">
        <v>539</v>
      </c>
      <c r="J320" s="51"/>
      <c r="K320" s="51"/>
      <c r="L320" s="53"/>
      <c r="M320" s="53">
        <f>M321</f>
        <v>109000</v>
      </c>
      <c r="N320" s="324">
        <f>N321</f>
        <v>0</v>
      </c>
      <c r="O320" s="209"/>
      <c r="P320" s="180"/>
      <c r="Q320" s="180"/>
      <c r="R320" s="252" t="s">
        <v>1012</v>
      </c>
      <c r="S320" s="223" t="s">
        <v>510</v>
      </c>
      <c r="T320" s="53" cm="1">
        <f t="array" ref="T320">_xlfn._xlws.FILTER(cek_realisasi[Akrual],cek_realisasi[Akun]=perbaikan_revisi[[#This Row],[Column1]],0)</f>
        <v>18329</v>
      </c>
      <c r="U320" s="53">
        <f>IF(perbaikan_revisi[[#This Row],[Akrual]]&gt;perbaikan_revisi[[#This Row],[JUMLAH ]],perbaikan_revisi[[#This Row],[Akrual]]-perbaikan_revisi[[#This Row],[JUMLAH ]],0)</f>
        <v>0</v>
      </c>
    </row>
    <row r="321" spans="1:21" ht="13.2" x14ac:dyDescent="0.25">
      <c r="A321" s="1" t="s">
        <v>673</v>
      </c>
      <c r="B321" s="48"/>
      <c r="C321" s="49" t="s">
        <v>674</v>
      </c>
      <c r="D321" s="48">
        <v>14</v>
      </c>
      <c r="E321" s="48" t="s">
        <v>670</v>
      </c>
      <c r="F321" s="50">
        <v>7786</v>
      </c>
      <c r="G321" s="122">
        <f>ROUNDDOWN(D321*F321,-3)</f>
        <v>109000</v>
      </c>
      <c r="H321" s="150"/>
      <c r="I321" s="49" t="s">
        <v>674</v>
      </c>
      <c r="J321" s="48">
        <v>14</v>
      </c>
      <c r="K321" s="48" t="s">
        <v>670</v>
      </c>
      <c r="L321" s="50">
        <v>7786</v>
      </c>
      <c r="M321" s="50">
        <f>ROUNDDOWN(J321*L321,-3)</f>
        <v>109000</v>
      </c>
      <c r="N321" s="247">
        <f>G321-M321</f>
        <v>0</v>
      </c>
      <c r="O321" s="187" t="str">
        <f t="shared" ref="O321" si="64">IF(AND(ISBLANK(H321),N321&lt;&gt;0),"Rev detil","")</f>
        <v/>
      </c>
      <c r="P321" s="180"/>
      <c r="Q321" s="180"/>
      <c r="T321" s="50" cm="1">
        <f t="array" ref="T321">_xlfn._xlws.FILTER(cek_realisasi[Akrual],cek_realisasi[Akun]=perbaikan_revisi[[#This Row],[Column1]],0)</f>
        <v>18329</v>
      </c>
      <c r="U321" s="50">
        <f>IF(perbaikan_revisi[[#This Row],[Akrual]]&gt;perbaikan_revisi[[#This Row],[JUMLAH ]],perbaikan_revisi[[#This Row],[Akrual]]-perbaikan_revisi[[#This Row],[JUMLAH ]],0)</f>
        <v>0</v>
      </c>
    </row>
    <row r="322" spans="1:21" ht="13.2" x14ac:dyDescent="0.25">
      <c r="A322" s="1" t="s">
        <v>675</v>
      </c>
      <c r="B322" s="51" t="s">
        <v>676</v>
      </c>
      <c r="C322" s="52" t="s">
        <v>540</v>
      </c>
      <c r="D322" s="51"/>
      <c r="E322" s="51"/>
      <c r="F322" s="53"/>
      <c r="G322" s="123">
        <f>G323</f>
        <v>163168000</v>
      </c>
      <c r="H322" s="151" t="s">
        <v>676</v>
      </c>
      <c r="I322" s="52" t="s">
        <v>540</v>
      </c>
      <c r="J322" s="51"/>
      <c r="K322" s="51"/>
      <c r="L322" s="53"/>
      <c r="M322" s="53">
        <f>M323</f>
        <v>163168000</v>
      </c>
      <c r="N322" s="324">
        <f>N323</f>
        <v>0</v>
      </c>
      <c r="O322" s="209"/>
      <c r="P322" s="180"/>
      <c r="Q322" s="180"/>
      <c r="R322" s="252" t="s">
        <v>1012</v>
      </c>
      <c r="S322" s="223" t="s">
        <v>510</v>
      </c>
      <c r="T322" s="53" cm="1">
        <f t="array" ref="T322">_xlfn._xlws.FILTER(cek_realisasi[Akrual],cek_realisasi[Akun]=perbaikan_revisi[[#This Row],[Column1]],0)</f>
        <v>75870430</v>
      </c>
      <c r="U322" s="53">
        <f>IF(perbaikan_revisi[[#This Row],[Akrual]]&gt;perbaikan_revisi[[#This Row],[JUMLAH ]],perbaikan_revisi[[#This Row],[Akrual]]-perbaikan_revisi[[#This Row],[JUMLAH ]],0)</f>
        <v>0</v>
      </c>
    </row>
    <row r="323" spans="1:21" ht="13.2" x14ac:dyDescent="0.25">
      <c r="A323" s="1" t="s">
        <v>677</v>
      </c>
      <c r="B323" s="48"/>
      <c r="C323" s="49" t="s">
        <v>678</v>
      </c>
      <c r="D323" s="48">
        <v>14</v>
      </c>
      <c r="E323" s="48" t="s">
        <v>670</v>
      </c>
      <c r="F323" s="50">
        <v>11654858</v>
      </c>
      <c r="G323" s="122">
        <f>ROUNDDOWN(D323*F323,-3)</f>
        <v>163168000</v>
      </c>
      <c r="H323" s="150"/>
      <c r="I323" s="49" t="s">
        <v>678</v>
      </c>
      <c r="J323" s="48">
        <v>14</v>
      </c>
      <c r="K323" s="48" t="s">
        <v>670</v>
      </c>
      <c r="L323" s="50">
        <v>11654858</v>
      </c>
      <c r="M323" s="50">
        <f>ROUNDDOWN(J323*L323,-3)</f>
        <v>163168000</v>
      </c>
      <c r="N323" s="247">
        <f>G323-M323</f>
        <v>0</v>
      </c>
      <c r="O323" s="187" t="str">
        <f t="shared" ref="O323" si="65">IF(AND(ISBLANK(H323),N323&lt;&gt;0),"Rev detil","")</f>
        <v/>
      </c>
      <c r="P323" s="180"/>
      <c r="Q323" s="180"/>
      <c r="T323" s="50" cm="1">
        <f t="array" ref="T323">_xlfn._xlws.FILTER(cek_realisasi[Akrual],cek_realisasi[Akun]=perbaikan_revisi[[#This Row],[Column1]],0)</f>
        <v>75870430</v>
      </c>
      <c r="U323" s="50">
        <f>IF(perbaikan_revisi[[#This Row],[Akrual]]&gt;perbaikan_revisi[[#This Row],[JUMLAH ]],perbaikan_revisi[[#This Row],[Akrual]]-perbaikan_revisi[[#This Row],[JUMLAH ]],0)</f>
        <v>0</v>
      </c>
    </row>
    <row r="324" spans="1:21" ht="13.2" x14ac:dyDescent="0.25">
      <c r="A324" s="1" t="s">
        <v>679</v>
      </c>
      <c r="B324" s="51" t="s">
        <v>680</v>
      </c>
      <c r="C324" s="52" t="s">
        <v>541</v>
      </c>
      <c r="D324" s="51"/>
      <c r="E324" s="51"/>
      <c r="F324" s="53"/>
      <c r="G324" s="123">
        <f>G325</f>
        <v>57444000</v>
      </c>
      <c r="H324" s="151" t="s">
        <v>680</v>
      </c>
      <c r="I324" s="52" t="s">
        <v>541</v>
      </c>
      <c r="J324" s="51"/>
      <c r="K324" s="51"/>
      <c r="L324" s="53"/>
      <c r="M324" s="53">
        <f>M325</f>
        <v>57444000</v>
      </c>
      <c r="N324" s="324">
        <f>N325</f>
        <v>0</v>
      </c>
      <c r="O324" s="209"/>
      <c r="P324" s="180"/>
      <c r="Q324" s="180"/>
      <c r="R324" s="252" t="s">
        <v>1012</v>
      </c>
      <c r="S324" s="223" t="s">
        <v>510</v>
      </c>
      <c r="T324" s="53" cm="1">
        <f t="array" ref="T324">_xlfn._xlws.FILTER(cek_realisasi[Akrual],cek_realisasi[Akun]=perbaikan_revisi[[#This Row],[Column1]],0)</f>
        <v>23233252</v>
      </c>
      <c r="U324" s="53">
        <f>IF(perbaikan_revisi[[#This Row],[Akrual]]&gt;perbaikan_revisi[[#This Row],[JUMLAH ]],perbaikan_revisi[[#This Row],[Akrual]]-perbaikan_revisi[[#This Row],[JUMLAH ]],0)</f>
        <v>0</v>
      </c>
    </row>
    <row r="325" spans="1:21" ht="13.2" x14ac:dyDescent="0.25">
      <c r="A325" s="1" t="s">
        <v>681</v>
      </c>
      <c r="B325" s="48"/>
      <c r="C325" s="49" t="s">
        <v>682</v>
      </c>
      <c r="D325" s="48">
        <v>14</v>
      </c>
      <c r="E325" s="48" t="s">
        <v>670</v>
      </c>
      <c r="F325" s="50">
        <v>4103143</v>
      </c>
      <c r="G325" s="122">
        <f>ROUNDDOWN(D325*F325,-3)</f>
        <v>57444000</v>
      </c>
      <c r="H325" s="150"/>
      <c r="I325" s="49" t="s">
        <v>682</v>
      </c>
      <c r="J325" s="48">
        <v>14</v>
      </c>
      <c r="K325" s="48" t="s">
        <v>670</v>
      </c>
      <c r="L325" s="50">
        <v>4103143</v>
      </c>
      <c r="M325" s="50">
        <f>ROUNDDOWN(J325*L325,-3)</f>
        <v>57444000</v>
      </c>
      <c r="N325" s="247">
        <f>G325-M325</f>
        <v>0</v>
      </c>
      <c r="O325" s="187" t="str">
        <f t="shared" ref="O325" si="66">IF(AND(ISBLANK(H325),N325&lt;&gt;0),"Rev detil","")</f>
        <v/>
      </c>
      <c r="P325" s="180"/>
      <c r="Q325" s="180"/>
      <c r="T325" s="50" cm="1">
        <f t="array" ref="T325">_xlfn._xlws.FILTER(cek_realisasi[Akrual],cek_realisasi[Akun]=perbaikan_revisi[[#This Row],[Column1]],0)</f>
        <v>23233252</v>
      </c>
      <c r="U325" s="50">
        <f>IF(perbaikan_revisi[[#This Row],[Akrual]]&gt;perbaikan_revisi[[#This Row],[JUMLAH ]],perbaikan_revisi[[#This Row],[Akrual]]-perbaikan_revisi[[#This Row],[JUMLAH ]],0)</f>
        <v>0</v>
      </c>
    </row>
    <row r="326" spans="1:21" ht="13.2" x14ac:dyDescent="0.25">
      <c r="A326" s="1" t="s">
        <v>683</v>
      </c>
      <c r="B326" s="51" t="s">
        <v>684</v>
      </c>
      <c r="C326" s="52" t="s">
        <v>542</v>
      </c>
      <c r="D326" s="51"/>
      <c r="E326" s="51"/>
      <c r="F326" s="53"/>
      <c r="G326" s="123">
        <f>G327</f>
        <v>136220000</v>
      </c>
      <c r="H326" s="151" t="s">
        <v>684</v>
      </c>
      <c r="I326" s="52" t="s">
        <v>542</v>
      </c>
      <c r="J326" s="51"/>
      <c r="K326" s="51"/>
      <c r="L326" s="53"/>
      <c r="M326" s="53">
        <f>M327</f>
        <v>136220000</v>
      </c>
      <c r="N326" s="324">
        <f>N327</f>
        <v>0</v>
      </c>
      <c r="O326" s="209"/>
      <c r="P326" s="180"/>
      <c r="Q326" s="180"/>
      <c r="R326" s="252" t="s">
        <v>1012</v>
      </c>
      <c r="S326" s="223" t="s">
        <v>510</v>
      </c>
      <c r="T326" s="53" cm="1">
        <f t="array" ref="T326">_xlfn._xlws.FILTER(cek_realisasi[Akrual],cek_realisasi[Akun]=perbaikan_revisi[[#This Row],[Column1]],0)</f>
        <v>40390000</v>
      </c>
      <c r="U326" s="53">
        <f>IF(perbaikan_revisi[[#This Row],[Akrual]]&gt;perbaikan_revisi[[#This Row],[JUMLAH ]],perbaikan_revisi[[#This Row],[Akrual]]-perbaikan_revisi[[#This Row],[JUMLAH ]],0)</f>
        <v>0</v>
      </c>
    </row>
    <row r="327" spans="1:21" ht="13.2" x14ac:dyDescent="0.25">
      <c r="A327" s="1" t="s">
        <v>685</v>
      </c>
      <c r="B327" s="48"/>
      <c r="C327" s="49" t="s">
        <v>686</v>
      </c>
      <c r="D327" s="48">
        <v>14</v>
      </c>
      <c r="E327" s="48" t="s">
        <v>670</v>
      </c>
      <c r="F327" s="50">
        <v>9730000</v>
      </c>
      <c r="G327" s="122">
        <f>ROUNDDOWN(D327*F327,-3)</f>
        <v>136220000</v>
      </c>
      <c r="H327" s="150"/>
      <c r="I327" s="49" t="s">
        <v>686</v>
      </c>
      <c r="J327" s="48">
        <v>14</v>
      </c>
      <c r="K327" s="48" t="s">
        <v>670</v>
      </c>
      <c r="L327" s="50">
        <v>9730000</v>
      </c>
      <c r="M327" s="50">
        <f>ROUNDDOWN(J327*L327,-3)</f>
        <v>136220000</v>
      </c>
      <c r="N327" s="247">
        <f>G327-M327</f>
        <v>0</v>
      </c>
      <c r="O327" s="187" t="str">
        <f t="shared" ref="O327" si="67">IF(AND(ISBLANK(H327),N327&lt;&gt;0),"Rev detil","")</f>
        <v/>
      </c>
      <c r="P327" s="180"/>
      <c r="Q327" s="180"/>
      <c r="T327" s="50" cm="1">
        <f t="array" ref="T327">_xlfn._xlws.FILTER(cek_realisasi[Akrual],cek_realisasi[Akun]=perbaikan_revisi[[#This Row],[Column1]],0)</f>
        <v>40390000</v>
      </c>
      <c r="U327" s="50">
        <f>IF(perbaikan_revisi[[#This Row],[Akrual]]&gt;perbaikan_revisi[[#This Row],[JUMLAH ]],perbaikan_revisi[[#This Row],[Akrual]]-perbaikan_revisi[[#This Row],[JUMLAH ]],0)</f>
        <v>0</v>
      </c>
    </row>
    <row r="328" spans="1:21" ht="13.2" x14ac:dyDescent="0.25">
      <c r="A328" s="1" t="s">
        <v>687</v>
      </c>
      <c r="B328" s="51" t="s">
        <v>688</v>
      </c>
      <c r="C328" s="52" t="s">
        <v>543</v>
      </c>
      <c r="D328" s="51"/>
      <c r="E328" s="51"/>
      <c r="F328" s="53"/>
      <c r="G328" s="123">
        <f>G329</f>
        <v>198366000</v>
      </c>
      <c r="H328" s="151" t="s">
        <v>688</v>
      </c>
      <c r="I328" s="52" t="s">
        <v>543</v>
      </c>
      <c r="J328" s="51"/>
      <c r="K328" s="51"/>
      <c r="L328" s="53"/>
      <c r="M328" s="53">
        <f>M329</f>
        <v>198366000</v>
      </c>
      <c r="N328" s="324">
        <f>N329</f>
        <v>0</v>
      </c>
      <c r="O328" s="209"/>
      <c r="P328" s="180"/>
      <c r="Q328" s="180"/>
      <c r="R328" s="252" t="s">
        <v>1012</v>
      </c>
      <c r="S328" s="223" t="s">
        <v>510</v>
      </c>
      <c r="T328" s="53" cm="1">
        <f t="array" ref="T328">_xlfn._xlws.FILTER(cek_realisasi[Akrual],cek_realisasi[Akun]=perbaikan_revisi[[#This Row],[Column1]],0)</f>
        <v>153340000</v>
      </c>
      <c r="U328" s="53">
        <f>IF(perbaikan_revisi[[#This Row],[Akrual]]&gt;perbaikan_revisi[[#This Row],[JUMLAH ]],perbaikan_revisi[[#This Row],[Akrual]]-perbaikan_revisi[[#This Row],[JUMLAH ]],0)</f>
        <v>0</v>
      </c>
    </row>
    <row r="329" spans="1:21" ht="13.2" x14ac:dyDescent="0.25">
      <c r="A329" s="1" t="s">
        <v>689</v>
      </c>
      <c r="B329" s="48"/>
      <c r="C329" s="49" t="s">
        <v>690</v>
      </c>
      <c r="D329" s="48">
        <v>14</v>
      </c>
      <c r="E329" s="48" t="s">
        <v>670</v>
      </c>
      <c r="F329" s="50">
        <v>14169000</v>
      </c>
      <c r="G329" s="122">
        <f>ROUNDDOWN(D329*F329,-3)</f>
        <v>198366000</v>
      </c>
      <c r="H329" s="150"/>
      <c r="I329" s="49" t="s">
        <v>690</v>
      </c>
      <c r="J329" s="48">
        <v>14</v>
      </c>
      <c r="K329" s="48" t="s">
        <v>670</v>
      </c>
      <c r="L329" s="50">
        <v>14169000</v>
      </c>
      <c r="M329" s="50">
        <f>ROUNDDOWN(J329*L329,-3)</f>
        <v>198366000</v>
      </c>
      <c r="N329" s="247">
        <f>G329-M329</f>
        <v>0</v>
      </c>
      <c r="O329" s="187" t="str">
        <f t="shared" ref="O329" si="68">IF(AND(ISBLANK(H329),N329&lt;&gt;0),"Rev detil","")</f>
        <v/>
      </c>
      <c r="P329" s="180"/>
      <c r="Q329" s="180"/>
      <c r="T329" s="50" cm="1">
        <f t="array" ref="T329">_xlfn._xlws.FILTER(cek_realisasi[Akrual],cek_realisasi[Akun]=perbaikan_revisi[[#This Row],[Column1]],0)</f>
        <v>153340000</v>
      </c>
      <c r="U329" s="50">
        <f>IF(perbaikan_revisi[[#This Row],[Akrual]]&gt;perbaikan_revisi[[#This Row],[JUMLAH ]],perbaikan_revisi[[#This Row],[Akrual]]-perbaikan_revisi[[#This Row],[JUMLAH ]],0)</f>
        <v>0</v>
      </c>
    </row>
    <row r="330" spans="1:21" ht="13.2" x14ac:dyDescent="0.25">
      <c r="A330" s="1" t="s">
        <v>691</v>
      </c>
      <c r="B330" s="51" t="s">
        <v>692</v>
      </c>
      <c r="C330" s="52" t="s">
        <v>544</v>
      </c>
      <c r="D330" s="51"/>
      <c r="E330" s="51"/>
      <c r="F330" s="53"/>
      <c r="G330" s="123">
        <f>G331</f>
        <v>13346000</v>
      </c>
      <c r="H330" s="151" t="s">
        <v>692</v>
      </c>
      <c r="I330" s="52" t="s">
        <v>544</v>
      </c>
      <c r="J330" s="51"/>
      <c r="K330" s="51"/>
      <c r="L330" s="53"/>
      <c r="M330" s="53">
        <f>M331</f>
        <v>13346000</v>
      </c>
      <c r="N330" s="324">
        <f>N331</f>
        <v>0</v>
      </c>
      <c r="O330" s="209"/>
      <c r="P330" s="180"/>
      <c r="Q330" s="180"/>
      <c r="R330" s="252" t="s">
        <v>1012</v>
      </c>
      <c r="S330" s="223" t="s">
        <v>510</v>
      </c>
      <c r="T330" s="53" cm="1">
        <f t="array" ref="T330">_xlfn._xlws.FILTER(cek_realisasi[Akrual],cek_realisasi[Akun]=perbaikan_revisi[[#This Row],[Column1]],0)</f>
        <v>5007559</v>
      </c>
      <c r="U330" s="53">
        <f>IF(perbaikan_revisi[[#This Row],[Akrual]]&gt;perbaikan_revisi[[#This Row],[JUMLAH ]],perbaikan_revisi[[#This Row],[Akrual]]-perbaikan_revisi[[#This Row],[JUMLAH ]],0)</f>
        <v>0</v>
      </c>
    </row>
    <row r="331" spans="1:21" ht="13.2" x14ac:dyDescent="0.25">
      <c r="A331" s="1" t="s">
        <v>693</v>
      </c>
      <c r="B331" s="48"/>
      <c r="C331" s="49" t="s">
        <v>694</v>
      </c>
      <c r="D331" s="48">
        <v>14</v>
      </c>
      <c r="E331" s="48" t="s">
        <v>670</v>
      </c>
      <c r="F331" s="50">
        <v>953357</v>
      </c>
      <c r="G331" s="122">
        <f>ROUNDDOWN(D331*F331,-3)</f>
        <v>13346000</v>
      </c>
      <c r="H331" s="150"/>
      <c r="I331" s="49" t="s">
        <v>694</v>
      </c>
      <c r="J331" s="48">
        <v>14</v>
      </c>
      <c r="K331" s="48" t="s">
        <v>670</v>
      </c>
      <c r="L331" s="50">
        <v>953357</v>
      </c>
      <c r="M331" s="50">
        <f>ROUNDDOWN(J331*L331,-3)</f>
        <v>13346000</v>
      </c>
      <c r="N331" s="247">
        <f>G331-M331</f>
        <v>0</v>
      </c>
      <c r="O331" s="187" t="str">
        <f t="shared" ref="O331" si="69">IF(AND(ISBLANK(H331),N331&lt;&gt;0),"Rev detil","")</f>
        <v/>
      </c>
      <c r="P331" s="180"/>
      <c r="Q331" s="180"/>
      <c r="T331" s="50" cm="1">
        <f t="array" ref="T331">_xlfn._xlws.FILTER(cek_realisasi[Akrual],cek_realisasi[Akun]=perbaikan_revisi[[#This Row],[Column1]],0)</f>
        <v>5007559</v>
      </c>
      <c r="U331" s="50">
        <f>IF(perbaikan_revisi[[#This Row],[Akrual]]&gt;perbaikan_revisi[[#This Row],[JUMLAH ]],perbaikan_revisi[[#This Row],[Akrual]]-perbaikan_revisi[[#This Row],[JUMLAH ]],0)</f>
        <v>0</v>
      </c>
    </row>
    <row r="332" spans="1:21" ht="13.2" x14ac:dyDescent="0.25">
      <c r="A332" s="1" t="s">
        <v>695</v>
      </c>
      <c r="B332" s="45" t="s">
        <v>696</v>
      </c>
      <c r="C332" s="46" t="s">
        <v>545</v>
      </c>
      <c r="D332" s="45"/>
      <c r="E332" s="45"/>
      <c r="F332" s="47"/>
      <c r="G332" s="121">
        <f>G333</f>
        <v>113636000</v>
      </c>
      <c r="H332" s="149" t="s">
        <v>696</v>
      </c>
      <c r="I332" s="46" t="s">
        <v>545</v>
      </c>
      <c r="J332" s="45"/>
      <c r="K332" s="45"/>
      <c r="L332" s="47"/>
      <c r="M332" s="47">
        <f>M333</f>
        <v>113636000</v>
      </c>
      <c r="N332" s="323">
        <f>N333</f>
        <v>0</v>
      </c>
      <c r="O332" s="208"/>
      <c r="P332" s="180"/>
      <c r="Q332" s="180"/>
      <c r="R332" s="252" t="s">
        <v>1012</v>
      </c>
      <c r="S332" s="223" t="s">
        <v>510</v>
      </c>
      <c r="T332" s="47" cm="1">
        <f t="array" ref="T332">_xlfn._xlws.FILTER(cek_realisasi[Akrual],cek_realisasi[Akun]=perbaikan_revisi[[#This Row],[Column1]],0)</f>
        <v>61122480</v>
      </c>
      <c r="U332" s="47">
        <f>IF(perbaikan_revisi[[#This Row],[Akrual]]&gt;perbaikan_revisi[[#This Row],[JUMLAH ]],perbaikan_revisi[[#This Row],[Akrual]]-perbaikan_revisi[[#This Row],[JUMLAH ]],0)</f>
        <v>0</v>
      </c>
    </row>
    <row r="333" spans="1:21" ht="13.2" x14ac:dyDescent="0.25">
      <c r="A333" s="1" t="s">
        <v>697</v>
      </c>
      <c r="B333" s="48"/>
      <c r="C333" s="49" t="s">
        <v>698</v>
      </c>
      <c r="D333" s="48">
        <v>1</v>
      </c>
      <c r="E333" s="48" t="s">
        <v>388</v>
      </c>
      <c r="F333" s="50">
        <v>113636000</v>
      </c>
      <c r="G333" s="122">
        <f>ROUNDDOWN(D333*F333,-3)</f>
        <v>113636000</v>
      </c>
      <c r="H333" s="150"/>
      <c r="I333" s="49" t="s">
        <v>698</v>
      </c>
      <c r="J333" s="48">
        <v>1</v>
      </c>
      <c r="K333" s="48" t="s">
        <v>388</v>
      </c>
      <c r="L333" s="50">
        <v>113636000</v>
      </c>
      <c r="M333" s="50">
        <f>ROUNDDOWN(J333*L333,-3)</f>
        <v>113636000</v>
      </c>
      <c r="N333" s="247">
        <f>G333-M333</f>
        <v>0</v>
      </c>
      <c r="O333" s="187" t="str">
        <f t="shared" ref="O333" si="70">IF(AND(ISBLANK(H333),N333&lt;&gt;0),"Rev detil","")</f>
        <v/>
      </c>
      <c r="P333" s="180"/>
      <c r="Q333" s="180"/>
      <c r="T333" s="50" cm="1">
        <f t="array" ref="T333">_xlfn._xlws.FILTER(cek_realisasi[Akrual],cek_realisasi[Akun]=perbaikan_revisi[[#This Row],[Column1]],0)</f>
        <v>61122480</v>
      </c>
      <c r="U333" s="50">
        <f>IF(perbaikan_revisi[[#This Row],[Akrual]]&gt;perbaikan_revisi[[#This Row],[JUMLAH ]],perbaikan_revisi[[#This Row],[Akrual]]-perbaikan_revisi[[#This Row],[JUMLAH ]],0)</f>
        <v>0</v>
      </c>
    </row>
    <row r="334" spans="1:21" ht="13.2" x14ac:dyDescent="0.25">
      <c r="A334" s="1" t="s">
        <v>699</v>
      </c>
      <c r="B334" s="51" t="s">
        <v>700</v>
      </c>
      <c r="C334" s="52" t="s">
        <v>546</v>
      </c>
      <c r="D334" s="51"/>
      <c r="E334" s="51"/>
      <c r="F334" s="53"/>
      <c r="G334" s="123">
        <f>G335</f>
        <v>451220000</v>
      </c>
      <c r="H334" s="151" t="s">
        <v>700</v>
      </c>
      <c r="I334" s="52" t="s">
        <v>546</v>
      </c>
      <c r="J334" s="51"/>
      <c r="K334" s="51"/>
      <c r="L334" s="53"/>
      <c r="M334" s="53">
        <f>M335</f>
        <v>451220000</v>
      </c>
      <c r="N334" s="324">
        <f>N335</f>
        <v>0</v>
      </c>
      <c r="O334" s="209"/>
      <c r="P334" s="180"/>
      <c r="Q334" s="180"/>
      <c r="R334" s="252" t="s">
        <v>1012</v>
      </c>
      <c r="S334" s="223" t="s">
        <v>510</v>
      </c>
      <c r="T334" s="53" cm="1">
        <f t="array" ref="T334">_xlfn._xlws.FILTER(cek_realisasi[Akrual],cek_realisasi[Akun]=perbaikan_revisi[[#This Row],[Column1]],0)</f>
        <v>80920000</v>
      </c>
      <c r="U334" s="53">
        <f>IF(perbaikan_revisi[[#This Row],[Akrual]]&gt;perbaikan_revisi[[#This Row],[JUMLAH ]],perbaikan_revisi[[#This Row],[Akrual]]-perbaikan_revisi[[#This Row],[JUMLAH ]],0)</f>
        <v>0</v>
      </c>
    </row>
    <row r="335" spans="1:21" ht="13.2" x14ac:dyDescent="0.25">
      <c r="A335" s="1" t="s">
        <v>701</v>
      </c>
      <c r="B335" s="48"/>
      <c r="C335" s="49" t="s">
        <v>702</v>
      </c>
      <c r="D335" s="48">
        <v>1</v>
      </c>
      <c r="E335" s="48" t="s">
        <v>388</v>
      </c>
      <c r="F335" s="50">
        <v>451220000</v>
      </c>
      <c r="G335" s="122">
        <f>ROUNDDOWN(D335*F335,-3)</f>
        <v>451220000</v>
      </c>
      <c r="H335" s="150"/>
      <c r="I335" s="49" t="s">
        <v>702</v>
      </c>
      <c r="J335" s="48">
        <v>1</v>
      </c>
      <c r="K335" s="48" t="s">
        <v>388</v>
      </c>
      <c r="L335" s="50">
        <v>451220000</v>
      </c>
      <c r="M335" s="50">
        <f>ROUNDDOWN(J335*L335,-3)</f>
        <v>451220000</v>
      </c>
      <c r="N335" s="247">
        <f>G335-M335</f>
        <v>0</v>
      </c>
      <c r="O335" s="187" t="str">
        <f t="shared" ref="O335" si="71">IF(AND(ISBLANK(H335),N335&lt;&gt;0),"Rev detil","")</f>
        <v/>
      </c>
      <c r="P335" s="180"/>
      <c r="Q335" s="180"/>
      <c r="T335" s="50" cm="1">
        <f t="array" ref="T335">_xlfn._xlws.FILTER(cek_realisasi[Akrual],cek_realisasi[Akun]=perbaikan_revisi[[#This Row],[Column1]],0)</f>
        <v>80920000</v>
      </c>
      <c r="U335" s="50">
        <f>IF(perbaikan_revisi[[#This Row],[Akrual]]&gt;perbaikan_revisi[[#This Row],[JUMLAH ]],perbaikan_revisi[[#This Row],[Akrual]]-perbaikan_revisi[[#This Row],[JUMLAH ]],0)</f>
        <v>0</v>
      </c>
    </row>
    <row r="336" spans="1:21" ht="13.2" x14ac:dyDescent="0.25">
      <c r="A336" s="1" t="s">
        <v>703</v>
      </c>
      <c r="B336" s="45" t="s">
        <v>704</v>
      </c>
      <c r="C336" s="46" t="s">
        <v>547</v>
      </c>
      <c r="D336" s="45"/>
      <c r="E336" s="45"/>
      <c r="F336" s="47"/>
      <c r="G336" s="121">
        <f>G337</f>
        <v>81480000</v>
      </c>
      <c r="H336" s="149" t="s">
        <v>704</v>
      </c>
      <c r="I336" s="46" t="s">
        <v>547</v>
      </c>
      <c r="J336" s="45"/>
      <c r="K336" s="45"/>
      <c r="L336" s="47"/>
      <c r="M336" s="47">
        <f>M337</f>
        <v>81480000</v>
      </c>
      <c r="N336" s="323">
        <f>N337</f>
        <v>0</v>
      </c>
      <c r="O336" s="208"/>
      <c r="P336" s="180"/>
      <c r="Q336" s="180"/>
      <c r="R336" s="252" t="s">
        <v>1012</v>
      </c>
      <c r="S336" s="223" t="s">
        <v>510</v>
      </c>
      <c r="T336" s="47" cm="1">
        <f t="array" ref="T336">_xlfn._xlws.FILTER(cek_realisasi[Akrual],cek_realisasi[Akun]=perbaikan_revisi[[#This Row],[Column1]],0)</f>
        <v>34900000</v>
      </c>
      <c r="U336" s="47">
        <f>IF(perbaikan_revisi[[#This Row],[Akrual]]&gt;perbaikan_revisi[[#This Row],[JUMLAH ]],perbaikan_revisi[[#This Row],[Akrual]]-perbaikan_revisi[[#This Row],[JUMLAH ]],0)</f>
        <v>0</v>
      </c>
    </row>
    <row r="337" spans="1:21" ht="13.2" x14ac:dyDescent="0.25">
      <c r="A337" s="1" t="s">
        <v>705</v>
      </c>
      <c r="B337" s="48"/>
      <c r="C337" s="49" t="s">
        <v>706</v>
      </c>
      <c r="D337" s="48">
        <v>14</v>
      </c>
      <c r="E337" s="48" t="s">
        <v>670</v>
      </c>
      <c r="F337" s="50">
        <v>5820000</v>
      </c>
      <c r="G337" s="122">
        <f>ROUNDDOWN(D337*F337,-3)</f>
        <v>81480000</v>
      </c>
      <c r="H337" s="150"/>
      <c r="I337" s="49" t="s">
        <v>706</v>
      </c>
      <c r="J337" s="48">
        <v>14</v>
      </c>
      <c r="K337" s="48" t="s">
        <v>670</v>
      </c>
      <c r="L337" s="50">
        <v>5820000</v>
      </c>
      <c r="M337" s="50">
        <f>ROUNDDOWN(J337*L337,-3)</f>
        <v>81480000</v>
      </c>
      <c r="N337" s="247">
        <f>G337-M337</f>
        <v>0</v>
      </c>
      <c r="O337" s="187" t="str">
        <f t="shared" ref="O337" si="72">IF(AND(ISBLANK(H337),N337&lt;&gt;0),"Rev detil","")</f>
        <v/>
      </c>
      <c r="P337" s="180"/>
      <c r="Q337" s="180"/>
      <c r="T337" s="50" cm="1">
        <f t="array" ref="T337">_xlfn._xlws.FILTER(cek_realisasi[Akrual],cek_realisasi[Akun]=perbaikan_revisi[[#This Row],[Column1]],0)</f>
        <v>34900000</v>
      </c>
      <c r="U337" s="50">
        <f>IF(perbaikan_revisi[[#This Row],[Akrual]]&gt;perbaikan_revisi[[#This Row],[JUMLAH ]],perbaikan_revisi[[#This Row],[Akrual]]-perbaikan_revisi[[#This Row],[JUMLAH ]],0)</f>
        <v>0</v>
      </c>
    </row>
    <row r="338" spans="1:21" ht="13.2" x14ac:dyDescent="0.25">
      <c r="A338" s="1" t="s">
        <v>707</v>
      </c>
      <c r="B338" s="57" t="s">
        <v>708</v>
      </c>
      <c r="C338" s="58" t="s">
        <v>709</v>
      </c>
      <c r="D338" s="57"/>
      <c r="E338" s="57"/>
      <c r="F338" s="59"/>
      <c r="G338" s="125">
        <f>G339</f>
        <v>173032000</v>
      </c>
      <c r="H338" s="153" t="s">
        <v>708</v>
      </c>
      <c r="I338" s="58" t="s">
        <v>709</v>
      </c>
      <c r="J338" s="57"/>
      <c r="K338" s="57"/>
      <c r="L338" s="59"/>
      <c r="M338" s="59">
        <f>M339</f>
        <v>173032000</v>
      </c>
      <c r="N338" s="325">
        <f>N339</f>
        <v>0</v>
      </c>
      <c r="O338" s="211"/>
      <c r="P338" s="180"/>
      <c r="Q338" s="180"/>
      <c r="R338" s="252" t="s">
        <v>1012</v>
      </c>
      <c r="S338" s="223" t="s">
        <v>510</v>
      </c>
      <c r="T338" s="59" cm="1">
        <f t="array" ref="T338">_xlfn._xlws.FILTER(cek_realisasi[Akrual],cek_realisasi[Akun]=perbaikan_revisi[[#This Row],[Column1]],0)</f>
        <v>0</v>
      </c>
      <c r="U338" s="59">
        <f>IF(perbaikan_revisi[[#This Row],[Akrual]]&gt;perbaikan_revisi[[#This Row],[JUMLAH ]],perbaikan_revisi[[#This Row],[Akrual]]-perbaikan_revisi[[#This Row],[JUMLAH ]],0)</f>
        <v>0</v>
      </c>
    </row>
    <row r="339" spans="1:21" ht="13.2" x14ac:dyDescent="0.25">
      <c r="A339" s="1" t="s">
        <v>710</v>
      </c>
      <c r="B339" s="48"/>
      <c r="C339" s="49" t="s">
        <v>711</v>
      </c>
      <c r="D339" s="48">
        <v>1</v>
      </c>
      <c r="E339" s="48" t="s">
        <v>388</v>
      </c>
      <c r="F339" s="50">
        <v>173032000</v>
      </c>
      <c r="G339" s="122">
        <f>ROUNDDOWN(D339*F339,-3)</f>
        <v>173032000</v>
      </c>
      <c r="H339" s="150"/>
      <c r="I339" s="49" t="s">
        <v>711</v>
      </c>
      <c r="J339" s="48">
        <v>1</v>
      </c>
      <c r="K339" s="48" t="s">
        <v>388</v>
      </c>
      <c r="L339" s="50">
        <v>173032000</v>
      </c>
      <c r="M339" s="50">
        <f>ROUNDDOWN(J339*L339,-3)</f>
        <v>173032000</v>
      </c>
      <c r="N339" s="247">
        <f>G339-M339</f>
        <v>0</v>
      </c>
      <c r="O339" s="187" t="str">
        <f t="shared" ref="O339" si="73">IF(AND(ISBLANK(H339),N339&lt;&gt;0),"Rev detil","")</f>
        <v/>
      </c>
      <c r="P339" s="180"/>
      <c r="Q339" s="180"/>
      <c r="T339" s="50" cm="1">
        <f t="array" ref="T339">_xlfn._xlws.FILTER(cek_realisasi[Akrual],cek_realisasi[Akun]=perbaikan_revisi[[#This Row],[Column1]],0)</f>
        <v>0</v>
      </c>
      <c r="U339" s="50">
        <f>IF(perbaikan_revisi[[#This Row],[Akrual]]&gt;perbaikan_revisi[[#This Row],[JUMLAH ]],perbaikan_revisi[[#This Row],[Akrual]]-perbaikan_revisi[[#This Row],[JUMLAH ]],0)</f>
        <v>0</v>
      </c>
    </row>
    <row r="340" spans="1:21" ht="13.2" x14ac:dyDescent="0.25">
      <c r="A340" s="1" t="s">
        <v>712</v>
      </c>
      <c r="B340" s="51" t="s">
        <v>713</v>
      </c>
      <c r="C340" s="52" t="s">
        <v>548</v>
      </c>
      <c r="D340" s="51"/>
      <c r="E340" s="51"/>
      <c r="F340" s="53"/>
      <c r="G340" s="123">
        <f>G341</f>
        <v>3257727000</v>
      </c>
      <c r="H340" s="151" t="s">
        <v>713</v>
      </c>
      <c r="I340" s="52" t="s">
        <v>548</v>
      </c>
      <c r="J340" s="51"/>
      <c r="K340" s="51"/>
      <c r="L340" s="53"/>
      <c r="M340" s="53">
        <f>M341</f>
        <v>3257727000</v>
      </c>
      <c r="N340" s="324">
        <f>N341</f>
        <v>0</v>
      </c>
      <c r="O340" s="209"/>
      <c r="P340" s="180"/>
      <c r="Q340" s="180"/>
      <c r="R340" s="252" t="s">
        <v>1012</v>
      </c>
      <c r="S340" s="223" t="s">
        <v>510</v>
      </c>
      <c r="T340" s="53" cm="1">
        <f t="array" ref="T340">_xlfn._xlws.FILTER(cek_realisasi[Akrual],cek_realisasi[Akun]=perbaikan_revisi[[#This Row],[Column1]],0)</f>
        <v>1028739062</v>
      </c>
      <c r="U340" s="53">
        <f>IF(perbaikan_revisi[[#This Row],[Akrual]]&gt;perbaikan_revisi[[#This Row],[JUMLAH ]],perbaikan_revisi[[#This Row],[Akrual]]-perbaikan_revisi[[#This Row],[JUMLAH ]],0)</f>
        <v>0</v>
      </c>
    </row>
    <row r="341" spans="1:21" ht="13.2" x14ac:dyDescent="0.25">
      <c r="A341" s="1" t="s">
        <v>714</v>
      </c>
      <c r="B341" s="48"/>
      <c r="C341" s="49" t="s">
        <v>715</v>
      </c>
      <c r="D341" s="48">
        <v>14</v>
      </c>
      <c r="E341" s="48" t="s">
        <v>670</v>
      </c>
      <c r="F341" s="50">
        <v>232694790</v>
      </c>
      <c r="G341" s="122">
        <f>ROUNDDOWN(D341*F341,-3)</f>
        <v>3257727000</v>
      </c>
      <c r="H341" s="150"/>
      <c r="I341" s="49" t="s">
        <v>715</v>
      </c>
      <c r="J341" s="48">
        <v>14</v>
      </c>
      <c r="K341" s="48" t="s">
        <v>670</v>
      </c>
      <c r="L341" s="50">
        <v>232694790</v>
      </c>
      <c r="M341" s="50">
        <f>ROUNDDOWN(J341*L341,-3)</f>
        <v>3257727000</v>
      </c>
      <c r="N341" s="247">
        <f>G341-M341</f>
        <v>0</v>
      </c>
      <c r="O341" s="187" t="str">
        <f t="shared" ref="O341" si="74">IF(AND(ISBLANK(H341),N341&lt;&gt;0),"Rev detil","")</f>
        <v/>
      </c>
      <c r="P341" s="180"/>
      <c r="Q341" s="180"/>
      <c r="T341" s="50" cm="1">
        <f t="array" ref="T341">_xlfn._xlws.FILTER(cek_realisasi[Akrual],cek_realisasi[Akun]=perbaikan_revisi[[#This Row],[Column1]],0)</f>
        <v>1028739062</v>
      </c>
      <c r="U341" s="50">
        <f>IF(perbaikan_revisi[[#This Row],[Akrual]]&gt;perbaikan_revisi[[#This Row],[JUMLAH ]],perbaikan_revisi[[#This Row],[Akrual]]-perbaikan_revisi[[#This Row],[JUMLAH ]],0)</f>
        <v>0</v>
      </c>
    </row>
    <row r="342" spans="1:21" ht="13.2" x14ac:dyDescent="0.25">
      <c r="A342" s="1" t="s">
        <v>234</v>
      </c>
      <c r="B342" s="60" t="s">
        <v>235</v>
      </c>
      <c r="C342" s="61" t="s">
        <v>236</v>
      </c>
      <c r="D342" s="60"/>
      <c r="E342" s="60" t="s">
        <v>553</v>
      </c>
      <c r="F342" s="62"/>
      <c r="G342" s="126">
        <f>SUM(G343,G367,G373,G386)</f>
        <v>2195658000</v>
      </c>
      <c r="H342" s="154" t="s">
        <v>235</v>
      </c>
      <c r="I342" s="61" t="s">
        <v>236</v>
      </c>
      <c r="J342" s="60"/>
      <c r="K342" s="60" t="s">
        <v>553</v>
      </c>
      <c r="L342" s="62"/>
      <c r="M342" s="62">
        <f>SUM(M343,M367,M373,M386)</f>
        <v>2195658000</v>
      </c>
      <c r="N342" s="335">
        <f>SUM(N343,N367,N373,N386)</f>
        <v>0</v>
      </c>
      <c r="O342" s="207"/>
      <c r="P342" s="180"/>
      <c r="Q342" s="180"/>
      <c r="T342" s="62" cm="1">
        <f t="array" ref="T342">_xlfn._xlws.FILTER(cek_realisasi[Akrual],cek_realisasi[Akun]=perbaikan_revisi[[#This Row],[Column1]],0)</f>
        <v>676147066</v>
      </c>
      <c r="U342" s="62">
        <f>IF(perbaikan_revisi[[#This Row],[Akrual]]&gt;perbaikan_revisi[[#This Row],[JUMLAH ]],perbaikan_revisi[[#This Row],[Akrual]]-perbaikan_revisi[[#This Row],[JUMLAH ]],0)</f>
        <v>0</v>
      </c>
    </row>
    <row r="343" spans="1:21" ht="13.2" x14ac:dyDescent="0.25">
      <c r="A343" s="1" t="s">
        <v>237</v>
      </c>
      <c r="B343" s="63" t="s">
        <v>238</v>
      </c>
      <c r="C343" s="64" t="s">
        <v>239</v>
      </c>
      <c r="D343" s="63"/>
      <c r="E343" s="63"/>
      <c r="F343" s="65"/>
      <c r="G343" s="127">
        <f>SUM(G344,G355,G357)</f>
        <v>1410100000</v>
      </c>
      <c r="H343" s="155" t="s">
        <v>238</v>
      </c>
      <c r="I343" s="64" t="s">
        <v>239</v>
      </c>
      <c r="J343" s="63"/>
      <c r="K343" s="63"/>
      <c r="L343" s="65"/>
      <c r="M343" s="65">
        <f>SUM(M344,M355,M357)</f>
        <v>1528900000</v>
      </c>
      <c r="N343" s="355">
        <f>SUM(N344,N355,N357)</f>
        <v>-118800000</v>
      </c>
      <c r="O343" s="207"/>
      <c r="P343" s="180" t="s">
        <v>505</v>
      </c>
      <c r="Q343" s="180" t="s">
        <v>506</v>
      </c>
      <c r="S343" s="223"/>
      <c r="T343" s="65" cm="1">
        <f t="array" ref="T343">_xlfn._xlws.FILTER(cek_realisasi[Akrual],cek_realisasi[Akun]=perbaikan_revisi[[#This Row],[Column1]],0)</f>
        <v>511505666</v>
      </c>
      <c r="U343" s="65">
        <f>IF(perbaikan_revisi[[#This Row],[Akrual]]&gt;perbaikan_revisi[[#This Row],[JUMLAH ]],perbaikan_revisi[[#This Row],[Akrual]]-perbaikan_revisi[[#This Row],[JUMLAH ]],0)</f>
        <v>0</v>
      </c>
    </row>
    <row r="344" spans="1:21" ht="13.2" x14ac:dyDescent="0.25">
      <c r="A344" s="1" t="s">
        <v>240</v>
      </c>
      <c r="B344" s="51" t="s">
        <v>716</v>
      </c>
      <c r="C344" s="52" t="s">
        <v>241</v>
      </c>
      <c r="D344" s="51"/>
      <c r="E344" s="51"/>
      <c r="F344" s="53"/>
      <c r="G344" s="123">
        <f>SUM(G345:G354)</f>
        <v>1099590000</v>
      </c>
      <c r="H344" s="151" t="s">
        <v>716</v>
      </c>
      <c r="I344" s="52" t="s">
        <v>241</v>
      </c>
      <c r="J344" s="51"/>
      <c r="K344" s="51"/>
      <c r="L344" s="53"/>
      <c r="M344" s="53">
        <f>SUM(M345:M354)</f>
        <v>1252040000</v>
      </c>
      <c r="N344" s="352">
        <f>SUM(N345:N354)</f>
        <v>-152450000</v>
      </c>
      <c r="O344" s="207"/>
      <c r="P344" s="180"/>
      <c r="Q344" s="180"/>
      <c r="R344" s="252" t="s">
        <v>236</v>
      </c>
      <c r="S344" s="223" t="s">
        <v>506</v>
      </c>
      <c r="T344" s="53" cm="1">
        <f t="array" ref="T344">_xlfn._xlws.FILTER(cek_realisasi[Akrual],cek_realisasi[Akun]=perbaikan_revisi[[#This Row],[Column1]],0)</f>
        <v>455138616</v>
      </c>
      <c r="U344" s="53">
        <f>IF(perbaikan_revisi[[#This Row],[Akrual]]&gt;perbaikan_revisi[[#This Row],[JUMLAH ]],perbaikan_revisi[[#This Row],[Akrual]]-perbaikan_revisi[[#This Row],[JUMLAH ]],0)</f>
        <v>0</v>
      </c>
    </row>
    <row r="345" spans="1:21" ht="13.2" x14ac:dyDescent="0.25">
      <c r="A345" s="1" t="s">
        <v>242</v>
      </c>
      <c r="B345" s="48"/>
      <c r="C345" s="49" t="s">
        <v>717</v>
      </c>
      <c r="D345" s="48">
        <v>60</v>
      </c>
      <c r="E345" s="48" t="s">
        <v>718</v>
      </c>
      <c r="F345" s="50">
        <v>1500000</v>
      </c>
      <c r="G345" s="122">
        <f t="shared" ref="G345:G354" si="75">ROUNDDOWN(D345*F345,-3)</f>
        <v>90000000</v>
      </c>
      <c r="H345" s="150"/>
      <c r="I345" s="201" t="s">
        <v>717</v>
      </c>
      <c r="J345" s="202">
        <v>60</v>
      </c>
      <c r="K345" s="202" t="s">
        <v>718</v>
      </c>
      <c r="L345" s="204">
        <v>1487500</v>
      </c>
      <c r="M345" s="204">
        <f t="shared" ref="M345:M350" si="76">ROUNDDOWN(J345*L345,-3)</f>
        <v>89250000</v>
      </c>
      <c r="N345" s="443">
        <f t="shared" ref="N345:N354" si="77">G345-M345</f>
        <v>750000</v>
      </c>
      <c r="O345" s="187" t="str">
        <f t="shared" ref="O345:O354" si="78">IF(AND(ISBLANK(H345),N345&lt;&gt;0),"Rev detil","")</f>
        <v>Rev detil</v>
      </c>
      <c r="P345" s="180"/>
      <c r="Q345" s="180"/>
      <c r="T345" s="204" cm="1">
        <f t="array" ref="T345">_xlfn._xlws.FILTER(cek_realisasi[Akrual],cek_realisasi[Akun]=perbaikan_revisi[[#This Row],[Column1]],0)</f>
        <v>23283800</v>
      </c>
      <c r="U345" s="204">
        <f>IF(perbaikan_revisi[[#This Row],[Akrual]]&gt;perbaikan_revisi[[#This Row],[JUMLAH ]],perbaikan_revisi[[#This Row],[Akrual]]-perbaikan_revisi[[#This Row],[JUMLAH ]],0)</f>
        <v>0</v>
      </c>
    </row>
    <row r="346" spans="1:21" ht="13.2" x14ac:dyDescent="0.25">
      <c r="A346" s="1" t="s">
        <v>243</v>
      </c>
      <c r="B346" s="99"/>
      <c r="C346" s="49" t="s">
        <v>719</v>
      </c>
      <c r="D346" s="48">
        <v>1</v>
      </c>
      <c r="E346" s="48" t="s">
        <v>147</v>
      </c>
      <c r="F346" s="50">
        <v>63386000</v>
      </c>
      <c r="G346" s="122">
        <f t="shared" si="75"/>
        <v>63386000</v>
      </c>
      <c r="H346" s="167"/>
      <c r="I346" s="49" t="s">
        <v>719</v>
      </c>
      <c r="J346" s="48">
        <v>1</v>
      </c>
      <c r="K346" s="48" t="s">
        <v>147</v>
      </c>
      <c r="L346" s="50">
        <v>63386000</v>
      </c>
      <c r="M346" s="50">
        <f t="shared" si="76"/>
        <v>63386000</v>
      </c>
      <c r="N346" s="247">
        <f t="shared" si="77"/>
        <v>0</v>
      </c>
      <c r="O346" s="187" t="str">
        <f t="shared" si="78"/>
        <v/>
      </c>
      <c r="P346" s="180"/>
      <c r="Q346" s="180"/>
      <c r="T346" s="50" cm="1">
        <f t="array" ref="T346">_xlfn._xlws.FILTER(cek_realisasi[Akrual],cek_realisasi[Akun]=perbaikan_revisi[[#This Row],[Column1]],0)</f>
        <v>2167000</v>
      </c>
      <c r="U346" s="50">
        <f>IF(perbaikan_revisi[[#This Row],[Akrual]]&gt;perbaikan_revisi[[#This Row],[JUMLAH ]],perbaikan_revisi[[#This Row],[Akrual]]-perbaikan_revisi[[#This Row],[JUMLAH ]],0)</f>
        <v>0</v>
      </c>
    </row>
    <row r="347" spans="1:21" ht="13.2" x14ac:dyDescent="0.25">
      <c r="A347" s="1" t="s">
        <v>244</v>
      </c>
      <c r="B347" s="48"/>
      <c r="C347" s="49" t="s">
        <v>720</v>
      </c>
      <c r="D347" s="48">
        <v>144</v>
      </c>
      <c r="E347" s="48" t="s">
        <v>184</v>
      </c>
      <c r="F347" s="50">
        <v>5100000</v>
      </c>
      <c r="G347" s="122">
        <f t="shared" si="75"/>
        <v>734400000</v>
      </c>
      <c r="H347" s="150"/>
      <c r="I347" s="201" t="s">
        <v>970</v>
      </c>
      <c r="J347" s="202">
        <v>156</v>
      </c>
      <c r="K347" s="202" t="s">
        <v>184</v>
      </c>
      <c r="L347" s="204">
        <v>5100000</v>
      </c>
      <c r="M347" s="204">
        <f t="shared" si="76"/>
        <v>795600000</v>
      </c>
      <c r="N347" s="443">
        <f t="shared" si="77"/>
        <v>-61200000</v>
      </c>
      <c r="O347" s="187" t="str">
        <f t="shared" si="78"/>
        <v>Rev detil</v>
      </c>
      <c r="P347" s="180"/>
      <c r="Q347" s="180"/>
      <c r="T347" s="204" cm="1">
        <f t="array" ref="T347">_xlfn._xlws.FILTER(cek_realisasi[Akrual],cek_realisasi[Akun]=perbaikan_revisi[[#This Row],[Column1]],0)</f>
        <v>367200000</v>
      </c>
      <c r="U347" s="204">
        <f>IF(perbaikan_revisi[[#This Row],[Akrual]]&gt;perbaikan_revisi[[#This Row],[JUMLAH ]],perbaikan_revisi[[#This Row],[Akrual]]-perbaikan_revisi[[#This Row],[JUMLAH ]],0)</f>
        <v>0</v>
      </c>
    </row>
    <row r="348" spans="1:21" ht="13.2" x14ac:dyDescent="0.25">
      <c r="A348" s="1" t="s">
        <v>245</v>
      </c>
      <c r="B348" s="48"/>
      <c r="C348" s="49" t="s">
        <v>721</v>
      </c>
      <c r="D348" s="48">
        <v>12</v>
      </c>
      <c r="E348" s="48" t="s">
        <v>184</v>
      </c>
      <c r="F348" s="50">
        <v>5600000</v>
      </c>
      <c r="G348" s="122">
        <f t="shared" si="75"/>
        <v>67200000</v>
      </c>
      <c r="H348" s="150"/>
      <c r="I348" s="201" t="s">
        <v>971</v>
      </c>
      <c r="J348" s="202">
        <v>13</v>
      </c>
      <c r="K348" s="202" t="s">
        <v>184</v>
      </c>
      <c r="L348" s="204">
        <v>5600000</v>
      </c>
      <c r="M348" s="204">
        <f t="shared" si="76"/>
        <v>72800000</v>
      </c>
      <c r="N348" s="443">
        <f t="shared" si="77"/>
        <v>-5600000</v>
      </c>
      <c r="O348" s="187" t="str">
        <f t="shared" si="78"/>
        <v>Rev detil</v>
      </c>
      <c r="P348" s="180"/>
      <c r="Q348" s="180"/>
      <c r="T348" s="204" cm="1">
        <f t="array" ref="T348">_xlfn._xlws.FILTER(cek_realisasi[Akrual],cek_realisasi[Akun]=perbaikan_revisi[[#This Row],[Column1]],0)</f>
        <v>33600000</v>
      </c>
      <c r="U348" s="204">
        <f>IF(perbaikan_revisi[[#This Row],[Akrual]]&gt;perbaikan_revisi[[#This Row],[JUMLAH ]],perbaikan_revisi[[#This Row],[Akrual]]-perbaikan_revisi[[#This Row],[JUMLAH ]],0)</f>
        <v>0</v>
      </c>
    </row>
    <row r="349" spans="1:21" ht="13.2" x14ac:dyDescent="0.25">
      <c r="A349" s="1" t="s">
        <v>246</v>
      </c>
      <c r="B349" s="48"/>
      <c r="C349" s="49" t="s">
        <v>722</v>
      </c>
      <c r="D349" s="48">
        <v>11</v>
      </c>
      <c r="E349" s="48" t="s">
        <v>247</v>
      </c>
      <c r="F349" s="50">
        <v>400000</v>
      </c>
      <c r="G349" s="122">
        <f t="shared" si="75"/>
        <v>4400000</v>
      </c>
      <c r="H349" s="150"/>
      <c r="I349" s="201" t="s">
        <v>722</v>
      </c>
      <c r="J349" s="202">
        <v>12</v>
      </c>
      <c r="K349" s="202" t="s">
        <v>247</v>
      </c>
      <c r="L349" s="204">
        <v>400000</v>
      </c>
      <c r="M349" s="204">
        <f t="shared" si="76"/>
        <v>4800000</v>
      </c>
      <c r="N349" s="443">
        <f t="shared" si="77"/>
        <v>-400000</v>
      </c>
      <c r="O349" s="187" t="str">
        <f t="shared" si="78"/>
        <v>Rev detil</v>
      </c>
      <c r="P349" s="180"/>
      <c r="Q349" s="180"/>
      <c r="T349" s="204" cm="1">
        <f t="array" ref="T349">_xlfn._xlws.FILTER(cek_realisasi[Akrual],cek_realisasi[Akun]=perbaikan_revisi[[#This Row],[Column1]],0)</f>
        <v>1442880</v>
      </c>
      <c r="U349" s="204">
        <f>IF(perbaikan_revisi[[#This Row],[Akrual]]&gt;perbaikan_revisi[[#This Row],[JUMLAH ]],perbaikan_revisi[[#This Row],[Akrual]]-perbaikan_revisi[[#This Row],[JUMLAH ]],0)</f>
        <v>0</v>
      </c>
    </row>
    <row r="350" spans="1:21" ht="13.2" x14ac:dyDescent="0.25">
      <c r="A350" s="1" t="s">
        <v>248</v>
      </c>
      <c r="B350" s="48"/>
      <c r="C350" s="49" t="s">
        <v>723</v>
      </c>
      <c r="D350" s="48">
        <v>70</v>
      </c>
      <c r="E350" s="48" t="s">
        <v>59</v>
      </c>
      <c r="F350" s="50">
        <v>500000</v>
      </c>
      <c r="G350" s="122">
        <f t="shared" si="75"/>
        <v>35000000</v>
      </c>
      <c r="H350" s="150"/>
      <c r="I350" s="201" t="s">
        <v>969</v>
      </c>
      <c r="J350" s="202">
        <v>1</v>
      </c>
      <c r="K350" s="202" t="s">
        <v>147</v>
      </c>
      <c r="L350" s="204">
        <v>130000000</v>
      </c>
      <c r="M350" s="204">
        <f t="shared" si="76"/>
        <v>130000000</v>
      </c>
      <c r="N350" s="443">
        <f t="shared" si="77"/>
        <v>-95000000</v>
      </c>
      <c r="O350" s="187" t="str">
        <f t="shared" si="78"/>
        <v>Rev detil</v>
      </c>
      <c r="P350" s="180"/>
      <c r="Q350" s="180"/>
      <c r="T350" s="204" cm="1">
        <f t="array" ref="T350">_xlfn._xlws.FILTER(cek_realisasi[Akrual],cek_realisasi[Akun]=perbaikan_revisi[[#This Row],[Column1]],0)</f>
        <v>17850000</v>
      </c>
      <c r="U350" s="204">
        <f>IF(perbaikan_revisi[[#This Row],[Akrual]]&gt;perbaikan_revisi[[#This Row],[JUMLAH ]],perbaikan_revisi[[#This Row],[Akrual]]-perbaikan_revisi[[#This Row],[JUMLAH ]],0)</f>
        <v>0</v>
      </c>
    </row>
    <row r="351" spans="1:21" ht="13.2" x14ac:dyDescent="0.25">
      <c r="A351" s="1" t="s">
        <v>249</v>
      </c>
      <c r="B351" s="48"/>
      <c r="C351" s="49" t="s">
        <v>724</v>
      </c>
      <c r="D351" s="48">
        <v>12</v>
      </c>
      <c r="E351" s="48" t="s">
        <v>247</v>
      </c>
      <c r="F351" s="50">
        <v>750000</v>
      </c>
      <c r="G351" s="122">
        <f t="shared" si="75"/>
        <v>9000000</v>
      </c>
      <c r="H351" s="150"/>
      <c r="I351" s="217"/>
      <c r="J351" s="218"/>
      <c r="K351" s="218"/>
      <c r="L351" s="219"/>
      <c r="M351" s="219"/>
      <c r="N351" s="443">
        <f t="shared" si="77"/>
        <v>9000000</v>
      </c>
      <c r="O351" s="187" t="str">
        <f t="shared" si="78"/>
        <v>Rev detil</v>
      </c>
      <c r="P351" s="180"/>
      <c r="Q351" s="180"/>
      <c r="T351" s="219" cm="1">
        <f t="array" ref="T351">_xlfn._xlws.FILTER(cek_realisasi[Akrual],cek_realisasi[Akun]=perbaikan_revisi[[#This Row],[Column1]],0)</f>
        <v>4344936</v>
      </c>
      <c r="U351" s="219">
        <f>IF(perbaikan_revisi[[#This Row],[Akrual]]&gt;perbaikan_revisi[[#This Row],[JUMLAH ]],perbaikan_revisi[[#This Row],[Akrual]]-perbaikan_revisi[[#This Row],[JUMLAH ]],0)</f>
        <v>4344936</v>
      </c>
    </row>
    <row r="352" spans="1:21" ht="13.2" x14ac:dyDescent="0.25">
      <c r="A352" s="1" t="s">
        <v>250</v>
      </c>
      <c r="B352" s="48"/>
      <c r="C352" s="49" t="s">
        <v>725</v>
      </c>
      <c r="D352" s="48">
        <v>12</v>
      </c>
      <c r="E352" s="48" t="s">
        <v>247</v>
      </c>
      <c r="F352" s="50">
        <v>1325000</v>
      </c>
      <c r="G352" s="122">
        <f t="shared" si="75"/>
        <v>15900000</v>
      </c>
      <c r="H352" s="150"/>
      <c r="I352" s="49" t="s">
        <v>725</v>
      </c>
      <c r="J352" s="48">
        <v>12</v>
      </c>
      <c r="K352" s="48" t="s">
        <v>247</v>
      </c>
      <c r="L352" s="50">
        <v>1325000</v>
      </c>
      <c r="M352" s="50">
        <f t="shared" ref="M352:M354" si="79">ROUNDDOWN(J352*L352,-3)</f>
        <v>15900000</v>
      </c>
      <c r="N352" s="247">
        <f t="shared" si="77"/>
        <v>0</v>
      </c>
      <c r="O352" s="187" t="str">
        <f t="shared" si="78"/>
        <v/>
      </c>
      <c r="P352" s="180"/>
      <c r="Q352" s="180"/>
      <c r="T352" s="50" cm="1">
        <f t="array" ref="T352">_xlfn._xlws.FILTER(cek_realisasi[Akrual],cek_realisasi[Akun]=perbaikan_revisi[[#This Row],[Column1]],0)</f>
        <v>5250000</v>
      </c>
      <c r="U352" s="50">
        <f>IF(perbaikan_revisi[[#This Row],[Akrual]]&gt;perbaikan_revisi[[#This Row],[JUMLAH ]],perbaikan_revisi[[#This Row],[Akrual]]-perbaikan_revisi[[#This Row],[JUMLAH ]],0)</f>
        <v>0</v>
      </c>
    </row>
    <row r="353" spans="1:21" ht="13.2" x14ac:dyDescent="0.25">
      <c r="A353" s="1" t="s">
        <v>251</v>
      </c>
      <c r="B353" s="48"/>
      <c r="C353" s="49" t="s">
        <v>726</v>
      </c>
      <c r="D353" s="48">
        <v>12</v>
      </c>
      <c r="E353" s="48" t="s">
        <v>247</v>
      </c>
      <c r="F353" s="50">
        <v>3000000</v>
      </c>
      <c r="G353" s="122">
        <f t="shared" si="75"/>
        <v>36000000</v>
      </c>
      <c r="H353" s="150"/>
      <c r="I353" s="49" t="s">
        <v>726</v>
      </c>
      <c r="J353" s="48">
        <v>12</v>
      </c>
      <c r="K353" s="48" t="s">
        <v>247</v>
      </c>
      <c r="L353" s="50">
        <v>3000000</v>
      </c>
      <c r="M353" s="50">
        <f t="shared" si="79"/>
        <v>36000000</v>
      </c>
      <c r="N353" s="247">
        <f t="shared" si="77"/>
        <v>0</v>
      </c>
      <c r="O353" s="187" t="str">
        <f t="shared" si="78"/>
        <v/>
      </c>
      <c r="P353" s="180"/>
      <c r="Q353" s="180"/>
      <c r="T353" s="50" cm="1">
        <f t="array" ref="T353">_xlfn._xlws.FILTER(cek_realisasi[Akrual],cek_realisasi[Akun]=perbaikan_revisi[[#This Row],[Column1]],0)</f>
        <v>0</v>
      </c>
      <c r="U353" s="50">
        <f>IF(perbaikan_revisi[[#This Row],[Akrual]]&gt;perbaikan_revisi[[#This Row],[JUMLAH ]],perbaikan_revisi[[#This Row],[Akrual]]-perbaikan_revisi[[#This Row],[JUMLAH ]],0)</f>
        <v>0</v>
      </c>
    </row>
    <row r="354" spans="1:21" ht="13.2" x14ac:dyDescent="0.25">
      <c r="A354" s="1" t="s">
        <v>727</v>
      </c>
      <c r="B354" s="48"/>
      <c r="C354" s="49" t="s">
        <v>728</v>
      </c>
      <c r="D354" s="48">
        <v>1</v>
      </c>
      <c r="E354" s="48" t="s">
        <v>88</v>
      </c>
      <c r="F354" s="50">
        <v>44304000</v>
      </c>
      <c r="G354" s="122">
        <f t="shared" si="75"/>
        <v>44304000</v>
      </c>
      <c r="H354" s="150"/>
      <c r="I354" s="49" t="s">
        <v>728</v>
      </c>
      <c r="J354" s="48">
        <v>1</v>
      </c>
      <c r="K354" s="48" t="s">
        <v>88</v>
      </c>
      <c r="L354" s="50">
        <v>44304000</v>
      </c>
      <c r="M354" s="50">
        <f t="shared" si="79"/>
        <v>44304000</v>
      </c>
      <c r="N354" s="247">
        <f t="shared" si="77"/>
        <v>0</v>
      </c>
      <c r="O354" s="187" t="str">
        <f t="shared" si="78"/>
        <v/>
      </c>
      <c r="P354" s="180"/>
      <c r="Q354" s="180"/>
      <c r="T354" s="50" cm="1">
        <f t="array" ref="T354">_xlfn._xlws.FILTER(cek_realisasi[Akrual],cek_realisasi[Akun]=perbaikan_revisi[[#This Row],[Column1]],0)</f>
        <v>0</v>
      </c>
      <c r="U354" s="50">
        <f>IF(perbaikan_revisi[[#This Row],[Akrual]]&gt;perbaikan_revisi[[#This Row],[JUMLAH ]],perbaikan_revisi[[#This Row],[Akrual]]-perbaikan_revisi[[#This Row],[JUMLAH ]],0)</f>
        <v>0</v>
      </c>
    </row>
    <row r="355" spans="1:21" ht="26.4" x14ac:dyDescent="0.25">
      <c r="A355" s="1" t="s">
        <v>729</v>
      </c>
      <c r="B355" s="45" t="s">
        <v>730</v>
      </c>
      <c r="C355" s="46" t="s">
        <v>731</v>
      </c>
      <c r="D355" s="45"/>
      <c r="E355" s="45"/>
      <c r="F355" s="47"/>
      <c r="G355" s="121">
        <f>G356</f>
        <v>103250000</v>
      </c>
      <c r="H355" s="149" t="s">
        <v>730</v>
      </c>
      <c r="I355" s="46" t="s">
        <v>731</v>
      </c>
      <c r="J355" s="45"/>
      <c r="K355" s="45"/>
      <c r="L355" s="47"/>
      <c r="M355" s="47">
        <f>M356</f>
        <v>69600000</v>
      </c>
      <c r="N355" s="323">
        <f>N356</f>
        <v>33650000</v>
      </c>
      <c r="O355" s="207"/>
      <c r="P355" s="180"/>
      <c r="Q355" s="180"/>
      <c r="R355" s="252" t="s">
        <v>236</v>
      </c>
      <c r="S355" s="223" t="s">
        <v>506</v>
      </c>
      <c r="T355" s="47" cm="1">
        <f t="array" ref="T355">_xlfn._xlws.FILTER(cek_realisasi[Akrual],cek_realisasi[Akun]=perbaikan_revisi[[#This Row],[Column1]],0)</f>
        <v>9861550</v>
      </c>
      <c r="U355" s="47">
        <f>IF(perbaikan_revisi[[#This Row],[Akrual]]&gt;perbaikan_revisi[[#This Row],[JUMLAH ]],perbaikan_revisi[[#This Row],[Akrual]]-perbaikan_revisi[[#This Row],[JUMLAH ]],0)</f>
        <v>0</v>
      </c>
    </row>
    <row r="356" spans="1:21" ht="26.4" x14ac:dyDescent="0.25">
      <c r="A356" s="1" t="s">
        <v>732</v>
      </c>
      <c r="B356" s="48"/>
      <c r="C356" s="49" t="s">
        <v>733</v>
      </c>
      <c r="D356" s="48">
        <v>413</v>
      </c>
      <c r="E356" s="48" t="s">
        <v>26</v>
      </c>
      <c r="F356" s="50">
        <v>250000</v>
      </c>
      <c r="G356" s="122">
        <f>ROUNDDOWN(D356*F356,-3)</f>
        <v>103250000</v>
      </c>
      <c r="H356" s="150"/>
      <c r="I356" s="201" t="s">
        <v>1032</v>
      </c>
      <c r="J356" s="202">
        <f>58*6</f>
        <v>348</v>
      </c>
      <c r="K356" s="202" t="s">
        <v>184</v>
      </c>
      <c r="L356" s="204">
        <v>200000</v>
      </c>
      <c r="M356" s="204">
        <f>ROUNDDOWN(J356*L356,-3)</f>
        <v>69600000</v>
      </c>
      <c r="N356" s="443">
        <f>G356-M356</f>
        <v>33650000</v>
      </c>
      <c r="O356" s="187" t="str">
        <f t="shared" ref="O356" si="80">IF(AND(ISBLANK(H356),N356&lt;&gt;0),"Rev detil","")</f>
        <v>Rev detil</v>
      </c>
      <c r="P356" s="180"/>
      <c r="Q356" s="180"/>
      <c r="T356" s="204" cm="1">
        <f t="array" ref="T356">_xlfn._xlws.FILTER(cek_realisasi[Akrual],cek_realisasi[Akun]=perbaikan_revisi[[#This Row],[Column1]],0)</f>
        <v>9861550</v>
      </c>
      <c r="U356" s="204">
        <f>IF(perbaikan_revisi[[#This Row],[Akrual]]&gt;perbaikan_revisi[[#This Row],[JUMLAH ]],perbaikan_revisi[[#This Row],[Akrual]]-perbaikan_revisi[[#This Row],[JUMLAH ]],0)</f>
        <v>0</v>
      </c>
    </row>
    <row r="357" spans="1:21" ht="13.2" x14ac:dyDescent="0.25">
      <c r="A357" s="1" t="s">
        <v>252</v>
      </c>
      <c r="B357" s="90" t="s">
        <v>734</v>
      </c>
      <c r="C357" s="91" t="s">
        <v>74</v>
      </c>
      <c r="D357" s="90"/>
      <c r="E357" s="90"/>
      <c r="F357" s="92"/>
      <c r="G357" s="136">
        <f>SUM(G358:G366)</f>
        <v>207260000</v>
      </c>
      <c r="H357" s="164" t="s">
        <v>734</v>
      </c>
      <c r="I357" s="91" t="s">
        <v>74</v>
      </c>
      <c r="J357" s="90"/>
      <c r="K357" s="90"/>
      <c r="L357" s="92"/>
      <c r="M357" s="92">
        <f>SUM(M358:M366)</f>
        <v>207260000</v>
      </c>
      <c r="N357" s="336">
        <f>SUM(N358:N366)</f>
        <v>0</v>
      </c>
      <c r="O357" s="207"/>
      <c r="P357" s="180"/>
      <c r="Q357" s="180"/>
      <c r="S357" s="223" t="s">
        <v>506</v>
      </c>
      <c r="T357" s="92" cm="1">
        <f t="array" ref="T357">_xlfn._xlws.FILTER(cek_realisasi[Akrual],cek_realisasi[Akun]=perbaikan_revisi[[#This Row],[Column1]],0)</f>
        <v>46505500</v>
      </c>
      <c r="U357" s="92">
        <f>IF(perbaikan_revisi[[#This Row],[Akrual]]&gt;perbaikan_revisi[[#This Row],[JUMLAH ]],perbaikan_revisi[[#This Row],[Akrual]]-perbaikan_revisi[[#This Row],[JUMLAH ]],0)</f>
        <v>0</v>
      </c>
    </row>
    <row r="358" spans="1:21" ht="13.2" x14ac:dyDescent="0.25">
      <c r="A358" s="22" t="s">
        <v>253</v>
      </c>
      <c r="B358" s="48"/>
      <c r="C358" s="49" t="s">
        <v>735</v>
      </c>
      <c r="D358" s="48">
        <v>48</v>
      </c>
      <c r="E358" s="48" t="s">
        <v>120</v>
      </c>
      <c r="F358" s="50">
        <v>1000000</v>
      </c>
      <c r="G358" s="122">
        <f t="shared" ref="G358:G366" si="81">ROUNDDOWN(D358*F358,-3)</f>
        <v>48000000</v>
      </c>
      <c r="H358" s="150"/>
      <c r="I358" s="49" t="s">
        <v>735</v>
      </c>
      <c r="J358" s="48">
        <v>48</v>
      </c>
      <c r="K358" s="48" t="s">
        <v>120</v>
      </c>
      <c r="L358" s="50">
        <v>1000000</v>
      </c>
      <c r="M358" s="50">
        <f t="shared" ref="M358:M366" si="82">ROUNDDOWN(J358*L358,-3)</f>
        <v>48000000</v>
      </c>
      <c r="N358" s="247">
        <f t="shared" ref="N358:N366" si="83">G358-M358</f>
        <v>0</v>
      </c>
      <c r="O358" s="187" t="str">
        <f t="shared" ref="O358:O366" si="84">IF(AND(ISBLANK(H358),N358&lt;&gt;0),"Rev detil","")</f>
        <v/>
      </c>
      <c r="P358" s="180"/>
      <c r="Q358" s="180"/>
      <c r="T358" s="50" cm="1">
        <f t="array" ref="T358">_xlfn._xlws.FILTER(cek_realisasi[Akrual],cek_realisasi[Akun]=perbaikan_revisi[[#This Row],[Column1]],0)</f>
        <v>15958000</v>
      </c>
      <c r="U358" s="50">
        <f>IF(perbaikan_revisi[[#This Row],[Akrual]]&gt;perbaikan_revisi[[#This Row],[JUMLAH ]],perbaikan_revisi[[#This Row],[Akrual]]-perbaikan_revisi[[#This Row],[JUMLAH ]],0)</f>
        <v>0</v>
      </c>
    </row>
    <row r="359" spans="1:21" ht="13.2" x14ac:dyDescent="0.25">
      <c r="A359" s="1" t="s">
        <v>254</v>
      </c>
      <c r="B359" s="48"/>
      <c r="C359" s="49" t="s">
        <v>562</v>
      </c>
      <c r="D359" s="48">
        <v>48</v>
      </c>
      <c r="E359" s="48" t="s">
        <v>120</v>
      </c>
      <c r="F359" s="50">
        <v>1500000</v>
      </c>
      <c r="G359" s="122">
        <f t="shared" si="81"/>
        <v>72000000</v>
      </c>
      <c r="H359" s="150"/>
      <c r="I359" s="49" t="s">
        <v>562</v>
      </c>
      <c r="J359" s="48">
        <v>48</v>
      </c>
      <c r="K359" s="48" t="s">
        <v>120</v>
      </c>
      <c r="L359" s="50">
        <v>1500000</v>
      </c>
      <c r="M359" s="50">
        <f t="shared" si="82"/>
        <v>72000000</v>
      </c>
      <c r="N359" s="247">
        <f t="shared" si="83"/>
        <v>0</v>
      </c>
      <c r="O359" s="187" t="str">
        <f t="shared" si="84"/>
        <v/>
      </c>
      <c r="P359" s="180"/>
      <c r="Q359" s="180"/>
      <c r="T359" s="50" cm="1">
        <f t="array" ref="T359">_xlfn._xlws.FILTER(cek_realisasi[Akrual],cek_realisasi[Akun]=perbaikan_revisi[[#This Row],[Column1]],0)</f>
        <v>23827500</v>
      </c>
      <c r="U359" s="50">
        <f>IF(perbaikan_revisi[[#This Row],[Akrual]]&gt;perbaikan_revisi[[#This Row],[JUMLAH ]],perbaikan_revisi[[#This Row],[Akrual]]-perbaikan_revisi[[#This Row],[JUMLAH ]],0)</f>
        <v>0</v>
      </c>
    </row>
    <row r="360" spans="1:21" ht="13.2" x14ac:dyDescent="0.25">
      <c r="A360" s="1" t="s">
        <v>255</v>
      </c>
      <c r="B360" s="48"/>
      <c r="C360" s="49" t="s">
        <v>736</v>
      </c>
      <c r="D360" s="48">
        <v>192</v>
      </c>
      <c r="E360" s="48" t="s">
        <v>120</v>
      </c>
      <c r="F360" s="50">
        <v>50000</v>
      </c>
      <c r="G360" s="122">
        <f t="shared" si="81"/>
        <v>9600000</v>
      </c>
      <c r="H360" s="150"/>
      <c r="I360" s="49" t="s">
        <v>736</v>
      </c>
      <c r="J360" s="48">
        <v>192</v>
      </c>
      <c r="K360" s="48" t="s">
        <v>120</v>
      </c>
      <c r="L360" s="50">
        <v>50000</v>
      </c>
      <c r="M360" s="50">
        <f t="shared" si="82"/>
        <v>9600000</v>
      </c>
      <c r="N360" s="247">
        <f t="shared" si="83"/>
        <v>0</v>
      </c>
      <c r="O360" s="187" t="str">
        <f t="shared" si="84"/>
        <v/>
      </c>
      <c r="P360" s="180"/>
      <c r="Q360" s="180"/>
      <c r="T360" s="50" cm="1">
        <f t="array" ref="T360">_xlfn._xlws.FILTER(cek_realisasi[Akrual],cek_realisasi[Akun]=perbaikan_revisi[[#This Row],[Column1]],0)</f>
        <v>1600000</v>
      </c>
      <c r="U360" s="50">
        <f>IF(perbaikan_revisi[[#This Row],[Akrual]]&gt;perbaikan_revisi[[#This Row],[JUMLAH ]],perbaikan_revisi[[#This Row],[Akrual]]-perbaikan_revisi[[#This Row],[JUMLAH ]],0)</f>
        <v>0</v>
      </c>
    </row>
    <row r="361" spans="1:21" ht="13.2" x14ac:dyDescent="0.25">
      <c r="A361" s="1" t="s">
        <v>256</v>
      </c>
      <c r="B361" s="48"/>
      <c r="C361" s="49" t="s">
        <v>737</v>
      </c>
      <c r="D361" s="48">
        <v>192</v>
      </c>
      <c r="E361" s="48" t="s">
        <v>120</v>
      </c>
      <c r="F361" s="50">
        <v>55000</v>
      </c>
      <c r="G361" s="122">
        <f t="shared" si="81"/>
        <v>10560000</v>
      </c>
      <c r="H361" s="150"/>
      <c r="I361" s="49" t="s">
        <v>737</v>
      </c>
      <c r="J361" s="48">
        <v>192</v>
      </c>
      <c r="K361" s="48" t="s">
        <v>120</v>
      </c>
      <c r="L361" s="50">
        <v>55000</v>
      </c>
      <c r="M361" s="50">
        <f t="shared" si="82"/>
        <v>10560000</v>
      </c>
      <c r="N361" s="247">
        <f t="shared" si="83"/>
        <v>0</v>
      </c>
      <c r="O361" s="187" t="str">
        <f t="shared" si="84"/>
        <v/>
      </c>
      <c r="P361" s="180"/>
      <c r="Q361" s="180"/>
      <c r="T361" s="50" cm="1">
        <f t="array" ref="T361">_xlfn._xlws.FILTER(cek_realisasi[Akrual],cek_realisasi[Akun]=perbaikan_revisi[[#This Row],[Column1]],0)</f>
        <v>1760000</v>
      </c>
      <c r="U361" s="50">
        <f>IF(perbaikan_revisi[[#This Row],[Akrual]]&gt;perbaikan_revisi[[#This Row],[JUMLAH ]],perbaikan_revisi[[#This Row],[Akrual]]-perbaikan_revisi[[#This Row],[JUMLAH ]],0)</f>
        <v>0</v>
      </c>
    </row>
    <row r="362" spans="1:21" ht="13.2" x14ac:dyDescent="0.25">
      <c r="A362" s="1" t="s">
        <v>257</v>
      </c>
      <c r="B362" s="48"/>
      <c r="C362" s="49" t="s">
        <v>738</v>
      </c>
      <c r="D362" s="48">
        <v>60</v>
      </c>
      <c r="E362" s="48" t="s">
        <v>258</v>
      </c>
      <c r="F362" s="50">
        <v>220000</v>
      </c>
      <c r="G362" s="122">
        <f t="shared" si="81"/>
        <v>13200000</v>
      </c>
      <c r="H362" s="150"/>
      <c r="I362" s="49" t="s">
        <v>738</v>
      </c>
      <c r="J362" s="48">
        <v>60</v>
      </c>
      <c r="K362" s="48" t="s">
        <v>258</v>
      </c>
      <c r="L362" s="50">
        <v>220000</v>
      </c>
      <c r="M362" s="50">
        <f t="shared" si="82"/>
        <v>13200000</v>
      </c>
      <c r="N362" s="247">
        <f t="shared" si="83"/>
        <v>0</v>
      </c>
      <c r="O362" s="187" t="str">
        <f t="shared" si="84"/>
        <v/>
      </c>
      <c r="P362" s="180"/>
      <c r="Q362" s="180"/>
      <c r="T362" s="50" cm="1">
        <f t="array" ref="T362">_xlfn._xlws.FILTER(cek_realisasi[Akrual],cek_realisasi[Akun]=perbaikan_revisi[[#This Row],[Column1]],0)</f>
        <v>1600000</v>
      </c>
      <c r="U362" s="50">
        <f>IF(perbaikan_revisi[[#This Row],[Akrual]]&gt;perbaikan_revisi[[#This Row],[JUMLAH ]],perbaikan_revisi[[#This Row],[Akrual]]-perbaikan_revisi[[#This Row],[JUMLAH ]],0)</f>
        <v>0</v>
      </c>
    </row>
    <row r="363" spans="1:21" ht="13.2" x14ac:dyDescent="0.25">
      <c r="A363" s="1" t="s">
        <v>259</v>
      </c>
      <c r="B363" s="48"/>
      <c r="C363" s="49" t="s">
        <v>739</v>
      </c>
      <c r="D363" s="48">
        <v>60</v>
      </c>
      <c r="E363" s="48" t="s">
        <v>258</v>
      </c>
      <c r="F363" s="50">
        <v>240000</v>
      </c>
      <c r="G363" s="122">
        <f t="shared" si="81"/>
        <v>14400000</v>
      </c>
      <c r="H363" s="150"/>
      <c r="I363" s="49" t="s">
        <v>739</v>
      </c>
      <c r="J363" s="48">
        <v>60</v>
      </c>
      <c r="K363" s="48" t="s">
        <v>258</v>
      </c>
      <c r="L363" s="50">
        <v>240000</v>
      </c>
      <c r="M363" s="50">
        <f t="shared" si="82"/>
        <v>14400000</v>
      </c>
      <c r="N363" s="247">
        <f t="shared" si="83"/>
        <v>0</v>
      </c>
      <c r="O363" s="187" t="str">
        <f t="shared" si="84"/>
        <v/>
      </c>
      <c r="P363" s="180"/>
      <c r="Q363" s="180"/>
      <c r="T363" s="50" cm="1">
        <f t="array" ref="T363">_xlfn._xlws.FILTER(cek_realisasi[Akrual],cek_realisasi[Akun]=perbaikan_revisi[[#This Row],[Column1]],0)</f>
        <v>1760000</v>
      </c>
      <c r="U363" s="50">
        <f>IF(perbaikan_revisi[[#This Row],[Akrual]]&gt;perbaikan_revisi[[#This Row],[JUMLAH ]],perbaikan_revisi[[#This Row],[Akrual]]-perbaikan_revisi[[#This Row],[JUMLAH ]],0)</f>
        <v>0</v>
      </c>
    </row>
    <row r="364" spans="1:21" ht="13.2" x14ac:dyDescent="0.25">
      <c r="A364" s="1" t="s">
        <v>260</v>
      </c>
      <c r="B364" s="48"/>
      <c r="C364" s="49" t="s">
        <v>740</v>
      </c>
      <c r="D364" s="48">
        <v>950</v>
      </c>
      <c r="E364" s="48" t="s">
        <v>741</v>
      </c>
      <c r="F364" s="50">
        <v>5000</v>
      </c>
      <c r="G364" s="122">
        <f t="shared" si="81"/>
        <v>4750000</v>
      </c>
      <c r="H364" s="150"/>
      <c r="I364" s="49" t="s">
        <v>740</v>
      </c>
      <c r="J364" s="48">
        <v>950</v>
      </c>
      <c r="K364" s="48" t="s">
        <v>741</v>
      </c>
      <c r="L364" s="50">
        <v>5000</v>
      </c>
      <c r="M364" s="50">
        <f t="shared" si="82"/>
        <v>4750000</v>
      </c>
      <c r="N364" s="247">
        <f t="shared" si="83"/>
        <v>0</v>
      </c>
      <c r="O364" s="187" t="str">
        <f t="shared" si="84"/>
        <v/>
      </c>
      <c r="P364" s="180"/>
      <c r="Q364" s="180"/>
      <c r="T364" s="50" cm="1">
        <f t="array" ref="T364">_xlfn._xlws.FILTER(cek_realisasi[Akrual],cek_realisasi[Akun]=perbaikan_revisi[[#This Row],[Column1]],0)</f>
        <v>0</v>
      </c>
      <c r="U364" s="50">
        <f>IF(perbaikan_revisi[[#This Row],[Akrual]]&gt;perbaikan_revisi[[#This Row],[JUMLAH ]],perbaikan_revisi[[#This Row],[Akrual]]-perbaikan_revisi[[#This Row],[JUMLAH ]],0)</f>
        <v>0</v>
      </c>
    </row>
    <row r="365" spans="1:21" ht="13.2" x14ac:dyDescent="0.25">
      <c r="A365" s="1" t="s">
        <v>262</v>
      </c>
      <c r="B365" s="48"/>
      <c r="C365" s="49" t="s">
        <v>742</v>
      </c>
      <c r="D365" s="48">
        <v>50</v>
      </c>
      <c r="E365" s="48" t="s">
        <v>263</v>
      </c>
      <c r="F365" s="50">
        <v>220000</v>
      </c>
      <c r="G365" s="122">
        <f t="shared" si="81"/>
        <v>11000000</v>
      </c>
      <c r="H365" s="150"/>
      <c r="I365" s="49" t="s">
        <v>742</v>
      </c>
      <c r="J365" s="48">
        <v>50</v>
      </c>
      <c r="K365" s="48" t="s">
        <v>263</v>
      </c>
      <c r="L365" s="50">
        <v>220000</v>
      </c>
      <c r="M365" s="50">
        <f t="shared" si="82"/>
        <v>11000000</v>
      </c>
      <c r="N365" s="247">
        <f t="shared" si="83"/>
        <v>0</v>
      </c>
      <c r="O365" s="187" t="str">
        <f t="shared" si="84"/>
        <v/>
      </c>
      <c r="P365" s="180"/>
      <c r="Q365" s="180"/>
      <c r="T365" s="50" cm="1">
        <f t="array" ref="T365">_xlfn._xlws.FILTER(cek_realisasi[Akrual],cek_realisasi[Akun]=perbaikan_revisi[[#This Row],[Column1]],0)</f>
        <v>0</v>
      </c>
      <c r="U365" s="50">
        <f>IF(perbaikan_revisi[[#This Row],[Akrual]]&gt;perbaikan_revisi[[#This Row],[JUMLAH ]],perbaikan_revisi[[#This Row],[Akrual]]-perbaikan_revisi[[#This Row],[JUMLAH ]],0)</f>
        <v>0</v>
      </c>
    </row>
    <row r="366" spans="1:21" ht="13.2" x14ac:dyDescent="0.25">
      <c r="A366" s="1" t="s">
        <v>264</v>
      </c>
      <c r="B366" s="48"/>
      <c r="C366" s="49" t="s">
        <v>743</v>
      </c>
      <c r="D366" s="48">
        <v>950</v>
      </c>
      <c r="E366" s="48" t="s">
        <v>261</v>
      </c>
      <c r="F366" s="50">
        <v>25000</v>
      </c>
      <c r="G366" s="122">
        <f t="shared" si="81"/>
        <v>23750000</v>
      </c>
      <c r="H366" s="150"/>
      <c r="I366" s="49" t="s">
        <v>743</v>
      </c>
      <c r="J366" s="48">
        <v>950</v>
      </c>
      <c r="K366" s="48" t="s">
        <v>261</v>
      </c>
      <c r="L366" s="50">
        <v>25000</v>
      </c>
      <c r="M366" s="50">
        <f t="shared" si="82"/>
        <v>23750000</v>
      </c>
      <c r="N366" s="247">
        <f t="shared" si="83"/>
        <v>0</v>
      </c>
      <c r="O366" s="187" t="str">
        <f t="shared" si="84"/>
        <v/>
      </c>
      <c r="P366" s="180"/>
      <c r="Q366" s="180"/>
      <c r="T366" s="50" cm="1">
        <f t="array" ref="T366">_xlfn._xlws.FILTER(cek_realisasi[Akrual],cek_realisasi[Akun]=perbaikan_revisi[[#This Row],[Column1]],0)</f>
        <v>0</v>
      </c>
      <c r="U366" s="50">
        <f>IF(perbaikan_revisi[[#This Row],[Akrual]]&gt;perbaikan_revisi[[#This Row],[JUMLAH ]],perbaikan_revisi[[#This Row],[Akrual]]-perbaikan_revisi[[#This Row],[JUMLAH ]],0)</f>
        <v>0</v>
      </c>
    </row>
    <row r="367" spans="1:21" ht="13.2" x14ac:dyDescent="0.25">
      <c r="A367" s="1" t="s">
        <v>265</v>
      </c>
      <c r="B367" s="63" t="s">
        <v>266</v>
      </c>
      <c r="C367" s="64" t="s">
        <v>267</v>
      </c>
      <c r="D367" s="63"/>
      <c r="E367" s="63"/>
      <c r="F367" s="65"/>
      <c r="G367" s="127">
        <f>SUM(G368,G370)</f>
        <v>150000000</v>
      </c>
      <c r="H367" s="155" t="s">
        <v>266</v>
      </c>
      <c r="I367" s="64" t="s">
        <v>267</v>
      </c>
      <c r="J367" s="63"/>
      <c r="K367" s="63"/>
      <c r="L367" s="65"/>
      <c r="M367" s="65">
        <f>SUM(M368,M370)</f>
        <v>119000000</v>
      </c>
      <c r="N367" s="327">
        <f>SUM(N368,N370)</f>
        <v>31000000</v>
      </c>
      <c r="O367" s="207"/>
      <c r="P367" s="180" t="s">
        <v>505</v>
      </c>
      <c r="Q367" s="180" t="s">
        <v>506</v>
      </c>
      <c r="S367" s="223"/>
      <c r="T367" s="65" cm="1">
        <f t="array" ref="T367">_xlfn._xlws.FILTER(cek_realisasi[Akrual],cek_realisasi[Akun]=perbaikan_revisi[[#This Row],[Column1]],0)</f>
        <v>17659000</v>
      </c>
      <c r="U367" s="65">
        <f>IF(perbaikan_revisi[[#This Row],[Akrual]]&gt;perbaikan_revisi[[#This Row],[JUMLAH ]],perbaikan_revisi[[#This Row],[Akrual]]-perbaikan_revisi[[#This Row],[JUMLAH ]],0)</f>
        <v>0</v>
      </c>
    </row>
    <row r="368" spans="1:21" ht="13.2" x14ac:dyDescent="0.25">
      <c r="A368" s="1" t="s">
        <v>268</v>
      </c>
      <c r="B368" s="51" t="s">
        <v>744</v>
      </c>
      <c r="C368" s="52" t="s">
        <v>269</v>
      </c>
      <c r="D368" s="51"/>
      <c r="E368" s="51"/>
      <c r="F368" s="53"/>
      <c r="G368" s="123">
        <f>G369</f>
        <v>30000000</v>
      </c>
      <c r="H368" s="151" t="s">
        <v>744</v>
      </c>
      <c r="I368" s="52" t="s">
        <v>269</v>
      </c>
      <c r="J368" s="51"/>
      <c r="K368" s="51"/>
      <c r="L368" s="53"/>
      <c r="M368" s="53">
        <f>M369</f>
        <v>9000000</v>
      </c>
      <c r="N368" s="324">
        <f>N369</f>
        <v>21000000</v>
      </c>
      <c r="O368" s="207"/>
      <c r="P368" s="180"/>
      <c r="Q368" s="180"/>
      <c r="R368" s="252" t="s">
        <v>236</v>
      </c>
      <c r="S368" s="223" t="s">
        <v>506</v>
      </c>
      <c r="T368" s="53" cm="1">
        <f t="array" ref="T368">_xlfn._xlws.FILTER(cek_realisasi[Akrual],cek_realisasi[Akun]=perbaikan_revisi[[#This Row],[Column1]],0)</f>
        <v>2809000</v>
      </c>
      <c r="U368" s="53">
        <f>IF(perbaikan_revisi[[#This Row],[Akrual]]&gt;perbaikan_revisi[[#This Row],[JUMLAH ]],perbaikan_revisi[[#This Row],[Akrual]]-perbaikan_revisi[[#This Row],[JUMLAH ]],0)</f>
        <v>0</v>
      </c>
    </row>
    <row r="369" spans="1:21" ht="13.2" x14ac:dyDescent="0.25">
      <c r="A369" s="1" t="s">
        <v>270</v>
      </c>
      <c r="B369" s="48"/>
      <c r="C369" s="49" t="s">
        <v>745</v>
      </c>
      <c r="D369" s="48">
        <v>12</v>
      </c>
      <c r="E369" s="48" t="s">
        <v>247</v>
      </c>
      <c r="F369" s="50">
        <v>2500000</v>
      </c>
      <c r="G369" s="122">
        <f>ROUNDDOWN(D369*F369,-3)</f>
        <v>30000000</v>
      </c>
      <c r="H369" s="150"/>
      <c r="I369" s="201" t="s">
        <v>745</v>
      </c>
      <c r="J369" s="202">
        <v>12</v>
      </c>
      <c r="K369" s="202" t="s">
        <v>247</v>
      </c>
      <c r="L369" s="204">
        <v>750000</v>
      </c>
      <c r="M369" s="204">
        <f>ROUNDDOWN(J369*L369,-3)</f>
        <v>9000000</v>
      </c>
      <c r="N369" s="443">
        <f>G369-M369</f>
        <v>21000000</v>
      </c>
      <c r="O369" s="187" t="str">
        <f t="shared" ref="O369" si="85">IF(AND(ISBLANK(H369),N369&lt;&gt;0),"Rev detil","")</f>
        <v>Rev detil</v>
      </c>
      <c r="P369" s="180"/>
      <c r="Q369" s="180"/>
      <c r="T369" s="204" cm="1">
        <f t="array" ref="T369">_xlfn._xlws.FILTER(cek_realisasi[Akrual],cek_realisasi[Akun]=perbaikan_revisi[[#This Row],[Column1]],0)</f>
        <v>2809000</v>
      </c>
      <c r="U369" s="204">
        <f>IF(perbaikan_revisi[[#This Row],[Akrual]]&gt;perbaikan_revisi[[#This Row],[JUMLAH ]],perbaikan_revisi[[#This Row],[Akrual]]-perbaikan_revisi[[#This Row],[JUMLAH ]],0)</f>
        <v>0</v>
      </c>
    </row>
    <row r="370" spans="1:21" ht="13.2" x14ac:dyDescent="0.25">
      <c r="A370" s="1" t="s">
        <v>271</v>
      </c>
      <c r="B370" s="45" t="s">
        <v>532</v>
      </c>
      <c r="C370" s="46" t="s">
        <v>159</v>
      </c>
      <c r="D370" s="45"/>
      <c r="E370" s="45"/>
      <c r="F370" s="47"/>
      <c r="G370" s="121">
        <f>SUM(G371:G372)</f>
        <v>120000000</v>
      </c>
      <c r="H370" s="149" t="s">
        <v>532</v>
      </c>
      <c r="I370" s="46" t="s">
        <v>159</v>
      </c>
      <c r="J370" s="45"/>
      <c r="K370" s="45"/>
      <c r="L370" s="47"/>
      <c r="M370" s="47">
        <f>SUM(M371:M372)</f>
        <v>110000000</v>
      </c>
      <c r="N370" s="323">
        <f>SUM(N371:N372)</f>
        <v>10000000</v>
      </c>
      <c r="O370" s="207"/>
      <c r="P370" s="180"/>
      <c r="Q370" s="180"/>
      <c r="R370" s="252" t="s">
        <v>236</v>
      </c>
      <c r="S370" s="223" t="s">
        <v>506</v>
      </c>
      <c r="T370" s="47" cm="1">
        <f t="array" ref="T370">_xlfn._xlws.FILTER(cek_realisasi[Akrual],cek_realisasi[Akun]=perbaikan_revisi[[#This Row],[Column1]],0)</f>
        <v>14850000</v>
      </c>
      <c r="U370" s="47">
        <f>IF(perbaikan_revisi[[#This Row],[Akrual]]&gt;perbaikan_revisi[[#This Row],[JUMLAH ]],perbaikan_revisi[[#This Row],[Akrual]]-perbaikan_revisi[[#This Row],[JUMLAH ]],0)</f>
        <v>0</v>
      </c>
    </row>
    <row r="371" spans="1:21" ht="13.2" x14ac:dyDescent="0.25">
      <c r="A371" s="1" t="s">
        <v>272</v>
      </c>
      <c r="B371" s="48"/>
      <c r="C371" s="49" t="s">
        <v>746</v>
      </c>
      <c r="D371" s="48">
        <v>12</v>
      </c>
      <c r="E371" s="48" t="s">
        <v>247</v>
      </c>
      <c r="F371" s="50">
        <v>5000000</v>
      </c>
      <c r="G371" s="122">
        <f>ROUNDDOWN(D371*F371,-3)</f>
        <v>60000000</v>
      </c>
      <c r="H371" s="150"/>
      <c r="I371" s="49" t="s">
        <v>746</v>
      </c>
      <c r="J371" s="48">
        <v>12</v>
      </c>
      <c r="K371" s="48" t="s">
        <v>247</v>
      </c>
      <c r="L371" s="50">
        <v>5000000</v>
      </c>
      <c r="M371" s="50">
        <f>ROUNDDOWN(J371*L371,-3)</f>
        <v>60000000</v>
      </c>
      <c r="N371" s="247">
        <f t="shared" ref="N371:N372" si="86">G371-M371</f>
        <v>0</v>
      </c>
      <c r="O371" s="187" t="str">
        <f t="shared" ref="O371:O372" si="87">IF(AND(ISBLANK(H371),N371&lt;&gt;0),"Rev detil","")</f>
        <v/>
      </c>
      <c r="P371" s="180"/>
      <c r="Q371" s="180"/>
      <c r="T371" s="50" cm="1">
        <f t="array" ref="T371">_xlfn._xlws.FILTER(cek_realisasi[Akrual],cek_realisasi[Akun]=perbaikan_revisi[[#This Row],[Column1]],0)</f>
        <v>14850000</v>
      </c>
      <c r="U371" s="50">
        <f>IF(perbaikan_revisi[[#This Row],[Akrual]]&gt;perbaikan_revisi[[#This Row],[JUMLAH ]],perbaikan_revisi[[#This Row],[Akrual]]-perbaikan_revisi[[#This Row],[JUMLAH ]],0)</f>
        <v>0</v>
      </c>
    </row>
    <row r="372" spans="1:21" ht="13.2" x14ac:dyDescent="0.25">
      <c r="A372" s="1" t="s">
        <v>273</v>
      </c>
      <c r="B372" s="48"/>
      <c r="C372" s="49" t="s">
        <v>747</v>
      </c>
      <c r="D372" s="48">
        <v>1</v>
      </c>
      <c r="E372" s="48" t="s">
        <v>147</v>
      </c>
      <c r="F372" s="50">
        <v>60000000</v>
      </c>
      <c r="G372" s="122">
        <f>ROUNDDOWN(D372*F372,-3)</f>
        <v>60000000</v>
      </c>
      <c r="H372" s="150"/>
      <c r="I372" s="201" t="s">
        <v>747</v>
      </c>
      <c r="J372" s="202">
        <v>1</v>
      </c>
      <c r="K372" s="202" t="s">
        <v>147</v>
      </c>
      <c r="L372" s="204">
        <v>50000000</v>
      </c>
      <c r="M372" s="204">
        <f>ROUNDDOWN(J372*L372,-3)</f>
        <v>50000000</v>
      </c>
      <c r="N372" s="443">
        <f t="shared" si="86"/>
        <v>10000000</v>
      </c>
      <c r="O372" s="187" t="str">
        <f t="shared" si="87"/>
        <v>Rev detil</v>
      </c>
      <c r="P372" s="180"/>
      <c r="Q372" s="180"/>
      <c r="T372" s="204" cm="1">
        <f t="array" ref="T372">_xlfn._xlws.FILTER(cek_realisasi[Akrual],cek_realisasi[Akun]=perbaikan_revisi[[#This Row],[Column1]],0)</f>
        <v>0</v>
      </c>
      <c r="U372" s="204">
        <f>IF(perbaikan_revisi[[#This Row],[Akrual]]&gt;perbaikan_revisi[[#This Row],[JUMLAH ]],perbaikan_revisi[[#This Row],[Akrual]]-perbaikan_revisi[[#This Row],[JUMLAH ]],0)</f>
        <v>0</v>
      </c>
    </row>
    <row r="373" spans="1:21" ht="13.2" x14ac:dyDescent="0.25">
      <c r="A373" s="1" t="s">
        <v>274</v>
      </c>
      <c r="B373" s="63" t="s">
        <v>275</v>
      </c>
      <c r="C373" s="64" t="s">
        <v>276</v>
      </c>
      <c r="D373" s="63"/>
      <c r="E373" s="63"/>
      <c r="F373" s="65"/>
      <c r="G373" s="127">
        <f>SUM(G374,G384)</f>
        <v>498162000</v>
      </c>
      <c r="H373" s="155" t="s">
        <v>275</v>
      </c>
      <c r="I373" s="64" t="s">
        <v>276</v>
      </c>
      <c r="J373" s="63"/>
      <c r="K373" s="63"/>
      <c r="L373" s="65"/>
      <c r="M373" s="65">
        <f>SUM(M374,M384)</f>
        <v>410362000</v>
      </c>
      <c r="N373" s="327">
        <f>SUM(N374,N384)</f>
        <v>87800000</v>
      </c>
      <c r="O373" s="207"/>
      <c r="P373" s="180" t="s">
        <v>505</v>
      </c>
      <c r="Q373" s="180" t="s">
        <v>506</v>
      </c>
      <c r="S373" s="223"/>
      <c r="T373" s="65" cm="1">
        <f t="array" ref="T373">_xlfn._xlws.FILTER(cek_realisasi[Akrual],cek_realisasi[Akun]=perbaikan_revisi[[#This Row],[Column1]],0)</f>
        <v>53030400</v>
      </c>
      <c r="U373" s="65">
        <f>IF(perbaikan_revisi[[#This Row],[Akrual]]&gt;perbaikan_revisi[[#This Row],[JUMLAH ]],perbaikan_revisi[[#This Row],[Akrual]]-perbaikan_revisi[[#This Row],[JUMLAH ]],0)</f>
        <v>0</v>
      </c>
    </row>
    <row r="374" spans="1:21" ht="13.2" x14ac:dyDescent="0.25">
      <c r="A374" s="1" t="s">
        <v>277</v>
      </c>
      <c r="B374" s="51" t="s">
        <v>748</v>
      </c>
      <c r="C374" s="52" t="s">
        <v>278</v>
      </c>
      <c r="D374" s="51"/>
      <c r="E374" s="51"/>
      <c r="F374" s="53"/>
      <c r="G374" s="123">
        <f>SUM(G375:G383)</f>
        <v>462162000</v>
      </c>
      <c r="H374" s="151" t="s">
        <v>748</v>
      </c>
      <c r="I374" s="52" t="s">
        <v>278</v>
      </c>
      <c r="J374" s="51"/>
      <c r="K374" s="51"/>
      <c r="L374" s="53"/>
      <c r="M374" s="53">
        <f>SUM(M375:M383)</f>
        <v>374362000</v>
      </c>
      <c r="N374" s="324">
        <f>SUM(N375:N383)</f>
        <v>87800000</v>
      </c>
      <c r="O374" s="207"/>
      <c r="P374" s="180"/>
      <c r="Q374" s="180"/>
      <c r="R374" s="252" t="s">
        <v>236</v>
      </c>
      <c r="S374" s="223" t="s">
        <v>506</v>
      </c>
      <c r="T374" s="53" cm="1">
        <f t="array" ref="T374">_xlfn._xlws.FILTER(cek_realisasi[Akrual],cek_realisasi[Akun]=perbaikan_revisi[[#This Row],[Column1]],0)</f>
        <v>44116400</v>
      </c>
      <c r="U374" s="53">
        <f>IF(perbaikan_revisi[[#This Row],[Akrual]]&gt;perbaikan_revisi[[#This Row],[JUMLAH ]],perbaikan_revisi[[#This Row],[Akrual]]-perbaikan_revisi[[#This Row],[JUMLAH ]],0)</f>
        <v>0</v>
      </c>
    </row>
    <row r="375" spans="1:21" ht="26.4" x14ac:dyDescent="0.25">
      <c r="A375" s="1" t="s">
        <v>279</v>
      </c>
      <c r="B375" s="48"/>
      <c r="C375" s="49" t="s">
        <v>749</v>
      </c>
      <c r="D375" s="48">
        <v>1</v>
      </c>
      <c r="E375" s="48" t="s">
        <v>111</v>
      </c>
      <c r="F375" s="50">
        <v>38730000</v>
      </c>
      <c r="G375" s="122">
        <f t="shared" ref="G375:G383" si="88">ROUNDDOWN(D375*F375,-3)</f>
        <v>38730000</v>
      </c>
      <c r="H375" s="150"/>
      <c r="I375" s="49" t="s">
        <v>749</v>
      </c>
      <c r="J375" s="48">
        <v>1</v>
      </c>
      <c r="K375" s="48" t="s">
        <v>111</v>
      </c>
      <c r="L375" s="50">
        <v>38730000</v>
      </c>
      <c r="M375" s="50">
        <f t="shared" ref="M375:M383" si="89">ROUNDDOWN(J375*L375,-3)</f>
        <v>38730000</v>
      </c>
      <c r="N375" s="247">
        <f t="shared" ref="N375:N383" si="90">G375-M375</f>
        <v>0</v>
      </c>
      <c r="O375" s="187" t="str">
        <f t="shared" ref="O375:O383" si="91">IF(AND(ISBLANK(H375),N375&lt;&gt;0),"Rev detil","")</f>
        <v/>
      </c>
      <c r="P375" s="180"/>
      <c r="Q375" s="180"/>
      <c r="T375" s="50" cm="1">
        <f t="array" ref="T375">_xlfn._xlws.FILTER(cek_realisasi[Akrual],cek_realisasi[Akun]=perbaikan_revisi[[#This Row],[Column1]],0)</f>
        <v>6000000</v>
      </c>
      <c r="U375" s="50">
        <f>IF(perbaikan_revisi[[#This Row],[Akrual]]&gt;perbaikan_revisi[[#This Row],[JUMLAH ]],perbaikan_revisi[[#This Row],[Akrual]]-perbaikan_revisi[[#This Row],[JUMLAH ]],0)</f>
        <v>0</v>
      </c>
    </row>
    <row r="376" spans="1:21" ht="13.2" x14ac:dyDescent="0.25">
      <c r="A376" s="1" t="s">
        <v>280</v>
      </c>
      <c r="B376" s="48"/>
      <c r="C376" s="49" t="s">
        <v>750</v>
      </c>
      <c r="D376" s="48">
        <v>8</v>
      </c>
      <c r="E376" s="48" t="s">
        <v>751</v>
      </c>
      <c r="F376" s="50">
        <v>32850000</v>
      </c>
      <c r="G376" s="122">
        <f t="shared" si="88"/>
        <v>262800000</v>
      </c>
      <c r="H376" s="150"/>
      <c r="I376" s="201" t="s">
        <v>750</v>
      </c>
      <c r="J376" s="202">
        <v>7</v>
      </c>
      <c r="K376" s="202" t="s">
        <v>111</v>
      </c>
      <c r="L376" s="204">
        <v>25000000</v>
      </c>
      <c r="M376" s="204">
        <f t="shared" si="89"/>
        <v>175000000</v>
      </c>
      <c r="N376" s="443">
        <f t="shared" si="90"/>
        <v>87800000</v>
      </c>
      <c r="O376" s="187" t="str">
        <f t="shared" si="91"/>
        <v>Rev detil</v>
      </c>
      <c r="P376" s="180"/>
      <c r="Q376" s="180"/>
      <c r="T376" s="204" cm="1">
        <f t="array" ref="T376">_xlfn._xlws.FILTER(cek_realisasi[Akrual],cek_realisasi[Akun]=perbaikan_revisi[[#This Row],[Column1]],0)</f>
        <v>21588000</v>
      </c>
      <c r="U376" s="204">
        <f>IF(perbaikan_revisi[[#This Row],[Akrual]]&gt;perbaikan_revisi[[#This Row],[JUMLAH ]],perbaikan_revisi[[#This Row],[Akrual]]-perbaikan_revisi[[#This Row],[JUMLAH ]],0)</f>
        <v>0</v>
      </c>
    </row>
    <row r="377" spans="1:21" ht="13.2" x14ac:dyDescent="0.25">
      <c r="A377" s="1" t="s">
        <v>281</v>
      </c>
      <c r="B377" s="48"/>
      <c r="C377" s="49" t="s">
        <v>752</v>
      </c>
      <c r="D377" s="48">
        <v>5</v>
      </c>
      <c r="E377" s="48" t="s">
        <v>111</v>
      </c>
      <c r="F377" s="50">
        <v>3640000</v>
      </c>
      <c r="G377" s="122">
        <f t="shared" si="88"/>
        <v>18200000</v>
      </c>
      <c r="H377" s="150"/>
      <c r="I377" s="49" t="s">
        <v>752</v>
      </c>
      <c r="J377" s="48">
        <v>5</v>
      </c>
      <c r="K377" s="48" t="s">
        <v>111</v>
      </c>
      <c r="L377" s="50">
        <v>3640000</v>
      </c>
      <c r="M377" s="50">
        <f t="shared" si="89"/>
        <v>18200000</v>
      </c>
      <c r="N377" s="247">
        <f t="shared" si="90"/>
        <v>0</v>
      </c>
      <c r="O377" s="187" t="str">
        <f t="shared" si="91"/>
        <v/>
      </c>
      <c r="P377" s="180"/>
      <c r="Q377" s="180"/>
      <c r="T377" s="50" cm="1">
        <f t="array" ref="T377">_xlfn._xlws.FILTER(cek_realisasi[Akrual],cek_realisasi[Akun]=perbaikan_revisi[[#This Row],[Column1]],0)</f>
        <v>4003400</v>
      </c>
      <c r="U377" s="50">
        <f>IF(perbaikan_revisi[[#This Row],[Akrual]]&gt;perbaikan_revisi[[#This Row],[JUMLAH ]],perbaikan_revisi[[#This Row],[Akrual]]-perbaikan_revisi[[#This Row],[JUMLAH ]],0)</f>
        <v>0</v>
      </c>
    </row>
    <row r="378" spans="1:21" ht="13.2" x14ac:dyDescent="0.25">
      <c r="A378" s="1" t="s">
        <v>282</v>
      </c>
      <c r="B378" s="48"/>
      <c r="C378" s="49" t="s">
        <v>753</v>
      </c>
      <c r="D378" s="48">
        <v>30</v>
      </c>
      <c r="E378" s="48" t="s">
        <v>111</v>
      </c>
      <c r="F378" s="50">
        <v>730000</v>
      </c>
      <c r="G378" s="122">
        <f t="shared" si="88"/>
        <v>21900000</v>
      </c>
      <c r="H378" s="150"/>
      <c r="I378" s="49" t="s">
        <v>753</v>
      </c>
      <c r="J378" s="48">
        <v>30</v>
      </c>
      <c r="K378" s="48" t="s">
        <v>111</v>
      </c>
      <c r="L378" s="50">
        <v>730000</v>
      </c>
      <c r="M378" s="50">
        <f t="shared" si="89"/>
        <v>21900000</v>
      </c>
      <c r="N378" s="247">
        <f t="shared" si="90"/>
        <v>0</v>
      </c>
      <c r="O378" s="187" t="str">
        <f t="shared" si="91"/>
        <v/>
      </c>
      <c r="P378" s="180"/>
      <c r="Q378" s="180"/>
      <c r="T378" s="50" cm="1">
        <f t="array" ref="T378">_xlfn._xlws.FILTER(cek_realisasi[Akrual],cek_realisasi[Akun]=perbaikan_revisi[[#This Row],[Column1]],0)</f>
        <v>5575000</v>
      </c>
      <c r="U378" s="50">
        <f>IF(perbaikan_revisi[[#This Row],[Akrual]]&gt;perbaikan_revisi[[#This Row],[JUMLAH ]],perbaikan_revisi[[#This Row],[Akrual]]-perbaikan_revisi[[#This Row],[JUMLAH ]],0)</f>
        <v>0</v>
      </c>
    </row>
    <row r="379" spans="1:21" ht="13.2" x14ac:dyDescent="0.25">
      <c r="A379" s="1" t="s">
        <v>283</v>
      </c>
      <c r="B379" s="48"/>
      <c r="C379" s="49" t="s">
        <v>754</v>
      </c>
      <c r="D379" s="48">
        <v>35</v>
      </c>
      <c r="E379" s="48" t="s">
        <v>111</v>
      </c>
      <c r="F379" s="50">
        <v>730000</v>
      </c>
      <c r="G379" s="122">
        <f t="shared" si="88"/>
        <v>25550000</v>
      </c>
      <c r="H379" s="150"/>
      <c r="I379" s="49" t="s">
        <v>754</v>
      </c>
      <c r="J379" s="48">
        <v>35</v>
      </c>
      <c r="K379" s="48" t="s">
        <v>111</v>
      </c>
      <c r="L379" s="50">
        <v>730000</v>
      </c>
      <c r="M379" s="50">
        <f t="shared" si="89"/>
        <v>25550000</v>
      </c>
      <c r="N379" s="247">
        <f t="shared" si="90"/>
        <v>0</v>
      </c>
      <c r="O379" s="187" t="str">
        <f t="shared" si="91"/>
        <v/>
      </c>
      <c r="P379" s="180"/>
      <c r="Q379" s="180"/>
      <c r="T379" s="50" cm="1">
        <f t="array" ref="T379">_xlfn._xlws.FILTER(cek_realisasi[Akrual],cek_realisasi[Akun]=perbaikan_revisi[[#This Row],[Column1]],0)</f>
        <v>1475000</v>
      </c>
      <c r="U379" s="50">
        <f>IF(perbaikan_revisi[[#This Row],[Akrual]]&gt;perbaikan_revisi[[#This Row],[JUMLAH ]],perbaikan_revisi[[#This Row],[Akrual]]-perbaikan_revisi[[#This Row],[JUMLAH ]],0)</f>
        <v>0</v>
      </c>
    </row>
    <row r="380" spans="1:21" ht="13.2" x14ac:dyDescent="0.25">
      <c r="A380" s="1" t="s">
        <v>284</v>
      </c>
      <c r="B380" s="48"/>
      <c r="C380" s="49" t="s">
        <v>755</v>
      </c>
      <c r="D380" s="48">
        <v>40</v>
      </c>
      <c r="E380" s="48" t="s">
        <v>111</v>
      </c>
      <c r="F380" s="50">
        <v>690000</v>
      </c>
      <c r="G380" s="122">
        <f t="shared" si="88"/>
        <v>27600000</v>
      </c>
      <c r="H380" s="150"/>
      <c r="I380" s="49" t="s">
        <v>755</v>
      </c>
      <c r="J380" s="48">
        <v>40</v>
      </c>
      <c r="K380" s="48" t="s">
        <v>111</v>
      </c>
      <c r="L380" s="50">
        <v>690000</v>
      </c>
      <c r="M380" s="50">
        <f t="shared" si="89"/>
        <v>27600000</v>
      </c>
      <c r="N380" s="247">
        <f t="shared" si="90"/>
        <v>0</v>
      </c>
      <c r="O380" s="187" t="str">
        <f t="shared" si="91"/>
        <v/>
      </c>
      <c r="P380" s="180"/>
      <c r="Q380" s="180"/>
      <c r="T380" s="50" cm="1">
        <f t="array" ref="T380">_xlfn._xlws.FILTER(cek_realisasi[Akrual],cek_realisasi[Akun]=perbaikan_revisi[[#This Row],[Column1]],0)</f>
        <v>2050000</v>
      </c>
      <c r="U380" s="50">
        <f>IF(perbaikan_revisi[[#This Row],[Akrual]]&gt;perbaikan_revisi[[#This Row],[JUMLAH ]],perbaikan_revisi[[#This Row],[Akrual]]-perbaikan_revisi[[#This Row],[JUMLAH ]],0)</f>
        <v>0</v>
      </c>
    </row>
    <row r="381" spans="1:21" ht="13.2" x14ac:dyDescent="0.25">
      <c r="A381" s="1" t="s">
        <v>285</v>
      </c>
      <c r="B381" s="48"/>
      <c r="C381" s="49" t="s">
        <v>756</v>
      </c>
      <c r="D381" s="48">
        <v>3</v>
      </c>
      <c r="E381" s="48" t="s">
        <v>111</v>
      </c>
      <c r="F381" s="50">
        <v>3500000</v>
      </c>
      <c r="G381" s="122">
        <f t="shared" si="88"/>
        <v>10500000</v>
      </c>
      <c r="H381" s="150"/>
      <c r="I381" s="49" t="s">
        <v>756</v>
      </c>
      <c r="J381" s="48">
        <v>3</v>
      </c>
      <c r="K381" s="48" t="s">
        <v>111</v>
      </c>
      <c r="L381" s="50">
        <v>3500000</v>
      </c>
      <c r="M381" s="50">
        <f t="shared" si="89"/>
        <v>10500000</v>
      </c>
      <c r="N381" s="247">
        <f t="shared" si="90"/>
        <v>0</v>
      </c>
      <c r="O381" s="187" t="str">
        <f t="shared" si="91"/>
        <v/>
      </c>
      <c r="P381" s="180"/>
      <c r="Q381" s="180"/>
      <c r="T381" s="50" cm="1">
        <f t="array" ref="T381">_xlfn._xlws.FILTER(cek_realisasi[Akrual],cek_realisasi[Akun]=perbaikan_revisi[[#This Row],[Column1]],0)</f>
        <v>3425000</v>
      </c>
      <c r="U381" s="50">
        <f>IF(perbaikan_revisi[[#This Row],[Akrual]]&gt;perbaikan_revisi[[#This Row],[JUMLAH ]],perbaikan_revisi[[#This Row],[Akrual]]-perbaikan_revisi[[#This Row],[JUMLAH ]],0)</f>
        <v>0</v>
      </c>
    </row>
    <row r="382" spans="1:21" ht="13.2" x14ac:dyDescent="0.25">
      <c r="A382" s="1" t="s">
        <v>286</v>
      </c>
      <c r="B382" s="48"/>
      <c r="C382" s="49" t="s">
        <v>757</v>
      </c>
      <c r="D382" s="48">
        <v>6</v>
      </c>
      <c r="E382" s="48" t="s">
        <v>111</v>
      </c>
      <c r="F382" s="50">
        <v>470000</v>
      </c>
      <c r="G382" s="122">
        <f t="shared" si="88"/>
        <v>2820000</v>
      </c>
      <c r="H382" s="150"/>
      <c r="I382" s="49" t="s">
        <v>757</v>
      </c>
      <c r="J382" s="48">
        <v>6</v>
      </c>
      <c r="K382" s="48" t="s">
        <v>111</v>
      </c>
      <c r="L382" s="50">
        <v>470000</v>
      </c>
      <c r="M382" s="50">
        <f t="shared" si="89"/>
        <v>2820000</v>
      </c>
      <c r="N382" s="247">
        <f t="shared" si="90"/>
        <v>0</v>
      </c>
      <c r="O382" s="187" t="str">
        <f t="shared" si="91"/>
        <v/>
      </c>
      <c r="P382" s="180"/>
      <c r="Q382" s="180"/>
      <c r="T382" s="50" cm="1">
        <f t="array" ref="T382">_xlfn._xlws.FILTER(cek_realisasi[Akrual],cek_realisasi[Akun]=perbaikan_revisi[[#This Row],[Column1]],0)</f>
        <v>0</v>
      </c>
      <c r="U382" s="50">
        <f>IF(perbaikan_revisi[[#This Row],[Akrual]]&gt;perbaikan_revisi[[#This Row],[JUMLAH ]],perbaikan_revisi[[#This Row],[Akrual]]-perbaikan_revisi[[#This Row],[JUMLAH ]],0)</f>
        <v>0</v>
      </c>
    </row>
    <row r="383" spans="1:21" ht="13.2" x14ac:dyDescent="0.25">
      <c r="A383" s="1" t="s">
        <v>287</v>
      </c>
      <c r="B383" s="48"/>
      <c r="C383" s="49" t="s">
        <v>758</v>
      </c>
      <c r="D383" s="48">
        <v>1</v>
      </c>
      <c r="E383" s="48" t="s">
        <v>147</v>
      </c>
      <c r="F383" s="50">
        <v>54062000</v>
      </c>
      <c r="G383" s="122">
        <f t="shared" si="88"/>
        <v>54062000</v>
      </c>
      <c r="H383" s="150"/>
      <c r="I383" s="49" t="s">
        <v>758</v>
      </c>
      <c r="J383" s="48">
        <v>1</v>
      </c>
      <c r="K383" s="48" t="s">
        <v>147</v>
      </c>
      <c r="L383" s="50">
        <v>54062000</v>
      </c>
      <c r="M383" s="50">
        <f t="shared" si="89"/>
        <v>54062000</v>
      </c>
      <c r="N383" s="247">
        <f t="shared" si="90"/>
        <v>0</v>
      </c>
      <c r="O383" s="187" t="str">
        <f t="shared" si="91"/>
        <v/>
      </c>
      <c r="P383" s="180"/>
      <c r="Q383" s="180"/>
      <c r="T383" s="50" cm="1">
        <f t="array" ref="T383">_xlfn._xlws.FILTER(cek_realisasi[Akrual],cek_realisasi[Akun]=perbaikan_revisi[[#This Row],[Column1]],0)</f>
        <v>0</v>
      </c>
      <c r="U383" s="50">
        <f>IF(perbaikan_revisi[[#This Row],[Akrual]]&gt;perbaikan_revisi[[#This Row],[JUMLAH ]],perbaikan_revisi[[#This Row],[Akrual]]-perbaikan_revisi[[#This Row],[JUMLAH ]],0)</f>
        <v>0</v>
      </c>
    </row>
    <row r="384" spans="1:21" ht="13.2" x14ac:dyDescent="0.25">
      <c r="A384" s="1" t="s">
        <v>288</v>
      </c>
      <c r="B384" s="51" t="s">
        <v>759</v>
      </c>
      <c r="C384" s="52" t="s">
        <v>289</v>
      </c>
      <c r="D384" s="51"/>
      <c r="E384" s="51"/>
      <c r="F384" s="53"/>
      <c r="G384" s="123">
        <f>G385</f>
        <v>36000000</v>
      </c>
      <c r="H384" s="151" t="s">
        <v>759</v>
      </c>
      <c r="I384" s="52" t="s">
        <v>289</v>
      </c>
      <c r="J384" s="51"/>
      <c r="K384" s="51"/>
      <c r="L384" s="53"/>
      <c r="M384" s="53">
        <f>M385</f>
        <v>36000000</v>
      </c>
      <c r="N384" s="324">
        <f>N385</f>
        <v>0</v>
      </c>
      <c r="O384" s="207"/>
      <c r="P384" s="180"/>
      <c r="Q384" s="180"/>
      <c r="R384" s="252" t="s">
        <v>236</v>
      </c>
      <c r="S384" s="223" t="s">
        <v>506</v>
      </c>
      <c r="T384" s="53" cm="1">
        <f t="array" ref="T384">_xlfn._xlws.FILTER(cek_realisasi[Akrual],cek_realisasi[Akun]=perbaikan_revisi[[#This Row],[Column1]],0)</f>
        <v>8914000</v>
      </c>
      <c r="U384" s="53">
        <f>IF(perbaikan_revisi[[#This Row],[Akrual]]&gt;perbaikan_revisi[[#This Row],[JUMLAH ]],perbaikan_revisi[[#This Row],[Akrual]]-perbaikan_revisi[[#This Row],[JUMLAH ]],0)</f>
        <v>0</v>
      </c>
    </row>
    <row r="385" spans="1:21" ht="13.2" x14ac:dyDescent="0.25">
      <c r="A385" s="1" t="s">
        <v>290</v>
      </c>
      <c r="B385" s="48"/>
      <c r="C385" s="49" t="s">
        <v>760</v>
      </c>
      <c r="D385" s="48">
        <v>24</v>
      </c>
      <c r="E385" s="48" t="s">
        <v>291</v>
      </c>
      <c r="F385" s="50">
        <v>1500000</v>
      </c>
      <c r="G385" s="122">
        <f>ROUNDDOWN(D385*F385,-3)</f>
        <v>36000000</v>
      </c>
      <c r="H385" s="150"/>
      <c r="I385" s="49" t="s">
        <v>760</v>
      </c>
      <c r="J385" s="48">
        <v>24</v>
      </c>
      <c r="K385" s="48" t="s">
        <v>291</v>
      </c>
      <c r="L385" s="50">
        <v>1500000</v>
      </c>
      <c r="M385" s="50">
        <f>ROUNDDOWN(J385*L385,-3)</f>
        <v>36000000</v>
      </c>
      <c r="N385" s="247">
        <f>G385-M385</f>
        <v>0</v>
      </c>
      <c r="O385" s="187" t="str">
        <f t="shared" ref="O385" si="92">IF(AND(ISBLANK(H385),N385&lt;&gt;0),"Rev detil","")</f>
        <v/>
      </c>
      <c r="P385" s="180"/>
      <c r="Q385" s="180"/>
      <c r="T385" s="50" cm="1">
        <f t="array" ref="T385">_xlfn._xlws.FILTER(cek_realisasi[Akrual],cek_realisasi[Akun]=perbaikan_revisi[[#This Row],[Column1]],0)</f>
        <v>8914000</v>
      </c>
      <c r="U385" s="50">
        <f>IF(perbaikan_revisi[[#This Row],[Akrual]]&gt;perbaikan_revisi[[#This Row],[JUMLAH ]],perbaikan_revisi[[#This Row],[Akrual]]-perbaikan_revisi[[#This Row],[JUMLAH ]],0)</f>
        <v>0</v>
      </c>
    </row>
    <row r="386" spans="1:21" ht="26.4" x14ac:dyDescent="0.25">
      <c r="A386" s="1" t="s">
        <v>292</v>
      </c>
      <c r="B386" s="42" t="s">
        <v>293</v>
      </c>
      <c r="C386" s="43" t="s">
        <v>294</v>
      </c>
      <c r="D386" s="42"/>
      <c r="E386" s="42"/>
      <c r="F386" s="44"/>
      <c r="G386" s="120">
        <f>SUM(G387,G389)</f>
        <v>137396000</v>
      </c>
      <c r="H386" s="148" t="s">
        <v>293</v>
      </c>
      <c r="I386" s="43" t="s">
        <v>294</v>
      </c>
      <c r="J386" s="42"/>
      <c r="K386" s="42"/>
      <c r="L386" s="44"/>
      <c r="M386" s="44">
        <f>SUM(M387,M389)</f>
        <v>137396000</v>
      </c>
      <c r="N386" s="313">
        <f>SUM(N387,N389)</f>
        <v>0</v>
      </c>
      <c r="O386" s="207"/>
      <c r="P386" s="180" t="s">
        <v>505</v>
      </c>
      <c r="Q386" s="180" t="s">
        <v>506</v>
      </c>
      <c r="S386" s="223"/>
      <c r="T386" s="44" cm="1">
        <f t="array" ref="T386">_xlfn._xlws.FILTER(cek_realisasi[Akrual],cek_realisasi[Akun]=perbaikan_revisi[[#This Row],[Column1]],0)</f>
        <v>93952000</v>
      </c>
      <c r="U386" s="44">
        <f>IF(perbaikan_revisi[[#This Row],[Akrual]]&gt;perbaikan_revisi[[#This Row],[JUMLAH ]],perbaikan_revisi[[#This Row],[Akrual]]-perbaikan_revisi[[#This Row],[JUMLAH ]],0)</f>
        <v>0</v>
      </c>
    </row>
    <row r="387" spans="1:21" ht="13.2" x14ac:dyDescent="0.25">
      <c r="A387" s="1" t="s">
        <v>295</v>
      </c>
      <c r="B387" s="45" t="s">
        <v>716</v>
      </c>
      <c r="C387" s="46" t="s">
        <v>241</v>
      </c>
      <c r="D387" s="45"/>
      <c r="E387" s="45"/>
      <c r="F387" s="47"/>
      <c r="G387" s="121">
        <f>G388</f>
        <v>79060000</v>
      </c>
      <c r="H387" s="149" t="s">
        <v>716</v>
      </c>
      <c r="I387" s="46" t="s">
        <v>241</v>
      </c>
      <c r="J387" s="45"/>
      <c r="K387" s="45"/>
      <c r="L387" s="47"/>
      <c r="M387" s="47">
        <f>M388</f>
        <v>79060000</v>
      </c>
      <c r="N387" s="323">
        <f>N388</f>
        <v>0</v>
      </c>
      <c r="O387" s="208"/>
      <c r="P387" s="180"/>
      <c r="Q387" s="180"/>
      <c r="R387" s="252" t="s">
        <v>236</v>
      </c>
      <c r="S387" s="223" t="s">
        <v>506</v>
      </c>
      <c r="T387" s="47" cm="1">
        <f t="array" ref="T387">_xlfn._xlws.FILTER(cek_realisasi[Akrual],cek_realisasi[Akun]=perbaikan_revisi[[#This Row],[Column1]],0)</f>
        <v>75040000</v>
      </c>
      <c r="U387" s="47">
        <f>IF(perbaikan_revisi[[#This Row],[Akrual]]&gt;perbaikan_revisi[[#This Row],[JUMLAH ]],perbaikan_revisi[[#This Row],[Akrual]]-perbaikan_revisi[[#This Row],[JUMLAH ]],0)</f>
        <v>0</v>
      </c>
    </row>
    <row r="388" spans="1:21" ht="13.2" x14ac:dyDescent="0.25">
      <c r="A388" s="1" t="s">
        <v>296</v>
      </c>
      <c r="B388" s="48"/>
      <c r="C388" s="49" t="s">
        <v>761</v>
      </c>
      <c r="D388" s="48">
        <v>118</v>
      </c>
      <c r="E388" s="48" t="s">
        <v>297</v>
      </c>
      <c r="F388" s="50">
        <v>670000</v>
      </c>
      <c r="G388" s="122">
        <f>ROUNDDOWN(D388*F388,-3)</f>
        <v>79060000</v>
      </c>
      <c r="H388" s="150"/>
      <c r="I388" s="49" t="s">
        <v>761</v>
      </c>
      <c r="J388" s="48">
        <v>118</v>
      </c>
      <c r="K388" s="48" t="s">
        <v>297</v>
      </c>
      <c r="L388" s="50">
        <v>670000</v>
      </c>
      <c r="M388" s="50">
        <f>ROUNDDOWN(J388*L388,-3)</f>
        <v>79060000</v>
      </c>
      <c r="N388" s="247">
        <f>G388-M388</f>
        <v>0</v>
      </c>
      <c r="O388" s="187" t="str">
        <f t="shared" ref="O388" si="93">IF(AND(ISBLANK(H388),N388&lt;&gt;0),"Rev detil","")</f>
        <v/>
      </c>
      <c r="P388" s="180"/>
      <c r="Q388" s="180"/>
      <c r="T388" s="50" cm="1">
        <f t="array" ref="T388">_xlfn._xlws.FILTER(cek_realisasi[Akrual],cek_realisasi[Akun]=perbaikan_revisi[[#This Row],[Column1]],0)</f>
        <v>75040000</v>
      </c>
      <c r="U388" s="50">
        <f>IF(perbaikan_revisi[[#This Row],[Akrual]]&gt;perbaikan_revisi[[#This Row],[JUMLAH ]],perbaikan_revisi[[#This Row],[Akrual]]-perbaikan_revisi[[#This Row],[JUMLAH ]],0)</f>
        <v>0</v>
      </c>
    </row>
    <row r="389" spans="1:21" ht="13.2" x14ac:dyDescent="0.25">
      <c r="A389" s="1" t="s">
        <v>298</v>
      </c>
      <c r="B389" s="51" t="s">
        <v>762</v>
      </c>
      <c r="C389" s="52" t="s">
        <v>299</v>
      </c>
      <c r="D389" s="51"/>
      <c r="E389" s="51"/>
      <c r="F389" s="53"/>
      <c r="G389" s="123">
        <f>SUM(G390:G399)</f>
        <v>58336000</v>
      </c>
      <c r="H389" s="151" t="s">
        <v>762</v>
      </c>
      <c r="I389" s="52" t="s">
        <v>299</v>
      </c>
      <c r="J389" s="51"/>
      <c r="K389" s="51"/>
      <c r="L389" s="53"/>
      <c r="M389" s="53">
        <f>SUM(M390:M399)</f>
        <v>58336000</v>
      </c>
      <c r="N389" s="324">
        <f>SUM(N390:N399)</f>
        <v>0</v>
      </c>
      <c r="O389" s="209"/>
      <c r="P389" s="180"/>
      <c r="Q389" s="180"/>
      <c r="R389" s="252" t="s">
        <v>236</v>
      </c>
      <c r="S389" s="223" t="s">
        <v>506</v>
      </c>
      <c r="T389" s="53" cm="1">
        <f t="array" ref="T389">_xlfn._xlws.FILTER(cek_realisasi[Akrual],cek_realisasi[Akun]=perbaikan_revisi[[#This Row],[Column1]],0)</f>
        <v>18912000</v>
      </c>
      <c r="U389" s="53">
        <f>IF(perbaikan_revisi[[#This Row],[Akrual]]&gt;perbaikan_revisi[[#This Row],[JUMLAH ]],perbaikan_revisi[[#This Row],[Akrual]]-perbaikan_revisi[[#This Row],[JUMLAH ]],0)</f>
        <v>0</v>
      </c>
    </row>
    <row r="390" spans="1:21" ht="13.2" x14ac:dyDescent="0.25">
      <c r="A390" s="1" t="s">
        <v>300</v>
      </c>
      <c r="B390" s="48"/>
      <c r="C390" s="49" t="s">
        <v>763</v>
      </c>
      <c r="D390" s="48">
        <v>12</v>
      </c>
      <c r="E390" s="48" t="s">
        <v>184</v>
      </c>
      <c r="F390" s="50">
        <v>2920000</v>
      </c>
      <c r="G390" s="122">
        <f t="shared" ref="G390:G399" si="94">ROUNDDOWN(D390*F390,-3)</f>
        <v>35040000</v>
      </c>
      <c r="H390" s="150"/>
      <c r="I390" s="49" t="s">
        <v>763</v>
      </c>
      <c r="J390" s="48">
        <v>12</v>
      </c>
      <c r="K390" s="48" t="s">
        <v>184</v>
      </c>
      <c r="L390" s="50">
        <v>2920000</v>
      </c>
      <c r="M390" s="50">
        <f t="shared" ref="M390:M399" si="95">ROUNDDOWN(J390*L390,-3)</f>
        <v>35040000</v>
      </c>
      <c r="N390" s="247">
        <f t="shared" ref="N390:N399" si="96">G390-M390</f>
        <v>0</v>
      </c>
      <c r="O390" s="187" t="str">
        <f t="shared" ref="O390:O399" si="97">IF(AND(ISBLANK(H390),N390&lt;&gt;0),"Rev detil","")</f>
        <v/>
      </c>
      <c r="P390" s="180"/>
      <c r="Q390" s="180"/>
      <c r="T390" s="50" cm="1">
        <f t="array" ref="T390">_xlfn._xlws.FILTER(cek_realisasi[Akrual],cek_realisasi[Akun]=perbaikan_revisi[[#This Row],[Column1]],0)</f>
        <v>11680000</v>
      </c>
      <c r="U390" s="50">
        <f>IF(perbaikan_revisi[[#This Row],[Akrual]]&gt;perbaikan_revisi[[#This Row],[JUMLAH ]],perbaikan_revisi[[#This Row],[Akrual]]-perbaikan_revisi[[#This Row],[JUMLAH ]],0)</f>
        <v>0</v>
      </c>
    </row>
    <row r="391" spans="1:21" ht="13.2" x14ac:dyDescent="0.25">
      <c r="A391" s="1" t="s">
        <v>301</v>
      </c>
      <c r="B391" s="48"/>
      <c r="C391" s="49" t="s">
        <v>764</v>
      </c>
      <c r="D391" s="48">
        <v>12</v>
      </c>
      <c r="E391" s="48" t="s">
        <v>184</v>
      </c>
      <c r="F391" s="50">
        <v>324000</v>
      </c>
      <c r="G391" s="122">
        <f t="shared" si="94"/>
        <v>3888000</v>
      </c>
      <c r="H391" s="150"/>
      <c r="I391" s="49" t="s">
        <v>764</v>
      </c>
      <c r="J391" s="48">
        <v>12</v>
      </c>
      <c r="K391" s="48" t="s">
        <v>184</v>
      </c>
      <c r="L391" s="50">
        <v>324000</v>
      </c>
      <c r="M391" s="50">
        <f t="shared" si="95"/>
        <v>3888000</v>
      </c>
      <c r="N391" s="247">
        <f t="shared" si="96"/>
        <v>0</v>
      </c>
      <c r="O391" s="187" t="str">
        <f t="shared" si="97"/>
        <v/>
      </c>
      <c r="P391" s="180"/>
      <c r="Q391" s="180"/>
      <c r="T391" s="50" cm="1">
        <f t="array" ref="T391">_xlfn._xlws.FILTER(cek_realisasi[Akrual],cek_realisasi[Akun]=perbaikan_revisi[[#This Row],[Column1]],0)</f>
        <v>1296000</v>
      </c>
      <c r="U391" s="50">
        <f>IF(perbaikan_revisi[[#This Row],[Akrual]]&gt;perbaikan_revisi[[#This Row],[JUMLAH ]],perbaikan_revisi[[#This Row],[Akrual]]-perbaikan_revisi[[#This Row],[JUMLAH ]],0)</f>
        <v>0</v>
      </c>
    </row>
    <row r="392" spans="1:21" ht="13.2" x14ac:dyDescent="0.25">
      <c r="A392" s="1" t="s">
        <v>302</v>
      </c>
      <c r="B392" s="48"/>
      <c r="C392" s="49" t="s">
        <v>765</v>
      </c>
      <c r="D392" s="48">
        <v>12</v>
      </c>
      <c r="E392" s="48" t="s">
        <v>184</v>
      </c>
      <c r="F392" s="50">
        <v>324000</v>
      </c>
      <c r="G392" s="122">
        <f t="shared" si="94"/>
        <v>3888000</v>
      </c>
      <c r="H392" s="150"/>
      <c r="I392" s="49" t="s">
        <v>765</v>
      </c>
      <c r="J392" s="48">
        <v>12</v>
      </c>
      <c r="K392" s="48" t="s">
        <v>184</v>
      </c>
      <c r="L392" s="50">
        <v>324000</v>
      </c>
      <c r="M392" s="50">
        <f t="shared" si="95"/>
        <v>3888000</v>
      </c>
      <c r="N392" s="247">
        <f t="shared" si="96"/>
        <v>0</v>
      </c>
      <c r="O392" s="187" t="str">
        <f t="shared" si="97"/>
        <v/>
      </c>
      <c r="P392" s="180"/>
      <c r="Q392" s="180"/>
      <c r="T392" s="50" cm="1">
        <f t="array" ref="T392">_xlfn._xlws.FILTER(cek_realisasi[Akrual],cek_realisasi[Akun]=perbaikan_revisi[[#This Row],[Column1]],0)</f>
        <v>1296000</v>
      </c>
      <c r="U392" s="50">
        <f>IF(perbaikan_revisi[[#This Row],[Akrual]]&gt;perbaikan_revisi[[#This Row],[JUMLAH ]],perbaikan_revisi[[#This Row],[Akrual]]-perbaikan_revisi[[#This Row],[JUMLAH ]],0)</f>
        <v>0</v>
      </c>
    </row>
    <row r="393" spans="1:21" ht="13.2" x14ac:dyDescent="0.25">
      <c r="A393" s="1" t="s">
        <v>303</v>
      </c>
      <c r="B393" s="48"/>
      <c r="C393" s="49" t="s">
        <v>766</v>
      </c>
      <c r="D393" s="48">
        <v>12</v>
      </c>
      <c r="E393" s="48" t="s">
        <v>184</v>
      </c>
      <c r="F393" s="50">
        <v>680000</v>
      </c>
      <c r="G393" s="122">
        <f t="shared" si="94"/>
        <v>8160000</v>
      </c>
      <c r="H393" s="150"/>
      <c r="I393" s="49" t="s">
        <v>766</v>
      </c>
      <c r="J393" s="48">
        <v>12</v>
      </c>
      <c r="K393" s="48" t="s">
        <v>184</v>
      </c>
      <c r="L393" s="50">
        <v>680000</v>
      </c>
      <c r="M393" s="50">
        <f t="shared" si="95"/>
        <v>8160000</v>
      </c>
      <c r="N393" s="247">
        <f t="shared" si="96"/>
        <v>0</v>
      </c>
      <c r="O393" s="187" t="str">
        <f t="shared" si="97"/>
        <v/>
      </c>
      <c r="P393" s="180"/>
      <c r="Q393" s="180"/>
      <c r="T393" s="50" cm="1">
        <f t="array" ref="T393">_xlfn._xlws.FILTER(cek_realisasi[Akrual],cek_realisasi[Akun]=perbaikan_revisi[[#This Row],[Column1]],0)</f>
        <v>2720000</v>
      </c>
      <c r="U393" s="50">
        <f>IF(perbaikan_revisi[[#This Row],[Akrual]]&gt;perbaikan_revisi[[#This Row],[JUMLAH ]],perbaikan_revisi[[#This Row],[Akrual]]-perbaikan_revisi[[#This Row],[JUMLAH ]],0)</f>
        <v>0</v>
      </c>
    </row>
    <row r="394" spans="1:21" ht="13.2" x14ac:dyDescent="0.25">
      <c r="A394" s="1" t="s">
        <v>304</v>
      </c>
      <c r="B394" s="48"/>
      <c r="C394" s="49" t="s">
        <v>767</v>
      </c>
      <c r="D394" s="48">
        <v>12</v>
      </c>
      <c r="E394" s="48" t="s">
        <v>184</v>
      </c>
      <c r="F394" s="50">
        <v>200000</v>
      </c>
      <c r="G394" s="122">
        <f t="shared" si="94"/>
        <v>2400000</v>
      </c>
      <c r="H394" s="150"/>
      <c r="I394" s="49" t="s">
        <v>767</v>
      </c>
      <c r="J394" s="48">
        <v>12</v>
      </c>
      <c r="K394" s="48" t="s">
        <v>184</v>
      </c>
      <c r="L394" s="50">
        <v>200000</v>
      </c>
      <c r="M394" s="50">
        <f t="shared" si="95"/>
        <v>2400000</v>
      </c>
      <c r="N394" s="247">
        <f t="shared" si="96"/>
        <v>0</v>
      </c>
      <c r="O394" s="187" t="str">
        <f t="shared" si="97"/>
        <v/>
      </c>
      <c r="P394" s="180"/>
      <c r="Q394" s="180"/>
      <c r="T394" s="50" cm="1">
        <f t="array" ref="T394">_xlfn._xlws.FILTER(cek_realisasi[Akrual],cek_realisasi[Akun]=perbaikan_revisi[[#This Row],[Column1]],0)</f>
        <v>800000</v>
      </c>
      <c r="U394" s="50">
        <f>IF(perbaikan_revisi[[#This Row],[Akrual]]&gt;perbaikan_revisi[[#This Row],[JUMLAH ]],perbaikan_revisi[[#This Row],[Akrual]]-perbaikan_revisi[[#This Row],[JUMLAH ]],0)</f>
        <v>0</v>
      </c>
    </row>
    <row r="395" spans="1:21" ht="13.2" x14ac:dyDescent="0.25">
      <c r="A395" s="1" t="s">
        <v>305</v>
      </c>
      <c r="B395" s="48"/>
      <c r="C395" s="49" t="s">
        <v>768</v>
      </c>
      <c r="D395" s="48">
        <v>12</v>
      </c>
      <c r="E395" s="48" t="s">
        <v>184</v>
      </c>
      <c r="F395" s="50">
        <v>80000</v>
      </c>
      <c r="G395" s="122">
        <f t="shared" si="94"/>
        <v>960000</v>
      </c>
      <c r="H395" s="150"/>
      <c r="I395" s="49" t="s">
        <v>768</v>
      </c>
      <c r="J395" s="48">
        <v>12</v>
      </c>
      <c r="K395" s="48" t="s">
        <v>184</v>
      </c>
      <c r="L395" s="50">
        <v>80000</v>
      </c>
      <c r="M395" s="50">
        <f t="shared" si="95"/>
        <v>960000</v>
      </c>
      <c r="N395" s="247">
        <f t="shared" si="96"/>
        <v>0</v>
      </c>
      <c r="O395" s="187" t="str">
        <f t="shared" si="97"/>
        <v/>
      </c>
      <c r="P395" s="180"/>
      <c r="Q395" s="180"/>
      <c r="T395" s="50" cm="1">
        <f t="array" ref="T395">_xlfn._xlws.FILTER(cek_realisasi[Akrual],cek_realisasi[Akun]=perbaikan_revisi[[#This Row],[Column1]],0)</f>
        <v>320000</v>
      </c>
      <c r="U395" s="50">
        <f>IF(perbaikan_revisi[[#This Row],[Akrual]]&gt;perbaikan_revisi[[#This Row],[JUMLAH ]],perbaikan_revisi[[#This Row],[Akrual]]-perbaikan_revisi[[#This Row],[JUMLAH ]],0)</f>
        <v>0</v>
      </c>
    </row>
    <row r="396" spans="1:21" ht="13.2" x14ac:dyDescent="0.25">
      <c r="A396" s="1" t="s">
        <v>306</v>
      </c>
      <c r="B396" s="48"/>
      <c r="C396" s="49" t="s">
        <v>769</v>
      </c>
      <c r="D396" s="48">
        <v>12</v>
      </c>
      <c r="E396" s="48" t="s">
        <v>184</v>
      </c>
      <c r="F396" s="50">
        <v>200000</v>
      </c>
      <c r="G396" s="122">
        <f t="shared" si="94"/>
        <v>2400000</v>
      </c>
      <c r="H396" s="150"/>
      <c r="I396" s="49" t="s">
        <v>769</v>
      </c>
      <c r="J396" s="48">
        <v>12</v>
      </c>
      <c r="K396" s="48" t="s">
        <v>184</v>
      </c>
      <c r="L396" s="50">
        <v>200000</v>
      </c>
      <c r="M396" s="50">
        <f t="shared" si="95"/>
        <v>2400000</v>
      </c>
      <c r="N396" s="247">
        <f t="shared" si="96"/>
        <v>0</v>
      </c>
      <c r="O396" s="187" t="str">
        <f t="shared" si="97"/>
        <v/>
      </c>
      <c r="P396" s="180"/>
      <c r="Q396" s="180"/>
      <c r="T396" s="50" cm="1">
        <f t="array" ref="T396">_xlfn._xlws.FILTER(cek_realisasi[Akrual],cek_realisasi[Akun]=perbaikan_revisi[[#This Row],[Column1]],0)</f>
        <v>800000</v>
      </c>
      <c r="U396" s="50">
        <f>IF(perbaikan_revisi[[#This Row],[Akrual]]&gt;perbaikan_revisi[[#This Row],[JUMLAH ]],perbaikan_revisi[[#This Row],[Akrual]]-perbaikan_revisi[[#This Row],[JUMLAH ]],0)</f>
        <v>0</v>
      </c>
    </row>
    <row r="397" spans="1:21" ht="13.2" x14ac:dyDescent="0.25">
      <c r="A397" s="1" t="s">
        <v>307</v>
      </c>
      <c r="B397" s="48"/>
      <c r="C397" s="49" t="s">
        <v>770</v>
      </c>
      <c r="D397" s="48">
        <v>1</v>
      </c>
      <c r="E397" s="48" t="s">
        <v>26</v>
      </c>
      <c r="F397" s="50">
        <v>400000</v>
      </c>
      <c r="G397" s="122">
        <f t="shared" si="94"/>
        <v>400000</v>
      </c>
      <c r="H397" s="150"/>
      <c r="I397" s="49" t="s">
        <v>770</v>
      </c>
      <c r="J397" s="48">
        <v>1</v>
      </c>
      <c r="K397" s="48" t="s">
        <v>26</v>
      </c>
      <c r="L397" s="50">
        <v>400000</v>
      </c>
      <c r="M397" s="50">
        <f t="shared" si="95"/>
        <v>400000</v>
      </c>
      <c r="N397" s="247">
        <f t="shared" si="96"/>
        <v>0</v>
      </c>
      <c r="O397" s="187" t="str">
        <f t="shared" si="97"/>
        <v/>
      </c>
      <c r="P397" s="180"/>
      <c r="Q397" s="180"/>
      <c r="T397" s="50" cm="1">
        <f t="array" ref="T397">_xlfn._xlws.FILTER(cek_realisasi[Akrual],cek_realisasi[Akun]=perbaikan_revisi[[#This Row],[Column1]],0)</f>
        <v>0</v>
      </c>
      <c r="U397" s="50">
        <f>IF(perbaikan_revisi[[#This Row],[Akrual]]&gt;perbaikan_revisi[[#This Row],[JUMLAH ]],perbaikan_revisi[[#This Row],[Akrual]]-perbaikan_revisi[[#This Row],[JUMLAH ]],0)</f>
        <v>0</v>
      </c>
    </row>
    <row r="398" spans="1:21" ht="13.2" x14ac:dyDescent="0.25">
      <c r="A398" s="1" t="s">
        <v>308</v>
      </c>
      <c r="B398" s="48"/>
      <c r="C398" s="49" t="s">
        <v>771</v>
      </c>
      <c r="D398" s="48">
        <v>1</v>
      </c>
      <c r="E398" s="48" t="s">
        <v>26</v>
      </c>
      <c r="F398" s="50">
        <v>300000</v>
      </c>
      <c r="G398" s="122">
        <f t="shared" si="94"/>
        <v>300000</v>
      </c>
      <c r="H398" s="150"/>
      <c r="I398" s="49" t="s">
        <v>771</v>
      </c>
      <c r="J398" s="48">
        <v>1</v>
      </c>
      <c r="K398" s="48" t="s">
        <v>26</v>
      </c>
      <c r="L398" s="50">
        <v>300000</v>
      </c>
      <c r="M398" s="50">
        <f t="shared" si="95"/>
        <v>300000</v>
      </c>
      <c r="N398" s="247">
        <f t="shared" si="96"/>
        <v>0</v>
      </c>
      <c r="O398" s="187" t="str">
        <f t="shared" si="97"/>
        <v/>
      </c>
      <c r="P398" s="180"/>
      <c r="Q398" s="180"/>
      <c r="T398" s="50" cm="1">
        <f t="array" ref="T398">_xlfn._xlws.FILTER(cek_realisasi[Akrual],cek_realisasi[Akun]=perbaikan_revisi[[#This Row],[Column1]],0)</f>
        <v>0</v>
      </c>
      <c r="U398" s="50">
        <f>IF(perbaikan_revisi[[#This Row],[Akrual]]&gt;perbaikan_revisi[[#This Row],[JUMLAH ]],perbaikan_revisi[[#This Row],[Akrual]]-perbaikan_revisi[[#This Row],[JUMLAH ]],0)</f>
        <v>0</v>
      </c>
    </row>
    <row r="399" spans="1:21" ht="13.2" x14ac:dyDescent="0.25">
      <c r="A399" s="1" t="s">
        <v>309</v>
      </c>
      <c r="B399" s="48"/>
      <c r="C399" s="49" t="s">
        <v>772</v>
      </c>
      <c r="D399" s="48">
        <v>3</v>
      </c>
      <c r="E399" s="48" t="s">
        <v>26</v>
      </c>
      <c r="F399" s="50">
        <v>300000</v>
      </c>
      <c r="G399" s="122">
        <f t="shared" si="94"/>
        <v>900000</v>
      </c>
      <c r="H399" s="150"/>
      <c r="I399" s="49" t="s">
        <v>772</v>
      </c>
      <c r="J399" s="48">
        <v>3</v>
      </c>
      <c r="K399" s="48" t="s">
        <v>26</v>
      </c>
      <c r="L399" s="50">
        <v>300000</v>
      </c>
      <c r="M399" s="50">
        <f t="shared" si="95"/>
        <v>900000</v>
      </c>
      <c r="N399" s="247">
        <f t="shared" si="96"/>
        <v>0</v>
      </c>
      <c r="O399" s="187" t="str">
        <f t="shared" si="97"/>
        <v/>
      </c>
      <c r="P399" s="180"/>
      <c r="Q399" s="180"/>
      <c r="T399" s="50" cm="1">
        <f t="array" ref="T399">_xlfn._xlws.FILTER(cek_realisasi[Akrual],cek_realisasi[Akun]=perbaikan_revisi[[#This Row],[Column1]],0)</f>
        <v>0</v>
      </c>
      <c r="U399" s="50">
        <f>IF(perbaikan_revisi[[#This Row],[Akrual]]&gt;perbaikan_revisi[[#This Row],[JUMLAH ]],perbaikan_revisi[[#This Row],[Akrual]]-perbaikan_revisi[[#This Row],[JUMLAH ]],0)</f>
        <v>0</v>
      </c>
    </row>
    <row r="400" spans="1:21" ht="13.2" x14ac:dyDescent="0.25">
      <c r="A400" s="1" t="s">
        <v>310</v>
      </c>
      <c r="B400" s="72" t="s">
        <v>311</v>
      </c>
      <c r="C400" s="73" t="s">
        <v>773</v>
      </c>
      <c r="D400" s="72">
        <v>3</v>
      </c>
      <c r="E400" s="72" t="s">
        <v>774</v>
      </c>
      <c r="F400" s="74"/>
      <c r="G400" s="130">
        <f>G401</f>
        <v>200000000</v>
      </c>
      <c r="H400" s="158" t="s">
        <v>311</v>
      </c>
      <c r="I400" s="73" t="s">
        <v>773</v>
      </c>
      <c r="J400" s="72">
        <v>3</v>
      </c>
      <c r="K400" s="361" t="s">
        <v>774</v>
      </c>
      <c r="L400" s="74"/>
      <c r="M400" s="74">
        <f t="shared" ref="M400:N404" si="98">M401</f>
        <v>200000000</v>
      </c>
      <c r="N400" s="330">
        <f t="shared" si="98"/>
        <v>0</v>
      </c>
      <c r="O400" s="207"/>
      <c r="P400" s="180"/>
      <c r="Q400" s="180"/>
      <c r="T400" s="74" cm="1">
        <f t="array" ref="T400">_xlfn._xlws.FILTER(cek_realisasi[Akrual],cek_realisasi[Akun]=perbaikan_revisi[[#This Row],[Column1]],0)</f>
        <v>186990000</v>
      </c>
      <c r="U400" s="74">
        <f>IF(perbaikan_revisi[[#This Row],[Akrual]]&gt;perbaikan_revisi[[#This Row],[JUMLAH ]],perbaikan_revisi[[#This Row],[Akrual]]-perbaikan_revisi[[#This Row],[JUMLAH ]],0)</f>
        <v>0</v>
      </c>
    </row>
    <row r="401" spans="1:21" ht="13.2" x14ac:dyDescent="0.25">
      <c r="A401" s="1" t="s">
        <v>312</v>
      </c>
      <c r="B401" s="75" t="s">
        <v>313</v>
      </c>
      <c r="C401" s="76" t="s">
        <v>314</v>
      </c>
      <c r="D401" s="75">
        <v>2</v>
      </c>
      <c r="E401" s="75" t="s">
        <v>111</v>
      </c>
      <c r="F401" s="77"/>
      <c r="G401" s="77">
        <f>G402</f>
        <v>200000000</v>
      </c>
      <c r="H401" s="75" t="s">
        <v>313</v>
      </c>
      <c r="I401" s="76" t="s">
        <v>314</v>
      </c>
      <c r="J401" s="75">
        <v>2</v>
      </c>
      <c r="K401" s="75" t="s">
        <v>111</v>
      </c>
      <c r="L401" s="77"/>
      <c r="M401" s="77">
        <f t="shared" si="98"/>
        <v>200000000</v>
      </c>
      <c r="N401" s="331">
        <f t="shared" si="98"/>
        <v>0</v>
      </c>
      <c r="O401" s="214"/>
      <c r="P401" s="180"/>
      <c r="Q401" s="180"/>
      <c r="T401" s="77" cm="1">
        <f t="array" ref="T401">_xlfn._xlws.FILTER(cek_realisasi[Akrual],cek_realisasi[Akun]=perbaikan_revisi[[#This Row],[Column1]],0)</f>
        <v>186990000</v>
      </c>
      <c r="U401" s="77">
        <f>IF(perbaikan_revisi[[#This Row],[Akrual]]&gt;perbaikan_revisi[[#This Row],[JUMLAH ]],perbaikan_revisi[[#This Row],[Akrual]]-perbaikan_revisi[[#This Row],[JUMLAH ]],0)</f>
        <v>0</v>
      </c>
    </row>
    <row r="402" spans="1:21" ht="26.4" x14ac:dyDescent="0.25">
      <c r="A402" s="1" t="s">
        <v>775</v>
      </c>
      <c r="B402" s="287" t="s">
        <v>776</v>
      </c>
      <c r="C402" s="288" t="s">
        <v>777</v>
      </c>
      <c r="D402" s="287"/>
      <c r="E402" s="287" t="s">
        <v>553</v>
      </c>
      <c r="F402" s="289"/>
      <c r="G402" s="290">
        <f>G403</f>
        <v>200000000</v>
      </c>
      <c r="H402" s="291" t="s">
        <v>776</v>
      </c>
      <c r="I402" s="288" t="s">
        <v>777</v>
      </c>
      <c r="J402" s="287"/>
      <c r="K402" s="287" t="s">
        <v>553</v>
      </c>
      <c r="L402" s="289"/>
      <c r="M402" s="289">
        <f t="shared" si="98"/>
        <v>200000000</v>
      </c>
      <c r="N402" s="337">
        <f t="shared" si="98"/>
        <v>0</v>
      </c>
      <c r="O402" s="212"/>
      <c r="P402" s="180"/>
      <c r="Q402" s="180"/>
      <c r="T402" s="289" cm="1">
        <f t="array" ref="T402">_xlfn._xlws.FILTER(cek_realisasi[Akrual],cek_realisasi[Akun]=perbaikan_revisi[[#This Row],[Column1]],0)</f>
        <v>186990000</v>
      </c>
      <c r="U402" s="289">
        <f>IF(perbaikan_revisi[[#This Row],[Akrual]]&gt;perbaikan_revisi[[#This Row],[JUMLAH ]],perbaikan_revisi[[#This Row],[Akrual]]-perbaikan_revisi[[#This Row],[JUMLAH ]],0)</f>
        <v>0</v>
      </c>
    </row>
    <row r="403" spans="1:21" ht="26.4" x14ac:dyDescent="0.25">
      <c r="A403" s="1" t="s">
        <v>778</v>
      </c>
      <c r="B403" s="54" t="s">
        <v>21</v>
      </c>
      <c r="C403" s="55" t="s">
        <v>777</v>
      </c>
      <c r="D403" s="54"/>
      <c r="E403" s="54"/>
      <c r="F403" s="56"/>
      <c r="G403" s="124">
        <f>G404</f>
        <v>200000000</v>
      </c>
      <c r="H403" s="152" t="s">
        <v>21</v>
      </c>
      <c r="I403" s="55" t="s">
        <v>777</v>
      </c>
      <c r="J403" s="54"/>
      <c r="K403" s="54"/>
      <c r="L403" s="56"/>
      <c r="M403" s="56">
        <f t="shared" si="98"/>
        <v>200000000</v>
      </c>
      <c r="N403" s="326">
        <f t="shared" si="98"/>
        <v>0</v>
      </c>
      <c r="O403" s="210"/>
      <c r="P403" s="180" t="s">
        <v>505</v>
      </c>
      <c r="Q403" s="180" t="s">
        <v>506</v>
      </c>
      <c r="S403" s="223"/>
      <c r="T403" s="56" cm="1">
        <f t="array" ref="T403">_xlfn._xlws.FILTER(cek_realisasi[Akrual],cek_realisasi[Akun]=perbaikan_revisi[[#This Row],[Column1]],0)</f>
        <v>186990000</v>
      </c>
      <c r="U403" s="56">
        <f>IF(perbaikan_revisi[[#This Row],[Akrual]]&gt;perbaikan_revisi[[#This Row],[JUMLAH ]],perbaikan_revisi[[#This Row],[Akrual]]-perbaikan_revisi[[#This Row],[JUMLAH ]],0)</f>
        <v>0</v>
      </c>
    </row>
    <row r="404" spans="1:21" ht="13.2" x14ac:dyDescent="0.25">
      <c r="A404" s="1" t="s">
        <v>779</v>
      </c>
      <c r="B404" s="51" t="s">
        <v>607</v>
      </c>
      <c r="C404" s="52" t="s">
        <v>118</v>
      </c>
      <c r="D404" s="51"/>
      <c r="E404" s="51"/>
      <c r="F404" s="53"/>
      <c r="G404" s="123">
        <f>G405</f>
        <v>200000000</v>
      </c>
      <c r="H404" s="151" t="s">
        <v>607</v>
      </c>
      <c r="I404" s="52" t="s">
        <v>118</v>
      </c>
      <c r="J404" s="51"/>
      <c r="K404" s="51"/>
      <c r="L404" s="53"/>
      <c r="M404" s="53">
        <f t="shared" si="98"/>
        <v>200000000</v>
      </c>
      <c r="N404" s="324">
        <f t="shared" si="98"/>
        <v>0</v>
      </c>
      <c r="O404" s="209"/>
      <c r="P404" s="180"/>
      <c r="Q404" s="180"/>
      <c r="R404" s="252" t="s">
        <v>1011</v>
      </c>
      <c r="S404" s="223" t="s">
        <v>506</v>
      </c>
      <c r="T404" s="53" cm="1">
        <f t="array" ref="T404">_xlfn._xlws.FILTER(cek_realisasi[Akrual],cek_realisasi[Akun]=perbaikan_revisi[[#This Row],[Column1]],0)</f>
        <v>186990000</v>
      </c>
      <c r="U404" s="53">
        <f>IF(perbaikan_revisi[[#This Row],[Akrual]]&gt;perbaikan_revisi[[#This Row],[JUMLAH ]],perbaikan_revisi[[#This Row],[Akrual]]-perbaikan_revisi[[#This Row],[JUMLAH ]],0)</f>
        <v>0</v>
      </c>
    </row>
    <row r="405" spans="1:21" ht="13.2" x14ac:dyDescent="0.25">
      <c r="A405" s="1" t="s">
        <v>780</v>
      </c>
      <c r="B405" s="48"/>
      <c r="C405" s="49" t="s">
        <v>781</v>
      </c>
      <c r="D405" s="48">
        <v>1</v>
      </c>
      <c r="E405" s="48" t="s">
        <v>120</v>
      </c>
      <c r="F405" s="50">
        <v>200000000</v>
      </c>
      <c r="G405" s="122">
        <f>ROUNDDOWN(D405*F405,-3)</f>
        <v>200000000</v>
      </c>
      <c r="H405" s="150"/>
      <c r="I405" s="49" t="s">
        <v>781</v>
      </c>
      <c r="J405" s="48">
        <v>1</v>
      </c>
      <c r="K405" s="48" t="s">
        <v>120</v>
      </c>
      <c r="L405" s="50">
        <v>200000000</v>
      </c>
      <c r="M405" s="50">
        <f>ROUNDDOWN(J405*L405,-3)</f>
        <v>200000000</v>
      </c>
      <c r="N405" s="247">
        <f>G405-M405</f>
        <v>0</v>
      </c>
      <c r="O405" s="187" t="str">
        <f t="shared" ref="O405" si="99">IF(AND(ISBLANK(H405),N405&lt;&gt;0),"Rev detil","")</f>
        <v/>
      </c>
      <c r="P405" s="180"/>
      <c r="Q405" s="180"/>
      <c r="T405" s="50" cm="1">
        <f t="array" ref="T405">_xlfn._xlws.FILTER(cek_realisasi[Akrual],cek_realisasi[Akun]=perbaikan_revisi[[#This Row],[Column1]],0)</f>
        <v>186990000</v>
      </c>
      <c r="U405" s="50">
        <f>IF(perbaikan_revisi[[#This Row],[Akrual]]&gt;perbaikan_revisi[[#This Row],[JUMLAH ]],perbaikan_revisi[[#This Row],[Akrual]]-perbaikan_revisi[[#This Row],[JUMLAH ]],0)</f>
        <v>0</v>
      </c>
    </row>
    <row r="406" spans="1:21" ht="52.8" x14ac:dyDescent="0.25">
      <c r="A406" s="1" t="s">
        <v>315</v>
      </c>
      <c r="B406" s="100" t="s">
        <v>316</v>
      </c>
      <c r="C406" s="101" t="s">
        <v>782</v>
      </c>
      <c r="D406" s="100">
        <v>7</v>
      </c>
      <c r="E406" s="379" t="s">
        <v>783</v>
      </c>
      <c r="F406" s="379"/>
      <c r="G406" s="139">
        <f>SUM(G407,G497,G545)</f>
        <v>2633607000</v>
      </c>
      <c r="H406" s="168" t="s">
        <v>316</v>
      </c>
      <c r="I406" s="101" t="s">
        <v>782</v>
      </c>
      <c r="J406" s="100">
        <v>7</v>
      </c>
      <c r="K406" s="184" t="s">
        <v>783</v>
      </c>
      <c r="L406" s="184"/>
      <c r="M406" s="102">
        <f>SUM(M407,M497,M545)</f>
        <v>2633607000</v>
      </c>
      <c r="N406" s="340">
        <f>SUM(N407,N497,N545)</f>
        <v>0</v>
      </c>
      <c r="O406" s="207"/>
      <c r="P406" s="180"/>
      <c r="Q406" s="180"/>
      <c r="T406" s="102" cm="1">
        <f t="array" ref="T406">_xlfn._xlws.FILTER(cek_realisasi[Akrual],cek_realisasi[Akun]=perbaikan_revisi[[#This Row],[Column1]],0)</f>
        <v>427442956</v>
      </c>
      <c r="U406" s="102">
        <f>IF(perbaikan_revisi[[#This Row],[Akrual]]&gt;perbaikan_revisi[[#This Row],[JUMLAH ]],perbaikan_revisi[[#This Row],[Akrual]]-perbaikan_revisi[[#This Row],[JUMLAH ]],0)</f>
        <v>0</v>
      </c>
    </row>
    <row r="407" spans="1:21" ht="13.2" x14ac:dyDescent="0.25">
      <c r="A407" s="1" t="s">
        <v>318</v>
      </c>
      <c r="B407" s="75" t="s">
        <v>319</v>
      </c>
      <c r="C407" s="76" t="s">
        <v>320</v>
      </c>
      <c r="D407" s="75">
        <v>2</v>
      </c>
      <c r="E407" s="75" t="s">
        <v>317</v>
      </c>
      <c r="F407" s="77"/>
      <c r="G407" s="131">
        <f>G408</f>
        <v>1331072000</v>
      </c>
      <c r="H407" s="159" t="s">
        <v>319</v>
      </c>
      <c r="I407" s="76" t="s">
        <v>320</v>
      </c>
      <c r="J407" s="75">
        <v>2</v>
      </c>
      <c r="K407" s="75" t="s">
        <v>317</v>
      </c>
      <c r="L407" s="77"/>
      <c r="M407" s="77">
        <f>M408</f>
        <v>1314322000</v>
      </c>
      <c r="N407" s="331">
        <f>N408</f>
        <v>16750000</v>
      </c>
      <c r="O407" s="207"/>
      <c r="P407" s="180"/>
      <c r="Q407" s="180"/>
      <c r="T407" s="77" cm="1">
        <f t="array" ref="T407">_xlfn._xlws.FILTER(cek_realisasi[Akrual],cek_realisasi[Akun]=perbaikan_revisi[[#This Row],[Column1]],0)</f>
        <v>218644284</v>
      </c>
      <c r="U407" s="77">
        <f>IF(perbaikan_revisi[[#This Row],[Akrual]]&gt;perbaikan_revisi[[#This Row],[JUMLAH ]],perbaikan_revisi[[#This Row],[Akrual]]-perbaikan_revisi[[#This Row],[JUMLAH ]],0)</f>
        <v>0</v>
      </c>
    </row>
    <row r="408" spans="1:21" ht="26.4" x14ac:dyDescent="0.25">
      <c r="A408" s="1" t="s">
        <v>321</v>
      </c>
      <c r="B408" s="287" t="s">
        <v>605</v>
      </c>
      <c r="C408" s="288" t="s">
        <v>322</v>
      </c>
      <c r="D408" s="287"/>
      <c r="E408" s="287" t="s">
        <v>553</v>
      </c>
      <c r="F408" s="289"/>
      <c r="G408" s="290">
        <f>SUM(G409,G420,G433,G446,G454,G462)</f>
        <v>1331072000</v>
      </c>
      <c r="H408" s="291" t="s">
        <v>605</v>
      </c>
      <c r="I408" s="288" t="s">
        <v>322</v>
      </c>
      <c r="J408" s="287"/>
      <c r="K408" s="287" t="s">
        <v>553</v>
      </c>
      <c r="L408" s="289"/>
      <c r="M408" s="289">
        <f>SUM(M409,M420,M433,M446,M454,M462,M478,M485)</f>
        <v>1314322000</v>
      </c>
      <c r="N408" s="289">
        <f>SUM(N409,N420,N433,N446,N454,N462,N478,N485)</f>
        <v>16750000</v>
      </c>
      <c r="O408" s="207"/>
      <c r="P408" s="180"/>
      <c r="Q408" s="180"/>
      <c r="T408" s="289" cm="1">
        <f t="array" ref="T408">_xlfn._xlws.FILTER(cek_realisasi[Akrual],cek_realisasi[Akun]=perbaikan_revisi[[#This Row],[Column1]],0)</f>
        <v>218644284</v>
      </c>
      <c r="U408" s="289">
        <f>IF(perbaikan_revisi[[#This Row],[Akrual]]&gt;perbaikan_revisi[[#This Row],[JUMLAH ]],perbaikan_revisi[[#This Row],[Akrual]]-perbaikan_revisi[[#This Row],[JUMLAH ]],0)</f>
        <v>0</v>
      </c>
    </row>
    <row r="409" spans="1:21" ht="13.2" x14ac:dyDescent="0.25">
      <c r="A409" s="1" t="s">
        <v>323</v>
      </c>
      <c r="B409" s="63" t="s">
        <v>21</v>
      </c>
      <c r="C409" s="64" t="s">
        <v>784</v>
      </c>
      <c r="D409" s="63"/>
      <c r="E409" s="63"/>
      <c r="F409" s="65"/>
      <c r="G409" s="127">
        <f>SUM(G410,G416,G418)</f>
        <v>189750000</v>
      </c>
      <c r="H409" s="155" t="s">
        <v>21</v>
      </c>
      <c r="I409" s="64" t="s">
        <v>784</v>
      </c>
      <c r="J409" s="63"/>
      <c r="K409" s="63"/>
      <c r="L409" s="65"/>
      <c r="M409" s="65">
        <f>SUM(M410,M416,M418)</f>
        <v>116572000</v>
      </c>
      <c r="N409" s="327">
        <f>SUM(N410,N416,N418)</f>
        <v>73178000</v>
      </c>
      <c r="O409" s="207"/>
      <c r="P409" s="180" t="s">
        <v>507</v>
      </c>
      <c r="Q409" s="180" t="s">
        <v>508</v>
      </c>
      <c r="S409" s="223"/>
      <c r="T409" s="65" cm="1">
        <f t="array" ref="T409">_xlfn._xlws.FILTER(cek_realisasi[Akrual],cek_realisasi[Akun]=perbaikan_revisi[[#This Row],[Column1]],0)</f>
        <v>12082914</v>
      </c>
      <c r="U409" s="65">
        <f>IF(perbaikan_revisi[[#This Row],[Akrual]]&gt;perbaikan_revisi[[#This Row],[JUMLAH ]],perbaikan_revisi[[#This Row],[Akrual]]-perbaikan_revisi[[#This Row],[JUMLAH ]],0)</f>
        <v>0</v>
      </c>
    </row>
    <row r="410" spans="1:21" ht="15" x14ac:dyDescent="0.25">
      <c r="A410" s="1" t="s">
        <v>324</v>
      </c>
      <c r="B410" s="51" t="s">
        <v>523</v>
      </c>
      <c r="C410" s="52" t="s">
        <v>24</v>
      </c>
      <c r="D410" s="51"/>
      <c r="E410" s="51"/>
      <c r="F410" s="53"/>
      <c r="G410" s="123">
        <f>SUM(G411:G415)</f>
        <v>58750000</v>
      </c>
      <c r="H410" s="151" t="s">
        <v>523</v>
      </c>
      <c r="I410" s="52" t="s">
        <v>24</v>
      </c>
      <c r="J410" s="51"/>
      <c r="K410" s="51"/>
      <c r="L410" s="53"/>
      <c r="M410" s="53">
        <f>SUM(M411:M415)</f>
        <v>58750000</v>
      </c>
      <c r="N410" s="324">
        <f>SUM(N411:N415)</f>
        <v>0</v>
      </c>
      <c r="O410" s="207"/>
      <c r="P410" s="180"/>
      <c r="Q410" s="180"/>
      <c r="R410" s="263" t="s">
        <v>322</v>
      </c>
      <c r="S410" s="223" t="s">
        <v>508</v>
      </c>
      <c r="T410" s="53" cm="1">
        <f t="array" ref="T410">_xlfn._xlws.FILTER(cek_realisasi[Akrual],cek_realisasi[Akun]=perbaikan_revisi[[#This Row],[Column1]],0)</f>
        <v>9137150</v>
      </c>
      <c r="U410" s="53">
        <f>IF(perbaikan_revisi[[#This Row],[Akrual]]&gt;perbaikan_revisi[[#This Row],[JUMLAH ]],perbaikan_revisi[[#This Row],[Akrual]]-perbaikan_revisi[[#This Row],[JUMLAH ]],0)</f>
        <v>0</v>
      </c>
    </row>
    <row r="411" spans="1:21" ht="13.2" hidden="1" x14ac:dyDescent="0.25">
      <c r="A411" s="1" t="s">
        <v>325</v>
      </c>
      <c r="B411" s="48"/>
      <c r="C411" s="49" t="s">
        <v>554</v>
      </c>
      <c r="D411" s="48">
        <v>230</v>
      </c>
      <c r="E411" s="48" t="s">
        <v>26</v>
      </c>
      <c r="F411" s="50">
        <v>75000</v>
      </c>
      <c r="G411" s="122">
        <f>ROUNDDOWN(D411*F411,-3)</f>
        <v>17250000</v>
      </c>
      <c r="H411" s="150"/>
      <c r="I411" s="49" t="s">
        <v>554</v>
      </c>
      <c r="J411" s="48">
        <v>230</v>
      </c>
      <c r="K411" s="48" t="s">
        <v>26</v>
      </c>
      <c r="L411" s="50">
        <v>75000</v>
      </c>
      <c r="M411" s="50">
        <f>ROUNDDOWN(J411*L411,-3)</f>
        <v>17250000</v>
      </c>
      <c r="N411" s="247">
        <f t="shared" ref="N411:N415" si="100">G411-M411</f>
        <v>0</v>
      </c>
      <c r="O411" s="187" t="s">
        <v>1292</v>
      </c>
      <c r="P411" s="180"/>
      <c r="Q411" s="180"/>
      <c r="T411" s="204" cm="1">
        <f t="array" ref="T411">_xlfn._xlws.FILTER(cek_realisasi[Akrual],cek_realisasi[Akun]=perbaikan_revisi[[#This Row],[Column1]],0)</f>
        <v>506000</v>
      </c>
      <c r="U411" s="204">
        <f>IF(perbaikan_revisi[[#This Row],[Akrual]]&gt;perbaikan_revisi[[#This Row],[JUMLAH ]],perbaikan_revisi[[#This Row],[Akrual]]-perbaikan_revisi[[#This Row],[JUMLAH ]],0)</f>
        <v>0</v>
      </c>
    </row>
    <row r="412" spans="1:21" ht="13.2" hidden="1" x14ac:dyDescent="0.25">
      <c r="A412" s="1" t="s">
        <v>785</v>
      </c>
      <c r="B412" s="48"/>
      <c r="C412" s="49" t="s">
        <v>555</v>
      </c>
      <c r="D412" s="48">
        <v>8</v>
      </c>
      <c r="E412" s="48" t="s">
        <v>120</v>
      </c>
      <c r="F412" s="50">
        <v>1500000</v>
      </c>
      <c r="G412" s="122">
        <f>ROUNDDOWN(D412*F412,-3)</f>
        <v>12000000</v>
      </c>
      <c r="H412" s="150"/>
      <c r="I412" s="49" t="s">
        <v>555</v>
      </c>
      <c r="J412" s="48">
        <v>8</v>
      </c>
      <c r="K412" s="48" t="s">
        <v>120</v>
      </c>
      <c r="L412" s="50">
        <v>1500000</v>
      </c>
      <c r="M412" s="50">
        <f>ROUNDDOWN(J412*L412,-3)</f>
        <v>12000000</v>
      </c>
      <c r="N412" s="247">
        <f t="shared" si="100"/>
        <v>0</v>
      </c>
      <c r="O412" s="187" t="s">
        <v>1292</v>
      </c>
      <c r="P412" s="180"/>
      <c r="Q412" s="180"/>
      <c r="T412" s="204" cm="1">
        <f t="array" ref="T412">_xlfn._xlws.FILTER(cek_realisasi[Akrual],cek_realisasi[Akun]=perbaikan_revisi[[#This Row],[Column1]],0)</f>
        <v>1436150</v>
      </c>
      <c r="U412" s="204">
        <f>IF(perbaikan_revisi[[#This Row],[Akrual]]&gt;perbaikan_revisi[[#This Row],[JUMLAH ]],perbaikan_revisi[[#This Row],[Akrual]]-perbaikan_revisi[[#This Row],[JUMLAH ]],0)</f>
        <v>0</v>
      </c>
    </row>
    <row r="413" spans="1:21" ht="13.2" hidden="1" x14ac:dyDescent="0.25">
      <c r="A413" s="1" t="s">
        <v>786</v>
      </c>
      <c r="B413" s="48"/>
      <c r="C413" s="49" t="s">
        <v>556</v>
      </c>
      <c r="D413" s="48">
        <v>8</v>
      </c>
      <c r="E413" s="48" t="s">
        <v>120</v>
      </c>
      <c r="F413" s="50">
        <v>1500000</v>
      </c>
      <c r="G413" s="122">
        <f>ROUNDDOWN(D413*F413,-3)</f>
        <v>12000000</v>
      </c>
      <c r="H413" s="150"/>
      <c r="I413" s="49" t="s">
        <v>556</v>
      </c>
      <c r="J413" s="48">
        <v>8</v>
      </c>
      <c r="K413" s="48" t="s">
        <v>120</v>
      </c>
      <c r="L413" s="50">
        <v>1500000</v>
      </c>
      <c r="M413" s="50">
        <f>ROUNDDOWN(J413*L413,-3)</f>
        <v>12000000</v>
      </c>
      <c r="N413" s="247">
        <f t="shared" si="100"/>
        <v>0</v>
      </c>
      <c r="O413" s="187" t="s">
        <v>1292</v>
      </c>
      <c r="P413" s="180"/>
      <c r="Q413" s="180"/>
      <c r="T413" s="204" cm="1">
        <f t="array" ref="T413">_xlfn._xlws.FILTER(cek_realisasi[Akrual],cek_realisasi[Akun]=perbaikan_revisi[[#This Row],[Column1]],0)</f>
        <v>4315000</v>
      </c>
      <c r="U413" s="204">
        <f>IF(perbaikan_revisi[[#This Row],[Akrual]]&gt;perbaikan_revisi[[#This Row],[JUMLAH ]],perbaikan_revisi[[#This Row],[Akrual]]-perbaikan_revisi[[#This Row],[JUMLAH ]],0)</f>
        <v>0</v>
      </c>
    </row>
    <row r="414" spans="1:21" ht="13.2" hidden="1" x14ac:dyDescent="0.25">
      <c r="A414" s="1" t="s">
        <v>787</v>
      </c>
      <c r="B414" s="48"/>
      <c r="C414" s="49" t="s">
        <v>557</v>
      </c>
      <c r="D414" s="48">
        <v>8</v>
      </c>
      <c r="E414" s="48" t="s">
        <v>120</v>
      </c>
      <c r="F414" s="50">
        <v>1000000</v>
      </c>
      <c r="G414" s="122">
        <f>ROUNDDOWN(D414*F414,-3)</f>
        <v>8000000</v>
      </c>
      <c r="H414" s="150"/>
      <c r="I414" s="49" t="s">
        <v>557</v>
      </c>
      <c r="J414" s="48">
        <v>8</v>
      </c>
      <c r="K414" s="48" t="s">
        <v>120</v>
      </c>
      <c r="L414" s="50">
        <v>1000000</v>
      </c>
      <c r="M414" s="50">
        <f>ROUNDDOWN(J414*L414,-3)</f>
        <v>8000000</v>
      </c>
      <c r="N414" s="247">
        <f t="shared" si="100"/>
        <v>0</v>
      </c>
      <c r="O414" s="187" t="s">
        <v>1292</v>
      </c>
      <c r="P414" s="180"/>
      <c r="Q414" s="180"/>
      <c r="T414" s="204" cm="1">
        <f t="array" ref="T414">_xlfn._xlws.FILTER(cek_realisasi[Akrual],cek_realisasi[Akun]=perbaikan_revisi[[#This Row],[Column1]],0)</f>
        <v>2880000</v>
      </c>
      <c r="U414" s="204">
        <f>IF(perbaikan_revisi[[#This Row],[Akrual]]&gt;perbaikan_revisi[[#This Row],[JUMLAH ]],perbaikan_revisi[[#This Row],[Akrual]]-perbaikan_revisi[[#This Row],[JUMLAH ]],0)</f>
        <v>0</v>
      </c>
    </row>
    <row r="415" spans="1:21" ht="13.2" hidden="1" x14ac:dyDescent="0.25">
      <c r="A415" s="1" t="s">
        <v>788</v>
      </c>
      <c r="B415" s="48"/>
      <c r="C415" s="49" t="s">
        <v>789</v>
      </c>
      <c r="D415" s="48">
        <v>38</v>
      </c>
      <c r="E415" s="48" t="s">
        <v>59</v>
      </c>
      <c r="F415" s="50">
        <v>250000</v>
      </c>
      <c r="G415" s="122">
        <f>ROUNDDOWN(D415*F415,-3)</f>
        <v>9500000</v>
      </c>
      <c r="H415" s="150"/>
      <c r="I415" s="49" t="s">
        <v>789</v>
      </c>
      <c r="J415" s="48">
        <v>38</v>
      </c>
      <c r="K415" s="48" t="s">
        <v>59</v>
      </c>
      <c r="L415" s="50">
        <v>250000</v>
      </c>
      <c r="M415" s="50">
        <f>ROUNDDOWN(J415*L415,-3)</f>
        <v>9500000</v>
      </c>
      <c r="N415" s="247">
        <f t="shared" si="100"/>
        <v>0</v>
      </c>
      <c r="O415" s="187" t="s">
        <v>1292</v>
      </c>
      <c r="P415" s="180"/>
      <c r="Q415" s="180"/>
      <c r="T415" s="204" cm="1">
        <f t="array" ref="T415">_xlfn._xlws.FILTER(cek_realisasi[Akrual],cek_realisasi[Akun]=perbaikan_revisi[[#This Row],[Column1]],0)</f>
        <v>0</v>
      </c>
      <c r="U415" s="204">
        <f>IF(perbaikan_revisi[[#This Row],[Akrual]]&gt;perbaikan_revisi[[#This Row],[JUMLAH ]],perbaikan_revisi[[#This Row],[Akrual]]-perbaikan_revisi[[#This Row],[JUMLAH ]],0)</f>
        <v>0</v>
      </c>
    </row>
    <row r="416" spans="1:21" ht="15" x14ac:dyDescent="0.25">
      <c r="A416" s="1" t="s">
        <v>326</v>
      </c>
      <c r="B416" s="51" t="s">
        <v>524</v>
      </c>
      <c r="C416" s="52" t="s">
        <v>73</v>
      </c>
      <c r="D416" s="51"/>
      <c r="E416" s="51"/>
      <c r="F416" s="53"/>
      <c r="G416" s="123">
        <f>G417</f>
        <v>1000000</v>
      </c>
      <c r="H416" s="151" t="s">
        <v>524</v>
      </c>
      <c r="I416" s="52" t="s">
        <v>73</v>
      </c>
      <c r="J416" s="51"/>
      <c r="K416" s="51"/>
      <c r="L416" s="53"/>
      <c r="M416" s="53">
        <f>M417</f>
        <v>1000000</v>
      </c>
      <c r="N416" s="324">
        <f>N417</f>
        <v>0</v>
      </c>
      <c r="O416" s="207"/>
      <c r="P416" s="180"/>
      <c r="Q416" s="180"/>
      <c r="R416" s="263" t="s">
        <v>322</v>
      </c>
      <c r="S416" s="223" t="s">
        <v>508</v>
      </c>
      <c r="T416" s="53" cm="1">
        <f t="array" ref="T416">_xlfn._xlws.FILTER(cek_realisasi[Akrual],cek_realisasi[Akun]=perbaikan_revisi[[#This Row],[Column1]],0)</f>
        <v>575764</v>
      </c>
      <c r="U416" s="53">
        <f>IF(perbaikan_revisi[[#This Row],[Akrual]]&gt;perbaikan_revisi[[#This Row],[JUMLAH ]],perbaikan_revisi[[#This Row],[Akrual]]-perbaikan_revisi[[#This Row],[JUMLAH ]],0)</f>
        <v>0</v>
      </c>
    </row>
    <row r="417" spans="1:21" ht="13.2" hidden="1" x14ac:dyDescent="0.25">
      <c r="A417" s="1" t="s">
        <v>327</v>
      </c>
      <c r="B417" s="48"/>
      <c r="C417" s="49" t="s">
        <v>621</v>
      </c>
      <c r="D417" s="48">
        <v>4</v>
      </c>
      <c r="E417" s="48" t="s">
        <v>120</v>
      </c>
      <c r="F417" s="50">
        <v>250000</v>
      </c>
      <c r="G417" s="122">
        <f>ROUNDDOWN(D417*F417,-3)</f>
        <v>1000000</v>
      </c>
      <c r="H417" s="150"/>
      <c r="I417" s="49" t="s">
        <v>621</v>
      </c>
      <c r="J417" s="48">
        <v>4</v>
      </c>
      <c r="K417" s="48" t="s">
        <v>120</v>
      </c>
      <c r="L417" s="50">
        <v>250000</v>
      </c>
      <c r="M417" s="50">
        <f>ROUNDDOWN(J417*L417,-3)</f>
        <v>1000000</v>
      </c>
      <c r="N417" s="247">
        <f>G417-M417</f>
        <v>0</v>
      </c>
      <c r="O417" s="187" t="s">
        <v>1292</v>
      </c>
      <c r="P417" s="180"/>
      <c r="Q417" s="180"/>
      <c r="T417" s="50" cm="1">
        <f t="array" ref="T417">_xlfn._xlws.FILTER(cek_realisasi[Akrual],cek_realisasi[Akun]=perbaikan_revisi[[#This Row],[Column1]],0)</f>
        <v>575764</v>
      </c>
      <c r="U417" s="50">
        <f>IF(perbaikan_revisi[[#This Row],[Akrual]]&gt;perbaikan_revisi[[#This Row],[JUMLAH ]],perbaikan_revisi[[#This Row],[Akrual]]-perbaikan_revisi[[#This Row],[JUMLAH ]],0)</f>
        <v>0</v>
      </c>
    </row>
    <row r="418" spans="1:21" ht="15" x14ac:dyDescent="0.25">
      <c r="A418" s="1" t="s">
        <v>328</v>
      </c>
      <c r="B418" s="51" t="s">
        <v>525</v>
      </c>
      <c r="C418" s="52" t="s">
        <v>35</v>
      </c>
      <c r="D418" s="51"/>
      <c r="E418" s="51"/>
      <c r="F418" s="53"/>
      <c r="G418" s="123">
        <f>G419</f>
        <v>130000000</v>
      </c>
      <c r="H418" s="151" t="s">
        <v>525</v>
      </c>
      <c r="I418" s="52" t="s">
        <v>35</v>
      </c>
      <c r="J418" s="51"/>
      <c r="K418" s="51"/>
      <c r="L418" s="53"/>
      <c r="M418" s="53">
        <f>M419</f>
        <v>56822000</v>
      </c>
      <c r="N418" s="324">
        <f>N419</f>
        <v>73178000</v>
      </c>
      <c r="O418" s="207"/>
      <c r="P418" s="180"/>
      <c r="Q418" s="180"/>
      <c r="R418" s="263" t="s">
        <v>322</v>
      </c>
      <c r="S418" s="223" t="s">
        <v>508</v>
      </c>
      <c r="T418" s="53" cm="1">
        <f t="array" ref="T418">_xlfn._xlws.FILTER(cek_realisasi[Akrual],cek_realisasi[Akun]=perbaikan_revisi[[#This Row],[Column1]],0)</f>
        <v>2370000</v>
      </c>
      <c r="U418" s="53">
        <f>IF(perbaikan_revisi[[#This Row],[Akrual]]&gt;perbaikan_revisi[[#This Row],[JUMLAH ]],perbaikan_revisi[[#This Row],[Akrual]]-perbaikan_revisi[[#This Row],[JUMLAH ]],0)</f>
        <v>0</v>
      </c>
    </row>
    <row r="419" spans="1:21" ht="26.4" x14ac:dyDescent="0.25">
      <c r="A419" s="1" t="s">
        <v>329</v>
      </c>
      <c r="B419" s="48"/>
      <c r="C419" s="49" t="s">
        <v>790</v>
      </c>
      <c r="D419" s="48">
        <v>25</v>
      </c>
      <c r="E419" s="48" t="s">
        <v>26</v>
      </c>
      <c r="F419" s="50">
        <v>5200000</v>
      </c>
      <c r="G419" s="122">
        <f>ROUNDDOWN(D419*F419,-3)</f>
        <v>130000000</v>
      </c>
      <c r="H419" s="150"/>
      <c r="I419" s="201" t="s">
        <v>790</v>
      </c>
      <c r="J419" s="202">
        <v>10</v>
      </c>
      <c r="K419" s="202" t="s">
        <v>26</v>
      </c>
      <c r="L419" s="204">
        <v>5682200</v>
      </c>
      <c r="M419" s="204">
        <f>ROUNDDOWN(J419*L419,-3)</f>
        <v>56822000</v>
      </c>
      <c r="N419" s="443">
        <f>G419-M419</f>
        <v>73178000</v>
      </c>
      <c r="O419" s="187" t="str">
        <f t="shared" ref="O419" si="101">IF(AND(ISBLANK(H419),N419&lt;&gt;0),"Rev detil","")</f>
        <v>Rev detil</v>
      </c>
      <c r="P419" s="180"/>
      <c r="Q419" s="180"/>
      <c r="T419" s="204" cm="1">
        <f t="array" ref="T419">_xlfn._xlws.FILTER(cek_realisasi[Akrual],cek_realisasi[Akun]=perbaikan_revisi[[#This Row],[Column1]],0)</f>
        <v>2370000</v>
      </c>
      <c r="U419" s="204">
        <f>IF(perbaikan_revisi[[#This Row],[Akrual]]&gt;perbaikan_revisi[[#This Row],[JUMLAH ]],perbaikan_revisi[[#This Row],[Akrual]]-perbaikan_revisi[[#This Row],[JUMLAH ]],0)</f>
        <v>0</v>
      </c>
    </row>
    <row r="420" spans="1:21" ht="13.2" x14ac:dyDescent="0.25">
      <c r="A420" s="1" t="s">
        <v>330</v>
      </c>
      <c r="B420" s="54" t="s">
        <v>38</v>
      </c>
      <c r="C420" s="55" t="s">
        <v>331</v>
      </c>
      <c r="D420" s="54"/>
      <c r="E420" s="54"/>
      <c r="F420" s="56"/>
      <c r="G420" s="124">
        <f>SUM(G421,G427,G429,G431)</f>
        <v>190250000</v>
      </c>
      <c r="H420" s="152" t="s">
        <v>38</v>
      </c>
      <c r="I420" s="55" t="s">
        <v>331</v>
      </c>
      <c r="J420" s="54"/>
      <c r="K420" s="54"/>
      <c r="L420" s="56"/>
      <c r="M420" s="56">
        <f>SUM(M421,M427,M429,M431)</f>
        <v>151250000</v>
      </c>
      <c r="N420" s="326">
        <f>SUM(N421,N427,N429,N431)</f>
        <v>39000000</v>
      </c>
      <c r="O420" s="207"/>
      <c r="P420" s="180" t="s">
        <v>507</v>
      </c>
      <c r="Q420" s="180" t="s">
        <v>508</v>
      </c>
      <c r="S420" s="223"/>
      <c r="T420" s="56" cm="1">
        <f t="array" ref="T420">_xlfn._xlws.FILTER(cek_realisasi[Akrual],cek_realisasi[Akun]=perbaikan_revisi[[#This Row],[Column1]],0)</f>
        <v>35211270</v>
      </c>
      <c r="U420" s="56">
        <f>IF(perbaikan_revisi[[#This Row],[Akrual]]&gt;perbaikan_revisi[[#This Row],[JUMLAH ]],perbaikan_revisi[[#This Row],[Akrual]]-perbaikan_revisi[[#This Row],[JUMLAH ]],0)</f>
        <v>0</v>
      </c>
    </row>
    <row r="421" spans="1:21" ht="15" x14ac:dyDescent="0.25">
      <c r="A421" s="1" t="s">
        <v>332</v>
      </c>
      <c r="B421" s="51" t="s">
        <v>523</v>
      </c>
      <c r="C421" s="52" t="s">
        <v>24</v>
      </c>
      <c r="D421" s="51"/>
      <c r="E421" s="51"/>
      <c r="F421" s="53"/>
      <c r="G421" s="123">
        <f>SUM(G422:G426)</f>
        <v>68250000</v>
      </c>
      <c r="H421" s="151" t="s">
        <v>523</v>
      </c>
      <c r="I421" s="52" t="s">
        <v>24</v>
      </c>
      <c r="J421" s="51"/>
      <c r="K421" s="51"/>
      <c r="L421" s="53"/>
      <c r="M421" s="53">
        <f>SUM(M422:M426)</f>
        <v>68250000</v>
      </c>
      <c r="N421" s="324">
        <f>SUM(N422:N426)</f>
        <v>0</v>
      </c>
      <c r="O421" s="207"/>
      <c r="P421" s="180"/>
      <c r="Q421" s="180"/>
      <c r="R421" s="263" t="s">
        <v>322</v>
      </c>
      <c r="S421" s="223" t="s">
        <v>508</v>
      </c>
      <c r="T421" s="53" cm="1">
        <f t="array" ref="T421">_xlfn._xlws.FILTER(cek_realisasi[Akrual],cek_realisasi[Akun]=perbaikan_revisi[[#This Row],[Column1]],0)</f>
        <v>7079950</v>
      </c>
      <c r="U421" s="53">
        <f>IF(perbaikan_revisi[[#This Row],[Akrual]]&gt;perbaikan_revisi[[#This Row],[JUMLAH ]],perbaikan_revisi[[#This Row],[Akrual]]-perbaikan_revisi[[#This Row],[JUMLAH ]],0)</f>
        <v>0</v>
      </c>
    </row>
    <row r="422" spans="1:21" ht="13.2" hidden="1" x14ac:dyDescent="0.25">
      <c r="A422" s="1" t="s">
        <v>333</v>
      </c>
      <c r="B422" s="48"/>
      <c r="C422" s="49" t="s">
        <v>554</v>
      </c>
      <c r="D422" s="48">
        <v>350</v>
      </c>
      <c r="E422" s="48" t="s">
        <v>26</v>
      </c>
      <c r="F422" s="50">
        <v>75000</v>
      </c>
      <c r="G422" s="122">
        <f>ROUNDDOWN(D422*F422,-3)</f>
        <v>26250000</v>
      </c>
      <c r="H422" s="150"/>
      <c r="I422" s="441" t="s">
        <v>554</v>
      </c>
      <c r="J422" s="442">
        <v>350</v>
      </c>
      <c r="K422" s="190" t="s">
        <v>26</v>
      </c>
      <c r="L422" s="247">
        <v>75000</v>
      </c>
      <c r="M422" s="247">
        <f>ROUNDDOWN(J422*L422,-3)</f>
        <v>26250000</v>
      </c>
      <c r="N422" s="247">
        <f t="shared" ref="N422:N426" si="102">G422-M422</f>
        <v>0</v>
      </c>
      <c r="O422" s="187" t="s">
        <v>1292</v>
      </c>
      <c r="P422" s="180"/>
      <c r="Q422" s="180"/>
      <c r="T422" s="50" cm="1">
        <f t="array" ref="T422">_xlfn._xlws.FILTER(cek_realisasi[Akrual],cek_realisasi[Akun]=perbaikan_revisi[[#This Row],[Column1]],0)</f>
        <v>706000</v>
      </c>
      <c r="U422" s="50">
        <f>IF(perbaikan_revisi[[#This Row],[Akrual]]&gt;perbaikan_revisi[[#This Row],[JUMLAH ]],perbaikan_revisi[[#This Row],[Akrual]]-perbaikan_revisi[[#This Row],[JUMLAH ]],0)</f>
        <v>0</v>
      </c>
    </row>
    <row r="423" spans="1:21" ht="13.2" hidden="1" x14ac:dyDescent="0.25">
      <c r="A423" s="1" t="s">
        <v>334</v>
      </c>
      <c r="B423" s="48"/>
      <c r="C423" s="49" t="s">
        <v>555</v>
      </c>
      <c r="D423" s="48">
        <v>8</v>
      </c>
      <c r="E423" s="48" t="s">
        <v>120</v>
      </c>
      <c r="F423" s="50">
        <v>1500000</v>
      </c>
      <c r="G423" s="122">
        <f>ROUNDDOWN(D423*F423,-3)</f>
        <v>12000000</v>
      </c>
      <c r="H423" s="150"/>
      <c r="I423" s="49" t="s">
        <v>555</v>
      </c>
      <c r="J423" s="48">
        <v>8</v>
      </c>
      <c r="K423" s="48" t="s">
        <v>120</v>
      </c>
      <c r="L423" s="50">
        <v>1500000</v>
      </c>
      <c r="M423" s="50">
        <f>ROUNDDOWN(J423*L423,-3)</f>
        <v>12000000</v>
      </c>
      <c r="N423" s="247">
        <f t="shared" si="102"/>
        <v>0</v>
      </c>
      <c r="O423" s="187" t="s">
        <v>1292</v>
      </c>
      <c r="P423" s="180"/>
      <c r="Q423" s="180"/>
      <c r="T423" s="204" cm="1">
        <f t="array" ref="T423">_xlfn._xlws.FILTER(cek_realisasi[Akrual],cek_realisasi[Akun]=perbaikan_revisi[[#This Row],[Column1]],0)</f>
        <v>1447950</v>
      </c>
      <c r="U423" s="204">
        <f>IF(perbaikan_revisi[[#This Row],[Akrual]]&gt;perbaikan_revisi[[#This Row],[JUMLAH ]],perbaikan_revisi[[#This Row],[Akrual]]-perbaikan_revisi[[#This Row],[JUMLAH ]],0)</f>
        <v>0</v>
      </c>
    </row>
    <row r="424" spans="1:21" ht="13.2" hidden="1" x14ac:dyDescent="0.25">
      <c r="A424" s="1" t="s">
        <v>791</v>
      </c>
      <c r="B424" s="48"/>
      <c r="C424" s="49" t="s">
        <v>556</v>
      </c>
      <c r="D424" s="48">
        <v>8</v>
      </c>
      <c r="E424" s="48" t="s">
        <v>120</v>
      </c>
      <c r="F424" s="50">
        <v>1500000</v>
      </c>
      <c r="G424" s="122">
        <f>ROUNDDOWN(D424*F424,-3)</f>
        <v>12000000</v>
      </c>
      <c r="H424" s="150"/>
      <c r="I424" s="49" t="s">
        <v>556</v>
      </c>
      <c r="J424" s="48">
        <v>8</v>
      </c>
      <c r="K424" s="48" t="s">
        <v>120</v>
      </c>
      <c r="L424" s="50">
        <v>1500000</v>
      </c>
      <c r="M424" s="50">
        <f>ROUNDDOWN(J424*L424,-3)</f>
        <v>12000000</v>
      </c>
      <c r="N424" s="247">
        <f t="shared" si="102"/>
        <v>0</v>
      </c>
      <c r="O424" s="187" t="s">
        <v>1292</v>
      </c>
      <c r="P424" s="180"/>
      <c r="Q424" s="180"/>
      <c r="T424" s="204" cm="1">
        <f t="array" ref="T424">_xlfn._xlws.FILTER(cek_realisasi[Akrual],cek_realisasi[Akun]=perbaikan_revisi[[#This Row],[Column1]],0)</f>
        <v>2935000</v>
      </c>
      <c r="U424" s="204">
        <f>IF(perbaikan_revisi[[#This Row],[Akrual]]&gt;perbaikan_revisi[[#This Row],[JUMLAH ]],perbaikan_revisi[[#This Row],[Akrual]]-perbaikan_revisi[[#This Row],[JUMLAH ]],0)</f>
        <v>0</v>
      </c>
    </row>
    <row r="425" spans="1:21" ht="13.2" hidden="1" x14ac:dyDescent="0.25">
      <c r="A425" s="1" t="s">
        <v>792</v>
      </c>
      <c r="B425" s="48"/>
      <c r="C425" s="49" t="s">
        <v>557</v>
      </c>
      <c r="D425" s="48">
        <v>8</v>
      </c>
      <c r="E425" s="48" t="s">
        <v>120</v>
      </c>
      <c r="F425" s="50">
        <v>1000000</v>
      </c>
      <c r="G425" s="122">
        <f>ROUNDDOWN(D425*F425,-3)</f>
        <v>8000000</v>
      </c>
      <c r="H425" s="150"/>
      <c r="I425" s="49" t="s">
        <v>557</v>
      </c>
      <c r="J425" s="48">
        <v>8</v>
      </c>
      <c r="K425" s="48" t="s">
        <v>120</v>
      </c>
      <c r="L425" s="50">
        <v>1000000</v>
      </c>
      <c r="M425" s="50">
        <f>ROUNDDOWN(J425*L425,-3)</f>
        <v>8000000</v>
      </c>
      <c r="N425" s="247">
        <f t="shared" si="102"/>
        <v>0</v>
      </c>
      <c r="O425" s="187" t="s">
        <v>1292</v>
      </c>
      <c r="P425" s="180"/>
      <c r="Q425" s="180"/>
      <c r="T425" s="204" cm="1">
        <f t="array" ref="T425">_xlfn._xlws.FILTER(cek_realisasi[Akrual],cek_realisasi[Akun]=perbaikan_revisi[[#This Row],[Column1]],0)</f>
        <v>1991000</v>
      </c>
      <c r="U425" s="204">
        <f>IF(perbaikan_revisi[[#This Row],[Akrual]]&gt;perbaikan_revisi[[#This Row],[JUMLAH ]],perbaikan_revisi[[#This Row],[Akrual]]-perbaikan_revisi[[#This Row],[JUMLAH ]],0)</f>
        <v>0</v>
      </c>
    </row>
    <row r="426" spans="1:21" ht="13.2" hidden="1" x14ac:dyDescent="0.25">
      <c r="A426" s="1" t="s">
        <v>793</v>
      </c>
      <c r="B426" s="48"/>
      <c r="C426" s="49" t="s">
        <v>789</v>
      </c>
      <c r="D426" s="48">
        <v>40</v>
      </c>
      <c r="E426" s="48" t="s">
        <v>59</v>
      </c>
      <c r="F426" s="50">
        <v>250000</v>
      </c>
      <c r="G426" s="122">
        <f>ROUNDDOWN(D426*F426,-3)</f>
        <v>10000000</v>
      </c>
      <c r="H426" s="150"/>
      <c r="I426" s="49" t="s">
        <v>789</v>
      </c>
      <c r="J426" s="48">
        <v>40</v>
      </c>
      <c r="K426" s="48" t="s">
        <v>59</v>
      </c>
      <c r="L426" s="50">
        <v>250000</v>
      </c>
      <c r="M426" s="50">
        <f>ROUNDDOWN(J426*L426,-3)</f>
        <v>10000000</v>
      </c>
      <c r="N426" s="247">
        <f t="shared" si="102"/>
        <v>0</v>
      </c>
      <c r="O426" s="187" t="s">
        <v>1292</v>
      </c>
      <c r="P426" s="180"/>
      <c r="Q426" s="180"/>
      <c r="T426" s="204" cm="1">
        <f t="array" ref="T426">_xlfn._xlws.FILTER(cek_realisasi[Akrual],cek_realisasi[Akun]=perbaikan_revisi[[#This Row],[Column1]],0)</f>
        <v>0</v>
      </c>
      <c r="U426" s="204">
        <f>IF(perbaikan_revisi[[#This Row],[Akrual]]&gt;perbaikan_revisi[[#This Row],[JUMLAH ]],perbaikan_revisi[[#This Row],[Akrual]]-perbaikan_revisi[[#This Row],[JUMLAH ]],0)</f>
        <v>0</v>
      </c>
    </row>
    <row r="427" spans="1:21" ht="15" x14ac:dyDescent="0.25">
      <c r="A427" s="1" t="s">
        <v>335</v>
      </c>
      <c r="B427" s="51" t="s">
        <v>524</v>
      </c>
      <c r="C427" s="52" t="s">
        <v>73</v>
      </c>
      <c r="D427" s="51"/>
      <c r="E427" s="51"/>
      <c r="F427" s="53"/>
      <c r="G427" s="123">
        <f>G428</f>
        <v>1000000</v>
      </c>
      <c r="H427" s="151" t="s">
        <v>524</v>
      </c>
      <c r="I427" s="52" t="s">
        <v>73</v>
      </c>
      <c r="J427" s="51"/>
      <c r="K427" s="51"/>
      <c r="L427" s="53"/>
      <c r="M427" s="53">
        <f>M428</f>
        <v>1000000</v>
      </c>
      <c r="N427" s="324">
        <f>N428</f>
        <v>0</v>
      </c>
      <c r="O427" s="207"/>
      <c r="P427" s="180"/>
      <c r="Q427" s="180"/>
      <c r="R427" s="263" t="s">
        <v>322</v>
      </c>
      <c r="S427" s="223" t="s">
        <v>508</v>
      </c>
      <c r="T427" s="53" cm="1">
        <f t="array" ref="T427">_xlfn._xlws.FILTER(cek_realisasi[Akrual],cek_realisasi[Akun]=perbaikan_revisi[[#This Row],[Column1]],0)</f>
        <v>0</v>
      </c>
      <c r="U427" s="53">
        <f>IF(perbaikan_revisi[[#This Row],[Akrual]]&gt;perbaikan_revisi[[#This Row],[JUMLAH ]],perbaikan_revisi[[#This Row],[Akrual]]-perbaikan_revisi[[#This Row],[JUMLAH ]],0)</f>
        <v>0</v>
      </c>
    </row>
    <row r="428" spans="1:21" ht="13.2" hidden="1" x14ac:dyDescent="0.25">
      <c r="A428" s="1" t="s">
        <v>336</v>
      </c>
      <c r="B428" s="48"/>
      <c r="C428" s="49" t="s">
        <v>621</v>
      </c>
      <c r="D428" s="48">
        <v>4</v>
      </c>
      <c r="E428" s="48" t="s">
        <v>120</v>
      </c>
      <c r="F428" s="50">
        <v>250000</v>
      </c>
      <c r="G428" s="122">
        <f>ROUNDDOWN(D428*F428,-3)</f>
        <v>1000000</v>
      </c>
      <c r="H428" s="150"/>
      <c r="I428" s="49" t="s">
        <v>621</v>
      </c>
      <c r="J428" s="48">
        <v>4</v>
      </c>
      <c r="K428" s="48" t="s">
        <v>120</v>
      </c>
      <c r="L428" s="50">
        <v>250000</v>
      </c>
      <c r="M428" s="50">
        <f>ROUNDDOWN(J428*L428,-3)</f>
        <v>1000000</v>
      </c>
      <c r="N428" s="247">
        <f>G428-M428</f>
        <v>0</v>
      </c>
      <c r="O428" s="187" t="s">
        <v>1292</v>
      </c>
      <c r="P428" s="180"/>
      <c r="Q428" s="180"/>
      <c r="T428" s="50" cm="1">
        <f t="array" ref="T428">_xlfn._xlws.FILTER(cek_realisasi[Akrual],cek_realisasi[Akun]=perbaikan_revisi[[#This Row],[Column1]],0)</f>
        <v>0</v>
      </c>
      <c r="U428" s="50">
        <f>IF(perbaikan_revisi[[#This Row],[Akrual]]&gt;perbaikan_revisi[[#This Row],[JUMLAH ]],perbaikan_revisi[[#This Row],[Akrual]]-perbaikan_revisi[[#This Row],[JUMLAH ]],0)</f>
        <v>0</v>
      </c>
    </row>
    <row r="429" spans="1:21" ht="15" x14ac:dyDescent="0.25">
      <c r="A429" s="1" t="s">
        <v>337</v>
      </c>
      <c r="B429" s="51" t="s">
        <v>528</v>
      </c>
      <c r="C429" s="52" t="s">
        <v>31</v>
      </c>
      <c r="D429" s="51"/>
      <c r="E429" s="51"/>
      <c r="F429" s="53"/>
      <c r="G429" s="123">
        <f>G430</f>
        <v>4000000</v>
      </c>
      <c r="H429" s="151" t="s">
        <v>528</v>
      </c>
      <c r="I429" s="52" t="s">
        <v>31</v>
      </c>
      <c r="J429" s="51"/>
      <c r="K429" s="51"/>
      <c r="L429" s="53"/>
      <c r="M429" s="53">
        <f>M430</f>
        <v>4000000</v>
      </c>
      <c r="N429" s="324">
        <f>N430</f>
        <v>0</v>
      </c>
      <c r="O429" s="207"/>
      <c r="P429" s="180"/>
      <c r="Q429" s="180"/>
      <c r="R429" s="263" t="s">
        <v>322</v>
      </c>
      <c r="S429" s="223" t="s">
        <v>508</v>
      </c>
      <c r="T429" s="53" cm="1">
        <f t="array" ref="T429">_xlfn._xlws.FILTER(cek_realisasi[Akrual],cek_realisasi[Akun]=perbaikan_revisi[[#This Row],[Column1]],0)</f>
        <v>0</v>
      </c>
      <c r="U429" s="53">
        <f>IF(perbaikan_revisi[[#This Row],[Akrual]]&gt;perbaikan_revisi[[#This Row],[JUMLAH ]],perbaikan_revisi[[#This Row],[Akrual]]-perbaikan_revisi[[#This Row],[JUMLAH ]],0)</f>
        <v>0</v>
      </c>
    </row>
    <row r="430" spans="1:21" ht="13.2" hidden="1" x14ac:dyDescent="0.25">
      <c r="A430" s="1" t="s">
        <v>338</v>
      </c>
      <c r="B430" s="48"/>
      <c r="C430" s="49" t="s">
        <v>558</v>
      </c>
      <c r="D430" s="48">
        <v>4</v>
      </c>
      <c r="E430" s="48" t="s">
        <v>33</v>
      </c>
      <c r="F430" s="50">
        <v>1000000</v>
      </c>
      <c r="G430" s="122">
        <f>ROUNDDOWN(D430*F430,-3)</f>
        <v>4000000</v>
      </c>
      <c r="H430" s="150"/>
      <c r="I430" s="49" t="s">
        <v>558</v>
      </c>
      <c r="J430" s="48">
        <v>4</v>
      </c>
      <c r="K430" s="48" t="s">
        <v>33</v>
      </c>
      <c r="L430" s="50">
        <v>1000000</v>
      </c>
      <c r="M430" s="50">
        <f>ROUNDDOWN(J430*L430,-3)</f>
        <v>4000000</v>
      </c>
      <c r="N430" s="247">
        <f>G430-M430</f>
        <v>0</v>
      </c>
      <c r="O430" s="187" t="s">
        <v>1292</v>
      </c>
      <c r="P430" s="180"/>
      <c r="Q430" s="180"/>
      <c r="T430" s="50" cm="1">
        <f t="array" ref="T430">_xlfn._xlws.FILTER(cek_realisasi[Akrual],cek_realisasi[Akun]=perbaikan_revisi[[#This Row],[Column1]],0)</f>
        <v>0</v>
      </c>
      <c r="U430" s="50">
        <f>IF(perbaikan_revisi[[#This Row],[Akrual]]&gt;perbaikan_revisi[[#This Row],[JUMLAH ]],perbaikan_revisi[[#This Row],[Akrual]]-perbaikan_revisi[[#This Row],[JUMLAH ]],0)</f>
        <v>0</v>
      </c>
    </row>
    <row r="431" spans="1:21" ht="15" x14ac:dyDescent="0.25">
      <c r="A431" s="1" t="s">
        <v>339</v>
      </c>
      <c r="B431" s="103" t="s">
        <v>525</v>
      </c>
      <c r="C431" s="104" t="s">
        <v>35</v>
      </c>
      <c r="D431" s="103"/>
      <c r="E431" s="103"/>
      <c r="F431" s="105"/>
      <c r="G431" s="140">
        <f>G432</f>
        <v>117000000</v>
      </c>
      <c r="H431" s="169" t="s">
        <v>525</v>
      </c>
      <c r="I431" s="104" t="s">
        <v>35</v>
      </c>
      <c r="J431" s="103"/>
      <c r="K431" s="103"/>
      <c r="L431" s="105"/>
      <c r="M431" s="105">
        <f>M432</f>
        <v>78000000</v>
      </c>
      <c r="N431" s="338">
        <f>N432</f>
        <v>39000000</v>
      </c>
      <c r="O431" s="207"/>
      <c r="P431" s="180"/>
      <c r="Q431" s="180"/>
      <c r="R431" s="263" t="s">
        <v>322</v>
      </c>
      <c r="S431" s="223" t="s">
        <v>508</v>
      </c>
      <c r="T431" s="105" cm="1">
        <f t="array" ref="T431">_xlfn._xlws.FILTER(cek_realisasi[Akrual],cek_realisasi[Akun]=perbaikan_revisi[[#This Row],[Column1]],0)</f>
        <v>28131320</v>
      </c>
      <c r="U431" s="105">
        <f>IF(perbaikan_revisi[[#This Row],[Akrual]]&gt;perbaikan_revisi[[#This Row],[JUMLAH ]],perbaikan_revisi[[#This Row],[Akrual]]-perbaikan_revisi[[#This Row],[JUMLAH ]],0)</f>
        <v>0</v>
      </c>
    </row>
    <row r="432" spans="1:21" ht="13.2" x14ac:dyDescent="0.25">
      <c r="A432" s="1" t="s">
        <v>340</v>
      </c>
      <c r="B432" s="48"/>
      <c r="C432" s="49" t="s">
        <v>794</v>
      </c>
      <c r="D432" s="48">
        <v>18</v>
      </c>
      <c r="E432" s="48" t="s">
        <v>26</v>
      </c>
      <c r="F432" s="50">
        <v>6500000</v>
      </c>
      <c r="G432" s="122">
        <f>ROUNDDOWN(D432*F432,-3)</f>
        <v>117000000</v>
      </c>
      <c r="H432" s="150"/>
      <c r="I432" s="201" t="s">
        <v>794</v>
      </c>
      <c r="J432" s="202">
        <v>12</v>
      </c>
      <c r="K432" s="202" t="s">
        <v>26</v>
      </c>
      <c r="L432" s="204">
        <v>6500000</v>
      </c>
      <c r="M432" s="204">
        <f>ROUNDDOWN(J432*L432,-3)</f>
        <v>78000000</v>
      </c>
      <c r="N432" s="443">
        <f>G432-M432</f>
        <v>39000000</v>
      </c>
      <c r="O432" s="187" t="str">
        <f t="shared" ref="O432" si="103">IF(AND(ISBLANK(H432),N432&lt;&gt;0),"Rev detil","")</f>
        <v>Rev detil</v>
      </c>
      <c r="P432" s="180"/>
      <c r="Q432" s="180"/>
      <c r="T432" s="50" cm="1">
        <f t="array" ref="T432">_xlfn._xlws.FILTER(cek_realisasi[Akrual],cek_realisasi[Akun]=perbaikan_revisi[[#This Row],[Column1]],0)</f>
        <v>28131320</v>
      </c>
      <c r="U432" s="50">
        <f>IF(perbaikan_revisi[[#This Row],[Akrual]]&gt;perbaikan_revisi[[#This Row],[JUMLAH ]],perbaikan_revisi[[#This Row],[Akrual]]-perbaikan_revisi[[#This Row],[JUMLAH ]],0)</f>
        <v>0</v>
      </c>
    </row>
    <row r="433" spans="1:21" ht="13.2" x14ac:dyDescent="0.25">
      <c r="A433" s="1" t="s">
        <v>341</v>
      </c>
      <c r="B433" s="93" t="s">
        <v>91</v>
      </c>
      <c r="C433" s="94" t="s">
        <v>795</v>
      </c>
      <c r="D433" s="93"/>
      <c r="E433" s="93"/>
      <c r="F433" s="95"/>
      <c r="G433" s="137">
        <f>SUM(G434,G440,G442,G444)</f>
        <v>178435000</v>
      </c>
      <c r="H433" s="165" t="s">
        <v>91</v>
      </c>
      <c r="I433" s="94" t="s">
        <v>795</v>
      </c>
      <c r="J433" s="93"/>
      <c r="K433" s="93"/>
      <c r="L433" s="95"/>
      <c r="M433" s="95">
        <f>SUM(M434,M440,M442,M444)</f>
        <v>131699000</v>
      </c>
      <c r="N433" s="345">
        <f>SUM(N434,N440,N442,N444)</f>
        <v>46736000</v>
      </c>
      <c r="O433" s="207"/>
      <c r="P433" s="180" t="s">
        <v>507</v>
      </c>
      <c r="Q433" s="180" t="s">
        <v>508</v>
      </c>
      <c r="S433" s="223"/>
      <c r="T433" s="95" cm="1">
        <f t="array" ref="T433">_xlfn._xlws.FILTER(cek_realisasi[Akrual],cek_realisasi[Akun]=perbaikan_revisi[[#This Row],[Column1]],0)</f>
        <v>7771200</v>
      </c>
      <c r="U433" s="95">
        <f>IF(perbaikan_revisi[[#This Row],[Akrual]]&gt;perbaikan_revisi[[#This Row],[JUMLAH ]],perbaikan_revisi[[#This Row],[Akrual]]-perbaikan_revisi[[#This Row],[JUMLAH ]],0)</f>
        <v>0</v>
      </c>
    </row>
    <row r="434" spans="1:21" ht="15" x14ac:dyDescent="0.25">
      <c r="A434" s="1" t="s">
        <v>342</v>
      </c>
      <c r="B434" s="57" t="s">
        <v>523</v>
      </c>
      <c r="C434" s="58" t="s">
        <v>24</v>
      </c>
      <c r="D434" s="57"/>
      <c r="E434" s="57"/>
      <c r="F434" s="59"/>
      <c r="G434" s="125">
        <f>SUM(G435:G439)</f>
        <v>52000000</v>
      </c>
      <c r="H434" s="153" t="s">
        <v>523</v>
      </c>
      <c r="I434" s="58" t="s">
        <v>24</v>
      </c>
      <c r="J434" s="57"/>
      <c r="K434" s="57"/>
      <c r="L434" s="59"/>
      <c r="M434" s="59">
        <f>SUM(M435:M439)</f>
        <v>52000000</v>
      </c>
      <c r="N434" s="325">
        <f>SUM(N435:N439)</f>
        <v>0</v>
      </c>
      <c r="O434" s="207"/>
      <c r="P434" s="180"/>
      <c r="Q434" s="180"/>
      <c r="R434" s="263" t="s">
        <v>322</v>
      </c>
      <c r="S434" s="223" t="s">
        <v>508</v>
      </c>
      <c r="T434" s="59" cm="1">
        <f t="array" ref="T434">_xlfn._xlws.FILTER(cek_realisasi[Akrual],cek_realisasi[Akun]=perbaikan_revisi[[#This Row],[Column1]],0)</f>
        <v>6731200</v>
      </c>
      <c r="U434" s="59">
        <f>IF(perbaikan_revisi[[#This Row],[Akrual]]&gt;perbaikan_revisi[[#This Row],[JUMLAH ]],perbaikan_revisi[[#This Row],[Akrual]]-perbaikan_revisi[[#This Row],[JUMLAH ]],0)</f>
        <v>0</v>
      </c>
    </row>
    <row r="435" spans="1:21" ht="13.2" hidden="1" x14ac:dyDescent="0.25">
      <c r="A435" s="1" t="s">
        <v>343</v>
      </c>
      <c r="B435" s="48"/>
      <c r="C435" s="49" t="s">
        <v>554</v>
      </c>
      <c r="D435" s="48">
        <v>200</v>
      </c>
      <c r="E435" s="48" t="s">
        <v>26</v>
      </c>
      <c r="F435" s="50">
        <v>75000</v>
      </c>
      <c r="G435" s="122">
        <f>ROUNDDOWN(D435*F435,-3)</f>
        <v>15000000</v>
      </c>
      <c r="H435" s="150"/>
      <c r="I435" s="49" t="s">
        <v>554</v>
      </c>
      <c r="J435" s="48">
        <v>200</v>
      </c>
      <c r="K435" s="48" t="s">
        <v>26</v>
      </c>
      <c r="L435" s="50">
        <v>75000</v>
      </c>
      <c r="M435" s="50">
        <f>ROUNDDOWN(J435*L435,-3)</f>
        <v>15000000</v>
      </c>
      <c r="N435" s="247">
        <f t="shared" ref="N435:N439" si="104">G435-M435</f>
        <v>0</v>
      </c>
      <c r="O435" s="187" t="s">
        <v>1292</v>
      </c>
      <c r="P435" s="180"/>
      <c r="Q435" s="180"/>
      <c r="T435" s="204" cm="1">
        <f t="array" ref="T435">_xlfn._xlws.FILTER(cek_realisasi[Akrual],cek_realisasi[Akun]=perbaikan_revisi[[#This Row],[Column1]],0)</f>
        <v>0</v>
      </c>
      <c r="U435" s="204">
        <f>IF(perbaikan_revisi[[#This Row],[Akrual]]&gt;perbaikan_revisi[[#This Row],[JUMLAH ]],perbaikan_revisi[[#This Row],[Akrual]]-perbaikan_revisi[[#This Row],[JUMLAH ]],0)</f>
        <v>0</v>
      </c>
    </row>
    <row r="436" spans="1:21" ht="13.2" hidden="1" x14ac:dyDescent="0.25">
      <c r="A436" s="1" t="s">
        <v>344</v>
      </c>
      <c r="B436" s="48"/>
      <c r="C436" s="49" t="s">
        <v>555</v>
      </c>
      <c r="D436" s="48">
        <v>8</v>
      </c>
      <c r="E436" s="48" t="s">
        <v>120</v>
      </c>
      <c r="F436" s="50">
        <v>1500000</v>
      </c>
      <c r="G436" s="122">
        <f>ROUNDDOWN(D436*F436,-3)</f>
        <v>12000000</v>
      </c>
      <c r="H436" s="150"/>
      <c r="I436" s="49" t="s">
        <v>555</v>
      </c>
      <c r="J436" s="48">
        <v>8</v>
      </c>
      <c r="K436" s="48" t="s">
        <v>120</v>
      </c>
      <c r="L436" s="50">
        <v>1500000</v>
      </c>
      <c r="M436" s="50">
        <f>ROUNDDOWN(J436*L436,-3)</f>
        <v>12000000</v>
      </c>
      <c r="N436" s="247">
        <f t="shared" si="104"/>
        <v>0</v>
      </c>
      <c r="O436" s="187" t="s">
        <v>1292</v>
      </c>
      <c r="P436" s="180"/>
      <c r="Q436" s="180"/>
      <c r="T436" s="204" cm="1">
        <f t="array" ref="T436">_xlfn._xlws.FILTER(cek_realisasi[Akrual],cek_realisasi[Akun]=perbaikan_revisi[[#This Row],[Column1]],0)</f>
        <v>2948200</v>
      </c>
      <c r="U436" s="204">
        <f>IF(perbaikan_revisi[[#This Row],[Akrual]]&gt;perbaikan_revisi[[#This Row],[JUMLAH ]],perbaikan_revisi[[#This Row],[Akrual]]-perbaikan_revisi[[#This Row],[JUMLAH ]],0)</f>
        <v>0</v>
      </c>
    </row>
    <row r="437" spans="1:21" ht="13.2" hidden="1" x14ac:dyDescent="0.25">
      <c r="A437" s="1" t="s">
        <v>796</v>
      </c>
      <c r="B437" s="48"/>
      <c r="C437" s="49" t="s">
        <v>556</v>
      </c>
      <c r="D437" s="48">
        <v>8</v>
      </c>
      <c r="E437" s="48" t="s">
        <v>120</v>
      </c>
      <c r="F437" s="50">
        <v>1500000</v>
      </c>
      <c r="G437" s="122">
        <f>ROUNDDOWN(D437*F437,-3)</f>
        <v>12000000</v>
      </c>
      <c r="H437" s="150"/>
      <c r="I437" s="49" t="s">
        <v>556</v>
      </c>
      <c r="J437" s="48">
        <v>8</v>
      </c>
      <c r="K437" s="48" t="s">
        <v>120</v>
      </c>
      <c r="L437" s="50">
        <v>1500000</v>
      </c>
      <c r="M437" s="50">
        <f>ROUNDDOWN(J437*L437,-3)</f>
        <v>12000000</v>
      </c>
      <c r="N437" s="247">
        <f t="shared" si="104"/>
        <v>0</v>
      </c>
      <c r="O437" s="187" t="s">
        <v>1292</v>
      </c>
      <c r="P437" s="180"/>
      <c r="Q437" s="180"/>
      <c r="T437" s="204" cm="1">
        <f t="array" ref="T437">_xlfn._xlws.FILTER(cek_realisasi[Akrual],cek_realisasi[Akun]=perbaikan_revisi[[#This Row],[Column1]],0)</f>
        <v>2835000</v>
      </c>
      <c r="U437" s="204">
        <f>IF(perbaikan_revisi[[#This Row],[Akrual]]&gt;perbaikan_revisi[[#This Row],[JUMLAH ]],perbaikan_revisi[[#This Row],[Akrual]]-perbaikan_revisi[[#This Row],[JUMLAH ]],0)</f>
        <v>0</v>
      </c>
    </row>
    <row r="438" spans="1:21" ht="13.2" hidden="1" x14ac:dyDescent="0.25">
      <c r="A438" s="1" t="s">
        <v>797</v>
      </c>
      <c r="B438" s="48"/>
      <c r="C438" s="49" t="s">
        <v>557</v>
      </c>
      <c r="D438" s="48">
        <v>8</v>
      </c>
      <c r="E438" s="48" t="s">
        <v>120</v>
      </c>
      <c r="F438" s="50">
        <v>1000000</v>
      </c>
      <c r="G438" s="122">
        <f>ROUNDDOWN(D438*F438,-3)</f>
        <v>8000000</v>
      </c>
      <c r="H438" s="150"/>
      <c r="I438" s="49" t="s">
        <v>557</v>
      </c>
      <c r="J438" s="48">
        <v>8</v>
      </c>
      <c r="K438" s="48" t="s">
        <v>120</v>
      </c>
      <c r="L438" s="50">
        <v>1000000</v>
      </c>
      <c r="M438" s="50">
        <f>ROUNDDOWN(J438*L438,-3)</f>
        <v>8000000</v>
      </c>
      <c r="N438" s="247">
        <f t="shared" si="104"/>
        <v>0</v>
      </c>
      <c r="O438" s="187" t="s">
        <v>1292</v>
      </c>
      <c r="P438" s="180"/>
      <c r="Q438" s="180"/>
      <c r="T438" s="204" cm="1">
        <f t="array" ref="T438">_xlfn._xlws.FILTER(cek_realisasi[Akrual],cek_realisasi[Akun]=perbaikan_revisi[[#This Row],[Column1]],0)</f>
        <v>948000</v>
      </c>
      <c r="U438" s="204">
        <f>IF(perbaikan_revisi[[#This Row],[Akrual]]&gt;perbaikan_revisi[[#This Row],[JUMLAH ]],perbaikan_revisi[[#This Row],[Akrual]]-perbaikan_revisi[[#This Row],[JUMLAH ]],0)</f>
        <v>0</v>
      </c>
    </row>
    <row r="439" spans="1:21" ht="13.2" hidden="1" x14ac:dyDescent="0.25">
      <c r="A439" s="1" t="s">
        <v>798</v>
      </c>
      <c r="B439" s="48"/>
      <c r="C439" s="49" t="s">
        <v>789</v>
      </c>
      <c r="D439" s="48">
        <v>20</v>
      </c>
      <c r="E439" s="48" t="s">
        <v>59</v>
      </c>
      <c r="F439" s="50">
        <v>250000</v>
      </c>
      <c r="G439" s="122">
        <f>ROUNDDOWN(D439*F439,-3)</f>
        <v>5000000</v>
      </c>
      <c r="H439" s="150"/>
      <c r="I439" s="49" t="s">
        <v>789</v>
      </c>
      <c r="J439" s="48">
        <v>20</v>
      </c>
      <c r="K439" s="48" t="s">
        <v>59</v>
      </c>
      <c r="L439" s="50">
        <v>250000</v>
      </c>
      <c r="M439" s="50">
        <f>ROUNDDOWN(J439*L439,-3)</f>
        <v>5000000</v>
      </c>
      <c r="N439" s="247">
        <f t="shared" si="104"/>
        <v>0</v>
      </c>
      <c r="O439" s="187" t="s">
        <v>1292</v>
      </c>
      <c r="P439" s="180"/>
      <c r="Q439" s="180"/>
      <c r="T439" s="50" cm="1">
        <f t="array" ref="T439">_xlfn._xlws.FILTER(cek_realisasi[Akrual],cek_realisasi[Akun]=perbaikan_revisi[[#This Row],[Column1]],0)</f>
        <v>0</v>
      </c>
      <c r="U439" s="50">
        <f>IF(perbaikan_revisi[[#This Row],[Akrual]]&gt;perbaikan_revisi[[#This Row],[JUMLAH ]],perbaikan_revisi[[#This Row],[Akrual]]-perbaikan_revisi[[#This Row],[JUMLAH ]],0)</f>
        <v>0</v>
      </c>
    </row>
    <row r="440" spans="1:21" ht="15" x14ac:dyDescent="0.25">
      <c r="A440" s="1" t="s">
        <v>799</v>
      </c>
      <c r="B440" s="103" t="s">
        <v>524</v>
      </c>
      <c r="C440" s="104" t="s">
        <v>73</v>
      </c>
      <c r="D440" s="103"/>
      <c r="E440" s="103"/>
      <c r="F440" s="105"/>
      <c r="G440" s="140">
        <f>G441</f>
        <v>1000000</v>
      </c>
      <c r="H440" s="169" t="s">
        <v>524</v>
      </c>
      <c r="I440" s="104" t="s">
        <v>73</v>
      </c>
      <c r="J440" s="103"/>
      <c r="K440" s="103"/>
      <c r="L440" s="105"/>
      <c r="M440" s="105">
        <f>M441</f>
        <v>1000000</v>
      </c>
      <c r="N440" s="338">
        <f>N441</f>
        <v>0</v>
      </c>
      <c r="O440" s="207"/>
      <c r="P440" s="180"/>
      <c r="Q440" s="180"/>
      <c r="R440" s="263" t="s">
        <v>322</v>
      </c>
      <c r="S440" s="223" t="s">
        <v>508</v>
      </c>
      <c r="T440" s="105" cm="1">
        <f t="array" ref="T440">_xlfn._xlws.FILTER(cek_realisasi[Akrual],cek_realisasi[Akun]=perbaikan_revisi[[#This Row],[Column1]],0)</f>
        <v>0</v>
      </c>
      <c r="U440" s="105">
        <f>IF(perbaikan_revisi[[#This Row],[Akrual]]&gt;perbaikan_revisi[[#This Row],[JUMLAH ]],perbaikan_revisi[[#This Row],[Akrual]]-perbaikan_revisi[[#This Row],[JUMLAH ]],0)</f>
        <v>0</v>
      </c>
    </row>
    <row r="441" spans="1:21" ht="13.2" hidden="1" x14ac:dyDescent="0.25">
      <c r="A441" s="1" t="s">
        <v>800</v>
      </c>
      <c r="B441" s="48"/>
      <c r="C441" s="49" t="s">
        <v>621</v>
      </c>
      <c r="D441" s="48">
        <v>4</v>
      </c>
      <c r="E441" s="48" t="s">
        <v>120</v>
      </c>
      <c r="F441" s="50">
        <v>250000</v>
      </c>
      <c r="G441" s="122">
        <f>ROUNDDOWN(D441*F441,-3)</f>
        <v>1000000</v>
      </c>
      <c r="H441" s="150"/>
      <c r="I441" s="49" t="s">
        <v>621</v>
      </c>
      <c r="J441" s="48">
        <v>4</v>
      </c>
      <c r="K441" s="48" t="s">
        <v>120</v>
      </c>
      <c r="L441" s="50">
        <v>250000</v>
      </c>
      <c r="M441" s="50">
        <f>ROUNDDOWN(J441*L441,-3)</f>
        <v>1000000</v>
      </c>
      <c r="N441" s="247">
        <f>G441-M441</f>
        <v>0</v>
      </c>
      <c r="O441" s="187" t="s">
        <v>1292</v>
      </c>
      <c r="P441" s="180"/>
      <c r="Q441" s="180"/>
      <c r="T441" s="50" cm="1">
        <f t="array" ref="T441">_xlfn._xlws.FILTER(cek_realisasi[Akrual],cek_realisasi[Akun]=perbaikan_revisi[[#This Row],[Column1]],0)</f>
        <v>0</v>
      </c>
      <c r="U441" s="50">
        <f>IF(perbaikan_revisi[[#This Row],[Akrual]]&gt;perbaikan_revisi[[#This Row],[JUMLAH ]],perbaikan_revisi[[#This Row],[Akrual]]-perbaikan_revisi[[#This Row],[JUMLAH ]],0)</f>
        <v>0</v>
      </c>
    </row>
    <row r="442" spans="1:21" ht="15" x14ac:dyDescent="0.25">
      <c r="A442" s="1" t="s">
        <v>801</v>
      </c>
      <c r="B442" s="87" t="s">
        <v>528</v>
      </c>
      <c r="C442" s="88" t="s">
        <v>31</v>
      </c>
      <c r="D442" s="87"/>
      <c r="E442" s="87"/>
      <c r="F442" s="89"/>
      <c r="G442" s="135">
        <f>G443</f>
        <v>8000000</v>
      </c>
      <c r="H442" s="163" t="s">
        <v>528</v>
      </c>
      <c r="I442" s="88" t="s">
        <v>31</v>
      </c>
      <c r="J442" s="87"/>
      <c r="K442" s="87"/>
      <c r="L442" s="89"/>
      <c r="M442" s="89">
        <f>M443</f>
        <v>8000000</v>
      </c>
      <c r="N442" s="344">
        <f>N443</f>
        <v>0</v>
      </c>
      <c r="O442" s="207"/>
      <c r="P442" s="180"/>
      <c r="Q442" s="180"/>
      <c r="R442" s="263" t="s">
        <v>322</v>
      </c>
      <c r="S442" s="223" t="s">
        <v>508</v>
      </c>
      <c r="T442" s="89" cm="1">
        <f t="array" ref="T442">_xlfn._xlws.FILTER(cek_realisasi[Akrual],cek_realisasi[Akun]=perbaikan_revisi[[#This Row],[Column1]],0)</f>
        <v>0</v>
      </c>
      <c r="U442" s="89">
        <f>IF(perbaikan_revisi[[#This Row],[Akrual]]&gt;perbaikan_revisi[[#This Row],[JUMLAH ]],perbaikan_revisi[[#This Row],[Akrual]]-perbaikan_revisi[[#This Row],[JUMLAH ]],0)</f>
        <v>0</v>
      </c>
    </row>
    <row r="443" spans="1:21" ht="13.2" hidden="1" x14ac:dyDescent="0.25">
      <c r="A443" s="1" t="s">
        <v>802</v>
      </c>
      <c r="B443" s="48"/>
      <c r="C443" s="49" t="s">
        <v>558</v>
      </c>
      <c r="D443" s="48">
        <v>8</v>
      </c>
      <c r="E443" s="48" t="s">
        <v>33</v>
      </c>
      <c r="F443" s="50">
        <v>1000000</v>
      </c>
      <c r="G443" s="122">
        <f>ROUNDDOWN(D443*F443,-3)</f>
        <v>8000000</v>
      </c>
      <c r="H443" s="150"/>
      <c r="I443" s="49" t="s">
        <v>558</v>
      </c>
      <c r="J443" s="48">
        <v>8</v>
      </c>
      <c r="K443" s="48" t="s">
        <v>33</v>
      </c>
      <c r="L443" s="50">
        <v>1000000</v>
      </c>
      <c r="M443" s="50">
        <f>ROUNDDOWN(J443*L443,-3)</f>
        <v>8000000</v>
      </c>
      <c r="N443" s="247">
        <f>G443-M443</f>
        <v>0</v>
      </c>
      <c r="O443" s="187" t="s">
        <v>1292</v>
      </c>
      <c r="P443" s="180"/>
      <c r="Q443" s="180"/>
      <c r="T443" s="204" cm="1">
        <f t="array" ref="T443">_xlfn._xlws.FILTER(cek_realisasi[Akrual],cek_realisasi[Akun]=perbaikan_revisi[[#This Row],[Column1]],0)</f>
        <v>0</v>
      </c>
      <c r="U443" s="204">
        <f>IF(perbaikan_revisi[[#This Row],[Akrual]]&gt;perbaikan_revisi[[#This Row],[JUMLAH ]],perbaikan_revisi[[#This Row],[Akrual]]-perbaikan_revisi[[#This Row],[JUMLAH ]],0)</f>
        <v>0</v>
      </c>
    </row>
    <row r="444" spans="1:21" ht="15" x14ac:dyDescent="0.25">
      <c r="A444" s="1" t="s">
        <v>345</v>
      </c>
      <c r="B444" s="45" t="s">
        <v>525</v>
      </c>
      <c r="C444" s="46" t="s">
        <v>35</v>
      </c>
      <c r="D444" s="45"/>
      <c r="E444" s="45"/>
      <c r="F444" s="47"/>
      <c r="G444" s="121">
        <f>G445</f>
        <v>117435000</v>
      </c>
      <c r="H444" s="149" t="s">
        <v>525</v>
      </c>
      <c r="I444" s="46" t="s">
        <v>35</v>
      </c>
      <c r="J444" s="45"/>
      <c r="K444" s="45"/>
      <c r="L444" s="47"/>
      <c r="M444" s="47">
        <f>M445</f>
        <v>70699000</v>
      </c>
      <c r="N444" s="323">
        <f>N445</f>
        <v>46736000</v>
      </c>
      <c r="O444" s="207"/>
      <c r="P444" s="181"/>
      <c r="Q444" s="180"/>
      <c r="R444" s="263" t="s">
        <v>322</v>
      </c>
      <c r="S444" s="223" t="s">
        <v>508</v>
      </c>
      <c r="T444" s="47" cm="1">
        <f t="array" ref="T444">_xlfn._xlws.FILTER(cek_realisasi[Akrual],cek_realisasi[Akun]=perbaikan_revisi[[#This Row],[Column1]],0)</f>
        <v>1040000</v>
      </c>
      <c r="U444" s="47">
        <f>IF(perbaikan_revisi[[#This Row],[Akrual]]&gt;perbaikan_revisi[[#This Row],[JUMLAH ]],perbaikan_revisi[[#This Row],[Akrual]]-perbaikan_revisi[[#This Row],[JUMLAH ]],0)</f>
        <v>0</v>
      </c>
    </row>
    <row r="445" spans="1:21" ht="13.2" x14ac:dyDescent="0.25">
      <c r="A445" s="1" t="s">
        <v>346</v>
      </c>
      <c r="B445" s="48"/>
      <c r="C445" s="49" t="s">
        <v>803</v>
      </c>
      <c r="D445" s="48">
        <v>20</v>
      </c>
      <c r="E445" s="48" t="s">
        <v>26</v>
      </c>
      <c r="F445" s="50">
        <v>5871750</v>
      </c>
      <c r="G445" s="122">
        <f>ROUNDDOWN(D445*F445,-3)</f>
        <v>117435000</v>
      </c>
      <c r="H445" s="150"/>
      <c r="I445" s="201" t="s">
        <v>803</v>
      </c>
      <c r="J445" s="202">
        <v>15</v>
      </c>
      <c r="K445" s="202" t="s">
        <v>26</v>
      </c>
      <c r="L445" s="204">
        <v>4713300</v>
      </c>
      <c r="M445" s="204">
        <f>ROUNDDOWN(J445*L445,-3)</f>
        <v>70699000</v>
      </c>
      <c r="N445" s="443">
        <f>G445-M445</f>
        <v>46736000</v>
      </c>
      <c r="O445" s="187" t="str">
        <f t="shared" ref="O445" si="105">IF(AND(ISBLANK(H445),N445&lt;&gt;0),"Rev detil","")</f>
        <v>Rev detil</v>
      </c>
      <c r="P445" s="181"/>
      <c r="Q445" s="180"/>
      <c r="T445" s="204" cm="1">
        <f t="array" ref="T445">_xlfn._xlws.FILTER(cek_realisasi[Akrual],cek_realisasi[Akun]=perbaikan_revisi[[#This Row],[Column1]],0)</f>
        <v>1040000</v>
      </c>
      <c r="U445" s="204">
        <f>IF(perbaikan_revisi[[#This Row],[Akrual]]&gt;perbaikan_revisi[[#This Row],[JUMLAH ]],perbaikan_revisi[[#This Row],[Akrual]]-perbaikan_revisi[[#This Row],[JUMLAH ]],0)</f>
        <v>0</v>
      </c>
    </row>
    <row r="446" spans="1:21" ht="13.2" x14ac:dyDescent="0.25">
      <c r="A446" s="1" t="s">
        <v>347</v>
      </c>
      <c r="B446" s="54" t="s">
        <v>167</v>
      </c>
      <c r="C446" s="55" t="s">
        <v>804</v>
      </c>
      <c r="D446" s="54"/>
      <c r="E446" s="54"/>
      <c r="F446" s="56"/>
      <c r="G446" s="124">
        <f>SUM(G447,G452)</f>
        <v>186750000</v>
      </c>
      <c r="H446" s="152" t="s">
        <v>167</v>
      </c>
      <c r="I446" s="55" t="s">
        <v>804</v>
      </c>
      <c r="J446" s="54"/>
      <c r="K446" s="54"/>
      <c r="L446" s="56"/>
      <c r="M446" s="56">
        <f>SUM(M447,M452)</f>
        <v>126000000</v>
      </c>
      <c r="N446" s="326">
        <f>SUM(N447,N452)</f>
        <v>60750000</v>
      </c>
      <c r="O446" s="207"/>
      <c r="P446" s="180" t="s">
        <v>507</v>
      </c>
      <c r="Q446" s="180" t="s">
        <v>508</v>
      </c>
      <c r="S446" s="223"/>
      <c r="T446" s="56" cm="1">
        <f t="array" ref="T446">_xlfn._xlws.FILTER(cek_realisasi[Akrual],cek_realisasi[Akun]=perbaikan_revisi[[#This Row],[Column1]],0)</f>
        <v>6186550</v>
      </c>
      <c r="U446" s="56">
        <f>IF(perbaikan_revisi[[#This Row],[Akrual]]&gt;perbaikan_revisi[[#This Row],[JUMLAH ]],perbaikan_revisi[[#This Row],[Akrual]]-perbaikan_revisi[[#This Row],[JUMLAH ]],0)</f>
        <v>0</v>
      </c>
    </row>
    <row r="447" spans="1:21" ht="15" x14ac:dyDescent="0.25">
      <c r="A447" s="1" t="s">
        <v>805</v>
      </c>
      <c r="B447" s="51" t="s">
        <v>523</v>
      </c>
      <c r="C447" s="52" t="s">
        <v>24</v>
      </c>
      <c r="D447" s="51"/>
      <c r="E447" s="51"/>
      <c r="F447" s="53"/>
      <c r="G447" s="123">
        <f>SUM(G448:G451)</f>
        <v>49250000</v>
      </c>
      <c r="H447" s="151" t="s">
        <v>523</v>
      </c>
      <c r="I447" s="52" t="s">
        <v>24</v>
      </c>
      <c r="J447" s="51"/>
      <c r="K447" s="51"/>
      <c r="L447" s="53"/>
      <c r="M447" s="53">
        <f>SUM(M448:M451)</f>
        <v>49250000</v>
      </c>
      <c r="N447" s="324">
        <f>SUM(N448:N451)</f>
        <v>0</v>
      </c>
      <c r="O447" s="207"/>
      <c r="P447" s="180"/>
      <c r="Q447" s="180"/>
      <c r="R447" s="263" t="s">
        <v>322</v>
      </c>
      <c r="S447" s="223" t="s">
        <v>508</v>
      </c>
      <c r="T447" s="53" cm="1">
        <f t="array" ref="T447">_xlfn._xlws.FILTER(cek_realisasi[Akrual],cek_realisasi[Akun]=perbaikan_revisi[[#This Row],[Column1]],0)</f>
        <v>6186550</v>
      </c>
      <c r="U447" s="53">
        <f>IF(perbaikan_revisi[[#This Row],[Akrual]]&gt;perbaikan_revisi[[#This Row],[JUMLAH ]],perbaikan_revisi[[#This Row],[Akrual]]-perbaikan_revisi[[#This Row],[JUMLAH ]],0)</f>
        <v>0</v>
      </c>
    </row>
    <row r="448" spans="1:21" ht="13.2" hidden="1" x14ac:dyDescent="0.25">
      <c r="A448" s="1" t="s">
        <v>806</v>
      </c>
      <c r="B448" s="48"/>
      <c r="C448" s="49" t="s">
        <v>554</v>
      </c>
      <c r="D448" s="48">
        <v>230</v>
      </c>
      <c r="E448" s="48" t="s">
        <v>26</v>
      </c>
      <c r="F448" s="50">
        <v>75000</v>
      </c>
      <c r="G448" s="122">
        <f>ROUNDDOWN(D448*F448,-3)</f>
        <v>17250000</v>
      </c>
      <c r="H448" s="150"/>
      <c r="I448" s="49" t="s">
        <v>554</v>
      </c>
      <c r="J448" s="48">
        <v>230</v>
      </c>
      <c r="K448" s="48" t="s">
        <v>26</v>
      </c>
      <c r="L448" s="50">
        <v>75000</v>
      </c>
      <c r="M448" s="50">
        <f>ROUNDDOWN(J448*L448,-3)</f>
        <v>17250000</v>
      </c>
      <c r="N448" s="247">
        <f t="shared" ref="N448:N451" si="106">G448-M448</f>
        <v>0</v>
      </c>
      <c r="O448" s="187" t="s">
        <v>1292</v>
      </c>
      <c r="P448" s="180"/>
      <c r="Q448" s="180"/>
      <c r="T448" s="204" cm="1">
        <f t="array" ref="T448">_xlfn._xlws.FILTER(cek_realisasi[Akrual],cek_realisasi[Akun]=perbaikan_revisi[[#This Row],[Column1]],0)</f>
        <v>0</v>
      </c>
      <c r="U448" s="204">
        <f>IF(perbaikan_revisi[[#This Row],[Akrual]]&gt;perbaikan_revisi[[#This Row],[JUMLAH ]],perbaikan_revisi[[#This Row],[Akrual]]-perbaikan_revisi[[#This Row],[JUMLAH ]],0)</f>
        <v>0</v>
      </c>
    </row>
    <row r="449" spans="1:21" ht="13.2" hidden="1" x14ac:dyDescent="0.25">
      <c r="A449" s="1" t="s">
        <v>807</v>
      </c>
      <c r="B449" s="48"/>
      <c r="C449" s="49" t="s">
        <v>555</v>
      </c>
      <c r="D449" s="48">
        <v>8</v>
      </c>
      <c r="E449" s="48" t="s">
        <v>120</v>
      </c>
      <c r="F449" s="50">
        <v>1500000</v>
      </c>
      <c r="G449" s="122">
        <f>ROUNDDOWN(D449*F449,-3)</f>
        <v>12000000</v>
      </c>
      <c r="H449" s="150"/>
      <c r="I449" s="49" t="s">
        <v>555</v>
      </c>
      <c r="J449" s="48">
        <v>8</v>
      </c>
      <c r="K449" s="48" t="s">
        <v>120</v>
      </c>
      <c r="L449" s="50">
        <v>1500000</v>
      </c>
      <c r="M449" s="50">
        <f>ROUNDDOWN(J449*L449,-3)</f>
        <v>12000000</v>
      </c>
      <c r="N449" s="247">
        <f t="shared" si="106"/>
        <v>0</v>
      </c>
      <c r="O449" s="187" t="s">
        <v>1292</v>
      </c>
      <c r="P449" s="180"/>
      <c r="Q449" s="180"/>
      <c r="T449" s="204" cm="1">
        <f t="array" ref="T449">_xlfn._xlws.FILTER(cek_realisasi[Akrual],cek_realisasi[Akun]=perbaikan_revisi[[#This Row],[Column1]],0)</f>
        <v>1493550</v>
      </c>
      <c r="U449" s="204">
        <f>IF(perbaikan_revisi[[#This Row],[Akrual]]&gt;perbaikan_revisi[[#This Row],[JUMLAH ]],perbaikan_revisi[[#This Row],[Akrual]]-perbaikan_revisi[[#This Row],[JUMLAH ]],0)</f>
        <v>0</v>
      </c>
    </row>
    <row r="450" spans="1:21" ht="13.2" hidden="1" x14ac:dyDescent="0.25">
      <c r="A450" s="1" t="s">
        <v>808</v>
      </c>
      <c r="B450" s="48"/>
      <c r="C450" s="49" t="s">
        <v>556</v>
      </c>
      <c r="D450" s="48">
        <v>8</v>
      </c>
      <c r="E450" s="48" t="s">
        <v>120</v>
      </c>
      <c r="F450" s="50">
        <v>1500000</v>
      </c>
      <c r="G450" s="122">
        <f>ROUNDDOWN(D450*F450,-3)</f>
        <v>12000000</v>
      </c>
      <c r="H450" s="150"/>
      <c r="I450" s="49" t="s">
        <v>556</v>
      </c>
      <c r="J450" s="48">
        <v>8</v>
      </c>
      <c r="K450" s="48" t="s">
        <v>120</v>
      </c>
      <c r="L450" s="50">
        <v>1500000</v>
      </c>
      <c r="M450" s="50">
        <f>ROUNDDOWN(J450*L450,-3)</f>
        <v>12000000</v>
      </c>
      <c r="N450" s="247">
        <f t="shared" si="106"/>
        <v>0</v>
      </c>
      <c r="O450" s="187" t="s">
        <v>1292</v>
      </c>
      <c r="P450" s="180"/>
      <c r="Q450" s="180"/>
      <c r="T450" s="204" cm="1">
        <f t="array" ref="T450">_xlfn._xlws.FILTER(cek_realisasi[Akrual],cek_realisasi[Akun]=perbaikan_revisi[[#This Row],[Column1]],0)</f>
        <v>2765000</v>
      </c>
      <c r="U450" s="204">
        <f>IF(perbaikan_revisi[[#This Row],[Akrual]]&gt;perbaikan_revisi[[#This Row],[JUMLAH ]],perbaikan_revisi[[#This Row],[Akrual]]-perbaikan_revisi[[#This Row],[JUMLAH ]],0)</f>
        <v>0</v>
      </c>
    </row>
    <row r="451" spans="1:21" ht="13.2" hidden="1" x14ac:dyDescent="0.25">
      <c r="A451" s="1" t="s">
        <v>809</v>
      </c>
      <c r="B451" s="48"/>
      <c r="C451" s="49" t="s">
        <v>557</v>
      </c>
      <c r="D451" s="48">
        <v>8</v>
      </c>
      <c r="E451" s="48" t="s">
        <v>120</v>
      </c>
      <c r="F451" s="50">
        <v>1000000</v>
      </c>
      <c r="G451" s="122">
        <f>ROUNDDOWN(D451*F451,-3)</f>
        <v>8000000</v>
      </c>
      <c r="H451" s="150"/>
      <c r="I451" s="49" t="s">
        <v>557</v>
      </c>
      <c r="J451" s="48">
        <v>8</v>
      </c>
      <c r="K451" s="48" t="s">
        <v>120</v>
      </c>
      <c r="L451" s="50">
        <v>1000000</v>
      </c>
      <c r="M451" s="50">
        <f>ROUNDDOWN(J451*L451,-3)</f>
        <v>8000000</v>
      </c>
      <c r="N451" s="247">
        <f t="shared" si="106"/>
        <v>0</v>
      </c>
      <c r="O451" s="187" t="s">
        <v>1292</v>
      </c>
      <c r="P451" s="180"/>
      <c r="Q451" s="180"/>
      <c r="T451" s="204" cm="1">
        <f t="array" ref="T451">_xlfn._xlws.FILTER(cek_realisasi[Akrual],cek_realisasi[Akun]=perbaikan_revisi[[#This Row],[Column1]],0)</f>
        <v>1928000</v>
      </c>
      <c r="U451" s="204">
        <f>IF(perbaikan_revisi[[#This Row],[Akrual]]&gt;perbaikan_revisi[[#This Row],[JUMLAH ]],perbaikan_revisi[[#This Row],[Akrual]]-perbaikan_revisi[[#This Row],[JUMLAH ]],0)</f>
        <v>0</v>
      </c>
    </row>
    <row r="452" spans="1:21" ht="15" x14ac:dyDescent="0.25">
      <c r="A452" s="1" t="s">
        <v>348</v>
      </c>
      <c r="B452" s="51" t="s">
        <v>525</v>
      </c>
      <c r="C452" s="52" t="s">
        <v>35</v>
      </c>
      <c r="D452" s="51"/>
      <c r="E452" s="51"/>
      <c r="F452" s="53"/>
      <c r="G452" s="123">
        <f>G453</f>
        <v>137500000</v>
      </c>
      <c r="H452" s="151" t="s">
        <v>525</v>
      </c>
      <c r="I452" s="52" t="s">
        <v>35</v>
      </c>
      <c r="J452" s="51"/>
      <c r="K452" s="51"/>
      <c r="L452" s="53"/>
      <c r="M452" s="53">
        <f>M453</f>
        <v>76750000</v>
      </c>
      <c r="N452" s="324">
        <f>N453</f>
        <v>60750000</v>
      </c>
      <c r="O452" s="207"/>
      <c r="P452" s="181"/>
      <c r="Q452" s="180"/>
      <c r="R452" s="263" t="s">
        <v>322</v>
      </c>
      <c r="S452" s="223" t="s">
        <v>508</v>
      </c>
      <c r="T452" s="53" cm="1">
        <f t="array" ref="T452">_xlfn._xlws.FILTER(cek_realisasi[Akrual],cek_realisasi[Akun]=perbaikan_revisi[[#This Row],[Column1]],0)</f>
        <v>0</v>
      </c>
      <c r="U452" s="53">
        <f>IF(perbaikan_revisi[[#This Row],[Akrual]]&gt;perbaikan_revisi[[#This Row],[JUMLAH ]],perbaikan_revisi[[#This Row],[Akrual]]-perbaikan_revisi[[#This Row],[JUMLAH ]],0)</f>
        <v>0</v>
      </c>
    </row>
    <row r="453" spans="1:21" ht="13.2" x14ac:dyDescent="0.25">
      <c r="A453" s="1" t="s">
        <v>349</v>
      </c>
      <c r="B453" s="48"/>
      <c r="C453" s="49" t="s">
        <v>810</v>
      </c>
      <c r="D453" s="48">
        <v>25</v>
      </c>
      <c r="E453" s="48" t="s">
        <v>26</v>
      </c>
      <c r="F453" s="50">
        <v>5500000</v>
      </c>
      <c r="G453" s="122">
        <f>ROUNDDOWN(D453*F453,-3)</f>
        <v>137500000</v>
      </c>
      <c r="H453" s="150"/>
      <c r="I453" s="201" t="s">
        <v>810</v>
      </c>
      <c r="J453" s="202">
        <v>20</v>
      </c>
      <c r="K453" s="202" t="s">
        <v>26</v>
      </c>
      <c r="L453" s="204">
        <v>3837500</v>
      </c>
      <c r="M453" s="204">
        <f>ROUNDDOWN(J453*L453,-3)</f>
        <v>76750000</v>
      </c>
      <c r="N453" s="443">
        <f>G453-M453</f>
        <v>60750000</v>
      </c>
      <c r="O453" s="187" t="str">
        <f t="shared" ref="O453" si="107">IF(AND(ISBLANK(H453),N453&lt;&gt;0),"Rev detil","")</f>
        <v>Rev detil</v>
      </c>
      <c r="P453" s="181"/>
      <c r="Q453" s="180"/>
      <c r="T453" s="204" cm="1">
        <f t="array" ref="T453">_xlfn._xlws.FILTER(cek_realisasi[Akrual],cek_realisasi[Akun]=perbaikan_revisi[[#This Row],[Column1]],0)</f>
        <v>0</v>
      </c>
      <c r="U453" s="204">
        <f>IF(perbaikan_revisi[[#This Row],[Akrual]]&gt;perbaikan_revisi[[#This Row],[JUMLAH ]],perbaikan_revisi[[#This Row],[Akrual]]-perbaikan_revisi[[#This Row],[JUMLAH ]],0)</f>
        <v>0</v>
      </c>
    </row>
    <row r="454" spans="1:21" ht="13.2" x14ac:dyDescent="0.25">
      <c r="A454" s="1" t="s">
        <v>811</v>
      </c>
      <c r="B454" s="54" t="s">
        <v>177</v>
      </c>
      <c r="C454" s="55" t="s">
        <v>812</v>
      </c>
      <c r="D454" s="54"/>
      <c r="E454" s="54"/>
      <c r="F454" s="56"/>
      <c r="G454" s="124">
        <f>SUM(G455,G460)</f>
        <v>165187000</v>
      </c>
      <c r="H454" s="152" t="s">
        <v>177</v>
      </c>
      <c r="I454" s="55" t="s">
        <v>812</v>
      </c>
      <c r="J454" s="54"/>
      <c r="K454" s="54"/>
      <c r="L454" s="56"/>
      <c r="M454" s="56">
        <f>SUM(M455,M460)</f>
        <v>165187000</v>
      </c>
      <c r="N454" s="326">
        <f>SUM(N455,N460)</f>
        <v>0</v>
      </c>
      <c r="O454" s="207"/>
      <c r="P454" s="180" t="s">
        <v>507</v>
      </c>
      <c r="Q454" s="180" t="s">
        <v>508</v>
      </c>
      <c r="S454" s="223"/>
      <c r="T454" s="56" cm="1">
        <f t="array" ref="T454">_xlfn._xlws.FILTER(cek_realisasi[Akrual],cek_realisasi[Akun]=perbaikan_revisi[[#This Row],[Column1]],0)</f>
        <v>9252350</v>
      </c>
      <c r="U454" s="56">
        <f>IF(perbaikan_revisi[[#This Row],[Akrual]]&gt;perbaikan_revisi[[#This Row],[JUMLAH ]],perbaikan_revisi[[#This Row],[Akrual]]-perbaikan_revisi[[#This Row],[JUMLAH ]],0)</f>
        <v>0</v>
      </c>
    </row>
    <row r="455" spans="1:21" ht="15" x14ac:dyDescent="0.25">
      <c r="A455" s="1" t="s">
        <v>813</v>
      </c>
      <c r="B455" s="51" t="s">
        <v>523</v>
      </c>
      <c r="C455" s="52" t="s">
        <v>24</v>
      </c>
      <c r="D455" s="51"/>
      <c r="E455" s="51"/>
      <c r="F455" s="53"/>
      <c r="G455" s="123">
        <f>SUM(G456:G459)</f>
        <v>29250000</v>
      </c>
      <c r="H455" s="151" t="s">
        <v>523</v>
      </c>
      <c r="I455" s="52" t="s">
        <v>24</v>
      </c>
      <c r="J455" s="51"/>
      <c r="K455" s="51"/>
      <c r="L455" s="53"/>
      <c r="M455" s="53">
        <f>SUM(M456:M459)</f>
        <v>29250000</v>
      </c>
      <c r="N455" s="324">
        <f>SUM(N456:N459)</f>
        <v>0</v>
      </c>
      <c r="O455" s="207"/>
      <c r="P455" s="180"/>
      <c r="Q455" s="180"/>
      <c r="R455" s="263" t="s">
        <v>322</v>
      </c>
      <c r="S455" s="223" t="s">
        <v>508</v>
      </c>
      <c r="T455" s="53" cm="1">
        <f t="array" ref="T455">_xlfn._xlws.FILTER(cek_realisasi[Akrual],cek_realisasi[Akun]=perbaikan_revisi[[#This Row],[Column1]],0)</f>
        <v>6119350</v>
      </c>
      <c r="U455" s="53">
        <f>IF(perbaikan_revisi[[#This Row],[Akrual]]&gt;perbaikan_revisi[[#This Row],[JUMLAH ]],perbaikan_revisi[[#This Row],[Akrual]]-perbaikan_revisi[[#This Row],[JUMLAH ]],0)</f>
        <v>0</v>
      </c>
    </row>
    <row r="456" spans="1:21" ht="13.2" hidden="1" x14ac:dyDescent="0.25">
      <c r="A456" s="1" t="s">
        <v>814</v>
      </c>
      <c r="B456" s="48"/>
      <c r="C456" s="49" t="s">
        <v>554</v>
      </c>
      <c r="D456" s="48">
        <v>70</v>
      </c>
      <c r="E456" s="48" t="s">
        <v>26</v>
      </c>
      <c r="F456" s="50">
        <v>75000</v>
      </c>
      <c r="G456" s="122">
        <f>ROUNDDOWN(D456*F456,-3)</f>
        <v>5250000</v>
      </c>
      <c r="H456" s="150"/>
      <c r="I456" s="49" t="s">
        <v>554</v>
      </c>
      <c r="J456" s="48">
        <v>70</v>
      </c>
      <c r="K456" s="48" t="s">
        <v>26</v>
      </c>
      <c r="L456" s="50">
        <v>75000</v>
      </c>
      <c r="M456" s="50">
        <f>ROUNDDOWN(J456*L456,-3)</f>
        <v>5250000</v>
      </c>
      <c r="N456" s="247">
        <f t="shared" ref="N456:N459" si="108">G456-M456</f>
        <v>0</v>
      </c>
      <c r="O456" s="187" t="s">
        <v>1292</v>
      </c>
      <c r="P456" s="180"/>
      <c r="Q456" s="180"/>
      <c r="T456" s="204" cm="1">
        <f t="array" ref="T456">_xlfn._xlws.FILTER(cek_realisasi[Akrual],cek_realisasi[Akun]=perbaikan_revisi[[#This Row],[Column1]],0)</f>
        <v>0</v>
      </c>
      <c r="U456" s="204">
        <f>IF(perbaikan_revisi[[#This Row],[Akrual]]&gt;perbaikan_revisi[[#This Row],[JUMLAH ]],perbaikan_revisi[[#This Row],[Akrual]]-perbaikan_revisi[[#This Row],[JUMLAH ]],0)</f>
        <v>0</v>
      </c>
    </row>
    <row r="457" spans="1:21" ht="13.2" hidden="1" x14ac:dyDescent="0.25">
      <c r="A457" s="1" t="s">
        <v>815</v>
      </c>
      <c r="B457" s="48"/>
      <c r="C457" s="49" t="s">
        <v>555</v>
      </c>
      <c r="D457" s="48">
        <v>6</v>
      </c>
      <c r="E457" s="48" t="s">
        <v>120</v>
      </c>
      <c r="F457" s="50">
        <v>1500000</v>
      </c>
      <c r="G457" s="122">
        <f>ROUNDDOWN(D457*F457,-3)</f>
        <v>9000000</v>
      </c>
      <c r="H457" s="150"/>
      <c r="I457" s="49" t="s">
        <v>555</v>
      </c>
      <c r="J457" s="48">
        <v>6</v>
      </c>
      <c r="K457" s="48" t="s">
        <v>120</v>
      </c>
      <c r="L457" s="50">
        <v>1500000</v>
      </c>
      <c r="M457" s="50">
        <f>ROUNDDOWN(J457*L457,-3)</f>
        <v>9000000</v>
      </c>
      <c r="N457" s="247">
        <f t="shared" si="108"/>
        <v>0</v>
      </c>
      <c r="O457" s="187" t="s">
        <v>1292</v>
      </c>
      <c r="P457" s="180"/>
      <c r="Q457" s="180"/>
      <c r="T457" s="204" cm="1">
        <f t="array" ref="T457">_xlfn._xlws.FILTER(cek_realisasi[Akrual],cek_realisasi[Akun]=perbaikan_revisi[[#This Row],[Column1]],0)</f>
        <v>1471350</v>
      </c>
      <c r="U457" s="204">
        <f>IF(perbaikan_revisi[[#This Row],[Akrual]]&gt;perbaikan_revisi[[#This Row],[JUMLAH ]],perbaikan_revisi[[#This Row],[Akrual]]-perbaikan_revisi[[#This Row],[JUMLAH ]],0)</f>
        <v>0</v>
      </c>
    </row>
    <row r="458" spans="1:21" ht="13.2" hidden="1" x14ac:dyDescent="0.25">
      <c r="A458" s="1" t="s">
        <v>816</v>
      </c>
      <c r="B458" s="48"/>
      <c r="C458" s="49" t="s">
        <v>556</v>
      </c>
      <c r="D458" s="48">
        <v>6</v>
      </c>
      <c r="E458" s="48" t="s">
        <v>120</v>
      </c>
      <c r="F458" s="50">
        <v>1500000</v>
      </c>
      <c r="G458" s="122">
        <f>ROUNDDOWN(D458*F458,-3)</f>
        <v>9000000</v>
      </c>
      <c r="H458" s="150"/>
      <c r="I458" s="49" t="s">
        <v>556</v>
      </c>
      <c r="J458" s="48">
        <v>6</v>
      </c>
      <c r="K458" s="48" t="s">
        <v>120</v>
      </c>
      <c r="L458" s="50">
        <v>1500000</v>
      </c>
      <c r="M458" s="50">
        <f>ROUNDDOWN(J458*L458,-3)</f>
        <v>9000000</v>
      </c>
      <c r="N458" s="247">
        <f t="shared" si="108"/>
        <v>0</v>
      </c>
      <c r="O458" s="187" t="s">
        <v>1292</v>
      </c>
      <c r="P458" s="180"/>
      <c r="Q458" s="180"/>
      <c r="T458" s="204" cm="1">
        <f t="array" ref="T458">_xlfn._xlws.FILTER(cek_realisasi[Akrual],cek_realisasi[Akun]=perbaikan_revisi[[#This Row],[Column1]],0)</f>
        <v>2740000</v>
      </c>
      <c r="U458" s="204">
        <f>IF(perbaikan_revisi[[#This Row],[Akrual]]&gt;perbaikan_revisi[[#This Row],[JUMLAH ]],perbaikan_revisi[[#This Row],[Akrual]]-perbaikan_revisi[[#This Row],[JUMLAH ]],0)</f>
        <v>0</v>
      </c>
    </row>
    <row r="459" spans="1:21" ht="13.2" hidden="1" x14ac:dyDescent="0.25">
      <c r="A459" s="1" t="s">
        <v>817</v>
      </c>
      <c r="B459" s="48"/>
      <c r="C459" s="49" t="s">
        <v>557</v>
      </c>
      <c r="D459" s="48">
        <v>6</v>
      </c>
      <c r="E459" s="48" t="s">
        <v>120</v>
      </c>
      <c r="F459" s="50">
        <v>1000000</v>
      </c>
      <c r="G459" s="122">
        <f>ROUNDDOWN(D459*F459,-3)</f>
        <v>6000000</v>
      </c>
      <c r="H459" s="150"/>
      <c r="I459" s="49" t="s">
        <v>557</v>
      </c>
      <c r="J459" s="48">
        <v>6</v>
      </c>
      <c r="K459" s="48" t="s">
        <v>120</v>
      </c>
      <c r="L459" s="50">
        <v>1000000</v>
      </c>
      <c r="M459" s="50">
        <f>ROUNDDOWN(J459*L459,-3)</f>
        <v>6000000</v>
      </c>
      <c r="N459" s="247">
        <f t="shared" si="108"/>
        <v>0</v>
      </c>
      <c r="O459" s="187" t="s">
        <v>1292</v>
      </c>
      <c r="P459" s="180"/>
      <c r="Q459" s="180"/>
      <c r="T459" s="204" cm="1">
        <f t="array" ref="T459">_xlfn._xlws.FILTER(cek_realisasi[Akrual],cek_realisasi[Akun]=perbaikan_revisi[[#This Row],[Column1]],0)</f>
        <v>1908000</v>
      </c>
      <c r="U459" s="204">
        <f>IF(perbaikan_revisi[[#This Row],[Akrual]]&gt;perbaikan_revisi[[#This Row],[JUMLAH ]],perbaikan_revisi[[#This Row],[Akrual]]-perbaikan_revisi[[#This Row],[JUMLAH ]],0)</f>
        <v>0</v>
      </c>
    </row>
    <row r="460" spans="1:21" ht="15" x14ac:dyDescent="0.25">
      <c r="A460" s="1" t="s">
        <v>818</v>
      </c>
      <c r="B460" s="51" t="s">
        <v>525</v>
      </c>
      <c r="C460" s="52" t="s">
        <v>35</v>
      </c>
      <c r="D460" s="51"/>
      <c r="E460" s="51"/>
      <c r="F460" s="53"/>
      <c r="G460" s="123">
        <f>G461</f>
        <v>135937000</v>
      </c>
      <c r="H460" s="151" t="s">
        <v>525</v>
      </c>
      <c r="I460" s="52" t="s">
        <v>35</v>
      </c>
      <c r="J460" s="51"/>
      <c r="K460" s="51"/>
      <c r="L460" s="53"/>
      <c r="M460" s="53">
        <f>M461</f>
        <v>135937000</v>
      </c>
      <c r="N460" s="324">
        <f>N461</f>
        <v>0</v>
      </c>
      <c r="O460" s="207"/>
      <c r="P460" s="181"/>
      <c r="Q460" s="180"/>
      <c r="R460" s="263" t="s">
        <v>322</v>
      </c>
      <c r="S460" s="223" t="s">
        <v>508</v>
      </c>
      <c r="T460" s="53" cm="1">
        <f t="array" ref="T460">_xlfn._xlws.FILTER(cek_realisasi[Akrual],cek_realisasi[Akun]=perbaikan_revisi[[#This Row],[Column1]],0)</f>
        <v>3133000</v>
      </c>
      <c r="U460" s="53">
        <f>IF(perbaikan_revisi[[#This Row],[Akrual]]&gt;perbaikan_revisi[[#This Row],[JUMLAH ]],perbaikan_revisi[[#This Row],[Akrual]]-perbaikan_revisi[[#This Row],[JUMLAH ]],0)</f>
        <v>0</v>
      </c>
    </row>
    <row r="461" spans="1:21" ht="13.2" hidden="1" x14ac:dyDescent="0.25">
      <c r="A461" s="1" t="s">
        <v>819</v>
      </c>
      <c r="B461" s="48"/>
      <c r="C461" s="49" t="s">
        <v>820</v>
      </c>
      <c r="D461" s="48">
        <v>25</v>
      </c>
      <c r="E461" s="48" t="s">
        <v>26</v>
      </c>
      <c r="F461" s="50">
        <v>5437480</v>
      </c>
      <c r="G461" s="122">
        <f>ROUNDDOWN(D461*F461,-3)</f>
        <v>135937000</v>
      </c>
      <c r="H461" s="150"/>
      <c r="I461" s="49" t="s">
        <v>820</v>
      </c>
      <c r="J461" s="48">
        <v>25</v>
      </c>
      <c r="K461" s="48" t="s">
        <v>26</v>
      </c>
      <c r="L461" s="50">
        <v>5437480</v>
      </c>
      <c r="M461" s="50">
        <f>ROUNDDOWN(J461*L461,-3)</f>
        <v>135937000</v>
      </c>
      <c r="N461" s="247">
        <f>G461-M461</f>
        <v>0</v>
      </c>
      <c r="O461" s="187" t="s">
        <v>1292</v>
      </c>
      <c r="P461" s="181"/>
      <c r="Q461" s="180"/>
      <c r="T461" s="204" cm="1">
        <f t="array" ref="T461">_xlfn._xlws.FILTER(cek_realisasi[Akrual],cek_realisasi[Akun]=perbaikan_revisi[[#This Row],[Column1]],0)</f>
        <v>3133000</v>
      </c>
      <c r="U461" s="204">
        <f>IF(perbaikan_revisi[[#This Row],[Akrual]]&gt;perbaikan_revisi[[#This Row],[JUMLAH ]],perbaikan_revisi[[#This Row],[Akrual]]-perbaikan_revisi[[#This Row],[JUMLAH ]],0)</f>
        <v>0</v>
      </c>
    </row>
    <row r="462" spans="1:21" ht="13.2" x14ac:dyDescent="0.25">
      <c r="A462" s="1" t="s">
        <v>821</v>
      </c>
      <c r="B462" s="54" t="s">
        <v>191</v>
      </c>
      <c r="C462" s="55" t="s">
        <v>822</v>
      </c>
      <c r="D462" s="54"/>
      <c r="E462" s="54"/>
      <c r="F462" s="56"/>
      <c r="G462" s="124">
        <f>SUM(G463,G470,G472,G474)</f>
        <v>420700000</v>
      </c>
      <c r="H462" s="152" t="s">
        <v>191</v>
      </c>
      <c r="I462" s="55" t="s">
        <v>1288</v>
      </c>
      <c r="J462" s="54"/>
      <c r="K462" s="54"/>
      <c r="L462" s="56"/>
      <c r="M462" s="56">
        <f>SUM(M463,M470,M472,M474)</f>
        <v>623614000</v>
      </c>
      <c r="N462" s="326">
        <f>SUM(N463,N470,N472,N474)</f>
        <v>-202914000</v>
      </c>
      <c r="O462" s="207"/>
      <c r="P462" s="180" t="s">
        <v>507</v>
      </c>
      <c r="Q462" s="180" t="s">
        <v>508</v>
      </c>
      <c r="S462" s="223"/>
      <c r="T462" s="56" cm="1">
        <f t="array" ref="T462">_xlfn._xlws.FILTER(cek_realisasi[Akrual],cek_realisasi[Akun]=perbaikan_revisi[[#This Row],[Column1]],0)</f>
        <v>148140000</v>
      </c>
      <c r="U462" s="56">
        <f>IF(perbaikan_revisi[[#This Row],[Akrual]]&gt;perbaikan_revisi[[#This Row],[JUMLAH ]],perbaikan_revisi[[#This Row],[Akrual]]-perbaikan_revisi[[#This Row],[JUMLAH ]],0)</f>
        <v>0</v>
      </c>
    </row>
    <row r="463" spans="1:21" ht="15" x14ac:dyDescent="0.25">
      <c r="A463" s="1" t="s">
        <v>823</v>
      </c>
      <c r="B463" s="51" t="s">
        <v>523</v>
      </c>
      <c r="C463" s="52" t="s">
        <v>24</v>
      </c>
      <c r="D463" s="51"/>
      <c r="E463" s="51"/>
      <c r="F463" s="53"/>
      <c r="G463" s="123">
        <f>SUM(G464:G469)</f>
        <v>42900000</v>
      </c>
      <c r="H463" s="151" t="s">
        <v>523</v>
      </c>
      <c r="I463" s="52" t="s">
        <v>24</v>
      </c>
      <c r="J463" s="51"/>
      <c r="K463" s="51"/>
      <c r="L463" s="53"/>
      <c r="M463" s="53">
        <f>SUM(M464:M469)</f>
        <v>72950000</v>
      </c>
      <c r="N463" s="324">
        <f>SUM(N464:N469)</f>
        <v>-30050000</v>
      </c>
      <c r="O463" s="207"/>
      <c r="P463" s="180"/>
      <c r="Q463" s="180"/>
      <c r="R463" s="263" t="s">
        <v>322</v>
      </c>
      <c r="S463" s="223" t="s">
        <v>508</v>
      </c>
      <c r="T463" s="53" cm="1">
        <f t="array" ref="T463">_xlfn._xlws.FILTER(cek_realisasi[Akrual],cek_realisasi[Akun]=perbaikan_revisi[[#This Row],[Column1]],0)</f>
        <v>0</v>
      </c>
      <c r="U463" s="53">
        <f>IF(perbaikan_revisi[[#This Row],[Akrual]]&gt;perbaikan_revisi[[#This Row],[JUMLAH ]],perbaikan_revisi[[#This Row],[Akrual]]-perbaikan_revisi[[#This Row],[JUMLAH ]],0)</f>
        <v>0</v>
      </c>
    </row>
    <row r="464" spans="1:21" ht="13.2" x14ac:dyDescent="0.25">
      <c r="A464" s="1" t="s">
        <v>824</v>
      </c>
      <c r="B464" s="48"/>
      <c r="C464" s="49" t="s">
        <v>554</v>
      </c>
      <c r="D464" s="48">
        <v>100</v>
      </c>
      <c r="E464" s="48" t="s">
        <v>26</v>
      </c>
      <c r="F464" s="50">
        <v>75000</v>
      </c>
      <c r="G464" s="122">
        <f t="shared" ref="G464:G469" si="109">ROUNDDOWN(D464*F464,-3)</f>
        <v>7500000</v>
      </c>
      <c r="H464" s="150"/>
      <c r="I464" s="201" t="s">
        <v>554</v>
      </c>
      <c r="J464" s="202">
        <v>300</v>
      </c>
      <c r="K464" s="202" t="s">
        <v>26</v>
      </c>
      <c r="L464" s="204">
        <v>75000</v>
      </c>
      <c r="M464" s="204">
        <f t="shared" ref="M464:M469" si="110">ROUNDDOWN(J464*L464,-3)</f>
        <v>22500000</v>
      </c>
      <c r="N464" s="444">
        <f t="shared" ref="N464:N469" si="111">G464-M464</f>
        <v>-15000000</v>
      </c>
      <c r="O464" s="187" t="str">
        <f t="shared" ref="O464:O469" si="112">IF(AND(ISBLANK(H464),N464&lt;&gt;0),"Rev detil","")</f>
        <v>Rev detil</v>
      </c>
      <c r="P464" s="180"/>
      <c r="Q464" s="180"/>
      <c r="T464" s="50" cm="1">
        <f t="array" ref="T464">_xlfn._xlws.FILTER(cek_realisasi[Akrual],cek_realisasi[Akun]=perbaikan_revisi[[#This Row],[Column1]],0)</f>
        <v>0</v>
      </c>
      <c r="U464" s="50">
        <f>IF(perbaikan_revisi[[#This Row],[Akrual]]&gt;perbaikan_revisi[[#This Row],[JUMLAH ]],perbaikan_revisi[[#This Row],[Akrual]]-perbaikan_revisi[[#This Row],[JUMLAH ]],0)</f>
        <v>0</v>
      </c>
    </row>
    <row r="465" spans="1:21" ht="13.2" x14ac:dyDescent="0.25">
      <c r="A465" s="1" t="s">
        <v>825</v>
      </c>
      <c r="B465" s="48"/>
      <c r="C465" s="49" t="s">
        <v>555</v>
      </c>
      <c r="D465" s="48">
        <v>2</v>
      </c>
      <c r="E465" s="48" t="s">
        <v>120</v>
      </c>
      <c r="F465" s="50">
        <v>1500000</v>
      </c>
      <c r="G465" s="122">
        <f t="shared" si="109"/>
        <v>3000000</v>
      </c>
      <c r="H465" s="150"/>
      <c r="I465" s="49" t="s">
        <v>555</v>
      </c>
      <c r="J465" s="48">
        <v>2</v>
      </c>
      <c r="K465" s="48" t="s">
        <v>120</v>
      </c>
      <c r="L465" s="50">
        <v>1500000</v>
      </c>
      <c r="M465" s="50">
        <f t="shared" si="110"/>
        <v>3000000</v>
      </c>
      <c r="N465" s="247">
        <f t="shared" si="111"/>
        <v>0</v>
      </c>
      <c r="O465" s="187" t="str">
        <f t="shared" si="112"/>
        <v/>
      </c>
      <c r="P465" s="180"/>
      <c r="Q465" s="180"/>
      <c r="T465" s="50" cm="1">
        <f t="array" ref="T465">_xlfn._xlws.FILTER(cek_realisasi[Akrual],cek_realisasi[Akun]=perbaikan_revisi[[#This Row],[Column1]],0)</f>
        <v>0</v>
      </c>
      <c r="U465" s="50">
        <f>IF(perbaikan_revisi[[#This Row],[Akrual]]&gt;perbaikan_revisi[[#This Row],[JUMLAH ]],perbaikan_revisi[[#This Row],[Akrual]]-perbaikan_revisi[[#This Row],[JUMLAH ]],0)</f>
        <v>0</v>
      </c>
    </row>
    <row r="466" spans="1:21" ht="13.2" x14ac:dyDescent="0.25">
      <c r="A466" s="1" t="s">
        <v>826</v>
      </c>
      <c r="B466" s="48"/>
      <c r="C466" s="49" t="s">
        <v>556</v>
      </c>
      <c r="D466" s="48">
        <v>2</v>
      </c>
      <c r="E466" s="48" t="s">
        <v>120</v>
      </c>
      <c r="F466" s="50">
        <v>1500000</v>
      </c>
      <c r="G466" s="122">
        <f t="shared" si="109"/>
        <v>3000000</v>
      </c>
      <c r="H466" s="150"/>
      <c r="I466" s="49" t="s">
        <v>556</v>
      </c>
      <c r="J466" s="48">
        <v>2</v>
      </c>
      <c r="K466" s="48" t="s">
        <v>120</v>
      </c>
      <c r="L466" s="50">
        <v>1500000</v>
      </c>
      <c r="M466" s="50">
        <f t="shared" si="110"/>
        <v>3000000</v>
      </c>
      <c r="N466" s="247">
        <f t="shared" si="111"/>
        <v>0</v>
      </c>
      <c r="O466" s="187" t="str">
        <f t="shared" si="112"/>
        <v/>
      </c>
      <c r="P466" s="180"/>
      <c r="Q466" s="180"/>
      <c r="T466" s="50" cm="1">
        <f t="array" ref="T466">_xlfn._xlws.FILTER(cek_realisasi[Akrual],cek_realisasi[Akun]=perbaikan_revisi[[#This Row],[Column1]],0)</f>
        <v>0</v>
      </c>
      <c r="U466" s="50">
        <f>IF(perbaikan_revisi[[#This Row],[Akrual]]&gt;perbaikan_revisi[[#This Row],[JUMLAH ]],perbaikan_revisi[[#This Row],[Akrual]]-perbaikan_revisi[[#This Row],[JUMLAH ]],0)</f>
        <v>0</v>
      </c>
    </row>
    <row r="467" spans="1:21" ht="13.2" x14ac:dyDescent="0.25">
      <c r="A467" s="1" t="s">
        <v>827</v>
      </c>
      <c r="B467" s="48"/>
      <c r="C467" s="49" t="s">
        <v>557</v>
      </c>
      <c r="D467" s="48">
        <v>2</v>
      </c>
      <c r="E467" s="48" t="s">
        <v>120</v>
      </c>
      <c r="F467" s="50">
        <v>1000000</v>
      </c>
      <c r="G467" s="122">
        <f t="shared" si="109"/>
        <v>2000000</v>
      </c>
      <c r="H467" s="150"/>
      <c r="I467" s="49" t="s">
        <v>557</v>
      </c>
      <c r="J467" s="48">
        <v>2</v>
      </c>
      <c r="K467" s="48" t="s">
        <v>120</v>
      </c>
      <c r="L467" s="50">
        <v>1000000</v>
      </c>
      <c r="M467" s="50">
        <f t="shared" si="110"/>
        <v>2000000</v>
      </c>
      <c r="N467" s="247">
        <f t="shared" si="111"/>
        <v>0</v>
      </c>
      <c r="O467" s="187" t="str">
        <f t="shared" si="112"/>
        <v/>
      </c>
      <c r="P467" s="180"/>
      <c r="Q467" s="180"/>
      <c r="T467" s="50" cm="1">
        <f t="array" ref="T467">_xlfn._xlws.FILTER(cek_realisasi[Akrual],cek_realisasi[Akun]=perbaikan_revisi[[#This Row],[Column1]],0)</f>
        <v>0</v>
      </c>
      <c r="U467" s="50">
        <f>IF(perbaikan_revisi[[#This Row],[Akrual]]&gt;perbaikan_revisi[[#This Row],[JUMLAH ]],perbaikan_revisi[[#This Row],[Akrual]]-perbaikan_revisi[[#This Row],[JUMLAH ]],0)</f>
        <v>0</v>
      </c>
    </row>
    <row r="468" spans="1:21" ht="13.2" x14ac:dyDescent="0.25">
      <c r="A468" s="1" t="s">
        <v>828</v>
      </c>
      <c r="B468" s="48"/>
      <c r="C468" s="49" t="s">
        <v>829</v>
      </c>
      <c r="D468" s="48">
        <v>20</v>
      </c>
      <c r="E468" s="48" t="s">
        <v>59</v>
      </c>
      <c r="F468" s="50">
        <v>250000</v>
      </c>
      <c r="G468" s="122">
        <f t="shared" si="109"/>
        <v>5000000</v>
      </c>
      <c r="H468" s="150"/>
      <c r="I468" s="201" t="s">
        <v>829</v>
      </c>
      <c r="J468" s="202">
        <v>20</v>
      </c>
      <c r="K468" s="202" t="s">
        <v>59</v>
      </c>
      <c r="L468" s="204">
        <v>255000</v>
      </c>
      <c r="M468" s="204">
        <f t="shared" si="110"/>
        <v>5100000</v>
      </c>
      <c r="N468" s="444">
        <f t="shared" si="111"/>
        <v>-100000</v>
      </c>
      <c r="O468" s="187" t="str">
        <f t="shared" si="112"/>
        <v>Rev detil</v>
      </c>
      <c r="P468" s="181"/>
      <c r="Q468" s="180"/>
      <c r="T468" s="50" cm="1">
        <f t="array" ref="T468">_xlfn._xlws.FILTER(cek_realisasi[Akrual],cek_realisasi[Akun]=perbaikan_revisi[[#This Row],[Column1]],0)</f>
        <v>0</v>
      </c>
      <c r="U468" s="50">
        <f>IF(perbaikan_revisi[[#This Row],[Akrual]]&gt;perbaikan_revisi[[#This Row],[JUMLAH ]],perbaikan_revisi[[#This Row],[Akrual]]-perbaikan_revisi[[#This Row],[JUMLAH ]],0)</f>
        <v>0</v>
      </c>
    </row>
    <row r="469" spans="1:21" ht="13.2" x14ac:dyDescent="0.25">
      <c r="A469" s="1" t="s">
        <v>830</v>
      </c>
      <c r="B469" s="48"/>
      <c r="C469" s="49" t="s">
        <v>831</v>
      </c>
      <c r="D469" s="48">
        <v>80</v>
      </c>
      <c r="E469" s="48" t="s">
        <v>26</v>
      </c>
      <c r="F469" s="50">
        <v>280000</v>
      </c>
      <c r="G469" s="122">
        <f t="shared" si="109"/>
        <v>22400000</v>
      </c>
      <c r="H469" s="150"/>
      <c r="I469" s="201" t="s">
        <v>831</v>
      </c>
      <c r="J469" s="202">
        <v>120</v>
      </c>
      <c r="K469" s="202" t="s">
        <v>26</v>
      </c>
      <c r="L469" s="204">
        <v>311250</v>
      </c>
      <c r="M469" s="204">
        <f t="shared" si="110"/>
        <v>37350000</v>
      </c>
      <c r="N469" s="443">
        <f t="shared" si="111"/>
        <v>-14950000</v>
      </c>
      <c r="O469" s="187" t="str">
        <f t="shared" si="112"/>
        <v>Rev detil</v>
      </c>
      <c r="P469" s="181"/>
      <c r="Q469" s="180"/>
      <c r="T469" s="50" cm="1">
        <f t="array" ref="T469">_xlfn._xlws.FILTER(cek_realisasi[Akrual],cek_realisasi[Akun]=perbaikan_revisi[[#This Row],[Column1]],0)</f>
        <v>0</v>
      </c>
      <c r="U469" s="50">
        <f>IF(perbaikan_revisi[[#This Row],[Akrual]]&gt;perbaikan_revisi[[#This Row],[JUMLAH ]],perbaikan_revisi[[#This Row],[Akrual]]-perbaikan_revisi[[#This Row],[JUMLAH ]],0)</f>
        <v>0</v>
      </c>
    </row>
    <row r="470" spans="1:21" ht="15" x14ac:dyDescent="0.25">
      <c r="A470" s="1" t="s">
        <v>832</v>
      </c>
      <c r="B470" s="45" t="s">
        <v>528</v>
      </c>
      <c r="C470" s="46" t="s">
        <v>31</v>
      </c>
      <c r="D470" s="45"/>
      <c r="E470" s="45"/>
      <c r="F470" s="47"/>
      <c r="G470" s="121">
        <f>G471</f>
        <v>16000000</v>
      </c>
      <c r="H470" s="149" t="s">
        <v>528</v>
      </c>
      <c r="I470" s="46" t="s">
        <v>31</v>
      </c>
      <c r="J470" s="45"/>
      <c r="K470" s="45"/>
      <c r="L470" s="47"/>
      <c r="M470" s="47">
        <f>M471</f>
        <v>16000000</v>
      </c>
      <c r="N470" s="323">
        <f>N471</f>
        <v>0</v>
      </c>
      <c r="O470" s="207"/>
      <c r="P470" s="180"/>
      <c r="Q470" s="180"/>
      <c r="R470" s="263" t="s">
        <v>322</v>
      </c>
      <c r="S470" s="223" t="s">
        <v>508</v>
      </c>
      <c r="T470" s="47" cm="1">
        <f t="array" ref="T470">_xlfn._xlws.FILTER(cek_realisasi[Akrual],cek_realisasi[Akun]=perbaikan_revisi[[#This Row],[Column1]],0)</f>
        <v>0</v>
      </c>
      <c r="U470" s="47">
        <f>IF(perbaikan_revisi[[#This Row],[Akrual]]&gt;perbaikan_revisi[[#This Row],[JUMLAH ]],perbaikan_revisi[[#This Row],[Akrual]]-perbaikan_revisi[[#This Row],[JUMLAH ]],0)</f>
        <v>0</v>
      </c>
    </row>
    <row r="471" spans="1:21" ht="13.2" hidden="1" x14ac:dyDescent="0.25">
      <c r="A471" s="1" t="s">
        <v>833</v>
      </c>
      <c r="B471" s="48"/>
      <c r="C471" s="49" t="s">
        <v>558</v>
      </c>
      <c r="D471" s="48">
        <v>16</v>
      </c>
      <c r="E471" s="48" t="s">
        <v>33</v>
      </c>
      <c r="F471" s="50">
        <v>1000000</v>
      </c>
      <c r="G471" s="122">
        <f>ROUNDDOWN(D471*F471,-3)</f>
        <v>16000000</v>
      </c>
      <c r="H471" s="150"/>
      <c r="I471" s="49" t="s">
        <v>558</v>
      </c>
      <c r="J471" s="48">
        <v>16</v>
      </c>
      <c r="K471" s="48" t="s">
        <v>33</v>
      </c>
      <c r="L471" s="50">
        <v>1000000</v>
      </c>
      <c r="M471" s="50">
        <f>ROUNDDOWN(J471*L471,-3)</f>
        <v>16000000</v>
      </c>
      <c r="N471" s="247">
        <f>G471-M471</f>
        <v>0</v>
      </c>
      <c r="O471" s="187" t="s">
        <v>1292</v>
      </c>
      <c r="P471" s="180"/>
      <c r="Q471" s="180"/>
      <c r="T471" s="204" cm="1">
        <f t="array" ref="T471">_xlfn._xlws.FILTER(cek_realisasi[Akrual],cek_realisasi[Akun]=perbaikan_revisi[[#This Row],[Column1]],0)</f>
        <v>0</v>
      </c>
      <c r="U471" s="204">
        <f>IF(perbaikan_revisi[[#This Row],[Akrual]]&gt;perbaikan_revisi[[#This Row],[JUMLAH ]],perbaikan_revisi[[#This Row],[Akrual]]-perbaikan_revisi[[#This Row],[JUMLAH ]],0)</f>
        <v>0</v>
      </c>
    </row>
    <row r="472" spans="1:21" ht="15" x14ac:dyDescent="0.25">
      <c r="A472" s="1" t="s">
        <v>834</v>
      </c>
      <c r="B472" s="51" t="s">
        <v>525</v>
      </c>
      <c r="C472" s="52" t="s">
        <v>35</v>
      </c>
      <c r="D472" s="51"/>
      <c r="E472" s="51"/>
      <c r="F472" s="53"/>
      <c r="G472" s="123">
        <f>G473</f>
        <v>15000000</v>
      </c>
      <c r="H472" s="151" t="s">
        <v>525</v>
      </c>
      <c r="I472" s="52" t="s">
        <v>35</v>
      </c>
      <c r="J472" s="51"/>
      <c r="K472" s="51"/>
      <c r="L472" s="53"/>
      <c r="M472" s="53">
        <f>M473</f>
        <v>90000000</v>
      </c>
      <c r="N472" s="324">
        <f>N473</f>
        <v>-75000000</v>
      </c>
      <c r="O472" s="207"/>
      <c r="P472" s="180"/>
      <c r="Q472" s="180"/>
      <c r="R472" s="263" t="s">
        <v>322</v>
      </c>
      <c r="S472" s="223" t="s">
        <v>508</v>
      </c>
      <c r="T472" s="53" cm="1">
        <f t="array" ref="T472">_xlfn._xlws.FILTER(cek_realisasi[Akrual],cek_realisasi[Akun]=perbaikan_revisi[[#This Row],[Column1]],0)</f>
        <v>0</v>
      </c>
      <c r="U472" s="53">
        <f>IF(perbaikan_revisi[[#This Row],[Akrual]]&gt;perbaikan_revisi[[#This Row],[JUMLAH ]],perbaikan_revisi[[#This Row],[Akrual]]-perbaikan_revisi[[#This Row],[JUMLAH ]],0)</f>
        <v>0</v>
      </c>
    </row>
    <row r="473" spans="1:21" ht="14.4" x14ac:dyDescent="0.3">
      <c r="A473" s="1" t="s">
        <v>835</v>
      </c>
      <c r="B473" s="48"/>
      <c r="C473" s="49" t="s">
        <v>836</v>
      </c>
      <c r="D473" s="48">
        <v>2</v>
      </c>
      <c r="E473" s="48" t="s">
        <v>26</v>
      </c>
      <c r="F473" s="50">
        <v>7500000</v>
      </c>
      <c r="G473" s="122">
        <f>ROUNDDOWN(D473*F473,-3)</f>
        <v>15000000</v>
      </c>
      <c r="H473" s="150"/>
      <c r="I473" s="201" t="s">
        <v>1289</v>
      </c>
      <c r="J473" s="433">
        <v>12</v>
      </c>
      <c r="K473" s="433" t="s">
        <v>26</v>
      </c>
      <c r="L473" s="434">
        <v>7500000</v>
      </c>
      <c r="M473" s="204">
        <f>ROUNDDOWN(J473*L473,-3)</f>
        <v>90000000</v>
      </c>
      <c r="N473" s="443">
        <f>G473-M473</f>
        <v>-75000000</v>
      </c>
      <c r="O473" s="187" t="str">
        <f t="shared" ref="O473" si="113">IF(AND(ISBLANK(H473),N473&lt;&gt;0),"Rev detil","")</f>
        <v>Rev detil</v>
      </c>
      <c r="P473" s="180"/>
      <c r="Q473" s="180"/>
      <c r="T473" s="50" cm="1">
        <f t="array" ref="T473">_xlfn._xlws.FILTER(cek_realisasi[Akrual],cek_realisasi[Akun]=perbaikan_revisi[[#This Row],[Column1]],0)</f>
        <v>0</v>
      </c>
      <c r="U473" s="50">
        <f>IF(perbaikan_revisi[[#This Row],[Akrual]]&gt;perbaikan_revisi[[#This Row],[JUMLAH ]],perbaikan_revisi[[#This Row],[Akrual]]-perbaikan_revisi[[#This Row],[JUMLAH ]],0)</f>
        <v>0</v>
      </c>
    </row>
    <row r="474" spans="1:21" ht="15" x14ac:dyDescent="0.25">
      <c r="A474" s="1" t="s">
        <v>837</v>
      </c>
      <c r="B474" s="51" t="s">
        <v>529</v>
      </c>
      <c r="C474" s="52" t="s">
        <v>477</v>
      </c>
      <c r="D474" s="51"/>
      <c r="E474" s="51"/>
      <c r="F474" s="53"/>
      <c r="G474" s="123">
        <f>SUM(G475:G477)</f>
        <v>346800000</v>
      </c>
      <c r="H474" s="151" t="s">
        <v>529</v>
      </c>
      <c r="I474" s="52" t="s">
        <v>477</v>
      </c>
      <c r="J474" s="51"/>
      <c r="K474" s="51"/>
      <c r="L474" s="53"/>
      <c r="M474" s="53">
        <f>SUM(M475:M477)</f>
        <v>444664000</v>
      </c>
      <c r="N474" s="324">
        <f>SUM(N475:N477)</f>
        <v>-97864000</v>
      </c>
      <c r="O474" s="207"/>
      <c r="P474" s="180"/>
      <c r="Q474" s="180"/>
      <c r="R474" s="263" t="s">
        <v>322</v>
      </c>
      <c r="S474" s="223" t="s">
        <v>508</v>
      </c>
      <c r="T474" s="53" cm="1">
        <f t="array" ref="T474">_xlfn._xlws.FILTER(cek_realisasi[Akrual],cek_realisasi[Akun]=perbaikan_revisi[[#This Row],[Column1]],0)</f>
        <v>148140000</v>
      </c>
      <c r="U474" s="53">
        <f>IF(perbaikan_revisi[[#This Row],[Akrual]]&gt;perbaikan_revisi[[#This Row],[JUMLAH ]],perbaikan_revisi[[#This Row],[Akrual]]-perbaikan_revisi[[#This Row],[JUMLAH ]],0)</f>
        <v>0</v>
      </c>
    </row>
    <row r="475" spans="1:21" ht="13.2" x14ac:dyDescent="0.25">
      <c r="A475" s="1" t="s">
        <v>838</v>
      </c>
      <c r="B475" s="48"/>
      <c r="C475" s="49" t="s">
        <v>839</v>
      </c>
      <c r="D475" s="48">
        <v>160</v>
      </c>
      <c r="E475" s="48" t="s">
        <v>479</v>
      </c>
      <c r="F475" s="50">
        <v>825000</v>
      </c>
      <c r="G475" s="122">
        <f>ROUNDDOWN(D475*F475,-3)</f>
        <v>132000000</v>
      </c>
      <c r="H475" s="150"/>
      <c r="I475" s="201" t="s">
        <v>1290</v>
      </c>
      <c r="J475" s="202">
        <v>240</v>
      </c>
      <c r="K475" s="202" t="s">
        <v>479</v>
      </c>
      <c r="L475" s="204">
        <v>933000</v>
      </c>
      <c r="M475" s="204">
        <f>ROUNDDOWN(J475*L475,-3)</f>
        <v>223920000</v>
      </c>
      <c r="N475" s="443">
        <f t="shared" ref="N475:N482" si="114">G475-M475</f>
        <v>-91920000</v>
      </c>
      <c r="O475" s="187" t="str">
        <f t="shared" ref="O475:O477" si="115">IF(AND(ISBLANK(H475),N475&lt;&gt;0),"Rev detil","")</f>
        <v>Rev detil</v>
      </c>
      <c r="P475" s="180"/>
      <c r="Q475" s="180"/>
      <c r="T475" s="50" cm="1">
        <f t="array" ref="T475">_xlfn._xlws.FILTER(cek_realisasi[Akrual],cek_realisasi[Akun]=perbaikan_revisi[[#This Row],[Column1]],0)</f>
        <v>148140000</v>
      </c>
      <c r="U475" s="50">
        <f>IF(perbaikan_revisi[[#This Row],[Akrual]]&gt;perbaikan_revisi[[#This Row],[JUMLAH ]],perbaikan_revisi[[#This Row],[Akrual]]-perbaikan_revisi[[#This Row],[JUMLAH ]],0)</f>
        <v>0</v>
      </c>
    </row>
    <row r="476" spans="1:21" ht="13.2" x14ac:dyDescent="0.25">
      <c r="A476" s="1" t="s">
        <v>840</v>
      </c>
      <c r="B476" s="48"/>
      <c r="C476" s="49" t="s">
        <v>841</v>
      </c>
      <c r="D476" s="48">
        <v>240</v>
      </c>
      <c r="E476" s="48" t="s">
        <v>479</v>
      </c>
      <c r="F476" s="50">
        <v>145000</v>
      </c>
      <c r="G476" s="122">
        <f>ROUNDDOWN(D476*F476,-3)</f>
        <v>34800000</v>
      </c>
      <c r="H476" s="150"/>
      <c r="I476" s="201" t="s">
        <v>956</v>
      </c>
      <c r="J476" s="202">
        <v>35</v>
      </c>
      <c r="K476" s="202" t="s">
        <v>26</v>
      </c>
      <c r="L476" s="204">
        <v>6306971.4285714282</v>
      </c>
      <c r="M476" s="204">
        <f>ROUNDDOWN(J476*L476,-3)</f>
        <v>220744000</v>
      </c>
      <c r="N476" s="443">
        <f t="shared" si="114"/>
        <v>-185944000</v>
      </c>
      <c r="O476" s="187" t="str">
        <f t="shared" si="115"/>
        <v>Rev detil</v>
      </c>
      <c r="P476" s="180"/>
      <c r="Q476" s="180"/>
      <c r="T476" s="50" cm="1">
        <f t="array" ref="T476">_xlfn._xlws.FILTER(cek_realisasi[Akrual],cek_realisasi[Akun]=perbaikan_revisi[[#This Row],[Column1]],0)</f>
        <v>0</v>
      </c>
      <c r="U476" s="50">
        <f>IF(perbaikan_revisi[[#This Row],[Akrual]]&gt;perbaikan_revisi[[#This Row],[JUMLAH ]],perbaikan_revisi[[#This Row],[Akrual]]-perbaikan_revisi[[#This Row],[JUMLAH ]],0)</f>
        <v>0</v>
      </c>
    </row>
    <row r="477" spans="1:21" ht="13.2" x14ac:dyDescent="0.25">
      <c r="A477" s="1" t="s">
        <v>842</v>
      </c>
      <c r="B477" s="48"/>
      <c r="C477" s="49" t="s">
        <v>843</v>
      </c>
      <c r="D477" s="48">
        <v>30</v>
      </c>
      <c r="E477" s="48" t="s">
        <v>26</v>
      </c>
      <c r="F477" s="50">
        <v>6000000</v>
      </c>
      <c r="G477" s="122">
        <f>ROUNDDOWN(D477*F477,-3)</f>
        <v>180000000</v>
      </c>
      <c r="H477" s="150"/>
      <c r="I477" s="201"/>
      <c r="J477" s="202"/>
      <c r="K477" s="202"/>
      <c r="L477" s="204"/>
      <c r="M477" s="204"/>
      <c r="N477" s="443">
        <f t="shared" si="114"/>
        <v>180000000</v>
      </c>
      <c r="O477" s="187" t="str">
        <f t="shared" si="115"/>
        <v>Rev detil</v>
      </c>
      <c r="P477" s="180"/>
      <c r="Q477" s="180"/>
      <c r="T477" s="50" cm="1">
        <f t="array" ref="T477">_xlfn._xlws.FILTER(cek_realisasi[Akrual],cek_realisasi[Akun]=perbaikan_revisi[[#This Row],[Column1]],0)</f>
        <v>0</v>
      </c>
      <c r="U477" s="50">
        <f>IF(perbaikan_revisi[[#This Row],[Akrual]]&gt;perbaikan_revisi[[#This Row],[JUMLAH ]],perbaikan_revisi[[#This Row],[Akrual]]-perbaikan_revisi[[#This Row],[JUMLAH ]],0)</f>
        <v>0</v>
      </c>
    </row>
    <row r="478" spans="1:21" ht="13.2" hidden="1" x14ac:dyDescent="0.25">
      <c r="A478" s="425" t="s">
        <v>842</v>
      </c>
      <c r="B478" s="48"/>
      <c r="C478" s="49"/>
      <c r="D478" s="48"/>
      <c r="E478" s="48"/>
      <c r="F478" s="50"/>
      <c r="G478" s="122">
        <f t="shared" ref="G478:G484" si="116">ROUNDDOWN(D478*F478,-3)</f>
        <v>0</v>
      </c>
      <c r="H478" s="152" t="s">
        <v>203</v>
      </c>
      <c r="I478" s="55" t="s">
        <v>1092</v>
      </c>
      <c r="J478" s="54"/>
      <c r="K478" s="54"/>
      <c r="L478" s="56"/>
      <c r="M478" s="56">
        <f>SUM(M479,M483)</f>
        <v>0</v>
      </c>
      <c r="N478" s="326">
        <f t="shared" si="114"/>
        <v>0</v>
      </c>
      <c r="O478" s="178" t="s">
        <v>1291</v>
      </c>
      <c r="P478" s="384" t="s">
        <v>507</v>
      </c>
      <c r="Q478" s="384" t="s">
        <v>508</v>
      </c>
      <c r="S478" s="223"/>
      <c r="T478" s="56"/>
      <c r="U478" s="56">
        <f>IF(perbaikan_revisi[[#This Row],[Akrual]]&gt;perbaikan_revisi[[#This Row],[JUMLAH ]],perbaikan_revisi[[#This Row],[Akrual]]-perbaikan_revisi[[#This Row],[JUMLAH ]],0)</f>
        <v>0</v>
      </c>
    </row>
    <row r="479" spans="1:21" ht="15" hidden="1" x14ac:dyDescent="0.25">
      <c r="A479" s="425" t="s">
        <v>842</v>
      </c>
      <c r="B479" s="48"/>
      <c r="C479" s="49"/>
      <c r="D479" s="48"/>
      <c r="E479" s="48"/>
      <c r="F479" s="50"/>
      <c r="G479" s="122">
        <f t="shared" si="116"/>
        <v>0</v>
      </c>
      <c r="H479" s="151" t="s">
        <v>523</v>
      </c>
      <c r="I479" s="52" t="s">
        <v>24</v>
      </c>
      <c r="J479" s="51"/>
      <c r="K479" s="51"/>
      <c r="L479" s="53"/>
      <c r="M479" s="53">
        <f>SUM(M480:M482)</f>
        <v>0</v>
      </c>
      <c r="N479" s="247">
        <f t="shared" si="114"/>
        <v>0</v>
      </c>
      <c r="O479" s="178" t="s">
        <v>1291</v>
      </c>
      <c r="P479" s="180"/>
      <c r="Q479" s="180"/>
      <c r="R479" s="263" t="s">
        <v>322</v>
      </c>
      <c r="S479" s="223" t="s">
        <v>508</v>
      </c>
      <c r="T479" s="53"/>
      <c r="U479" s="53">
        <f>IF(perbaikan_revisi[[#This Row],[Akrual]]&gt;perbaikan_revisi[[#This Row],[JUMLAH ]],perbaikan_revisi[[#This Row],[Akrual]]-perbaikan_revisi[[#This Row],[JUMLAH ]],0)</f>
        <v>0</v>
      </c>
    </row>
    <row r="480" spans="1:21" ht="13.2" hidden="1" x14ac:dyDescent="0.25">
      <c r="A480" s="425" t="s">
        <v>842</v>
      </c>
      <c r="B480" s="48"/>
      <c r="C480" s="49"/>
      <c r="D480" s="48"/>
      <c r="E480" s="48"/>
      <c r="F480" s="50"/>
      <c r="G480" s="122">
        <f t="shared" si="116"/>
        <v>0</v>
      </c>
      <c r="H480" s="150"/>
      <c r="I480" s="201" t="s">
        <v>630</v>
      </c>
      <c r="J480" s="389">
        <v>1</v>
      </c>
      <c r="K480" s="202" t="s">
        <v>120</v>
      </c>
      <c r="L480" s="204">
        <v>1500000</v>
      </c>
      <c r="M480" s="204">
        <v>0</v>
      </c>
      <c r="N480" s="375">
        <f t="shared" si="114"/>
        <v>0</v>
      </c>
      <c r="O480" s="187" t="s">
        <v>1291</v>
      </c>
      <c r="P480" s="180"/>
      <c r="Q480" s="180"/>
      <c r="T480" s="204"/>
      <c r="U480" s="204">
        <f>IF(perbaikan_revisi[[#This Row],[Akrual]]&gt;perbaikan_revisi[[#This Row],[JUMLAH ]],perbaikan_revisi[[#This Row],[Akrual]]-perbaikan_revisi[[#This Row],[JUMLAH ]],0)</f>
        <v>0</v>
      </c>
    </row>
    <row r="481" spans="1:21" ht="13.2" hidden="1" x14ac:dyDescent="0.25">
      <c r="A481" s="425" t="s">
        <v>842</v>
      </c>
      <c r="B481" s="48"/>
      <c r="C481" s="49"/>
      <c r="D481" s="48"/>
      <c r="E481" s="48"/>
      <c r="F481" s="50"/>
      <c r="G481" s="122">
        <f t="shared" si="116"/>
        <v>0</v>
      </c>
      <c r="H481" s="150"/>
      <c r="I481" s="201" t="s">
        <v>562</v>
      </c>
      <c r="J481" s="389">
        <v>1</v>
      </c>
      <c r="K481" s="202" t="s">
        <v>120</v>
      </c>
      <c r="L481" s="204">
        <v>1500000</v>
      </c>
      <c r="M481" s="204">
        <v>0</v>
      </c>
      <c r="N481" s="375">
        <f t="shared" si="114"/>
        <v>0</v>
      </c>
      <c r="O481" s="187" t="s">
        <v>1291</v>
      </c>
      <c r="P481" s="180"/>
      <c r="Q481" s="180"/>
      <c r="T481" s="204"/>
      <c r="U481" s="204">
        <f>IF(perbaikan_revisi[[#This Row],[Akrual]]&gt;perbaikan_revisi[[#This Row],[JUMLAH ]],perbaikan_revisi[[#This Row],[Akrual]]-perbaikan_revisi[[#This Row],[JUMLAH ]],0)</f>
        <v>0</v>
      </c>
    </row>
    <row r="482" spans="1:21" ht="13.2" hidden="1" x14ac:dyDescent="0.25">
      <c r="A482" s="425" t="s">
        <v>842</v>
      </c>
      <c r="B482" s="48"/>
      <c r="C482" s="49"/>
      <c r="D482" s="48"/>
      <c r="E482" s="48"/>
      <c r="F482" s="50"/>
      <c r="G482" s="122">
        <f t="shared" si="116"/>
        <v>0</v>
      </c>
      <c r="H482" s="150"/>
      <c r="I482" s="201" t="s">
        <v>563</v>
      </c>
      <c r="J482" s="389">
        <v>1</v>
      </c>
      <c r="K482" s="202" t="s">
        <v>120</v>
      </c>
      <c r="L482" s="204">
        <v>1000000</v>
      </c>
      <c r="M482" s="204">
        <v>0</v>
      </c>
      <c r="N482" s="375">
        <f t="shared" si="114"/>
        <v>0</v>
      </c>
      <c r="O482" s="187" t="s">
        <v>1291</v>
      </c>
      <c r="P482" s="180"/>
      <c r="Q482" s="180"/>
      <c r="T482" s="204"/>
      <c r="U482" s="204">
        <f>IF(perbaikan_revisi[[#This Row],[Akrual]]&gt;perbaikan_revisi[[#This Row],[JUMLAH ]],perbaikan_revisi[[#This Row],[Akrual]]-perbaikan_revisi[[#This Row],[JUMLAH ]],0)</f>
        <v>0</v>
      </c>
    </row>
    <row r="483" spans="1:21" ht="15" hidden="1" x14ac:dyDescent="0.25">
      <c r="A483" s="425" t="s">
        <v>842</v>
      </c>
      <c r="B483" s="48"/>
      <c r="C483" s="49"/>
      <c r="D483" s="48"/>
      <c r="E483" s="48"/>
      <c r="F483" s="50"/>
      <c r="G483" s="122">
        <f t="shared" si="116"/>
        <v>0</v>
      </c>
      <c r="H483" s="151" t="s">
        <v>525</v>
      </c>
      <c r="I483" s="52" t="s">
        <v>35</v>
      </c>
      <c r="J483" s="51"/>
      <c r="K483" s="51"/>
      <c r="L483" s="53"/>
      <c r="M483" s="53">
        <f>M484</f>
        <v>0</v>
      </c>
      <c r="N483" s="247">
        <f t="shared" ref="N483" si="117">G483-M483</f>
        <v>0</v>
      </c>
      <c r="O483" s="178" t="s">
        <v>1291</v>
      </c>
      <c r="P483" s="180"/>
      <c r="Q483" s="180"/>
      <c r="R483" s="263" t="s">
        <v>322</v>
      </c>
      <c r="S483" s="223" t="s">
        <v>508</v>
      </c>
      <c r="T483" s="53"/>
      <c r="U483" s="53">
        <f>IF(perbaikan_revisi[[#This Row],[Akrual]]&gt;perbaikan_revisi[[#This Row],[JUMLAH ]],perbaikan_revisi[[#This Row],[Akrual]]-perbaikan_revisi[[#This Row],[JUMLAH ]],0)</f>
        <v>0</v>
      </c>
    </row>
    <row r="484" spans="1:21" ht="13.2" hidden="1" x14ac:dyDescent="0.25">
      <c r="A484" s="425" t="s">
        <v>842</v>
      </c>
      <c r="B484" s="48"/>
      <c r="C484" s="49"/>
      <c r="D484" s="48"/>
      <c r="E484" s="48"/>
      <c r="F484" s="50"/>
      <c r="G484" s="122">
        <f t="shared" si="116"/>
        <v>0</v>
      </c>
      <c r="H484" s="150"/>
      <c r="I484" s="201" t="s">
        <v>1097</v>
      </c>
      <c r="J484" s="389">
        <v>12</v>
      </c>
      <c r="K484" s="202" t="s">
        <v>26</v>
      </c>
      <c r="L484" s="204">
        <v>6900000</v>
      </c>
      <c r="M484" s="204">
        <v>0</v>
      </c>
      <c r="N484" s="375">
        <f>G484-M484</f>
        <v>0</v>
      </c>
      <c r="O484" s="187" t="s">
        <v>1291</v>
      </c>
      <c r="P484" s="180"/>
      <c r="Q484" s="180"/>
      <c r="T484" s="204"/>
      <c r="U484" s="204">
        <f>IF(perbaikan_revisi[[#This Row],[Akrual]]&gt;perbaikan_revisi[[#This Row],[JUMLAH ]],perbaikan_revisi[[#This Row],[Akrual]]-perbaikan_revisi[[#This Row],[JUMLAH ]],0)</f>
        <v>0</v>
      </c>
    </row>
    <row r="485" spans="1:21" ht="13.2" hidden="1" x14ac:dyDescent="0.25">
      <c r="A485" s="425" t="s">
        <v>842</v>
      </c>
      <c r="B485" s="48"/>
      <c r="C485" s="49"/>
      <c r="D485" s="48"/>
      <c r="E485" s="48"/>
      <c r="F485" s="50"/>
      <c r="G485" s="122"/>
      <c r="H485" s="152" t="s">
        <v>214</v>
      </c>
      <c r="I485" s="55" t="s">
        <v>1094</v>
      </c>
      <c r="J485" s="54"/>
      <c r="K485" s="54"/>
      <c r="L485" s="56"/>
      <c r="M485" s="56">
        <f>SUM(M486,M493,M495)</f>
        <v>0</v>
      </c>
      <c r="N485" s="326">
        <f t="shared" ref="N485:N495" si="118">G485-M485</f>
        <v>0</v>
      </c>
      <c r="O485" s="178" t="s">
        <v>1291</v>
      </c>
      <c r="P485" s="384" t="s">
        <v>507</v>
      </c>
      <c r="Q485" s="384" t="s">
        <v>508</v>
      </c>
      <c r="S485" s="223"/>
      <c r="T485" s="56"/>
      <c r="U485" s="56">
        <f>IF(perbaikan_revisi[[#This Row],[Akrual]]&gt;perbaikan_revisi[[#This Row],[JUMLAH ]],perbaikan_revisi[[#This Row],[Akrual]]-perbaikan_revisi[[#This Row],[JUMLAH ]],0)</f>
        <v>0</v>
      </c>
    </row>
    <row r="486" spans="1:21" ht="15" hidden="1" x14ac:dyDescent="0.25">
      <c r="A486" s="425" t="s">
        <v>842</v>
      </c>
      <c r="B486" s="48"/>
      <c r="C486" s="49"/>
      <c r="D486" s="48"/>
      <c r="E486" s="48"/>
      <c r="F486" s="50"/>
      <c r="G486" s="122"/>
      <c r="H486" s="151" t="s">
        <v>523</v>
      </c>
      <c r="I486" s="52" t="s">
        <v>24</v>
      </c>
      <c r="J486" s="51"/>
      <c r="K486" s="51"/>
      <c r="L486" s="53"/>
      <c r="M486" s="53">
        <f>SUM(M487:M492)</f>
        <v>0</v>
      </c>
      <c r="N486" s="247">
        <f t="shared" si="118"/>
        <v>0</v>
      </c>
      <c r="O486" s="178" t="s">
        <v>1291</v>
      </c>
      <c r="P486" s="180"/>
      <c r="Q486" s="180"/>
      <c r="R486" s="263" t="s">
        <v>322</v>
      </c>
      <c r="S486" s="223" t="s">
        <v>508</v>
      </c>
      <c r="T486" s="53"/>
      <c r="U486" s="53">
        <f>IF(perbaikan_revisi[[#This Row],[Akrual]]&gt;perbaikan_revisi[[#This Row],[JUMLAH ]],perbaikan_revisi[[#This Row],[Akrual]]-perbaikan_revisi[[#This Row],[JUMLAH ]],0)</f>
        <v>0</v>
      </c>
    </row>
    <row r="487" spans="1:21" ht="13.2" hidden="1" x14ac:dyDescent="0.25">
      <c r="A487" s="425" t="s">
        <v>842</v>
      </c>
      <c r="B487" s="48"/>
      <c r="C487" s="49"/>
      <c r="D487" s="48"/>
      <c r="E487" s="48"/>
      <c r="F487" s="50"/>
      <c r="G487" s="122"/>
      <c r="H487" s="150"/>
      <c r="I487" s="201" t="s">
        <v>554</v>
      </c>
      <c r="J487" s="389">
        <v>20</v>
      </c>
      <c r="K487" s="202" t="s">
        <v>26</v>
      </c>
      <c r="L487" s="204">
        <v>75000</v>
      </c>
      <c r="M487" s="204">
        <v>0</v>
      </c>
      <c r="N487" s="375">
        <f t="shared" si="118"/>
        <v>0</v>
      </c>
      <c r="O487" s="187" t="s">
        <v>1291</v>
      </c>
      <c r="P487" s="180"/>
      <c r="Q487" s="180"/>
      <c r="T487" s="204"/>
      <c r="U487" s="204">
        <f>IF(perbaikan_revisi[[#This Row],[Akrual]]&gt;perbaikan_revisi[[#This Row],[JUMLAH ]],perbaikan_revisi[[#This Row],[Akrual]]-perbaikan_revisi[[#This Row],[JUMLAH ]],0)</f>
        <v>0</v>
      </c>
    </row>
    <row r="488" spans="1:21" ht="13.2" hidden="1" x14ac:dyDescent="0.25">
      <c r="A488" s="425" t="s">
        <v>842</v>
      </c>
      <c r="B488" s="48"/>
      <c r="C488" s="49"/>
      <c r="D488" s="48"/>
      <c r="E488" s="426"/>
      <c r="F488" s="50"/>
      <c r="G488" s="122"/>
      <c r="H488" s="150"/>
      <c r="I488" s="201" t="s">
        <v>555</v>
      </c>
      <c r="J488" s="389">
        <v>1</v>
      </c>
      <c r="K488" s="202" t="s">
        <v>120</v>
      </c>
      <c r="L488" s="204">
        <v>1500000</v>
      </c>
      <c r="M488" s="204">
        <v>0</v>
      </c>
      <c r="N488" s="375">
        <f t="shared" si="118"/>
        <v>0</v>
      </c>
      <c r="O488" s="187" t="s">
        <v>1291</v>
      </c>
      <c r="P488" s="180"/>
      <c r="Q488" s="180"/>
      <c r="T488" s="204"/>
      <c r="U488" s="204">
        <f>IF(perbaikan_revisi[[#This Row],[Akrual]]&gt;perbaikan_revisi[[#This Row],[JUMLAH ]],perbaikan_revisi[[#This Row],[Akrual]]-perbaikan_revisi[[#This Row],[JUMLAH ]],0)</f>
        <v>0</v>
      </c>
    </row>
    <row r="489" spans="1:21" ht="13.2" hidden="1" x14ac:dyDescent="0.25">
      <c r="A489" s="425" t="s">
        <v>842</v>
      </c>
      <c r="B489" s="48"/>
      <c r="C489" s="49"/>
      <c r="D489" s="48"/>
      <c r="E489" s="426"/>
      <c r="F489" s="50"/>
      <c r="G489" s="122"/>
      <c r="H489" s="150"/>
      <c r="I489" s="201" t="s">
        <v>556</v>
      </c>
      <c r="J489" s="389">
        <v>1</v>
      </c>
      <c r="K489" s="202" t="s">
        <v>120</v>
      </c>
      <c r="L489" s="204">
        <v>1500000</v>
      </c>
      <c r="M489" s="204">
        <v>0</v>
      </c>
      <c r="N489" s="375">
        <f t="shared" si="118"/>
        <v>0</v>
      </c>
      <c r="O489" s="187" t="s">
        <v>1291</v>
      </c>
      <c r="P489" s="180"/>
      <c r="Q489" s="180"/>
      <c r="T489" s="204"/>
      <c r="U489" s="204">
        <f>IF(perbaikan_revisi[[#This Row],[Akrual]]&gt;perbaikan_revisi[[#This Row],[JUMLAH ]],perbaikan_revisi[[#This Row],[Akrual]]-perbaikan_revisi[[#This Row],[JUMLAH ]],0)</f>
        <v>0</v>
      </c>
    </row>
    <row r="490" spans="1:21" ht="13.2" hidden="1" x14ac:dyDescent="0.25">
      <c r="A490" s="425" t="s">
        <v>842</v>
      </c>
      <c r="B490" s="48"/>
      <c r="C490" s="49"/>
      <c r="D490" s="48"/>
      <c r="E490" s="48"/>
      <c r="F490" s="50"/>
      <c r="G490" s="122"/>
      <c r="H490" s="150"/>
      <c r="I490" s="201" t="s">
        <v>557</v>
      </c>
      <c r="J490" s="389">
        <v>1</v>
      </c>
      <c r="K490" s="202" t="s">
        <v>120</v>
      </c>
      <c r="L490" s="204">
        <v>1000000</v>
      </c>
      <c r="M490" s="204">
        <v>0</v>
      </c>
      <c r="N490" s="375">
        <f t="shared" si="118"/>
        <v>0</v>
      </c>
      <c r="O490" s="187" t="s">
        <v>1291</v>
      </c>
      <c r="P490" s="180"/>
      <c r="Q490" s="180"/>
      <c r="T490" s="204"/>
      <c r="U490" s="204">
        <f>IF(perbaikan_revisi[[#This Row],[Akrual]]&gt;perbaikan_revisi[[#This Row],[JUMLAH ]],perbaikan_revisi[[#This Row],[Akrual]]-perbaikan_revisi[[#This Row],[JUMLAH ]],0)</f>
        <v>0</v>
      </c>
    </row>
    <row r="491" spans="1:21" ht="13.2" hidden="1" x14ac:dyDescent="0.25">
      <c r="A491" s="425" t="s">
        <v>842</v>
      </c>
      <c r="B491" s="48"/>
      <c r="C491" s="49"/>
      <c r="D491" s="48"/>
      <c r="E491" s="48"/>
      <c r="F491" s="50"/>
      <c r="G491" s="122"/>
      <c r="H491" s="150"/>
      <c r="I491" s="201" t="s">
        <v>829</v>
      </c>
      <c r="J491" s="389">
        <v>20</v>
      </c>
      <c r="K491" s="202" t="s">
        <v>59</v>
      </c>
      <c r="L491" s="204">
        <v>200000</v>
      </c>
      <c r="M491" s="204">
        <v>0</v>
      </c>
      <c r="N491" s="375">
        <f t="shared" si="118"/>
        <v>0</v>
      </c>
      <c r="O491" s="187" t="s">
        <v>1291</v>
      </c>
      <c r="P491" s="180"/>
      <c r="Q491" s="180"/>
      <c r="T491" s="204"/>
      <c r="U491" s="204">
        <f>IF(perbaikan_revisi[[#This Row],[Akrual]]&gt;perbaikan_revisi[[#This Row],[JUMLAH ]],perbaikan_revisi[[#This Row],[Akrual]]-perbaikan_revisi[[#This Row],[JUMLAH ]],0)</f>
        <v>0</v>
      </c>
    </row>
    <row r="492" spans="1:21" ht="13.2" hidden="1" x14ac:dyDescent="0.25">
      <c r="A492" s="425" t="s">
        <v>842</v>
      </c>
      <c r="B492" s="48"/>
      <c r="C492" s="49"/>
      <c r="D492" s="48"/>
      <c r="E492" s="48"/>
      <c r="F492" s="50"/>
      <c r="G492" s="122"/>
      <c r="H492" s="150"/>
      <c r="I492" s="49" t="s">
        <v>831</v>
      </c>
      <c r="J492" s="48">
        <v>0</v>
      </c>
      <c r="K492" s="48" t="s">
        <v>26</v>
      </c>
      <c r="L492" s="50">
        <v>280000</v>
      </c>
      <c r="M492" s="50">
        <f t="shared" ref="M492" si="119">ROUNDDOWN(J492*L492,-3)</f>
        <v>0</v>
      </c>
      <c r="N492" s="247">
        <f t="shared" si="118"/>
        <v>0</v>
      </c>
      <c r="O492" s="207" t="s">
        <v>1291</v>
      </c>
      <c r="P492" s="180"/>
      <c r="Q492" s="180"/>
      <c r="T492" s="50"/>
      <c r="U492" s="50">
        <f>IF(perbaikan_revisi[[#This Row],[Akrual]]&gt;perbaikan_revisi[[#This Row],[JUMLAH ]],perbaikan_revisi[[#This Row],[Akrual]]-perbaikan_revisi[[#This Row],[JUMLAH ]],0)</f>
        <v>0</v>
      </c>
    </row>
    <row r="493" spans="1:21" ht="15" hidden="1" x14ac:dyDescent="0.25">
      <c r="A493" s="425" t="s">
        <v>842</v>
      </c>
      <c r="B493" s="48"/>
      <c r="C493" s="49"/>
      <c r="D493" s="48"/>
      <c r="E493" s="48"/>
      <c r="F493" s="50"/>
      <c r="G493" s="122"/>
      <c r="H493" s="149" t="s">
        <v>528</v>
      </c>
      <c r="I493" s="46" t="s">
        <v>31</v>
      </c>
      <c r="J493" s="45"/>
      <c r="K493" s="45"/>
      <c r="L493" s="47"/>
      <c r="M493" s="47">
        <f>M494</f>
        <v>0</v>
      </c>
      <c r="N493" s="247">
        <f t="shared" si="118"/>
        <v>0</v>
      </c>
      <c r="O493" s="207" t="s">
        <v>1291</v>
      </c>
      <c r="P493" s="180"/>
      <c r="Q493" s="180"/>
      <c r="R493" s="263" t="s">
        <v>322</v>
      </c>
      <c r="S493" s="223" t="s">
        <v>508</v>
      </c>
      <c r="T493" s="47"/>
      <c r="U493" s="47">
        <f>IF(perbaikan_revisi[[#This Row],[Akrual]]&gt;perbaikan_revisi[[#This Row],[JUMLAH ]],perbaikan_revisi[[#This Row],[Akrual]]-perbaikan_revisi[[#This Row],[JUMLAH ]],0)</f>
        <v>0</v>
      </c>
    </row>
    <row r="494" spans="1:21" ht="13.2" hidden="1" x14ac:dyDescent="0.25">
      <c r="A494" s="425" t="s">
        <v>842</v>
      </c>
      <c r="B494" s="48"/>
      <c r="C494" s="49"/>
      <c r="D494" s="48"/>
      <c r="E494" s="48"/>
      <c r="F494" s="50"/>
      <c r="G494" s="122"/>
      <c r="H494" s="150"/>
      <c r="I494" s="49" t="s">
        <v>558</v>
      </c>
      <c r="J494" s="48">
        <v>0</v>
      </c>
      <c r="K494" s="48" t="s">
        <v>33</v>
      </c>
      <c r="L494" s="50">
        <v>1000000</v>
      </c>
      <c r="M494" s="50">
        <f>ROUNDDOWN(J494*L494,-3)</f>
        <v>0</v>
      </c>
      <c r="N494" s="247">
        <f>G494-M494</f>
        <v>0</v>
      </c>
      <c r="O494" s="207" t="s">
        <v>1291</v>
      </c>
      <c r="P494" s="180"/>
      <c r="Q494" s="180"/>
      <c r="T494" s="50"/>
      <c r="U494" s="50">
        <f>IF(perbaikan_revisi[[#This Row],[Akrual]]&gt;perbaikan_revisi[[#This Row],[JUMLAH ]],perbaikan_revisi[[#This Row],[Akrual]]-perbaikan_revisi[[#This Row],[JUMLAH ]],0)</f>
        <v>0</v>
      </c>
    </row>
    <row r="495" spans="1:21" ht="15" hidden="1" x14ac:dyDescent="0.25">
      <c r="A495" s="425" t="s">
        <v>842</v>
      </c>
      <c r="B495" s="48"/>
      <c r="C495" s="49"/>
      <c r="D495" s="48"/>
      <c r="E495" s="48"/>
      <c r="F495" s="50"/>
      <c r="G495" s="122"/>
      <c r="H495" s="151" t="s">
        <v>525</v>
      </c>
      <c r="I495" s="52" t="s">
        <v>35</v>
      </c>
      <c r="J495" s="51"/>
      <c r="K495" s="51"/>
      <c r="L495" s="53"/>
      <c r="M495" s="53">
        <f>M496</f>
        <v>0</v>
      </c>
      <c r="N495" s="247">
        <f t="shared" si="118"/>
        <v>0</v>
      </c>
      <c r="O495" s="178" t="s">
        <v>1291</v>
      </c>
      <c r="P495" s="180"/>
      <c r="Q495" s="180"/>
      <c r="R495" s="263" t="s">
        <v>322</v>
      </c>
      <c r="S495" s="223" t="s">
        <v>508</v>
      </c>
      <c r="T495" s="53"/>
      <c r="U495" s="53">
        <f>IF(perbaikan_revisi[[#This Row],[Akrual]]&gt;perbaikan_revisi[[#This Row],[JUMLAH ]],perbaikan_revisi[[#This Row],[Akrual]]-perbaikan_revisi[[#This Row],[JUMLAH ]],0)</f>
        <v>0</v>
      </c>
    </row>
    <row r="496" spans="1:21" ht="13.2" hidden="1" x14ac:dyDescent="0.25">
      <c r="A496" s="425" t="s">
        <v>842</v>
      </c>
      <c r="B496" s="48"/>
      <c r="C496" s="49"/>
      <c r="D496" s="48"/>
      <c r="E496" s="48"/>
      <c r="F496" s="50"/>
      <c r="G496" s="122"/>
      <c r="H496" s="150"/>
      <c r="I496" s="201" t="s">
        <v>1095</v>
      </c>
      <c r="J496" s="389">
        <v>24</v>
      </c>
      <c r="K496" s="202" t="s">
        <v>26</v>
      </c>
      <c r="L496" s="204">
        <v>2015000</v>
      </c>
      <c r="M496" s="204">
        <v>0</v>
      </c>
      <c r="N496" s="375">
        <f>G496-M496</f>
        <v>0</v>
      </c>
      <c r="O496" s="187" t="s">
        <v>1291</v>
      </c>
      <c r="P496" s="180"/>
      <c r="Q496" s="180"/>
      <c r="T496" s="204"/>
      <c r="U496" s="204">
        <f>IF(perbaikan_revisi[[#This Row],[Akrual]]&gt;perbaikan_revisi[[#This Row],[JUMLAH ]],perbaikan_revisi[[#This Row],[Akrual]]-perbaikan_revisi[[#This Row],[JUMLAH ]],0)</f>
        <v>0</v>
      </c>
    </row>
    <row r="497" spans="1:21" ht="13.2" x14ac:dyDescent="0.25">
      <c r="A497" s="1" t="s">
        <v>350</v>
      </c>
      <c r="B497" s="36" t="s">
        <v>351</v>
      </c>
      <c r="C497" s="37" t="s">
        <v>352</v>
      </c>
      <c r="D497" s="36">
        <v>2</v>
      </c>
      <c r="E497" s="36" t="s">
        <v>317</v>
      </c>
      <c r="F497" s="38"/>
      <c r="G497" s="118">
        <f>SUM(G498,G535)</f>
        <v>773732000</v>
      </c>
      <c r="H497" s="146" t="s">
        <v>351</v>
      </c>
      <c r="I497" s="37" t="s">
        <v>352</v>
      </c>
      <c r="J497" s="36">
        <v>2</v>
      </c>
      <c r="K497" s="36" t="s">
        <v>317</v>
      </c>
      <c r="L497" s="38"/>
      <c r="M497" s="38">
        <f>SUM(M498,M535)</f>
        <v>751164000</v>
      </c>
      <c r="N497" s="322">
        <f>SUM(N498,N535)</f>
        <v>22568000</v>
      </c>
      <c r="O497" s="207"/>
      <c r="P497" s="180"/>
      <c r="Q497" s="180"/>
      <c r="T497" s="38" cm="1">
        <f t="array" ref="T497">_xlfn._xlws.FILTER(cek_realisasi[Akrual],cek_realisasi[Akun]=perbaikan_revisi[[#This Row],[Column1]],0)</f>
        <v>94022822</v>
      </c>
      <c r="U497" s="38">
        <f>IF(perbaikan_revisi[[#This Row],[Akrual]]&gt;perbaikan_revisi[[#This Row],[JUMLAH ]],perbaikan_revisi[[#This Row],[Akrual]]-perbaikan_revisi[[#This Row],[JUMLAH ]],0)</f>
        <v>0</v>
      </c>
    </row>
    <row r="498" spans="1:21" ht="26.4" x14ac:dyDescent="0.25">
      <c r="A498" s="1" t="s">
        <v>353</v>
      </c>
      <c r="B498" s="272" t="s">
        <v>605</v>
      </c>
      <c r="C498" s="273" t="s">
        <v>354</v>
      </c>
      <c r="D498" s="272"/>
      <c r="E498" s="272" t="s">
        <v>553</v>
      </c>
      <c r="F498" s="274"/>
      <c r="G498" s="275">
        <f>SUM(G499,G510,G524)</f>
        <v>669421000</v>
      </c>
      <c r="H498" s="276" t="s">
        <v>605</v>
      </c>
      <c r="I498" s="273" t="s">
        <v>354</v>
      </c>
      <c r="J498" s="272"/>
      <c r="K498" s="272" t="s">
        <v>553</v>
      </c>
      <c r="L498" s="274"/>
      <c r="M498" s="274">
        <f>SUM(M499,M510,M524)</f>
        <v>646853000</v>
      </c>
      <c r="N498" s="346">
        <f>SUM(N499,N510,N524)</f>
        <v>22568000</v>
      </c>
      <c r="O498" s="207"/>
      <c r="P498" s="180"/>
      <c r="Q498" s="180"/>
      <c r="T498" s="274" cm="1">
        <f t="array" ref="T498">_xlfn._xlws.FILTER(cek_realisasi[Akrual],cek_realisasi[Akun]=perbaikan_revisi[[#This Row],[Column1]],0)</f>
        <v>62966622</v>
      </c>
      <c r="U498" s="274">
        <f>IF(perbaikan_revisi[[#This Row],[Akrual]]&gt;perbaikan_revisi[[#This Row],[JUMLAH ]],perbaikan_revisi[[#This Row],[Akrual]]-perbaikan_revisi[[#This Row],[JUMLAH ]],0)</f>
        <v>0</v>
      </c>
    </row>
    <row r="499" spans="1:21" ht="13.2" x14ac:dyDescent="0.25">
      <c r="A499" s="1" t="s">
        <v>355</v>
      </c>
      <c r="B499" s="42" t="s">
        <v>21</v>
      </c>
      <c r="C499" s="43" t="s">
        <v>844</v>
      </c>
      <c r="D499" s="42"/>
      <c r="E499" s="42"/>
      <c r="F499" s="44"/>
      <c r="G499" s="120">
        <f>SUM(G500,G506,G508)</f>
        <v>150075000</v>
      </c>
      <c r="H499" s="148" t="s">
        <v>21</v>
      </c>
      <c r="I499" s="43" t="s">
        <v>844</v>
      </c>
      <c r="J499" s="42"/>
      <c r="K499" s="42"/>
      <c r="L499" s="44"/>
      <c r="M499" s="44">
        <f>SUM(M500,M506,M508)</f>
        <v>150075000</v>
      </c>
      <c r="N499" s="313">
        <f>SUM(N500,N506,N508)</f>
        <v>0</v>
      </c>
      <c r="O499" s="207"/>
      <c r="P499" s="180" t="s">
        <v>507</v>
      </c>
      <c r="Q499" s="180" t="s">
        <v>509</v>
      </c>
      <c r="S499" s="223"/>
      <c r="T499" s="44" cm="1">
        <f t="array" ref="T499">_xlfn._xlws.FILTER(cek_realisasi[Akrual],cek_realisasi[Akun]=perbaikan_revisi[[#This Row],[Column1]],0)</f>
        <v>6935690</v>
      </c>
      <c r="U499" s="44">
        <f>IF(perbaikan_revisi[[#This Row],[Akrual]]&gt;perbaikan_revisi[[#This Row],[JUMLAH ]],perbaikan_revisi[[#This Row],[Akrual]]-perbaikan_revisi[[#This Row],[JUMLAH ]],0)</f>
        <v>0</v>
      </c>
    </row>
    <row r="500" spans="1:21" ht="13.2" hidden="1" x14ac:dyDescent="0.25">
      <c r="A500" s="1" t="s">
        <v>356</v>
      </c>
      <c r="B500" s="45" t="s">
        <v>523</v>
      </c>
      <c r="C500" s="46" t="s">
        <v>24</v>
      </c>
      <c r="D500" s="45"/>
      <c r="E500" s="45"/>
      <c r="F500" s="47"/>
      <c r="G500" s="121">
        <f>SUM(G501:G505)</f>
        <v>40000000</v>
      </c>
      <c r="H500" s="149" t="s">
        <v>523</v>
      </c>
      <c r="I500" s="46" t="s">
        <v>24</v>
      </c>
      <c r="J500" s="45"/>
      <c r="K500" s="45"/>
      <c r="L500" s="47"/>
      <c r="M500" s="47">
        <f>SUM(M501:M505)</f>
        <v>40000000</v>
      </c>
      <c r="N500" s="323">
        <f>SUM(N501:N505)</f>
        <v>0</v>
      </c>
      <c r="O500" s="187" t="s">
        <v>1292</v>
      </c>
      <c r="P500" s="180"/>
      <c r="Q500" s="180"/>
      <c r="S500" s="223" t="s">
        <v>509</v>
      </c>
      <c r="T500" s="47" cm="1">
        <f t="array" ref="T500">_xlfn._xlws.FILTER(cek_realisasi[Akrual],cek_realisasi[Akun]=perbaikan_revisi[[#This Row],[Column1]],0)</f>
        <v>3967100</v>
      </c>
      <c r="U500" s="47">
        <f>IF(perbaikan_revisi[[#This Row],[Akrual]]&gt;perbaikan_revisi[[#This Row],[JUMLAH ]],perbaikan_revisi[[#This Row],[Akrual]]-perbaikan_revisi[[#This Row],[JUMLAH ]],0)</f>
        <v>0</v>
      </c>
    </row>
    <row r="501" spans="1:21" ht="13.2" hidden="1" x14ac:dyDescent="0.25">
      <c r="A501" s="1" t="s">
        <v>357</v>
      </c>
      <c r="B501" s="48"/>
      <c r="C501" s="49" t="s">
        <v>554</v>
      </c>
      <c r="D501" s="48">
        <v>280</v>
      </c>
      <c r="E501" s="48" t="s">
        <v>26</v>
      </c>
      <c r="F501" s="50">
        <v>75000</v>
      </c>
      <c r="G501" s="122">
        <f>ROUNDDOWN(D501*F501,-3)</f>
        <v>21000000</v>
      </c>
      <c r="H501" s="150"/>
      <c r="I501" s="49" t="s">
        <v>554</v>
      </c>
      <c r="J501" s="48">
        <v>280</v>
      </c>
      <c r="K501" s="48" t="s">
        <v>26</v>
      </c>
      <c r="L501" s="50">
        <v>75000</v>
      </c>
      <c r="M501" s="50">
        <f>ROUNDDOWN(J501*L501,-3)</f>
        <v>21000000</v>
      </c>
      <c r="N501" s="247">
        <f t="shared" ref="N501:N505" si="120">G501-M501</f>
        <v>0</v>
      </c>
      <c r="O501" s="187" t="s">
        <v>1292</v>
      </c>
      <c r="P501" s="180"/>
      <c r="Q501" s="180"/>
      <c r="T501" s="204" cm="1">
        <f t="array" ref="T501">_xlfn._xlws.FILTER(cek_realisasi[Akrual],cek_realisasi[Akun]=perbaikan_revisi[[#This Row],[Column1]],0)</f>
        <v>0</v>
      </c>
      <c r="U501" s="204">
        <f>IF(perbaikan_revisi[[#This Row],[Akrual]]&gt;perbaikan_revisi[[#This Row],[JUMLAH ]],perbaikan_revisi[[#This Row],[Akrual]]-perbaikan_revisi[[#This Row],[JUMLAH ]],0)</f>
        <v>0</v>
      </c>
    </row>
    <row r="502" spans="1:21" ht="13.2" hidden="1" x14ac:dyDescent="0.25">
      <c r="A502" s="1" t="s">
        <v>358</v>
      </c>
      <c r="B502" s="48"/>
      <c r="C502" s="49" t="s">
        <v>555</v>
      </c>
      <c r="D502" s="48">
        <v>4</v>
      </c>
      <c r="E502" s="48" t="s">
        <v>120</v>
      </c>
      <c r="F502" s="50">
        <v>1500000</v>
      </c>
      <c r="G502" s="122">
        <f>ROUNDDOWN(D502*F502,-3)</f>
        <v>6000000</v>
      </c>
      <c r="H502" s="150"/>
      <c r="I502" s="49" t="s">
        <v>555</v>
      </c>
      <c r="J502" s="48">
        <v>4</v>
      </c>
      <c r="K502" s="48" t="s">
        <v>120</v>
      </c>
      <c r="L502" s="50">
        <v>1500000</v>
      </c>
      <c r="M502" s="50">
        <f>ROUNDDOWN(J502*L502,-3)</f>
        <v>6000000</v>
      </c>
      <c r="N502" s="247">
        <f t="shared" si="120"/>
        <v>0</v>
      </c>
      <c r="O502" s="187" t="s">
        <v>1292</v>
      </c>
      <c r="P502" s="180"/>
      <c r="Q502" s="180"/>
      <c r="T502" s="204" cm="1">
        <f t="array" ref="T502">_xlfn._xlws.FILTER(cek_realisasi[Akrual],cek_realisasi[Akun]=perbaikan_revisi[[#This Row],[Column1]],0)</f>
        <v>1487100</v>
      </c>
      <c r="U502" s="204">
        <f>IF(perbaikan_revisi[[#This Row],[Akrual]]&gt;perbaikan_revisi[[#This Row],[JUMLAH ]],perbaikan_revisi[[#This Row],[Akrual]]-perbaikan_revisi[[#This Row],[JUMLAH ]],0)</f>
        <v>0</v>
      </c>
    </row>
    <row r="503" spans="1:21" ht="13.2" hidden="1" x14ac:dyDescent="0.25">
      <c r="A503" s="1" t="s">
        <v>359</v>
      </c>
      <c r="B503" s="48"/>
      <c r="C503" s="49" t="s">
        <v>556</v>
      </c>
      <c r="D503" s="48">
        <v>4</v>
      </c>
      <c r="E503" s="48" t="s">
        <v>120</v>
      </c>
      <c r="F503" s="50">
        <v>1500000</v>
      </c>
      <c r="G503" s="122">
        <f>ROUNDDOWN(D503*F503,-3)</f>
        <v>6000000</v>
      </c>
      <c r="H503" s="150"/>
      <c r="I503" s="49" t="s">
        <v>556</v>
      </c>
      <c r="J503" s="48">
        <v>4</v>
      </c>
      <c r="K503" s="48" t="s">
        <v>120</v>
      </c>
      <c r="L503" s="50">
        <v>1500000</v>
      </c>
      <c r="M503" s="50">
        <f>ROUNDDOWN(J503*L503,-3)</f>
        <v>6000000</v>
      </c>
      <c r="N503" s="247">
        <f t="shared" si="120"/>
        <v>0</v>
      </c>
      <c r="O503" s="187" t="s">
        <v>1292</v>
      </c>
      <c r="P503" s="180"/>
      <c r="Q503" s="180"/>
      <c r="T503" s="204" cm="1">
        <f t="array" ref="T503">_xlfn._xlws.FILTER(cek_realisasi[Akrual],cek_realisasi[Akun]=perbaikan_revisi[[#This Row],[Column1]],0)</f>
        <v>1500000</v>
      </c>
      <c r="U503" s="204">
        <f>IF(perbaikan_revisi[[#This Row],[Akrual]]&gt;perbaikan_revisi[[#This Row],[JUMLAH ]],perbaikan_revisi[[#This Row],[Akrual]]-perbaikan_revisi[[#This Row],[JUMLAH ]],0)</f>
        <v>0</v>
      </c>
    </row>
    <row r="504" spans="1:21" ht="13.2" hidden="1" x14ac:dyDescent="0.25">
      <c r="A504" s="1" t="s">
        <v>360</v>
      </c>
      <c r="B504" s="48"/>
      <c r="C504" s="49" t="s">
        <v>557</v>
      </c>
      <c r="D504" s="48">
        <v>4</v>
      </c>
      <c r="E504" s="48" t="s">
        <v>120</v>
      </c>
      <c r="F504" s="50">
        <v>1000000</v>
      </c>
      <c r="G504" s="122">
        <f>ROUNDDOWN(D504*F504,-3)</f>
        <v>4000000</v>
      </c>
      <c r="H504" s="150"/>
      <c r="I504" s="49" t="s">
        <v>557</v>
      </c>
      <c r="J504" s="48">
        <v>4</v>
      </c>
      <c r="K504" s="48" t="s">
        <v>120</v>
      </c>
      <c r="L504" s="50">
        <v>1000000</v>
      </c>
      <c r="M504" s="50">
        <f>ROUNDDOWN(J504*L504,-3)</f>
        <v>4000000</v>
      </c>
      <c r="N504" s="247">
        <f t="shared" si="120"/>
        <v>0</v>
      </c>
      <c r="O504" s="187" t="s">
        <v>1292</v>
      </c>
      <c r="P504" s="180"/>
      <c r="Q504" s="180"/>
      <c r="T504" s="204" cm="1">
        <f t="array" ref="T504">_xlfn._xlws.FILTER(cek_realisasi[Akrual],cek_realisasi[Akun]=perbaikan_revisi[[#This Row],[Column1]],0)</f>
        <v>980000</v>
      </c>
      <c r="U504" s="204">
        <f>IF(perbaikan_revisi[[#This Row],[Akrual]]&gt;perbaikan_revisi[[#This Row],[JUMLAH ]],perbaikan_revisi[[#This Row],[Akrual]]-perbaikan_revisi[[#This Row],[JUMLAH ]],0)</f>
        <v>0</v>
      </c>
    </row>
    <row r="505" spans="1:21" ht="13.2" hidden="1" x14ac:dyDescent="0.25">
      <c r="A505" s="1" t="s">
        <v>845</v>
      </c>
      <c r="B505" s="48"/>
      <c r="C505" s="49" t="s">
        <v>789</v>
      </c>
      <c r="D505" s="48">
        <v>12</v>
      </c>
      <c r="E505" s="48" t="s">
        <v>59</v>
      </c>
      <c r="F505" s="50">
        <v>250000</v>
      </c>
      <c r="G505" s="122">
        <f>ROUNDDOWN(D505*F505,-3)</f>
        <v>3000000</v>
      </c>
      <c r="H505" s="150"/>
      <c r="I505" s="49" t="s">
        <v>789</v>
      </c>
      <c r="J505" s="48">
        <v>12</v>
      </c>
      <c r="K505" s="48" t="s">
        <v>59</v>
      </c>
      <c r="L505" s="50">
        <v>250000</v>
      </c>
      <c r="M505" s="50">
        <f>ROUNDDOWN(J505*L505,-3)</f>
        <v>3000000</v>
      </c>
      <c r="N505" s="247">
        <f t="shared" si="120"/>
        <v>0</v>
      </c>
      <c r="O505" s="187" t="s">
        <v>1292</v>
      </c>
      <c r="P505" s="180"/>
      <c r="Q505" s="180"/>
      <c r="T505" s="50" cm="1">
        <f t="array" ref="T505">_xlfn._xlws.FILTER(cek_realisasi[Akrual],cek_realisasi[Akun]=perbaikan_revisi[[#This Row],[Column1]],0)</f>
        <v>0</v>
      </c>
      <c r="U505" s="50">
        <f>IF(perbaikan_revisi[[#This Row],[Akrual]]&gt;perbaikan_revisi[[#This Row],[JUMLAH ]],perbaikan_revisi[[#This Row],[Akrual]]-perbaikan_revisi[[#This Row],[JUMLAH ]],0)</f>
        <v>0</v>
      </c>
    </row>
    <row r="506" spans="1:21" ht="13.2" hidden="1" x14ac:dyDescent="0.25">
      <c r="A506" s="1" t="s">
        <v>361</v>
      </c>
      <c r="B506" s="51" t="s">
        <v>524</v>
      </c>
      <c r="C506" s="52" t="s">
        <v>73</v>
      </c>
      <c r="D506" s="51"/>
      <c r="E506" s="51"/>
      <c r="F506" s="53"/>
      <c r="G506" s="123">
        <f>G507</f>
        <v>1000000</v>
      </c>
      <c r="H506" s="151" t="s">
        <v>524</v>
      </c>
      <c r="I506" s="52" t="s">
        <v>73</v>
      </c>
      <c r="J506" s="51"/>
      <c r="K506" s="51"/>
      <c r="L506" s="53"/>
      <c r="M506" s="53">
        <f>M507</f>
        <v>1000000</v>
      </c>
      <c r="N506" s="324">
        <f>N507</f>
        <v>0</v>
      </c>
      <c r="O506" s="187" t="s">
        <v>1292</v>
      </c>
      <c r="P506" s="180"/>
      <c r="Q506" s="180"/>
      <c r="S506" s="223" t="s">
        <v>509</v>
      </c>
      <c r="T506" s="53" cm="1">
        <f t="array" ref="T506">_xlfn._xlws.FILTER(cek_realisasi[Akrual],cek_realisasi[Akun]=perbaikan_revisi[[#This Row],[Column1]],0)</f>
        <v>783590</v>
      </c>
      <c r="U506" s="53">
        <f>IF(perbaikan_revisi[[#This Row],[Akrual]]&gt;perbaikan_revisi[[#This Row],[JUMLAH ]],perbaikan_revisi[[#This Row],[Akrual]]-perbaikan_revisi[[#This Row],[JUMLAH ]],0)</f>
        <v>0</v>
      </c>
    </row>
    <row r="507" spans="1:21" ht="26.4" hidden="1" x14ac:dyDescent="0.25">
      <c r="A507" s="1" t="s">
        <v>362</v>
      </c>
      <c r="B507" s="48"/>
      <c r="C507" s="49" t="s">
        <v>846</v>
      </c>
      <c r="D507" s="48">
        <v>4</v>
      </c>
      <c r="E507" s="48" t="s">
        <v>120</v>
      </c>
      <c r="F507" s="50">
        <v>250000</v>
      </c>
      <c r="G507" s="122">
        <f>ROUNDDOWN(D507*F507,-3)</f>
        <v>1000000</v>
      </c>
      <c r="H507" s="150"/>
      <c r="I507" s="49" t="s">
        <v>846</v>
      </c>
      <c r="J507" s="48">
        <v>4</v>
      </c>
      <c r="K507" s="48" t="s">
        <v>120</v>
      </c>
      <c r="L507" s="50">
        <v>250000</v>
      </c>
      <c r="M507" s="50">
        <f>ROUNDDOWN(J507*L507,-3)</f>
        <v>1000000</v>
      </c>
      <c r="N507" s="247">
        <f>G507-M507</f>
        <v>0</v>
      </c>
      <c r="O507" s="187" t="s">
        <v>1292</v>
      </c>
      <c r="P507" s="180"/>
      <c r="Q507" s="180"/>
      <c r="T507" s="50" cm="1">
        <f t="array" ref="T507">_xlfn._xlws.FILTER(cek_realisasi[Akrual],cek_realisasi[Akun]=perbaikan_revisi[[#This Row],[Column1]],0)</f>
        <v>783590</v>
      </c>
      <c r="U507" s="50">
        <f>IF(perbaikan_revisi[[#This Row],[Akrual]]&gt;perbaikan_revisi[[#This Row],[JUMLAH ]],perbaikan_revisi[[#This Row],[Akrual]]-perbaikan_revisi[[#This Row],[JUMLAH ]],0)</f>
        <v>0</v>
      </c>
    </row>
    <row r="508" spans="1:21" ht="13.2" hidden="1" x14ac:dyDescent="0.25">
      <c r="A508" s="1" t="s">
        <v>363</v>
      </c>
      <c r="B508" s="51" t="s">
        <v>525</v>
      </c>
      <c r="C508" s="52" t="s">
        <v>35</v>
      </c>
      <c r="D508" s="51"/>
      <c r="E508" s="51"/>
      <c r="F508" s="53"/>
      <c r="G508" s="123">
        <f>G509</f>
        <v>109075000</v>
      </c>
      <c r="H508" s="151" t="s">
        <v>525</v>
      </c>
      <c r="I508" s="52" t="s">
        <v>35</v>
      </c>
      <c r="J508" s="51"/>
      <c r="K508" s="51"/>
      <c r="L508" s="53"/>
      <c r="M508" s="53">
        <f>M509</f>
        <v>109075000</v>
      </c>
      <c r="N508" s="324">
        <f>N509</f>
        <v>0</v>
      </c>
      <c r="O508" s="187" t="s">
        <v>1292</v>
      </c>
      <c r="P508" s="180"/>
      <c r="Q508" s="180"/>
      <c r="S508" s="223" t="s">
        <v>509</v>
      </c>
      <c r="T508" s="53" cm="1">
        <f t="array" ref="T508">_xlfn._xlws.FILTER(cek_realisasi[Akrual],cek_realisasi[Akun]=perbaikan_revisi[[#This Row],[Column1]],0)</f>
        <v>2185000</v>
      </c>
      <c r="U508" s="53">
        <f>IF(perbaikan_revisi[[#This Row],[Akrual]]&gt;perbaikan_revisi[[#This Row],[JUMLAH ]],perbaikan_revisi[[#This Row],[Akrual]]-perbaikan_revisi[[#This Row],[JUMLAH ]],0)</f>
        <v>0</v>
      </c>
    </row>
    <row r="509" spans="1:21" ht="13.2" hidden="1" x14ac:dyDescent="0.25">
      <c r="A509" s="1" t="s">
        <v>364</v>
      </c>
      <c r="B509" s="48"/>
      <c r="C509" s="49" t="s">
        <v>847</v>
      </c>
      <c r="D509" s="48">
        <v>18</v>
      </c>
      <c r="E509" s="48" t="s">
        <v>26</v>
      </c>
      <c r="F509" s="50">
        <v>6059723</v>
      </c>
      <c r="G509" s="122">
        <f>ROUNDDOWN(D509*F509,-3)</f>
        <v>109075000</v>
      </c>
      <c r="H509" s="150"/>
      <c r="I509" s="49" t="s">
        <v>847</v>
      </c>
      <c r="J509" s="48">
        <v>18</v>
      </c>
      <c r="K509" s="48" t="s">
        <v>26</v>
      </c>
      <c r="L509" s="50">
        <v>6059723</v>
      </c>
      <c r="M509" s="50">
        <f>ROUNDDOWN(J509*L509,-3)</f>
        <v>109075000</v>
      </c>
      <c r="N509" s="247">
        <f>G509-M509</f>
        <v>0</v>
      </c>
      <c r="O509" s="187" t="s">
        <v>1292</v>
      </c>
      <c r="P509" s="180"/>
      <c r="Q509" s="180"/>
      <c r="T509" s="204" cm="1">
        <f t="array" ref="T509">_xlfn._xlws.FILTER(cek_realisasi[Akrual],cek_realisasi[Akun]=perbaikan_revisi[[#This Row],[Column1]],0)</f>
        <v>2185000</v>
      </c>
      <c r="U509" s="204">
        <f>IF(perbaikan_revisi[[#This Row],[Akrual]]&gt;perbaikan_revisi[[#This Row],[JUMLAH ]],perbaikan_revisi[[#This Row],[Akrual]]-perbaikan_revisi[[#This Row],[JUMLAH ]],0)</f>
        <v>0</v>
      </c>
    </row>
    <row r="510" spans="1:21" ht="26.4" x14ac:dyDescent="0.25">
      <c r="A510" s="1" t="s">
        <v>365</v>
      </c>
      <c r="B510" s="54" t="s">
        <v>38</v>
      </c>
      <c r="C510" s="55" t="s">
        <v>848</v>
      </c>
      <c r="D510" s="54"/>
      <c r="E510" s="54"/>
      <c r="F510" s="56"/>
      <c r="G510" s="124">
        <f>SUM(G511,G517,G520,G522)</f>
        <v>188806000</v>
      </c>
      <c r="H510" s="152" t="s">
        <v>38</v>
      </c>
      <c r="I510" s="55" t="s">
        <v>848</v>
      </c>
      <c r="J510" s="54"/>
      <c r="K510" s="54"/>
      <c r="L510" s="56"/>
      <c r="M510" s="56">
        <f>SUM(M511,M517,M520,M522)</f>
        <v>166238000</v>
      </c>
      <c r="N510" s="326">
        <f>SUM(N511,N517,N520,N522)</f>
        <v>22568000</v>
      </c>
      <c r="O510" s="207"/>
      <c r="P510" s="180" t="s">
        <v>507</v>
      </c>
      <c r="Q510" s="180" t="s">
        <v>509</v>
      </c>
      <c r="S510" s="223"/>
      <c r="T510" s="56" cm="1">
        <f t="array" ref="T510">_xlfn._xlws.FILTER(cek_realisasi[Akrual],cek_realisasi[Akun]=perbaikan_revisi[[#This Row],[Column1]],0)</f>
        <v>56030932</v>
      </c>
      <c r="U510" s="56">
        <f>IF(perbaikan_revisi[[#This Row],[Akrual]]&gt;perbaikan_revisi[[#This Row],[JUMLAH ]],perbaikan_revisi[[#This Row],[Akrual]]-perbaikan_revisi[[#This Row],[JUMLAH ]],0)</f>
        <v>0</v>
      </c>
    </row>
    <row r="511" spans="1:21" ht="13.2" x14ac:dyDescent="0.25">
      <c r="A511" s="1" t="s">
        <v>366</v>
      </c>
      <c r="B511" s="51" t="s">
        <v>523</v>
      </c>
      <c r="C511" s="52" t="s">
        <v>24</v>
      </c>
      <c r="D511" s="51"/>
      <c r="E511" s="51"/>
      <c r="F511" s="53"/>
      <c r="G511" s="123">
        <f>SUM(G512:G516)</f>
        <v>33500000</v>
      </c>
      <c r="H511" s="151" t="s">
        <v>523</v>
      </c>
      <c r="I511" s="52" t="s">
        <v>24</v>
      </c>
      <c r="J511" s="51"/>
      <c r="K511" s="51"/>
      <c r="L511" s="53"/>
      <c r="M511" s="53">
        <f>SUM(M512:M516)</f>
        <v>33500000</v>
      </c>
      <c r="N511" s="324">
        <f>SUM(N512:N516)</f>
        <v>0</v>
      </c>
      <c r="O511" s="207"/>
      <c r="P511" s="180"/>
      <c r="Q511" s="180"/>
      <c r="S511" s="223" t="s">
        <v>509</v>
      </c>
      <c r="T511" s="53" cm="1">
        <f t="array" ref="T511">_xlfn._xlws.FILTER(cek_realisasi[Akrual],cek_realisasi[Akun]=perbaikan_revisi[[#This Row],[Column1]],0)</f>
        <v>7159800</v>
      </c>
      <c r="U511" s="53">
        <f>IF(perbaikan_revisi[[#This Row],[Akrual]]&gt;perbaikan_revisi[[#This Row],[JUMLAH ]],perbaikan_revisi[[#This Row],[Akrual]]-perbaikan_revisi[[#This Row],[JUMLAH ]],0)</f>
        <v>0</v>
      </c>
    </row>
    <row r="512" spans="1:21" ht="13.2" hidden="1" x14ac:dyDescent="0.25">
      <c r="A512" s="1" t="s">
        <v>367</v>
      </c>
      <c r="B512" s="48"/>
      <c r="C512" s="49" t="s">
        <v>554</v>
      </c>
      <c r="D512" s="48">
        <v>180</v>
      </c>
      <c r="E512" s="48" t="s">
        <v>26</v>
      </c>
      <c r="F512" s="50">
        <v>75000</v>
      </c>
      <c r="G512" s="122">
        <f>ROUNDDOWN(D512*F512,-3)</f>
        <v>13500000</v>
      </c>
      <c r="H512" s="150"/>
      <c r="I512" s="49" t="s">
        <v>554</v>
      </c>
      <c r="J512" s="48">
        <v>180</v>
      </c>
      <c r="K512" s="48" t="s">
        <v>26</v>
      </c>
      <c r="L512" s="50">
        <v>75000</v>
      </c>
      <c r="M512" s="50">
        <f>ROUNDDOWN(J512*L512,-3)</f>
        <v>13500000</v>
      </c>
      <c r="N512" s="247">
        <f t="shared" ref="N512:N516" si="121">G512-M512</f>
        <v>0</v>
      </c>
      <c r="O512" s="187" t="s">
        <v>1292</v>
      </c>
      <c r="P512" s="180"/>
      <c r="Q512" s="180"/>
      <c r="T512" s="204" cm="1">
        <f t="array" ref="T512">_xlfn._xlws.FILTER(cek_realisasi[Akrual],cek_realisasi[Akun]=perbaikan_revisi[[#This Row],[Column1]],0)</f>
        <v>3228000</v>
      </c>
      <c r="U512" s="204">
        <f>IF(perbaikan_revisi[[#This Row],[Akrual]]&gt;perbaikan_revisi[[#This Row],[JUMLAH ]],perbaikan_revisi[[#This Row],[Akrual]]-perbaikan_revisi[[#This Row],[JUMLAH ]],0)</f>
        <v>0</v>
      </c>
    </row>
    <row r="513" spans="1:21" ht="13.2" hidden="1" x14ac:dyDescent="0.25">
      <c r="A513" s="1" t="s">
        <v>368</v>
      </c>
      <c r="B513" s="48"/>
      <c r="C513" s="49" t="s">
        <v>555</v>
      </c>
      <c r="D513" s="48">
        <v>4</v>
      </c>
      <c r="E513" s="48" t="s">
        <v>120</v>
      </c>
      <c r="F513" s="50">
        <v>1500000</v>
      </c>
      <c r="G513" s="122">
        <f>ROUNDDOWN(D513*F513,-3)</f>
        <v>6000000</v>
      </c>
      <c r="H513" s="150"/>
      <c r="I513" s="49" t="s">
        <v>555</v>
      </c>
      <c r="J513" s="48">
        <v>4</v>
      </c>
      <c r="K513" s="48" t="s">
        <v>120</v>
      </c>
      <c r="L513" s="50">
        <v>1500000</v>
      </c>
      <c r="M513" s="50">
        <f>ROUNDDOWN(J513*L513,-3)</f>
        <v>6000000</v>
      </c>
      <c r="N513" s="247">
        <f t="shared" si="121"/>
        <v>0</v>
      </c>
      <c r="O513" s="187" t="s">
        <v>1292</v>
      </c>
      <c r="P513" s="180"/>
      <c r="Q513" s="180"/>
      <c r="T513" s="204" cm="1">
        <f t="array" ref="T513">_xlfn._xlws.FILTER(cek_realisasi[Akrual],cek_realisasi[Akun]=perbaikan_revisi[[#This Row],[Column1]],0)</f>
        <v>1485800</v>
      </c>
      <c r="U513" s="204">
        <f>IF(perbaikan_revisi[[#This Row],[Akrual]]&gt;perbaikan_revisi[[#This Row],[JUMLAH ]],perbaikan_revisi[[#This Row],[Akrual]]-perbaikan_revisi[[#This Row],[JUMLAH ]],0)</f>
        <v>0</v>
      </c>
    </row>
    <row r="514" spans="1:21" ht="13.2" hidden="1" x14ac:dyDescent="0.25">
      <c r="A514" s="1" t="s">
        <v>369</v>
      </c>
      <c r="B514" s="48"/>
      <c r="C514" s="49" t="s">
        <v>556</v>
      </c>
      <c r="D514" s="48">
        <v>4</v>
      </c>
      <c r="E514" s="48" t="s">
        <v>120</v>
      </c>
      <c r="F514" s="50">
        <v>1500000</v>
      </c>
      <c r="G514" s="122">
        <f>ROUNDDOWN(D514*F514,-3)</f>
        <v>6000000</v>
      </c>
      <c r="H514" s="150"/>
      <c r="I514" s="49" t="s">
        <v>556</v>
      </c>
      <c r="J514" s="48">
        <v>4</v>
      </c>
      <c r="K514" s="48" t="s">
        <v>120</v>
      </c>
      <c r="L514" s="50">
        <v>1500000</v>
      </c>
      <c r="M514" s="50">
        <f>ROUNDDOWN(J514*L514,-3)</f>
        <v>6000000</v>
      </c>
      <c r="N514" s="247">
        <f t="shared" si="121"/>
        <v>0</v>
      </c>
      <c r="O514" s="187" t="s">
        <v>1292</v>
      </c>
      <c r="P514" s="180"/>
      <c r="Q514" s="180"/>
      <c r="T514" s="204" cm="1">
        <f t="array" ref="T514">_xlfn._xlws.FILTER(cek_realisasi[Akrual],cek_realisasi[Akun]=perbaikan_revisi[[#This Row],[Column1]],0)</f>
        <v>1500000</v>
      </c>
      <c r="U514" s="204">
        <f>IF(perbaikan_revisi[[#This Row],[Akrual]]&gt;perbaikan_revisi[[#This Row],[JUMLAH ]],perbaikan_revisi[[#This Row],[Akrual]]-perbaikan_revisi[[#This Row],[JUMLAH ]],0)</f>
        <v>0</v>
      </c>
    </row>
    <row r="515" spans="1:21" ht="13.2" hidden="1" x14ac:dyDescent="0.25">
      <c r="A515" s="1" t="s">
        <v>370</v>
      </c>
      <c r="B515" s="48"/>
      <c r="C515" s="49" t="s">
        <v>557</v>
      </c>
      <c r="D515" s="48">
        <v>4</v>
      </c>
      <c r="E515" s="48" t="s">
        <v>120</v>
      </c>
      <c r="F515" s="50">
        <v>1000000</v>
      </c>
      <c r="G515" s="122">
        <f>ROUNDDOWN(D515*F515,-3)</f>
        <v>4000000</v>
      </c>
      <c r="H515" s="150"/>
      <c r="I515" s="49" t="s">
        <v>557</v>
      </c>
      <c r="J515" s="48">
        <v>4</v>
      </c>
      <c r="K515" s="48" t="s">
        <v>120</v>
      </c>
      <c r="L515" s="50">
        <v>1000000</v>
      </c>
      <c r="M515" s="50">
        <f>ROUNDDOWN(J515*L515,-3)</f>
        <v>4000000</v>
      </c>
      <c r="N515" s="247">
        <f t="shared" si="121"/>
        <v>0</v>
      </c>
      <c r="O515" s="187" t="s">
        <v>1292</v>
      </c>
      <c r="P515" s="180"/>
      <c r="Q515" s="180"/>
      <c r="T515" s="204" cm="1">
        <f t="array" ref="T515">_xlfn._xlws.FILTER(cek_realisasi[Akrual],cek_realisasi[Akun]=perbaikan_revisi[[#This Row],[Column1]],0)</f>
        <v>946000</v>
      </c>
      <c r="U515" s="204">
        <f>IF(perbaikan_revisi[[#This Row],[Akrual]]&gt;perbaikan_revisi[[#This Row],[JUMLAH ]],perbaikan_revisi[[#This Row],[Akrual]]-perbaikan_revisi[[#This Row],[JUMLAH ]],0)</f>
        <v>0</v>
      </c>
    </row>
    <row r="516" spans="1:21" ht="13.2" hidden="1" x14ac:dyDescent="0.25">
      <c r="A516" s="1" t="s">
        <v>371</v>
      </c>
      <c r="B516" s="48"/>
      <c r="C516" s="49" t="s">
        <v>849</v>
      </c>
      <c r="D516" s="48">
        <v>8</v>
      </c>
      <c r="E516" s="48" t="s">
        <v>59</v>
      </c>
      <c r="F516" s="50">
        <v>500000</v>
      </c>
      <c r="G516" s="122">
        <f>ROUNDDOWN(D516*F516,-3)</f>
        <v>4000000</v>
      </c>
      <c r="H516" s="150"/>
      <c r="I516" s="49" t="s">
        <v>849</v>
      </c>
      <c r="J516" s="48">
        <v>8</v>
      </c>
      <c r="K516" s="48" t="s">
        <v>59</v>
      </c>
      <c r="L516" s="50">
        <v>500000</v>
      </c>
      <c r="M516" s="50">
        <f>ROUNDDOWN(J516*L516,-3)</f>
        <v>4000000</v>
      </c>
      <c r="N516" s="247">
        <f t="shared" si="121"/>
        <v>0</v>
      </c>
      <c r="O516" s="187" t="s">
        <v>1292</v>
      </c>
      <c r="P516" s="180"/>
      <c r="Q516" s="180"/>
      <c r="T516" s="204" cm="1">
        <f t="array" ref="T516">_xlfn._xlws.FILTER(cek_realisasi[Akrual],cek_realisasi[Akun]=perbaikan_revisi[[#This Row],[Column1]],0)</f>
        <v>0</v>
      </c>
      <c r="U516" s="204">
        <f>IF(perbaikan_revisi[[#This Row],[Akrual]]&gt;perbaikan_revisi[[#This Row],[JUMLAH ]],perbaikan_revisi[[#This Row],[Akrual]]-perbaikan_revisi[[#This Row],[JUMLAH ]],0)</f>
        <v>0</v>
      </c>
    </row>
    <row r="517" spans="1:21" ht="13.2" x14ac:dyDescent="0.25">
      <c r="A517" s="1" t="s">
        <v>372</v>
      </c>
      <c r="B517" s="51" t="s">
        <v>524</v>
      </c>
      <c r="C517" s="52" t="s">
        <v>73</v>
      </c>
      <c r="D517" s="51"/>
      <c r="E517" s="51"/>
      <c r="F517" s="53"/>
      <c r="G517" s="123">
        <f>SUM(G518:G519)</f>
        <v>31000000</v>
      </c>
      <c r="H517" s="151" t="s">
        <v>524</v>
      </c>
      <c r="I517" s="52" t="s">
        <v>73</v>
      </c>
      <c r="J517" s="51"/>
      <c r="K517" s="51"/>
      <c r="L517" s="53"/>
      <c r="M517" s="53">
        <f>SUM(M518:M519)</f>
        <v>31000000</v>
      </c>
      <c r="N517" s="324">
        <f>SUM(N518:N519)</f>
        <v>0</v>
      </c>
      <c r="O517" s="207"/>
      <c r="P517" s="180"/>
      <c r="Q517" s="180"/>
      <c r="S517" s="223" t="s">
        <v>509</v>
      </c>
      <c r="T517" s="53" cm="1">
        <f t="array" ref="T517">_xlfn._xlws.FILTER(cek_realisasi[Akrual],cek_realisasi[Akun]=perbaikan_revisi[[#This Row],[Column1]],0)</f>
        <v>994372</v>
      </c>
      <c r="U517" s="53">
        <f>IF(perbaikan_revisi[[#This Row],[Akrual]]&gt;perbaikan_revisi[[#This Row],[JUMLAH ]],perbaikan_revisi[[#This Row],[Akrual]]-perbaikan_revisi[[#This Row],[JUMLAH ]],0)</f>
        <v>0</v>
      </c>
    </row>
    <row r="518" spans="1:21" ht="26.4" hidden="1" x14ac:dyDescent="0.25">
      <c r="A518" s="1" t="s">
        <v>373</v>
      </c>
      <c r="B518" s="48"/>
      <c r="C518" s="49" t="s">
        <v>846</v>
      </c>
      <c r="D518" s="48">
        <v>4</v>
      </c>
      <c r="E518" s="48" t="s">
        <v>120</v>
      </c>
      <c r="F518" s="50">
        <v>250000</v>
      </c>
      <c r="G518" s="122">
        <f>ROUNDDOWN(D518*F518,-3)</f>
        <v>1000000</v>
      </c>
      <c r="H518" s="150"/>
      <c r="I518" s="49" t="s">
        <v>846</v>
      </c>
      <c r="J518" s="48">
        <v>4</v>
      </c>
      <c r="K518" s="48" t="s">
        <v>120</v>
      </c>
      <c r="L518" s="50">
        <v>250000</v>
      </c>
      <c r="M518" s="50">
        <f>ROUNDDOWN(J518*L518,-3)</f>
        <v>1000000</v>
      </c>
      <c r="N518" s="247">
        <f t="shared" ref="N518:N519" si="122">G518-M518</f>
        <v>0</v>
      </c>
      <c r="O518" s="187" t="s">
        <v>1292</v>
      </c>
      <c r="P518" s="180"/>
      <c r="Q518" s="180"/>
      <c r="T518" s="50" cm="1">
        <f t="array" ref="T518">_xlfn._xlws.FILTER(cek_realisasi[Akrual],cek_realisasi[Akun]=perbaikan_revisi[[#This Row],[Column1]],0)</f>
        <v>994372</v>
      </c>
      <c r="U518" s="50">
        <f>IF(perbaikan_revisi[[#This Row],[Akrual]]&gt;perbaikan_revisi[[#This Row],[JUMLAH ]],perbaikan_revisi[[#This Row],[Akrual]]-perbaikan_revisi[[#This Row],[JUMLAH ]],0)</f>
        <v>0</v>
      </c>
    </row>
    <row r="519" spans="1:21" ht="13.2" hidden="1" x14ac:dyDescent="0.25">
      <c r="A519" s="1" t="s">
        <v>850</v>
      </c>
      <c r="B519" s="48"/>
      <c r="C519" s="49" t="s">
        <v>851</v>
      </c>
      <c r="D519" s="48">
        <v>2</v>
      </c>
      <c r="E519" s="48" t="s">
        <v>120</v>
      </c>
      <c r="F519" s="50">
        <v>15000000</v>
      </c>
      <c r="G519" s="122">
        <f>ROUNDDOWN(D519*F519,-3)</f>
        <v>30000000</v>
      </c>
      <c r="H519" s="150"/>
      <c r="I519" s="49" t="s">
        <v>851</v>
      </c>
      <c r="J519" s="48">
        <v>2</v>
      </c>
      <c r="K519" s="48" t="s">
        <v>120</v>
      </c>
      <c r="L519" s="50">
        <v>15000000</v>
      </c>
      <c r="M519" s="50">
        <f>ROUNDDOWN(J519*L519,-3)</f>
        <v>30000000</v>
      </c>
      <c r="N519" s="247">
        <f t="shared" si="122"/>
        <v>0</v>
      </c>
      <c r="O519" s="187" t="s">
        <v>1292</v>
      </c>
      <c r="P519" s="180"/>
      <c r="Q519" s="180"/>
      <c r="T519" s="50" cm="1">
        <f t="array" ref="T519">_xlfn._xlws.FILTER(cek_realisasi[Akrual],cek_realisasi[Akun]=perbaikan_revisi[[#This Row],[Column1]],0)</f>
        <v>0</v>
      </c>
      <c r="U519" s="50">
        <f>IF(perbaikan_revisi[[#This Row],[Akrual]]&gt;perbaikan_revisi[[#This Row],[JUMLAH ]],perbaikan_revisi[[#This Row],[Akrual]]-perbaikan_revisi[[#This Row],[JUMLAH ]],0)</f>
        <v>0</v>
      </c>
    </row>
    <row r="520" spans="1:21" ht="13.2" x14ac:dyDescent="0.25">
      <c r="A520" s="1" t="s">
        <v>852</v>
      </c>
      <c r="B520" s="57" t="s">
        <v>528</v>
      </c>
      <c r="C520" s="58" t="s">
        <v>31</v>
      </c>
      <c r="D520" s="57"/>
      <c r="E520" s="57"/>
      <c r="F520" s="59"/>
      <c r="G520" s="125">
        <f>G521</f>
        <v>10000000</v>
      </c>
      <c r="H520" s="153" t="s">
        <v>528</v>
      </c>
      <c r="I520" s="58" t="s">
        <v>31</v>
      </c>
      <c r="J520" s="57"/>
      <c r="K520" s="57"/>
      <c r="L520" s="59"/>
      <c r="M520" s="59">
        <f>M521</f>
        <v>10000000</v>
      </c>
      <c r="N520" s="325">
        <f>N521</f>
        <v>0</v>
      </c>
      <c r="O520" s="207"/>
      <c r="P520" s="180"/>
      <c r="Q520" s="180"/>
      <c r="S520" s="223" t="s">
        <v>509</v>
      </c>
      <c r="T520" s="59" cm="1">
        <f t="array" ref="T520">_xlfn._xlws.FILTER(cek_realisasi[Akrual],cek_realisasi[Akun]=perbaikan_revisi[[#This Row],[Column1]],0)</f>
        <v>0</v>
      </c>
      <c r="U520" s="59">
        <f>IF(perbaikan_revisi[[#This Row],[Akrual]]&gt;perbaikan_revisi[[#This Row],[JUMLAH ]],perbaikan_revisi[[#This Row],[Akrual]]-perbaikan_revisi[[#This Row],[JUMLAH ]],0)</f>
        <v>0</v>
      </c>
    </row>
    <row r="521" spans="1:21" ht="13.2" hidden="1" x14ac:dyDescent="0.25">
      <c r="A521" s="1" t="s">
        <v>853</v>
      </c>
      <c r="B521" s="48"/>
      <c r="C521" s="49" t="s">
        <v>558</v>
      </c>
      <c r="D521" s="48">
        <v>10</v>
      </c>
      <c r="E521" s="48" t="s">
        <v>33</v>
      </c>
      <c r="F521" s="50">
        <v>1000000</v>
      </c>
      <c r="G521" s="122">
        <f>ROUNDDOWN(D521*F521,-3)</f>
        <v>10000000</v>
      </c>
      <c r="H521" s="150"/>
      <c r="I521" s="49" t="s">
        <v>558</v>
      </c>
      <c r="J521" s="48">
        <v>10</v>
      </c>
      <c r="K521" s="48" t="s">
        <v>33</v>
      </c>
      <c r="L521" s="50">
        <v>1000000</v>
      </c>
      <c r="M521" s="50">
        <f>ROUNDDOWN(J521*L521,-3)</f>
        <v>10000000</v>
      </c>
      <c r="N521" s="247">
        <f>G521-M521</f>
        <v>0</v>
      </c>
      <c r="O521" s="187" t="s">
        <v>1292</v>
      </c>
      <c r="P521" s="180"/>
      <c r="Q521" s="180"/>
      <c r="T521" s="204" cm="1">
        <f t="array" ref="T521">_xlfn._xlws.FILTER(cek_realisasi[Akrual],cek_realisasi[Akun]=perbaikan_revisi[[#This Row],[Column1]],0)</f>
        <v>0</v>
      </c>
      <c r="U521" s="204">
        <f>IF(perbaikan_revisi[[#This Row],[Akrual]]&gt;perbaikan_revisi[[#This Row],[JUMLAH ]],perbaikan_revisi[[#This Row],[Akrual]]-perbaikan_revisi[[#This Row],[JUMLAH ]],0)</f>
        <v>0</v>
      </c>
    </row>
    <row r="522" spans="1:21" ht="13.2" x14ac:dyDescent="0.25">
      <c r="A522" s="1" t="s">
        <v>374</v>
      </c>
      <c r="B522" s="51" t="s">
        <v>525</v>
      </c>
      <c r="C522" s="52" t="s">
        <v>35</v>
      </c>
      <c r="D522" s="51"/>
      <c r="E522" s="51"/>
      <c r="F522" s="53"/>
      <c r="G522" s="123">
        <f>G523</f>
        <v>114306000</v>
      </c>
      <c r="H522" s="151" t="s">
        <v>525</v>
      </c>
      <c r="I522" s="52" t="s">
        <v>35</v>
      </c>
      <c r="J522" s="51"/>
      <c r="K522" s="51"/>
      <c r="L522" s="53"/>
      <c r="M522" s="53">
        <f>M523</f>
        <v>91738000</v>
      </c>
      <c r="N522" s="324">
        <f>N523</f>
        <v>22568000</v>
      </c>
      <c r="O522" s="207"/>
      <c r="P522" s="180"/>
      <c r="Q522" s="180"/>
      <c r="S522" s="223" t="s">
        <v>509</v>
      </c>
      <c r="T522" s="53" cm="1">
        <f t="array" ref="T522">_xlfn._xlws.FILTER(cek_realisasi[Akrual],cek_realisasi[Akun]=perbaikan_revisi[[#This Row],[Column1]],0)</f>
        <v>47876760</v>
      </c>
      <c r="U522" s="53">
        <f>IF(perbaikan_revisi[[#This Row],[Akrual]]&gt;perbaikan_revisi[[#This Row],[JUMLAH ]],perbaikan_revisi[[#This Row],[Akrual]]-perbaikan_revisi[[#This Row],[JUMLAH ]],0)</f>
        <v>0</v>
      </c>
    </row>
    <row r="523" spans="1:21" ht="26.4" x14ac:dyDescent="0.25">
      <c r="A523" s="1" t="s">
        <v>375</v>
      </c>
      <c r="B523" s="48"/>
      <c r="C523" s="49" t="s">
        <v>854</v>
      </c>
      <c r="D523" s="48">
        <v>20</v>
      </c>
      <c r="E523" s="48" t="s">
        <v>26</v>
      </c>
      <c r="F523" s="50">
        <v>5715300</v>
      </c>
      <c r="G523" s="122">
        <f>ROUNDDOWN(D523*F523,-3)</f>
        <v>114306000</v>
      </c>
      <c r="H523" s="150"/>
      <c r="I523" s="201" t="s">
        <v>854</v>
      </c>
      <c r="J523" s="202">
        <v>20</v>
      </c>
      <c r="K523" s="202" t="s">
        <v>26</v>
      </c>
      <c r="L523" s="204">
        <v>4586900</v>
      </c>
      <c r="M523" s="204">
        <f>ROUNDDOWN(J523*L523,-3)</f>
        <v>91738000</v>
      </c>
      <c r="N523" s="443">
        <f>G523-M523</f>
        <v>22568000</v>
      </c>
      <c r="O523" s="187" t="str">
        <f t="shared" ref="O523" si="123">IF(AND(ISBLANK(H523),N523&lt;&gt;0),"Rev detil","")</f>
        <v>Rev detil</v>
      </c>
      <c r="P523" s="180"/>
      <c r="Q523" s="180"/>
      <c r="T523" s="204" cm="1">
        <f t="array" ref="T523">_xlfn._xlws.FILTER(cek_realisasi[Akrual],cek_realisasi[Akun]=perbaikan_revisi[[#This Row],[Column1]],0)</f>
        <v>47876760</v>
      </c>
      <c r="U523" s="204">
        <f>IF(perbaikan_revisi[[#This Row],[Akrual]]&gt;perbaikan_revisi[[#This Row],[JUMLAH ]],perbaikan_revisi[[#This Row],[Akrual]]-perbaikan_revisi[[#This Row],[JUMLAH ]],0)</f>
        <v>0</v>
      </c>
    </row>
    <row r="524" spans="1:21" ht="13.2" x14ac:dyDescent="0.25">
      <c r="A524" s="1" t="s">
        <v>376</v>
      </c>
      <c r="B524" s="42" t="s">
        <v>91</v>
      </c>
      <c r="C524" s="43" t="s">
        <v>855</v>
      </c>
      <c r="D524" s="42"/>
      <c r="E524" s="42"/>
      <c r="F524" s="44"/>
      <c r="G524" s="120">
        <f>SUM(G525,G531,G533)</f>
        <v>330540000</v>
      </c>
      <c r="H524" s="148" t="s">
        <v>91</v>
      </c>
      <c r="I524" s="43" t="s">
        <v>855</v>
      </c>
      <c r="J524" s="42"/>
      <c r="K524" s="42"/>
      <c r="L524" s="44"/>
      <c r="M524" s="44">
        <f>SUM(M525,M531,M533)</f>
        <v>330540000</v>
      </c>
      <c r="N524" s="313">
        <f>SUM(N525,N531,N533)</f>
        <v>0</v>
      </c>
      <c r="O524" s="207"/>
      <c r="P524" s="180" t="s">
        <v>507</v>
      </c>
      <c r="Q524" s="180" t="s">
        <v>509</v>
      </c>
      <c r="S524" s="223"/>
      <c r="T524" s="44" cm="1">
        <f t="array" ref="T524">_xlfn._xlws.FILTER(cek_realisasi[Akrual],cek_realisasi[Akun]=perbaikan_revisi[[#This Row],[Column1]],0)</f>
        <v>0</v>
      </c>
      <c r="U524" s="44">
        <f>IF(perbaikan_revisi[[#This Row],[Akrual]]&gt;perbaikan_revisi[[#This Row],[JUMLAH ]],perbaikan_revisi[[#This Row],[Akrual]]-perbaikan_revisi[[#This Row],[JUMLAH ]],0)</f>
        <v>0</v>
      </c>
    </row>
    <row r="525" spans="1:21" ht="13.2" hidden="1" x14ac:dyDescent="0.25">
      <c r="A525" s="1" t="s">
        <v>856</v>
      </c>
      <c r="B525" s="45" t="s">
        <v>523</v>
      </c>
      <c r="C525" s="46" t="s">
        <v>24</v>
      </c>
      <c r="D525" s="45"/>
      <c r="E525" s="45"/>
      <c r="F525" s="47"/>
      <c r="G525" s="121">
        <f>SUM(G526:G530)</f>
        <v>46000000</v>
      </c>
      <c r="H525" s="149" t="s">
        <v>523</v>
      </c>
      <c r="I525" s="46" t="s">
        <v>24</v>
      </c>
      <c r="J525" s="45"/>
      <c r="K525" s="45"/>
      <c r="L525" s="47"/>
      <c r="M525" s="47">
        <f>SUM(M526:M530)</f>
        <v>46000000</v>
      </c>
      <c r="N525" s="323">
        <f>SUM(N526:N530)</f>
        <v>0</v>
      </c>
      <c r="O525" s="187" t="s">
        <v>1292</v>
      </c>
      <c r="P525" s="180"/>
      <c r="Q525" s="180"/>
      <c r="S525" s="223" t="s">
        <v>509</v>
      </c>
      <c r="T525" s="47" cm="1">
        <f t="array" ref="T525">_xlfn._xlws.FILTER(cek_realisasi[Akrual],cek_realisasi[Akun]=perbaikan_revisi[[#This Row],[Column1]],0)</f>
        <v>0</v>
      </c>
      <c r="U525" s="47">
        <f>IF(perbaikan_revisi[[#This Row],[Akrual]]&gt;perbaikan_revisi[[#This Row],[JUMLAH ]],perbaikan_revisi[[#This Row],[Akrual]]-perbaikan_revisi[[#This Row],[JUMLAH ]],0)</f>
        <v>0</v>
      </c>
    </row>
    <row r="526" spans="1:21" ht="13.2" hidden="1" x14ac:dyDescent="0.25">
      <c r="A526" s="1" t="s">
        <v>857</v>
      </c>
      <c r="B526" s="48"/>
      <c r="C526" s="49" t="s">
        <v>554</v>
      </c>
      <c r="D526" s="48">
        <v>280</v>
      </c>
      <c r="E526" s="48" t="s">
        <v>26</v>
      </c>
      <c r="F526" s="50">
        <v>75000</v>
      </c>
      <c r="G526" s="122">
        <f>ROUNDDOWN(D526*F526,-3)</f>
        <v>21000000</v>
      </c>
      <c r="H526" s="150"/>
      <c r="I526" s="49" t="s">
        <v>554</v>
      </c>
      <c r="J526" s="48">
        <v>280</v>
      </c>
      <c r="K526" s="48" t="s">
        <v>26</v>
      </c>
      <c r="L526" s="50">
        <v>75000</v>
      </c>
      <c r="M526" s="50">
        <f>ROUNDDOWN(J526*L526,-3)</f>
        <v>21000000</v>
      </c>
      <c r="N526" s="247">
        <f t="shared" ref="N526:N530" si="124">G526-M526</f>
        <v>0</v>
      </c>
      <c r="O526" s="187" t="s">
        <v>1292</v>
      </c>
      <c r="P526" s="180"/>
      <c r="Q526" s="180"/>
      <c r="T526" s="204" cm="1">
        <f t="array" ref="T526">_xlfn._xlws.FILTER(cek_realisasi[Akrual],cek_realisasi[Akun]=perbaikan_revisi[[#This Row],[Column1]],0)</f>
        <v>0</v>
      </c>
      <c r="U526" s="204">
        <f>IF(perbaikan_revisi[[#This Row],[Akrual]]&gt;perbaikan_revisi[[#This Row],[JUMLAH ]],perbaikan_revisi[[#This Row],[Akrual]]-perbaikan_revisi[[#This Row],[JUMLAH ]],0)</f>
        <v>0</v>
      </c>
    </row>
    <row r="527" spans="1:21" ht="13.2" hidden="1" x14ac:dyDescent="0.25">
      <c r="A527" s="1" t="s">
        <v>858</v>
      </c>
      <c r="B527" s="48"/>
      <c r="C527" s="49" t="s">
        <v>555</v>
      </c>
      <c r="D527" s="48">
        <v>5</v>
      </c>
      <c r="E527" s="48" t="s">
        <v>120</v>
      </c>
      <c r="F527" s="50">
        <v>1500000</v>
      </c>
      <c r="G527" s="122">
        <f>ROUNDDOWN(D527*F527,-3)</f>
        <v>7500000</v>
      </c>
      <c r="H527" s="150"/>
      <c r="I527" s="49" t="s">
        <v>555</v>
      </c>
      <c r="J527" s="48">
        <v>5</v>
      </c>
      <c r="K527" s="48" t="s">
        <v>120</v>
      </c>
      <c r="L527" s="50">
        <v>1500000</v>
      </c>
      <c r="M527" s="50">
        <f>ROUNDDOWN(J527*L527,-3)</f>
        <v>7500000</v>
      </c>
      <c r="N527" s="247">
        <f t="shared" si="124"/>
        <v>0</v>
      </c>
      <c r="O527" s="187" t="s">
        <v>1292</v>
      </c>
      <c r="P527" s="180"/>
      <c r="Q527" s="180"/>
      <c r="T527" s="204" cm="1">
        <f t="array" ref="T527">_xlfn._xlws.FILTER(cek_realisasi[Akrual],cek_realisasi[Akun]=perbaikan_revisi[[#This Row],[Column1]],0)</f>
        <v>0</v>
      </c>
      <c r="U527" s="204">
        <f>IF(perbaikan_revisi[[#This Row],[Akrual]]&gt;perbaikan_revisi[[#This Row],[JUMLAH ]],perbaikan_revisi[[#This Row],[Akrual]]-perbaikan_revisi[[#This Row],[JUMLAH ]],0)</f>
        <v>0</v>
      </c>
    </row>
    <row r="528" spans="1:21" ht="13.2" hidden="1" x14ac:dyDescent="0.25">
      <c r="A528" s="1" t="s">
        <v>859</v>
      </c>
      <c r="B528" s="48"/>
      <c r="C528" s="49" t="s">
        <v>556</v>
      </c>
      <c r="D528" s="48">
        <v>4</v>
      </c>
      <c r="E528" s="48" t="s">
        <v>120</v>
      </c>
      <c r="F528" s="50">
        <v>1500000</v>
      </c>
      <c r="G528" s="122">
        <f>ROUNDDOWN(D528*F528,-3)</f>
        <v>6000000</v>
      </c>
      <c r="H528" s="150"/>
      <c r="I528" s="49" t="s">
        <v>556</v>
      </c>
      <c r="J528" s="48">
        <v>4</v>
      </c>
      <c r="K528" s="48" t="s">
        <v>120</v>
      </c>
      <c r="L528" s="50">
        <v>1500000</v>
      </c>
      <c r="M528" s="50">
        <f>ROUNDDOWN(J528*L528,-3)</f>
        <v>6000000</v>
      </c>
      <c r="N528" s="247">
        <f t="shared" si="124"/>
        <v>0</v>
      </c>
      <c r="O528" s="187" t="s">
        <v>1292</v>
      </c>
      <c r="P528" s="180"/>
      <c r="Q528" s="180"/>
      <c r="T528" s="204" cm="1">
        <f t="array" ref="T528">_xlfn._xlws.FILTER(cek_realisasi[Akrual],cek_realisasi[Akun]=perbaikan_revisi[[#This Row],[Column1]],0)</f>
        <v>0</v>
      </c>
      <c r="U528" s="204">
        <f>IF(perbaikan_revisi[[#This Row],[Akrual]]&gt;perbaikan_revisi[[#This Row],[JUMLAH ]],perbaikan_revisi[[#This Row],[Akrual]]-perbaikan_revisi[[#This Row],[JUMLAH ]],0)</f>
        <v>0</v>
      </c>
    </row>
    <row r="529" spans="1:21" ht="13.2" hidden="1" x14ac:dyDescent="0.25">
      <c r="A529" s="1" t="s">
        <v>860</v>
      </c>
      <c r="B529" s="48"/>
      <c r="C529" s="49" t="s">
        <v>557</v>
      </c>
      <c r="D529" s="48">
        <v>4</v>
      </c>
      <c r="E529" s="48" t="s">
        <v>120</v>
      </c>
      <c r="F529" s="50">
        <v>1000000</v>
      </c>
      <c r="G529" s="122">
        <f>ROUNDDOWN(D529*F529,-3)</f>
        <v>4000000</v>
      </c>
      <c r="H529" s="150"/>
      <c r="I529" s="49" t="s">
        <v>557</v>
      </c>
      <c r="J529" s="48">
        <v>4</v>
      </c>
      <c r="K529" s="48" t="s">
        <v>120</v>
      </c>
      <c r="L529" s="50">
        <v>1000000</v>
      </c>
      <c r="M529" s="50">
        <f>ROUNDDOWN(J529*L529,-3)</f>
        <v>4000000</v>
      </c>
      <c r="N529" s="247">
        <f t="shared" si="124"/>
        <v>0</v>
      </c>
      <c r="O529" s="187" t="s">
        <v>1292</v>
      </c>
      <c r="P529" s="180"/>
      <c r="Q529" s="180"/>
      <c r="T529" s="204" cm="1">
        <f t="array" ref="T529">_xlfn._xlws.FILTER(cek_realisasi[Akrual],cek_realisasi[Akun]=perbaikan_revisi[[#This Row],[Column1]],0)</f>
        <v>0</v>
      </c>
      <c r="U529" s="204">
        <f>IF(perbaikan_revisi[[#This Row],[Akrual]]&gt;perbaikan_revisi[[#This Row],[JUMLAH ]],perbaikan_revisi[[#This Row],[Akrual]]-perbaikan_revisi[[#This Row],[JUMLAH ]],0)</f>
        <v>0</v>
      </c>
    </row>
    <row r="530" spans="1:21" ht="13.2" hidden="1" x14ac:dyDescent="0.25">
      <c r="A530" s="1" t="s">
        <v>861</v>
      </c>
      <c r="B530" s="48"/>
      <c r="C530" s="49" t="s">
        <v>789</v>
      </c>
      <c r="D530" s="48">
        <v>30</v>
      </c>
      <c r="E530" s="48" t="s">
        <v>59</v>
      </c>
      <c r="F530" s="50">
        <v>250000</v>
      </c>
      <c r="G530" s="122">
        <f>ROUNDDOWN(D530*F530,-3)</f>
        <v>7500000</v>
      </c>
      <c r="H530" s="150"/>
      <c r="I530" s="49" t="s">
        <v>789</v>
      </c>
      <c r="J530" s="48">
        <v>30</v>
      </c>
      <c r="K530" s="48" t="s">
        <v>59</v>
      </c>
      <c r="L530" s="50">
        <v>250000</v>
      </c>
      <c r="M530" s="50">
        <f>ROUNDDOWN(J530*L530,-3)</f>
        <v>7500000</v>
      </c>
      <c r="N530" s="247">
        <f t="shared" si="124"/>
        <v>0</v>
      </c>
      <c r="O530" s="187" t="s">
        <v>1292</v>
      </c>
      <c r="P530" s="180"/>
      <c r="Q530" s="180"/>
      <c r="T530" s="204" cm="1">
        <f t="array" ref="T530">_xlfn._xlws.FILTER(cek_realisasi[Akrual],cek_realisasi[Akun]=perbaikan_revisi[[#This Row],[Column1]],0)</f>
        <v>0</v>
      </c>
      <c r="U530" s="204">
        <f>IF(perbaikan_revisi[[#This Row],[Akrual]]&gt;perbaikan_revisi[[#This Row],[JUMLAH ]],perbaikan_revisi[[#This Row],[Akrual]]-perbaikan_revisi[[#This Row],[JUMLAH ]],0)</f>
        <v>0</v>
      </c>
    </row>
    <row r="531" spans="1:21" ht="13.2" hidden="1" x14ac:dyDescent="0.25">
      <c r="A531" s="1" t="s">
        <v>862</v>
      </c>
      <c r="B531" s="45" t="s">
        <v>524</v>
      </c>
      <c r="C531" s="46" t="s">
        <v>73</v>
      </c>
      <c r="D531" s="45"/>
      <c r="E531" s="45"/>
      <c r="F531" s="47"/>
      <c r="G531" s="121">
        <f>G532</f>
        <v>1000000</v>
      </c>
      <c r="H531" s="149" t="s">
        <v>524</v>
      </c>
      <c r="I531" s="46" t="s">
        <v>73</v>
      </c>
      <c r="J531" s="45"/>
      <c r="K531" s="45"/>
      <c r="L531" s="47"/>
      <c r="M531" s="47">
        <f>M532</f>
        <v>1000000</v>
      </c>
      <c r="N531" s="323">
        <f>N532</f>
        <v>0</v>
      </c>
      <c r="O531" s="187" t="s">
        <v>1292</v>
      </c>
      <c r="P531" s="180"/>
      <c r="Q531" s="180"/>
      <c r="S531" s="223" t="s">
        <v>509</v>
      </c>
      <c r="T531" s="47" cm="1">
        <f t="array" ref="T531">_xlfn._xlws.FILTER(cek_realisasi[Akrual],cek_realisasi[Akun]=perbaikan_revisi[[#This Row],[Column1]],0)</f>
        <v>0</v>
      </c>
      <c r="U531" s="47">
        <f>IF(perbaikan_revisi[[#This Row],[Akrual]]&gt;perbaikan_revisi[[#This Row],[JUMLAH ]],perbaikan_revisi[[#This Row],[Akrual]]-perbaikan_revisi[[#This Row],[JUMLAH ]],0)</f>
        <v>0</v>
      </c>
    </row>
    <row r="532" spans="1:21" ht="26.4" hidden="1" x14ac:dyDescent="0.25">
      <c r="A532" s="1" t="s">
        <v>863</v>
      </c>
      <c r="B532" s="48"/>
      <c r="C532" s="49" t="s">
        <v>846</v>
      </c>
      <c r="D532" s="48">
        <v>4</v>
      </c>
      <c r="E532" s="48" t="s">
        <v>120</v>
      </c>
      <c r="F532" s="50">
        <v>250000</v>
      </c>
      <c r="G532" s="122">
        <f>ROUNDDOWN(D532*F532,-3)</f>
        <v>1000000</v>
      </c>
      <c r="H532" s="150"/>
      <c r="I532" s="49" t="s">
        <v>846</v>
      </c>
      <c r="J532" s="48">
        <v>4</v>
      </c>
      <c r="K532" s="48" t="s">
        <v>120</v>
      </c>
      <c r="L532" s="50">
        <v>250000</v>
      </c>
      <c r="M532" s="50">
        <f>ROUNDDOWN(J532*L532,-3)</f>
        <v>1000000</v>
      </c>
      <c r="N532" s="247">
        <f>G532-M532</f>
        <v>0</v>
      </c>
      <c r="O532" s="187" t="s">
        <v>1292</v>
      </c>
      <c r="P532" s="180"/>
      <c r="Q532" s="180"/>
      <c r="T532" s="50" cm="1">
        <f t="array" ref="T532">_xlfn._xlws.FILTER(cek_realisasi[Akrual],cek_realisasi[Akun]=perbaikan_revisi[[#This Row],[Column1]],0)</f>
        <v>0</v>
      </c>
      <c r="U532" s="50">
        <f>IF(perbaikan_revisi[[#This Row],[Akrual]]&gt;perbaikan_revisi[[#This Row],[JUMLAH ]],perbaikan_revisi[[#This Row],[Akrual]]-perbaikan_revisi[[#This Row],[JUMLAH ]],0)</f>
        <v>0</v>
      </c>
    </row>
    <row r="533" spans="1:21" ht="13.2" hidden="1" x14ac:dyDescent="0.25">
      <c r="A533" s="1" t="s">
        <v>377</v>
      </c>
      <c r="B533" s="45" t="s">
        <v>525</v>
      </c>
      <c r="C533" s="46" t="s">
        <v>35</v>
      </c>
      <c r="D533" s="45"/>
      <c r="E533" s="45"/>
      <c r="F533" s="47"/>
      <c r="G533" s="121">
        <f>G534</f>
        <v>283540000</v>
      </c>
      <c r="H533" s="149" t="s">
        <v>525</v>
      </c>
      <c r="I533" s="46" t="s">
        <v>35</v>
      </c>
      <c r="J533" s="45"/>
      <c r="K533" s="45"/>
      <c r="L533" s="47"/>
      <c r="M533" s="47">
        <f>M534</f>
        <v>283540000</v>
      </c>
      <c r="N533" s="323">
        <f>N534</f>
        <v>0</v>
      </c>
      <c r="O533" s="187" t="s">
        <v>1292</v>
      </c>
      <c r="P533" s="180"/>
      <c r="Q533" s="180"/>
      <c r="S533" s="223" t="s">
        <v>509</v>
      </c>
      <c r="T533" s="47" cm="1">
        <f t="array" ref="T533">_xlfn._xlws.FILTER(cek_realisasi[Akrual],cek_realisasi[Akun]=perbaikan_revisi[[#This Row],[Column1]],0)</f>
        <v>0</v>
      </c>
      <c r="U533" s="47">
        <f>IF(perbaikan_revisi[[#This Row],[Akrual]]&gt;perbaikan_revisi[[#This Row],[JUMLAH ]],perbaikan_revisi[[#This Row],[Akrual]]-perbaikan_revisi[[#This Row],[JUMLAH ]],0)</f>
        <v>0</v>
      </c>
    </row>
    <row r="534" spans="1:21" ht="13.2" hidden="1" x14ac:dyDescent="0.25">
      <c r="A534" s="1" t="s">
        <v>378</v>
      </c>
      <c r="B534" s="48"/>
      <c r="C534" s="49" t="s">
        <v>864</v>
      </c>
      <c r="D534" s="48">
        <v>45</v>
      </c>
      <c r="E534" s="48" t="s">
        <v>26</v>
      </c>
      <c r="F534" s="50">
        <v>6300889</v>
      </c>
      <c r="G534" s="122">
        <f>ROUNDDOWN(D534*F534,-3)</f>
        <v>283540000</v>
      </c>
      <c r="H534" s="150"/>
      <c r="I534" s="49" t="s">
        <v>864</v>
      </c>
      <c r="J534" s="48">
        <v>45</v>
      </c>
      <c r="K534" s="48" t="s">
        <v>26</v>
      </c>
      <c r="L534" s="50">
        <v>6300889</v>
      </c>
      <c r="M534" s="50">
        <f>ROUNDDOWN(J534*L534,-3)</f>
        <v>283540000</v>
      </c>
      <c r="N534" s="247">
        <f>G534-M534</f>
        <v>0</v>
      </c>
      <c r="O534" s="187" t="s">
        <v>1292</v>
      </c>
      <c r="P534" s="180"/>
      <c r="Q534" s="180"/>
      <c r="T534" s="204" cm="1">
        <f t="array" ref="T534">_xlfn._xlws.FILTER(cek_realisasi[Akrual],cek_realisasi[Akun]=perbaikan_revisi[[#This Row],[Column1]],0)</f>
        <v>0</v>
      </c>
      <c r="U534" s="204">
        <f>IF(perbaikan_revisi[[#This Row],[Akrual]]&gt;perbaikan_revisi[[#This Row],[JUMLAH ]],perbaikan_revisi[[#This Row],[Akrual]]-perbaikan_revisi[[#This Row],[JUMLAH ]],0)</f>
        <v>0</v>
      </c>
    </row>
    <row r="535" spans="1:21" ht="26.4" x14ac:dyDescent="0.25">
      <c r="A535" s="1" t="s">
        <v>379</v>
      </c>
      <c r="B535" s="106" t="s">
        <v>865</v>
      </c>
      <c r="C535" s="107" t="s">
        <v>380</v>
      </c>
      <c r="D535" s="106"/>
      <c r="E535" s="106" t="s">
        <v>553</v>
      </c>
      <c r="F535" s="108"/>
      <c r="G535" s="141">
        <f>G536</f>
        <v>104311000</v>
      </c>
      <c r="H535" s="170" t="s">
        <v>865</v>
      </c>
      <c r="I535" s="107" t="s">
        <v>380</v>
      </c>
      <c r="J535" s="106"/>
      <c r="K535" s="106" t="s">
        <v>553</v>
      </c>
      <c r="L535" s="108"/>
      <c r="M535" s="108">
        <f>M536</f>
        <v>104311000</v>
      </c>
      <c r="N535" s="347">
        <f>N536</f>
        <v>0</v>
      </c>
      <c r="O535" s="207"/>
      <c r="P535" s="180"/>
      <c r="Q535" s="180"/>
      <c r="T535" s="108" cm="1">
        <f t="array" ref="T535">_xlfn._xlws.FILTER(cek_realisasi[Akrual],cek_realisasi[Akun]=perbaikan_revisi[[#This Row],[Column1]],0)</f>
        <v>31056200</v>
      </c>
      <c r="U535" s="108">
        <f>IF(perbaikan_revisi[[#This Row],[Akrual]]&gt;perbaikan_revisi[[#This Row],[JUMLAH ]],perbaikan_revisi[[#This Row],[Akrual]]-perbaikan_revisi[[#This Row],[JUMLAH ]],0)</f>
        <v>0</v>
      </c>
    </row>
    <row r="536" spans="1:21" ht="13.2" x14ac:dyDescent="0.25">
      <c r="A536" s="1" t="s">
        <v>381</v>
      </c>
      <c r="B536" s="54" t="s">
        <v>21</v>
      </c>
      <c r="C536" s="55" t="s">
        <v>866</v>
      </c>
      <c r="D536" s="54"/>
      <c r="E536" s="54"/>
      <c r="F536" s="56"/>
      <c r="G536" s="124">
        <f>SUM(G537,G543)</f>
        <v>104311000</v>
      </c>
      <c r="H536" s="152" t="s">
        <v>21</v>
      </c>
      <c r="I536" s="55" t="s">
        <v>866</v>
      </c>
      <c r="J536" s="54"/>
      <c r="K536" s="54"/>
      <c r="L536" s="56"/>
      <c r="M536" s="56">
        <f>SUM(M537,M543)</f>
        <v>104311000</v>
      </c>
      <c r="N536" s="326">
        <f>SUM(N537,N543)</f>
        <v>0</v>
      </c>
      <c r="O536" s="207"/>
      <c r="P536" s="180" t="s">
        <v>507</v>
      </c>
      <c r="Q536" s="180" t="s">
        <v>509</v>
      </c>
      <c r="S536" s="223"/>
      <c r="T536" s="56" cm="1">
        <f t="array" ref="T536">_xlfn._xlws.FILTER(cek_realisasi[Akrual],cek_realisasi[Akun]=perbaikan_revisi[[#This Row],[Column1]],0)</f>
        <v>31056200</v>
      </c>
      <c r="U536" s="56">
        <f>IF(perbaikan_revisi[[#This Row],[Akrual]]&gt;perbaikan_revisi[[#This Row],[JUMLAH ]],perbaikan_revisi[[#This Row],[Akrual]]-perbaikan_revisi[[#This Row],[JUMLAH ]],0)</f>
        <v>0</v>
      </c>
    </row>
    <row r="537" spans="1:21" ht="13.2" hidden="1" x14ac:dyDescent="0.25">
      <c r="A537" s="1" t="s">
        <v>382</v>
      </c>
      <c r="B537" s="51" t="s">
        <v>523</v>
      </c>
      <c r="C537" s="52" t="s">
        <v>24</v>
      </c>
      <c r="D537" s="51"/>
      <c r="E537" s="51"/>
      <c r="F537" s="53"/>
      <c r="G537" s="123">
        <f>SUM(G538:G542)</f>
        <v>35500000</v>
      </c>
      <c r="H537" s="151" t="s">
        <v>523</v>
      </c>
      <c r="I537" s="52" t="s">
        <v>24</v>
      </c>
      <c r="J537" s="51"/>
      <c r="K537" s="51"/>
      <c r="L537" s="53"/>
      <c r="M537" s="53">
        <f>SUM(M538:M542)</f>
        <v>35500000</v>
      </c>
      <c r="N537" s="324">
        <f>SUM(N538:N542)</f>
        <v>0</v>
      </c>
      <c r="O537" s="187" t="s">
        <v>1292</v>
      </c>
      <c r="P537" s="180"/>
      <c r="Q537" s="180"/>
      <c r="S537" s="223" t="s">
        <v>509</v>
      </c>
      <c r="T537" s="53" cm="1">
        <f t="array" ref="T537">_xlfn._xlws.FILTER(cek_realisasi[Akrual],cek_realisasi[Akun]=perbaikan_revisi[[#This Row],[Column1]],0)</f>
        <v>7503500</v>
      </c>
      <c r="U537" s="53">
        <f>IF(perbaikan_revisi[[#This Row],[Akrual]]&gt;perbaikan_revisi[[#This Row],[JUMLAH ]],perbaikan_revisi[[#This Row],[Akrual]]-perbaikan_revisi[[#This Row],[JUMLAH ]],0)</f>
        <v>0</v>
      </c>
    </row>
    <row r="538" spans="1:21" ht="13.2" hidden="1" x14ac:dyDescent="0.25">
      <c r="A538" s="1" t="s">
        <v>383</v>
      </c>
      <c r="B538" s="48"/>
      <c r="C538" s="49" t="s">
        <v>554</v>
      </c>
      <c r="D538" s="48">
        <v>180</v>
      </c>
      <c r="E538" s="48" t="s">
        <v>26</v>
      </c>
      <c r="F538" s="50">
        <v>75000</v>
      </c>
      <c r="G538" s="122">
        <f>ROUNDDOWN(D538*F538,-3)</f>
        <v>13500000</v>
      </c>
      <c r="H538" s="150"/>
      <c r="I538" s="49" t="s">
        <v>554</v>
      </c>
      <c r="J538" s="48">
        <v>180</v>
      </c>
      <c r="K538" s="48" t="s">
        <v>26</v>
      </c>
      <c r="L538" s="50">
        <v>75000</v>
      </c>
      <c r="M538" s="50">
        <f>ROUNDDOWN(J538*L538,-3)</f>
        <v>13500000</v>
      </c>
      <c r="N538" s="247">
        <f t="shared" ref="N538:N542" si="125">G538-M538</f>
        <v>0</v>
      </c>
      <c r="O538" s="187" t="s">
        <v>1292</v>
      </c>
      <c r="P538" s="180"/>
      <c r="Q538" s="180"/>
      <c r="T538" s="204" cm="1">
        <f t="array" ref="T538">_xlfn._xlws.FILTER(cek_realisasi[Akrual],cek_realisasi[Akun]=perbaikan_revisi[[#This Row],[Column1]],0)</f>
        <v>1560000</v>
      </c>
      <c r="U538" s="204">
        <f>IF(perbaikan_revisi[[#This Row],[Akrual]]&gt;perbaikan_revisi[[#This Row],[JUMLAH ]],perbaikan_revisi[[#This Row],[Akrual]]-perbaikan_revisi[[#This Row],[JUMLAH ]],0)</f>
        <v>0</v>
      </c>
    </row>
    <row r="539" spans="1:21" ht="13.2" hidden="1" x14ac:dyDescent="0.25">
      <c r="A539" s="22" t="s">
        <v>384</v>
      </c>
      <c r="B539" s="48"/>
      <c r="C539" s="49" t="s">
        <v>555</v>
      </c>
      <c r="D539" s="48">
        <v>4</v>
      </c>
      <c r="E539" s="48" t="s">
        <v>120</v>
      </c>
      <c r="F539" s="50">
        <v>1500000</v>
      </c>
      <c r="G539" s="122">
        <f>ROUNDDOWN(D539*F539,-3)</f>
        <v>6000000</v>
      </c>
      <c r="H539" s="150"/>
      <c r="I539" s="49" t="s">
        <v>555</v>
      </c>
      <c r="J539" s="48">
        <v>4</v>
      </c>
      <c r="K539" s="48" t="s">
        <v>120</v>
      </c>
      <c r="L539" s="50">
        <v>1500000</v>
      </c>
      <c r="M539" s="50">
        <f>ROUNDDOWN(J539*L539,-3)</f>
        <v>6000000</v>
      </c>
      <c r="N539" s="247">
        <f t="shared" si="125"/>
        <v>0</v>
      </c>
      <c r="O539" s="187" t="s">
        <v>1292</v>
      </c>
      <c r="P539" s="180"/>
      <c r="Q539" s="180"/>
      <c r="T539" s="204" cm="1">
        <f t="array" ref="T539">_xlfn._xlws.FILTER(cek_realisasi[Akrual],cek_realisasi[Akun]=perbaikan_revisi[[#This Row],[Column1]],0)</f>
        <v>1497500</v>
      </c>
      <c r="U539" s="204">
        <f>IF(perbaikan_revisi[[#This Row],[Akrual]]&gt;perbaikan_revisi[[#This Row],[JUMLAH ]],perbaikan_revisi[[#This Row],[Akrual]]-perbaikan_revisi[[#This Row],[JUMLAH ]],0)</f>
        <v>0</v>
      </c>
    </row>
    <row r="540" spans="1:21" ht="13.2" hidden="1" x14ac:dyDescent="0.25">
      <c r="A540" s="1" t="s">
        <v>385</v>
      </c>
      <c r="B540" s="48"/>
      <c r="C540" s="49" t="s">
        <v>556</v>
      </c>
      <c r="D540" s="48">
        <v>4</v>
      </c>
      <c r="E540" s="48" t="s">
        <v>120</v>
      </c>
      <c r="F540" s="50">
        <v>1500000</v>
      </c>
      <c r="G540" s="122">
        <f>ROUNDDOWN(D540*F540,-3)</f>
        <v>6000000</v>
      </c>
      <c r="H540" s="150"/>
      <c r="I540" s="49" t="s">
        <v>556</v>
      </c>
      <c r="J540" s="48">
        <v>4</v>
      </c>
      <c r="K540" s="48" t="s">
        <v>120</v>
      </c>
      <c r="L540" s="50">
        <v>1500000</v>
      </c>
      <c r="M540" s="50">
        <f>ROUNDDOWN(J540*L540,-3)</f>
        <v>6000000</v>
      </c>
      <c r="N540" s="247">
        <f t="shared" si="125"/>
        <v>0</v>
      </c>
      <c r="O540" s="187" t="s">
        <v>1292</v>
      </c>
      <c r="P540" s="180"/>
      <c r="Q540" s="180"/>
      <c r="T540" s="204" cm="1">
        <f t="array" ref="T540">_xlfn._xlws.FILTER(cek_realisasi[Akrual],cek_realisasi[Akun]=perbaikan_revisi[[#This Row],[Column1]],0)</f>
        <v>1450000</v>
      </c>
      <c r="U540" s="204">
        <f>IF(perbaikan_revisi[[#This Row],[Akrual]]&gt;perbaikan_revisi[[#This Row],[JUMLAH ]],perbaikan_revisi[[#This Row],[Akrual]]-perbaikan_revisi[[#This Row],[JUMLAH ]],0)</f>
        <v>0</v>
      </c>
    </row>
    <row r="541" spans="1:21" ht="13.2" hidden="1" x14ac:dyDescent="0.25">
      <c r="A541" s="1" t="s">
        <v>386</v>
      </c>
      <c r="B541" s="48"/>
      <c r="C541" s="49" t="s">
        <v>557</v>
      </c>
      <c r="D541" s="48">
        <v>4</v>
      </c>
      <c r="E541" s="48" t="s">
        <v>120</v>
      </c>
      <c r="F541" s="50">
        <v>1000000</v>
      </c>
      <c r="G541" s="122">
        <f>ROUNDDOWN(D541*F541,-3)</f>
        <v>4000000</v>
      </c>
      <c r="H541" s="150"/>
      <c r="I541" s="49" t="s">
        <v>557</v>
      </c>
      <c r="J541" s="48">
        <v>4</v>
      </c>
      <c r="K541" s="48" t="s">
        <v>120</v>
      </c>
      <c r="L541" s="50">
        <v>1000000</v>
      </c>
      <c r="M541" s="50">
        <f>ROUNDDOWN(J541*L541,-3)</f>
        <v>4000000</v>
      </c>
      <c r="N541" s="247">
        <f t="shared" si="125"/>
        <v>0</v>
      </c>
      <c r="O541" s="187" t="s">
        <v>1292</v>
      </c>
      <c r="P541" s="180"/>
      <c r="Q541" s="180"/>
      <c r="T541" s="204" cm="1">
        <f t="array" ref="T541">_xlfn._xlws.FILTER(cek_realisasi[Akrual],cek_realisasi[Akun]=perbaikan_revisi[[#This Row],[Column1]],0)</f>
        <v>996000</v>
      </c>
      <c r="U541" s="204">
        <f>IF(perbaikan_revisi[[#This Row],[Akrual]]&gt;perbaikan_revisi[[#This Row],[JUMLAH ]],perbaikan_revisi[[#This Row],[Akrual]]-perbaikan_revisi[[#This Row],[JUMLAH ]],0)</f>
        <v>0</v>
      </c>
    </row>
    <row r="542" spans="1:21" ht="13.2" hidden="1" x14ac:dyDescent="0.25">
      <c r="A542" s="1" t="s">
        <v>387</v>
      </c>
      <c r="B542" s="48"/>
      <c r="C542" s="49" t="s">
        <v>829</v>
      </c>
      <c r="D542" s="48">
        <v>12</v>
      </c>
      <c r="E542" s="48" t="s">
        <v>59</v>
      </c>
      <c r="F542" s="50">
        <v>500000</v>
      </c>
      <c r="G542" s="122">
        <f>ROUNDDOWN(D542*F542,-3)</f>
        <v>6000000</v>
      </c>
      <c r="H542" s="150"/>
      <c r="I542" s="49" t="s">
        <v>829</v>
      </c>
      <c r="J542" s="48">
        <v>12</v>
      </c>
      <c r="K542" s="48" t="s">
        <v>59</v>
      </c>
      <c r="L542" s="50">
        <v>500000</v>
      </c>
      <c r="M542" s="50">
        <f>ROUNDDOWN(J542*L542,-3)</f>
        <v>6000000</v>
      </c>
      <c r="N542" s="247">
        <f t="shared" si="125"/>
        <v>0</v>
      </c>
      <c r="O542" s="187" t="s">
        <v>1292</v>
      </c>
      <c r="P542" s="180"/>
      <c r="Q542" s="180"/>
      <c r="T542" s="204" cm="1">
        <f t="array" ref="T542">_xlfn._xlws.FILTER(cek_realisasi[Akrual],cek_realisasi[Akun]=perbaikan_revisi[[#This Row],[Column1]],0)</f>
        <v>2000000</v>
      </c>
      <c r="U542" s="204">
        <f>IF(perbaikan_revisi[[#This Row],[Akrual]]&gt;perbaikan_revisi[[#This Row],[JUMLAH ]],perbaikan_revisi[[#This Row],[Akrual]]-perbaikan_revisi[[#This Row],[JUMLAH ]],0)</f>
        <v>0</v>
      </c>
    </row>
    <row r="543" spans="1:21" ht="13.2" hidden="1" x14ac:dyDescent="0.25">
      <c r="A543" s="1" t="s">
        <v>389</v>
      </c>
      <c r="B543" s="51" t="s">
        <v>525</v>
      </c>
      <c r="C543" s="52" t="s">
        <v>35</v>
      </c>
      <c r="D543" s="51"/>
      <c r="E543" s="51"/>
      <c r="F543" s="53"/>
      <c r="G543" s="123">
        <f>G544</f>
        <v>68811000</v>
      </c>
      <c r="H543" s="151" t="s">
        <v>525</v>
      </c>
      <c r="I543" s="52" t="s">
        <v>35</v>
      </c>
      <c r="J543" s="51"/>
      <c r="K543" s="51"/>
      <c r="L543" s="53"/>
      <c r="M543" s="53">
        <f>M544</f>
        <v>68811000</v>
      </c>
      <c r="N543" s="324">
        <f>N544</f>
        <v>0</v>
      </c>
      <c r="O543" s="187" t="s">
        <v>1292</v>
      </c>
      <c r="P543" s="180"/>
      <c r="Q543" s="180"/>
      <c r="S543" s="223" t="s">
        <v>509</v>
      </c>
      <c r="T543" s="53" cm="1">
        <f t="array" ref="T543">_xlfn._xlws.FILTER(cek_realisasi[Akrual],cek_realisasi[Akun]=perbaikan_revisi[[#This Row],[Column1]],0)</f>
        <v>23552700</v>
      </c>
      <c r="U543" s="53">
        <f>IF(perbaikan_revisi[[#This Row],[Akrual]]&gt;perbaikan_revisi[[#This Row],[JUMLAH ]],perbaikan_revisi[[#This Row],[Akrual]]-perbaikan_revisi[[#This Row],[JUMLAH ]],0)</f>
        <v>0</v>
      </c>
    </row>
    <row r="544" spans="1:21" ht="13.2" hidden="1" x14ac:dyDescent="0.25">
      <c r="A544" s="1" t="s">
        <v>390</v>
      </c>
      <c r="B544" s="48"/>
      <c r="C544" s="49" t="s">
        <v>867</v>
      </c>
      <c r="D544" s="48">
        <v>15</v>
      </c>
      <c r="E544" s="48" t="s">
        <v>26</v>
      </c>
      <c r="F544" s="50">
        <v>4587400</v>
      </c>
      <c r="G544" s="122">
        <f>ROUNDDOWN(D544*F544,-3)</f>
        <v>68811000</v>
      </c>
      <c r="H544" s="150"/>
      <c r="I544" s="49" t="s">
        <v>867</v>
      </c>
      <c r="J544" s="48">
        <v>15</v>
      </c>
      <c r="K544" s="48" t="s">
        <v>26</v>
      </c>
      <c r="L544" s="50">
        <v>4587400</v>
      </c>
      <c r="M544" s="50">
        <f>ROUNDDOWN(J544*L544,-3)</f>
        <v>68811000</v>
      </c>
      <c r="N544" s="247">
        <f>G544-M544</f>
        <v>0</v>
      </c>
      <c r="O544" s="187" t="s">
        <v>1292</v>
      </c>
      <c r="P544" s="180"/>
      <c r="Q544" s="180"/>
      <c r="T544" s="50" cm="1">
        <f t="array" ref="T544">_xlfn._xlws.FILTER(cek_realisasi[Akrual],cek_realisasi[Akun]=perbaikan_revisi[[#This Row],[Column1]],0)</f>
        <v>23552700</v>
      </c>
      <c r="U544" s="50">
        <f>IF(perbaikan_revisi[[#This Row],[Akrual]]&gt;perbaikan_revisi[[#This Row],[JUMLAH ]],perbaikan_revisi[[#This Row],[Akrual]]-perbaikan_revisi[[#This Row],[JUMLAH ]],0)</f>
        <v>0</v>
      </c>
    </row>
    <row r="545" spans="1:21" ht="13.2" x14ac:dyDescent="0.25">
      <c r="A545" s="1" t="s">
        <v>391</v>
      </c>
      <c r="B545" s="75" t="s">
        <v>392</v>
      </c>
      <c r="C545" s="76" t="s">
        <v>393</v>
      </c>
      <c r="D545" s="75">
        <v>1</v>
      </c>
      <c r="E545" s="75" t="s">
        <v>317</v>
      </c>
      <c r="F545" s="77"/>
      <c r="G545" s="131">
        <f>G546</f>
        <v>528803000</v>
      </c>
      <c r="H545" s="159" t="s">
        <v>392</v>
      </c>
      <c r="I545" s="76" t="s">
        <v>393</v>
      </c>
      <c r="J545" s="75">
        <v>1</v>
      </c>
      <c r="K545" s="75" t="s">
        <v>317</v>
      </c>
      <c r="L545" s="77"/>
      <c r="M545" s="77">
        <f>M546</f>
        <v>568121000</v>
      </c>
      <c r="N545" s="356">
        <f>N546</f>
        <v>-39318000</v>
      </c>
      <c r="O545" s="207"/>
      <c r="P545" s="180"/>
      <c r="Q545" s="180"/>
      <c r="T545" s="77" cm="1">
        <f t="array" ref="T545">_xlfn._xlws.FILTER(cek_realisasi[Akrual],cek_realisasi[Akun]=perbaikan_revisi[[#This Row],[Column1]],0)</f>
        <v>114775850</v>
      </c>
      <c r="U545" s="77">
        <f>IF(perbaikan_revisi[[#This Row],[Akrual]]&gt;perbaikan_revisi[[#This Row],[JUMLAH ]],perbaikan_revisi[[#This Row],[Akrual]]-perbaikan_revisi[[#This Row],[JUMLAH ]],0)</f>
        <v>0</v>
      </c>
    </row>
    <row r="546" spans="1:21" ht="13.2" x14ac:dyDescent="0.25">
      <c r="A546" s="1" t="s">
        <v>394</v>
      </c>
      <c r="B546" s="277" t="s">
        <v>605</v>
      </c>
      <c r="C546" s="278" t="s">
        <v>395</v>
      </c>
      <c r="D546" s="277"/>
      <c r="E546" s="277" t="s">
        <v>553</v>
      </c>
      <c r="F546" s="279"/>
      <c r="G546" s="280">
        <f>SUM(G547,G557,G567,G578,G588,G598,G608)</f>
        <v>528803000</v>
      </c>
      <c r="H546" s="281" t="s">
        <v>605</v>
      </c>
      <c r="I546" s="278" t="s">
        <v>395</v>
      </c>
      <c r="J546" s="277"/>
      <c r="K546" s="277" t="s">
        <v>553</v>
      </c>
      <c r="L546" s="279"/>
      <c r="M546" s="279">
        <f>SUM(M547,M557,M567,M578,M588,M598,M608,M618)</f>
        <v>568121000</v>
      </c>
      <c r="N546" s="316">
        <f>SUM(N547,N557,N567,N578,N588,N598,N608,N618)</f>
        <v>-39318000</v>
      </c>
      <c r="O546" s="207"/>
      <c r="P546" s="180"/>
      <c r="Q546" s="180"/>
      <c r="T546" s="279" cm="1">
        <f t="array" ref="T546">_xlfn._xlws.FILTER(cek_realisasi[Akrual],cek_realisasi[Akun]=perbaikan_revisi[[#This Row],[Column1]],0)</f>
        <v>114775850</v>
      </c>
      <c r="U546" s="279">
        <f>IF(perbaikan_revisi[[#This Row],[Akrual]]&gt;perbaikan_revisi[[#This Row],[JUMLAH ]],perbaikan_revisi[[#This Row],[Akrual]]-perbaikan_revisi[[#This Row],[JUMLAH ]],0)</f>
        <v>0</v>
      </c>
    </row>
    <row r="547" spans="1:21" ht="13.2" x14ac:dyDescent="0.25">
      <c r="A547" s="1" t="s">
        <v>396</v>
      </c>
      <c r="B547" s="63" t="s">
        <v>21</v>
      </c>
      <c r="C547" s="64" t="s">
        <v>868</v>
      </c>
      <c r="D547" s="63"/>
      <c r="E547" s="63"/>
      <c r="F547" s="65"/>
      <c r="G547" s="127">
        <f>SUM(G548,G553,G555)</f>
        <v>60878000</v>
      </c>
      <c r="H547" s="155" t="s">
        <v>21</v>
      </c>
      <c r="I547" s="64" t="s">
        <v>868</v>
      </c>
      <c r="J547" s="63"/>
      <c r="K547" s="63"/>
      <c r="L547" s="65"/>
      <c r="M547" s="65">
        <f>SUM(M548,M553,M555)</f>
        <v>48160000</v>
      </c>
      <c r="N547" s="327">
        <f>SUM(N548,N553,N555)</f>
        <v>12718000</v>
      </c>
      <c r="O547" s="207"/>
      <c r="P547" s="180" t="s">
        <v>505</v>
      </c>
      <c r="Q547" s="180" t="s">
        <v>510</v>
      </c>
      <c r="S547" s="223"/>
      <c r="T547" s="65" cm="1">
        <f t="array" ref="T547">_xlfn._xlws.FILTER(cek_realisasi[Akrual],cek_realisasi[Akun]=perbaikan_revisi[[#This Row],[Column1]],0)</f>
        <v>11055000</v>
      </c>
      <c r="U547" s="65">
        <f>IF(perbaikan_revisi[[#This Row],[Akrual]]&gt;perbaikan_revisi[[#This Row],[JUMLAH ]],perbaikan_revisi[[#This Row],[Akrual]]-perbaikan_revisi[[#This Row],[JUMLAH ]],0)</f>
        <v>0</v>
      </c>
    </row>
    <row r="548" spans="1:21" ht="13.2" x14ac:dyDescent="0.25">
      <c r="A548" s="1" t="s">
        <v>397</v>
      </c>
      <c r="B548" s="57" t="s">
        <v>523</v>
      </c>
      <c r="C548" s="58" t="s">
        <v>24</v>
      </c>
      <c r="D548" s="57"/>
      <c r="E548" s="57"/>
      <c r="F548" s="59"/>
      <c r="G548" s="125">
        <f>SUM(G549:G552)</f>
        <v>19750000</v>
      </c>
      <c r="H548" s="153" t="s">
        <v>523</v>
      </c>
      <c r="I548" s="58" t="s">
        <v>24</v>
      </c>
      <c r="J548" s="57"/>
      <c r="K548" s="57"/>
      <c r="L548" s="59"/>
      <c r="M548" s="59">
        <f>SUM(M549:M552)</f>
        <v>19750000</v>
      </c>
      <c r="N548" s="325">
        <f>SUM(N549:N552)</f>
        <v>0</v>
      </c>
      <c r="O548" s="207"/>
      <c r="P548" s="180"/>
      <c r="Q548" s="180"/>
      <c r="R548" s="252" t="s">
        <v>393</v>
      </c>
      <c r="S548" s="223" t="s">
        <v>510</v>
      </c>
      <c r="T548" s="59" cm="1">
        <f t="array" ref="T548">_xlfn._xlws.FILTER(cek_realisasi[Akrual],cek_realisasi[Akun]=perbaikan_revisi[[#This Row],[Column1]],0)</f>
        <v>3925000</v>
      </c>
      <c r="U548" s="59">
        <f>IF(perbaikan_revisi[[#This Row],[Akrual]]&gt;perbaikan_revisi[[#This Row],[JUMLAH ]],perbaikan_revisi[[#This Row],[Akrual]]-perbaikan_revisi[[#This Row],[JUMLAH ]],0)</f>
        <v>0</v>
      </c>
    </row>
    <row r="549" spans="1:21" ht="13.2" hidden="1" x14ac:dyDescent="0.25">
      <c r="A549" s="1" t="s">
        <v>398</v>
      </c>
      <c r="B549" s="48"/>
      <c r="C549" s="49" t="s">
        <v>554</v>
      </c>
      <c r="D549" s="48">
        <v>50</v>
      </c>
      <c r="E549" s="48" t="s">
        <v>26</v>
      </c>
      <c r="F549" s="50">
        <v>75000</v>
      </c>
      <c r="G549" s="122">
        <f>ROUNDDOWN(D549*F549,-3)</f>
        <v>3750000</v>
      </c>
      <c r="H549" s="150"/>
      <c r="I549" s="49" t="s">
        <v>554</v>
      </c>
      <c r="J549" s="48">
        <v>50</v>
      </c>
      <c r="K549" s="48" t="s">
        <v>26</v>
      </c>
      <c r="L549" s="50">
        <v>75000</v>
      </c>
      <c r="M549" s="50">
        <f>ROUNDDOWN(J549*L549,-3)</f>
        <v>3750000</v>
      </c>
      <c r="N549" s="247">
        <f t="shared" ref="N549:N552" si="126">G549-M549</f>
        <v>0</v>
      </c>
      <c r="O549" s="187" t="s">
        <v>1292</v>
      </c>
      <c r="P549" s="180"/>
      <c r="Q549" s="180"/>
      <c r="T549" s="204" cm="1">
        <f t="array" ref="T549">_xlfn._xlws.FILTER(cek_realisasi[Akrual],cek_realisasi[Akun]=perbaikan_revisi[[#This Row],[Column1]],0)</f>
        <v>0</v>
      </c>
      <c r="U549" s="204">
        <f>IF(perbaikan_revisi[[#This Row],[Akrual]]&gt;perbaikan_revisi[[#This Row],[JUMLAH ]],perbaikan_revisi[[#This Row],[Akrual]]-perbaikan_revisi[[#This Row],[JUMLAH ]],0)</f>
        <v>0</v>
      </c>
    </row>
    <row r="550" spans="1:21" ht="13.2" hidden="1" x14ac:dyDescent="0.25">
      <c r="A550" s="1" t="s">
        <v>399</v>
      </c>
      <c r="B550" s="48"/>
      <c r="C550" s="49" t="s">
        <v>555</v>
      </c>
      <c r="D550" s="48">
        <v>4</v>
      </c>
      <c r="E550" s="48" t="s">
        <v>120</v>
      </c>
      <c r="F550" s="50">
        <v>1500000</v>
      </c>
      <c r="G550" s="122">
        <f>ROUNDDOWN(D550*F550,-3)</f>
        <v>6000000</v>
      </c>
      <c r="H550" s="150"/>
      <c r="I550" s="49" t="s">
        <v>555</v>
      </c>
      <c r="J550" s="48">
        <v>4</v>
      </c>
      <c r="K550" s="48" t="s">
        <v>120</v>
      </c>
      <c r="L550" s="50">
        <v>1500000</v>
      </c>
      <c r="M550" s="50">
        <f>ROUNDDOWN(J550*L550,-3)</f>
        <v>6000000</v>
      </c>
      <c r="N550" s="247">
        <f t="shared" si="126"/>
        <v>0</v>
      </c>
      <c r="O550" s="187" t="s">
        <v>1292</v>
      </c>
      <c r="P550" s="180"/>
      <c r="Q550" s="180"/>
      <c r="T550" s="50" cm="1">
        <f t="array" ref="T550">_xlfn._xlws.FILTER(cek_realisasi[Akrual],cek_realisasi[Akun]=perbaikan_revisi[[#This Row],[Column1]],0)</f>
        <v>1480000</v>
      </c>
      <c r="U550" s="50">
        <f>IF(perbaikan_revisi[[#This Row],[Akrual]]&gt;perbaikan_revisi[[#This Row],[JUMLAH ]],perbaikan_revisi[[#This Row],[Akrual]]-perbaikan_revisi[[#This Row],[JUMLAH ]],0)</f>
        <v>0</v>
      </c>
    </row>
    <row r="551" spans="1:21" ht="13.2" hidden="1" x14ac:dyDescent="0.25">
      <c r="A551" s="1" t="s">
        <v>400</v>
      </c>
      <c r="B551" s="48"/>
      <c r="C551" s="49" t="s">
        <v>556</v>
      </c>
      <c r="D551" s="48">
        <v>4</v>
      </c>
      <c r="E551" s="48" t="s">
        <v>120</v>
      </c>
      <c r="F551" s="50">
        <v>1500000</v>
      </c>
      <c r="G551" s="122">
        <f>ROUNDDOWN(D551*F551,-3)</f>
        <v>6000000</v>
      </c>
      <c r="H551" s="150"/>
      <c r="I551" s="49" t="s">
        <v>556</v>
      </c>
      <c r="J551" s="48">
        <v>4</v>
      </c>
      <c r="K551" s="48" t="s">
        <v>120</v>
      </c>
      <c r="L551" s="50">
        <v>1500000</v>
      </c>
      <c r="M551" s="50">
        <f>ROUNDDOWN(J551*L551,-3)</f>
        <v>6000000</v>
      </c>
      <c r="N551" s="247">
        <f t="shared" si="126"/>
        <v>0</v>
      </c>
      <c r="O551" s="187" t="s">
        <v>1292</v>
      </c>
      <c r="P551" s="180"/>
      <c r="Q551" s="180"/>
      <c r="T551" s="50" cm="1">
        <f t="array" ref="T551">_xlfn._xlws.FILTER(cek_realisasi[Akrual],cek_realisasi[Akun]=perbaikan_revisi[[#This Row],[Column1]],0)</f>
        <v>1450000</v>
      </c>
      <c r="U551" s="50">
        <f>IF(perbaikan_revisi[[#This Row],[Akrual]]&gt;perbaikan_revisi[[#This Row],[JUMLAH ]],perbaikan_revisi[[#This Row],[Akrual]]-perbaikan_revisi[[#This Row],[JUMLAH ]],0)</f>
        <v>0</v>
      </c>
    </row>
    <row r="552" spans="1:21" ht="13.2" hidden="1" x14ac:dyDescent="0.25">
      <c r="A552" s="1" t="s">
        <v>401</v>
      </c>
      <c r="B552" s="48"/>
      <c r="C552" s="49" t="s">
        <v>557</v>
      </c>
      <c r="D552" s="48">
        <v>4</v>
      </c>
      <c r="E552" s="48" t="s">
        <v>120</v>
      </c>
      <c r="F552" s="50">
        <v>1000000</v>
      </c>
      <c r="G552" s="122">
        <f>ROUNDDOWN(D552*F552,-3)</f>
        <v>4000000</v>
      </c>
      <c r="H552" s="150"/>
      <c r="I552" s="49" t="s">
        <v>557</v>
      </c>
      <c r="J552" s="48">
        <v>4</v>
      </c>
      <c r="K552" s="48" t="s">
        <v>120</v>
      </c>
      <c r="L552" s="50">
        <v>1000000</v>
      </c>
      <c r="M552" s="50">
        <f>ROUNDDOWN(J552*L552,-3)</f>
        <v>4000000</v>
      </c>
      <c r="N552" s="247">
        <f t="shared" si="126"/>
        <v>0</v>
      </c>
      <c r="O552" s="187" t="s">
        <v>1292</v>
      </c>
      <c r="P552" s="180"/>
      <c r="Q552" s="180"/>
      <c r="T552" s="50" cm="1">
        <f t="array" ref="T552">_xlfn._xlws.FILTER(cek_realisasi[Akrual],cek_realisasi[Akun]=perbaikan_revisi[[#This Row],[Column1]],0)</f>
        <v>995000</v>
      </c>
      <c r="U552" s="50">
        <f>IF(perbaikan_revisi[[#This Row],[Akrual]]&gt;perbaikan_revisi[[#This Row],[JUMLAH ]],perbaikan_revisi[[#This Row],[Akrual]]-perbaikan_revisi[[#This Row],[JUMLAH ]],0)</f>
        <v>0</v>
      </c>
    </row>
    <row r="553" spans="1:21" ht="13.2" x14ac:dyDescent="0.25">
      <c r="A553" s="1" t="s">
        <v>402</v>
      </c>
      <c r="B553" s="51" t="s">
        <v>525</v>
      </c>
      <c r="C553" s="52" t="s">
        <v>35</v>
      </c>
      <c r="D553" s="51"/>
      <c r="E553" s="51"/>
      <c r="F553" s="53"/>
      <c r="G553" s="123">
        <f>G554</f>
        <v>37528000</v>
      </c>
      <c r="H553" s="151" t="s">
        <v>525</v>
      </c>
      <c r="I553" s="52" t="s">
        <v>35</v>
      </c>
      <c r="J553" s="51"/>
      <c r="K553" s="51"/>
      <c r="L553" s="53"/>
      <c r="M553" s="53">
        <f>M554</f>
        <v>24810000</v>
      </c>
      <c r="N553" s="324">
        <f>N554</f>
        <v>12718000</v>
      </c>
      <c r="O553" s="207"/>
      <c r="P553" s="180"/>
      <c r="Q553" s="180"/>
      <c r="R553" s="252" t="s">
        <v>393</v>
      </c>
      <c r="S553" s="223" t="s">
        <v>510</v>
      </c>
      <c r="T553" s="53" cm="1">
        <f t="array" ref="T553">_xlfn._xlws.FILTER(cek_realisasi[Akrual],cek_realisasi[Akun]=perbaikan_revisi[[#This Row],[Column1]],0)</f>
        <v>7130000</v>
      </c>
      <c r="U553" s="53">
        <f>IF(perbaikan_revisi[[#This Row],[Akrual]]&gt;perbaikan_revisi[[#This Row],[JUMLAH ]],perbaikan_revisi[[#This Row],[Akrual]]-perbaikan_revisi[[#This Row],[JUMLAH ]],0)</f>
        <v>0</v>
      </c>
    </row>
    <row r="554" spans="1:21" ht="13.2" x14ac:dyDescent="0.25">
      <c r="A554" s="1" t="s">
        <v>403</v>
      </c>
      <c r="B554" s="48"/>
      <c r="C554" s="49" t="s">
        <v>869</v>
      </c>
      <c r="D554" s="48">
        <v>10</v>
      </c>
      <c r="E554" s="48" t="s">
        <v>26</v>
      </c>
      <c r="F554" s="50">
        <v>3752800</v>
      </c>
      <c r="G554" s="122">
        <f>ROUNDDOWN(D554*F554,-3)</f>
        <v>37528000</v>
      </c>
      <c r="H554" s="150"/>
      <c r="I554" s="201" t="s">
        <v>976</v>
      </c>
      <c r="J554" s="202">
        <v>6</v>
      </c>
      <c r="K554" s="202" t="s">
        <v>26</v>
      </c>
      <c r="L554" s="204">
        <v>4135000</v>
      </c>
      <c r="M554" s="204">
        <f>ROUNDDOWN(J554*L554,-3)</f>
        <v>24810000</v>
      </c>
      <c r="N554" s="443">
        <f>G554-M554</f>
        <v>12718000</v>
      </c>
      <c r="O554" s="187" t="str">
        <f t="shared" ref="O554" si="127">IF(AND(ISBLANK(H554),N554&lt;&gt;0),"Rev detil","")</f>
        <v>Rev detil</v>
      </c>
      <c r="P554" s="180"/>
      <c r="Q554" s="180"/>
      <c r="T554" s="204" cm="1">
        <f t="array" ref="T554">_xlfn._xlws.FILTER(cek_realisasi[Akrual],cek_realisasi[Akun]=perbaikan_revisi[[#This Row],[Column1]],0)</f>
        <v>7130000</v>
      </c>
      <c r="U554" s="204">
        <f>IF(perbaikan_revisi[[#This Row],[Akrual]]&gt;perbaikan_revisi[[#This Row],[JUMLAH ]],perbaikan_revisi[[#This Row],[Akrual]]-perbaikan_revisi[[#This Row],[JUMLAH ]],0)</f>
        <v>0</v>
      </c>
    </row>
    <row r="555" spans="1:21" ht="13.2" x14ac:dyDescent="0.25">
      <c r="A555" s="1" t="s">
        <v>870</v>
      </c>
      <c r="B555" s="45" t="s">
        <v>582</v>
      </c>
      <c r="C555" s="46" t="s">
        <v>80</v>
      </c>
      <c r="D555" s="45"/>
      <c r="E555" s="45"/>
      <c r="F555" s="47"/>
      <c r="G555" s="121">
        <f>G556</f>
        <v>3600000</v>
      </c>
      <c r="H555" s="149" t="s">
        <v>582</v>
      </c>
      <c r="I555" s="46" t="s">
        <v>80</v>
      </c>
      <c r="J555" s="45"/>
      <c r="K555" s="45"/>
      <c r="L555" s="47"/>
      <c r="M555" s="47">
        <f>M556</f>
        <v>3600000</v>
      </c>
      <c r="N555" s="323">
        <f>N556</f>
        <v>0</v>
      </c>
      <c r="O555" s="207"/>
      <c r="P555" s="180"/>
      <c r="Q555" s="180"/>
      <c r="R555" s="252" t="s">
        <v>393</v>
      </c>
      <c r="S555" s="223" t="s">
        <v>510</v>
      </c>
      <c r="T555" s="47" cm="1">
        <f t="array" ref="T555">_xlfn._xlws.FILTER(cek_realisasi[Akrual],cek_realisasi[Akun]=perbaikan_revisi[[#This Row],[Column1]],0)</f>
        <v>0</v>
      </c>
      <c r="U555" s="47">
        <f>IF(perbaikan_revisi[[#This Row],[Akrual]]&gt;perbaikan_revisi[[#This Row],[JUMLAH ]],perbaikan_revisi[[#This Row],[Akrual]]-perbaikan_revisi[[#This Row],[JUMLAH ]],0)</f>
        <v>0</v>
      </c>
    </row>
    <row r="556" spans="1:21" ht="13.2" hidden="1" x14ac:dyDescent="0.25">
      <c r="A556" s="1" t="s">
        <v>871</v>
      </c>
      <c r="B556" s="48"/>
      <c r="C556" s="49" t="s">
        <v>872</v>
      </c>
      <c r="D556" s="48">
        <v>24</v>
      </c>
      <c r="E556" s="48" t="s">
        <v>26</v>
      </c>
      <c r="F556" s="50">
        <v>150000</v>
      </c>
      <c r="G556" s="122">
        <f>ROUNDDOWN(D556*F556,-3)</f>
        <v>3600000</v>
      </c>
      <c r="H556" s="150"/>
      <c r="I556" s="49" t="s">
        <v>872</v>
      </c>
      <c r="J556" s="48">
        <v>24</v>
      </c>
      <c r="K556" s="48" t="s">
        <v>26</v>
      </c>
      <c r="L556" s="50">
        <v>150000</v>
      </c>
      <c r="M556" s="50">
        <f>ROUNDDOWN(J556*L556,-3)</f>
        <v>3600000</v>
      </c>
      <c r="N556" s="247">
        <f>G556-M556</f>
        <v>0</v>
      </c>
      <c r="O556" s="187" t="s">
        <v>1292</v>
      </c>
      <c r="P556" s="180"/>
      <c r="Q556" s="180"/>
      <c r="T556" s="50" cm="1">
        <f t="array" ref="T556">_xlfn._xlws.FILTER(cek_realisasi[Akrual],cek_realisasi[Akun]=perbaikan_revisi[[#This Row],[Column1]],0)</f>
        <v>0</v>
      </c>
      <c r="U556" s="50">
        <f>IF(perbaikan_revisi[[#This Row],[Akrual]]&gt;perbaikan_revisi[[#This Row],[JUMLAH ]],perbaikan_revisi[[#This Row],[Akrual]]-perbaikan_revisi[[#This Row],[JUMLAH ]],0)</f>
        <v>0</v>
      </c>
    </row>
    <row r="557" spans="1:21" ht="13.2" x14ac:dyDescent="0.25">
      <c r="A557" s="1" t="s">
        <v>404</v>
      </c>
      <c r="B557" s="63" t="s">
        <v>38</v>
      </c>
      <c r="C557" s="64" t="s">
        <v>873</v>
      </c>
      <c r="D557" s="63"/>
      <c r="E557" s="63"/>
      <c r="F557" s="65"/>
      <c r="G557" s="127">
        <f>SUM(G558,G563,G565)</f>
        <v>52320000</v>
      </c>
      <c r="H557" s="155" t="s">
        <v>38</v>
      </c>
      <c r="I557" s="64" t="s">
        <v>873</v>
      </c>
      <c r="J557" s="63"/>
      <c r="K557" s="63"/>
      <c r="L557" s="65"/>
      <c r="M557" s="65">
        <f>SUM(M558,M563,M565)</f>
        <v>46450000</v>
      </c>
      <c r="N557" s="327">
        <f>SUM(N558,N563,N565)</f>
        <v>5870000</v>
      </c>
      <c r="O557" s="207"/>
      <c r="P557" s="180" t="s">
        <v>505</v>
      </c>
      <c r="Q557" s="180" t="s">
        <v>510</v>
      </c>
      <c r="S557" s="223"/>
      <c r="T557" s="65" cm="1">
        <f t="array" ref="T557">_xlfn._xlws.FILTER(cek_realisasi[Akrual],cek_realisasi[Akun]=perbaikan_revisi[[#This Row],[Column1]],0)</f>
        <v>15324100</v>
      </c>
      <c r="U557" s="65">
        <f>IF(perbaikan_revisi[[#This Row],[Akrual]]&gt;perbaikan_revisi[[#This Row],[JUMLAH ]],perbaikan_revisi[[#This Row],[Akrual]]-perbaikan_revisi[[#This Row],[JUMLAH ]],0)</f>
        <v>0</v>
      </c>
    </row>
    <row r="558" spans="1:21" ht="13.2" x14ac:dyDescent="0.25">
      <c r="A558" s="1" t="s">
        <v>405</v>
      </c>
      <c r="B558" s="57" t="s">
        <v>523</v>
      </c>
      <c r="C558" s="58" t="s">
        <v>24</v>
      </c>
      <c r="D558" s="57"/>
      <c r="E558" s="57"/>
      <c r="F558" s="59"/>
      <c r="G558" s="125">
        <f>SUM(G559:G562)</f>
        <v>19000000</v>
      </c>
      <c r="H558" s="153" t="s">
        <v>523</v>
      </c>
      <c r="I558" s="58" t="s">
        <v>24</v>
      </c>
      <c r="J558" s="57"/>
      <c r="K558" s="57"/>
      <c r="L558" s="59"/>
      <c r="M558" s="59">
        <f>SUM(M559:M562)</f>
        <v>19000000</v>
      </c>
      <c r="N558" s="325">
        <f>SUM(N559:N562)</f>
        <v>0</v>
      </c>
      <c r="O558" s="207"/>
      <c r="P558" s="180"/>
      <c r="Q558" s="180"/>
      <c r="R558" s="252" t="s">
        <v>393</v>
      </c>
      <c r="S558" s="223" t="s">
        <v>510</v>
      </c>
      <c r="T558" s="59" cm="1">
        <f t="array" ref="T558">_xlfn._xlws.FILTER(cek_realisasi[Akrual],cek_realisasi[Akun]=perbaikan_revisi[[#This Row],[Column1]],0)</f>
        <v>8904100</v>
      </c>
      <c r="U558" s="59">
        <f>IF(perbaikan_revisi[[#This Row],[Akrual]]&gt;perbaikan_revisi[[#This Row],[JUMLAH ]],perbaikan_revisi[[#This Row],[Akrual]]-perbaikan_revisi[[#This Row],[JUMLAH ]],0)</f>
        <v>0</v>
      </c>
    </row>
    <row r="559" spans="1:21" ht="13.2" hidden="1" x14ac:dyDescent="0.25">
      <c r="A559" s="1" t="s">
        <v>406</v>
      </c>
      <c r="B559" s="48"/>
      <c r="C559" s="49" t="s">
        <v>554</v>
      </c>
      <c r="D559" s="48">
        <v>40</v>
      </c>
      <c r="E559" s="48" t="s">
        <v>26</v>
      </c>
      <c r="F559" s="50">
        <v>75000</v>
      </c>
      <c r="G559" s="122">
        <f>ROUNDDOWN(D559*F559,-3)</f>
        <v>3000000</v>
      </c>
      <c r="H559" s="150"/>
      <c r="I559" s="49" t="s">
        <v>554</v>
      </c>
      <c r="J559" s="48">
        <v>40</v>
      </c>
      <c r="K559" s="48" t="s">
        <v>26</v>
      </c>
      <c r="L559" s="50">
        <v>75000</v>
      </c>
      <c r="M559" s="50">
        <f>ROUNDDOWN(J559*L559,-3)</f>
        <v>3000000</v>
      </c>
      <c r="N559" s="247">
        <f t="shared" ref="N559:N562" si="128">G559-M559</f>
        <v>0</v>
      </c>
      <c r="O559" s="187" t="s">
        <v>1292</v>
      </c>
      <c r="P559" s="180"/>
      <c r="Q559" s="180"/>
      <c r="T559" s="204" cm="1">
        <f t="array" ref="T559">_xlfn._xlws.FILTER(cek_realisasi[Akrual],cek_realisasi[Akun]=perbaikan_revisi[[#This Row],[Column1]],0)</f>
        <v>935100</v>
      </c>
      <c r="U559" s="204">
        <f>IF(perbaikan_revisi[[#This Row],[Akrual]]&gt;perbaikan_revisi[[#This Row],[JUMLAH ]],perbaikan_revisi[[#This Row],[Akrual]]-perbaikan_revisi[[#This Row],[JUMLAH ]],0)</f>
        <v>0</v>
      </c>
    </row>
    <row r="560" spans="1:21" ht="13.2" hidden="1" x14ac:dyDescent="0.25">
      <c r="A560" s="1" t="s">
        <v>407</v>
      </c>
      <c r="B560" s="48"/>
      <c r="C560" s="49" t="s">
        <v>555</v>
      </c>
      <c r="D560" s="48">
        <v>4</v>
      </c>
      <c r="E560" s="48" t="s">
        <v>120</v>
      </c>
      <c r="F560" s="50">
        <v>1500000</v>
      </c>
      <c r="G560" s="122">
        <f>ROUNDDOWN(D560*F560,-3)</f>
        <v>6000000</v>
      </c>
      <c r="H560" s="150"/>
      <c r="I560" s="49" t="s">
        <v>555</v>
      </c>
      <c r="J560" s="48">
        <v>4</v>
      </c>
      <c r="K560" s="48" t="s">
        <v>120</v>
      </c>
      <c r="L560" s="50">
        <v>1500000</v>
      </c>
      <c r="M560" s="50">
        <f>ROUNDDOWN(J560*L560,-3)</f>
        <v>6000000</v>
      </c>
      <c r="N560" s="247">
        <f t="shared" si="128"/>
        <v>0</v>
      </c>
      <c r="O560" s="187" t="s">
        <v>1292</v>
      </c>
      <c r="P560" s="180"/>
      <c r="Q560" s="180"/>
      <c r="T560" s="50" cm="1">
        <f t="array" ref="T560">_xlfn._xlws.FILTER(cek_realisasi[Akrual],cek_realisasi[Akun]=perbaikan_revisi[[#This Row],[Column1]],0)</f>
        <v>2985000</v>
      </c>
      <c r="U560" s="50">
        <f>IF(perbaikan_revisi[[#This Row],[Akrual]]&gt;perbaikan_revisi[[#This Row],[JUMLAH ]],perbaikan_revisi[[#This Row],[Akrual]]-perbaikan_revisi[[#This Row],[JUMLAH ]],0)</f>
        <v>0</v>
      </c>
    </row>
    <row r="561" spans="1:21" ht="13.2" hidden="1" x14ac:dyDescent="0.25">
      <c r="A561" s="1" t="s">
        <v>874</v>
      </c>
      <c r="B561" s="48"/>
      <c r="C561" s="49" t="s">
        <v>556</v>
      </c>
      <c r="D561" s="48">
        <v>4</v>
      </c>
      <c r="E561" s="48" t="s">
        <v>120</v>
      </c>
      <c r="F561" s="50">
        <v>1500000</v>
      </c>
      <c r="G561" s="122">
        <f>ROUNDDOWN(D561*F561,-3)</f>
        <v>6000000</v>
      </c>
      <c r="H561" s="150"/>
      <c r="I561" s="49" t="s">
        <v>556</v>
      </c>
      <c r="J561" s="48">
        <v>4</v>
      </c>
      <c r="K561" s="48" t="s">
        <v>120</v>
      </c>
      <c r="L561" s="50">
        <v>1500000</v>
      </c>
      <c r="M561" s="50">
        <f>ROUNDDOWN(J561*L561,-3)</f>
        <v>6000000</v>
      </c>
      <c r="N561" s="247">
        <f t="shared" si="128"/>
        <v>0</v>
      </c>
      <c r="O561" s="187" t="s">
        <v>1292</v>
      </c>
      <c r="P561" s="180"/>
      <c r="Q561" s="180"/>
      <c r="T561" s="50" cm="1">
        <f t="array" ref="T561">_xlfn._xlws.FILTER(cek_realisasi[Akrual],cek_realisasi[Akun]=perbaikan_revisi[[#This Row],[Column1]],0)</f>
        <v>2995000</v>
      </c>
      <c r="U561" s="50">
        <f>IF(perbaikan_revisi[[#This Row],[Akrual]]&gt;perbaikan_revisi[[#This Row],[JUMLAH ]],perbaikan_revisi[[#This Row],[Akrual]]-perbaikan_revisi[[#This Row],[JUMLAH ]],0)</f>
        <v>0</v>
      </c>
    </row>
    <row r="562" spans="1:21" ht="13.2" hidden="1" x14ac:dyDescent="0.25">
      <c r="A562" s="1" t="s">
        <v>875</v>
      </c>
      <c r="B562" s="48"/>
      <c r="C562" s="49" t="s">
        <v>557</v>
      </c>
      <c r="D562" s="48">
        <v>4</v>
      </c>
      <c r="E562" s="48" t="s">
        <v>120</v>
      </c>
      <c r="F562" s="50">
        <v>1000000</v>
      </c>
      <c r="G562" s="122">
        <f>ROUNDDOWN(D562*F562,-3)</f>
        <v>4000000</v>
      </c>
      <c r="H562" s="150"/>
      <c r="I562" s="49" t="s">
        <v>557</v>
      </c>
      <c r="J562" s="48">
        <v>4</v>
      </c>
      <c r="K562" s="48" t="s">
        <v>120</v>
      </c>
      <c r="L562" s="50">
        <v>1000000</v>
      </c>
      <c r="M562" s="50">
        <f>ROUNDDOWN(J562*L562,-3)</f>
        <v>4000000</v>
      </c>
      <c r="N562" s="247">
        <f t="shared" si="128"/>
        <v>0</v>
      </c>
      <c r="O562" s="187" t="s">
        <v>1292</v>
      </c>
      <c r="P562" s="180"/>
      <c r="Q562" s="180"/>
      <c r="T562" s="50" cm="1">
        <f t="array" ref="T562">_xlfn._xlws.FILTER(cek_realisasi[Akrual],cek_realisasi[Akun]=perbaikan_revisi[[#This Row],[Column1]],0)</f>
        <v>1989000</v>
      </c>
      <c r="U562" s="50">
        <f>IF(perbaikan_revisi[[#This Row],[Akrual]]&gt;perbaikan_revisi[[#This Row],[JUMLAH ]],perbaikan_revisi[[#This Row],[Akrual]]-perbaikan_revisi[[#This Row],[JUMLAH ]],0)</f>
        <v>0</v>
      </c>
    </row>
    <row r="563" spans="1:21" ht="13.2" x14ac:dyDescent="0.25">
      <c r="A563" s="1" t="s">
        <v>408</v>
      </c>
      <c r="B563" s="45" t="s">
        <v>525</v>
      </c>
      <c r="C563" s="46" t="s">
        <v>35</v>
      </c>
      <c r="D563" s="45"/>
      <c r="E563" s="45"/>
      <c r="F563" s="47"/>
      <c r="G563" s="121">
        <f>G564</f>
        <v>32120000</v>
      </c>
      <c r="H563" s="149" t="s">
        <v>525</v>
      </c>
      <c r="I563" s="46" t="s">
        <v>35</v>
      </c>
      <c r="J563" s="45"/>
      <c r="K563" s="45"/>
      <c r="L563" s="47"/>
      <c r="M563" s="47">
        <f>M564</f>
        <v>26250000</v>
      </c>
      <c r="N563" s="323">
        <f>N564</f>
        <v>5870000</v>
      </c>
      <c r="O563" s="207"/>
      <c r="P563" s="180"/>
      <c r="Q563" s="180"/>
      <c r="R563" s="252" t="s">
        <v>393</v>
      </c>
      <c r="S563" s="223" t="s">
        <v>510</v>
      </c>
      <c r="T563" s="47" cm="1">
        <f t="array" ref="T563">_xlfn._xlws.FILTER(cek_realisasi[Akrual],cek_realisasi[Akun]=perbaikan_revisi[[#This Row],[Column1]],0)</f>
        <v>6420000</v>
      </c>
      <c r="U563" s="47">
        <f>IF(perbaikan_revisi[[#This Row],[Akrual]]&gt;perbaikan_revisi[[#This Row],[JUMLAH ]],perbaikan_revisi[[#This Row],[Akrual]]-perbaikan_revisi[[#This Row],[JUMLAH ]],0)</f>
        <v>0</v>
      </c>
    </row>
    <row r="564" spans="1:21" ht="13.2" x14ac:dyDescent="0.25">
      <c r="A564" s="1" t="s">
        <v>409</v>
      </c>
      <c r="B564" s="48"/>
      <c r="C564" s="49" t="s">
        <v>876</v>
      </c>
      <c r="D564" s="48">
        <v>10</v>
      </c>
      <c r="E564" s="48" t="s">
        <v>26</v>
      </c>
      <c r="F564" s="50">
        <v>3212000</v>
      </c>
      <c r="G564" s="122">
        <f>ROUNDDOWN(D564*F564,-3)</f>
        <v>32120000</v>
      </c>
      <c r="H564" s="150"/>
      <c r="I564" s="201" t="s">
        <v>1033</v>
      </c>
      <c r="J564" s="202">
        <v>15</v>
      </c>
      <c r="K564" s="202" t="s">
        <v>26</v>
      </c>
      <c r="L564" s="204">
        <v>1750000</v>
      </c>
      <c r="M564" s="204">
        <f>ROUNDDOWN(J564*L564,-3)</f>
        <v>26250000</v>
      </c>
      <c r="N564" s="443">
        <f>G564-M564</f>
        <v>5870000</v>
      </c>
      <c r="O564" s="187" t="str">
        <f t="shared" ref="O564" si="129">IF(AND(ISBLANK(H564),N564&lt;&gt;0),"Rev detil","")</f>
        <v>Rev detil</v>
      </c>
      <c r="P564" s="180"/>
      <c r="Q564" s="180"/>
      <c r="T564" s="204" cm="1">
        <f t="array" ref="T564">_xlfn._xlws.FILTER(cek_realisasi[Akrual],cek_realisasi[Akun]=perbaikan_revisi[[#This Row],[Column1]],0)</f>
        <v>6420000</v>
      </c>
      <c r="U564" s="204">
        <f>IF(perbaikan_revisi[[#This Row],[Akrual]]&gt;perbaikan_revisi[[#This Row],[JUMLAH ]],perbaikan_revisi[[#This Row],[Akrual]]-perbaikan_revisi[[#This Row],[JUMLAH ]],0)</f>
        <v>0</v>
      </c>
    </row>
    <row r="565" spans="1:21" ht="13.2" x14ac:dyDescent="0.25">
      <c r="A565" s="1" t="s">
        <v>877</v>
      </c>
      <c r="B565" s="57" t="s">
        <v>582</v>
      </c>
      <c r="C565" s="58" t="s">
        <v>80</v>
      </c>
      <c r="D565" s="57"/>
      <c r="E565" s="57"/>
      <c r="F565" s="59"/>
      <c r="G565" s="125">
        <f>G566</f>
        <v>1200000</v>
      </c>
      <c r="H565" s="153" t="s">
        <v>582</v>
      </c>
      <c r="I565" s="58" t="s">
        <v>80</v>
      </c>
      <c r="J565" s="57"/>
      <c r="K565" s="57"/>
      <c r="L565" s="59"/>
      <c r="M565" s="59">
        <f>M566</f>
        <v>1200000</v>
      </c>
      <c r="N565" s="325">
        <f>N566</f>
        <v>0</v>
      </c>
      <c r="O565" s="207"/>
      <c r="P565" s="180"/>
      <c r="Q565" s="180"/>
      <c r="R565" s="252" t="s">
        <v>393</v>
      </c>
      <c r="S565" s="223" t="s">
        <v>510</v>
      </c>
      <c r="T565" s="59" cm="1">
        <f t="array" ref="T565">_xlfn._xlws.FILTER(cek_realisasi[Akrual],cek_realisasi[Akun]=perbaikan_revisi[[#This Row],[Column1]],0)</f>
        <v>0</v>
      </c>
      <c r="U565" s="59">
        <f>IF(perbaikan_revisi[[#This Row],[Akrual]]&gt;perbaikan_revisi[[#This Row],[JUMLAH ]],perbaikan_revisi[[#This Row],[Akrual]]-perbaikan_revisi[[#This Row],[JUMLAH ]],0)</f>
        <v>0</v>
      </c>
    </row>
    <row r="566" spans="1:21" ht="13.2" hidden="1" x14ac:dyDescent="0.25">
      <c r="A566" s="1" t="s">
        <v>878</v>
      </c>
      <c r="B566" s="48"/>
      <c r="C566" s="49" t="s">
        <v>872</v>
      </c>
      <c r="D566" s="48">
        <v>8</v>
      </c>
      <c r="E566" s="48" t="s">
        <v>26</v>
      </c>
      <c r="F566" s="50">
        <v>150000</v>
      </c>
      <c r="G566" s="122">
        <f>ROUNDDOWN(D566*F566,-3)</f>
        <v>1200000</v>
      </c>
      <c r="H566" s="150"/>
      <c r="I566" s="49" t="s">
        <v>872</v>
      </c>
      <c r="J566" s="48">
        <v>8</v>
      </c>
      <c r="K566" s="48" t="s">
        <v>26</v>
      </c>
      <c r="L566" s="50">
        <v>150000</v>
      </c>
      <c r="M566" s="50">
        <f>ROUNDDOWN(J566*L566,-3)</f>
        <v>1200000</v>
      </c>
      <c r="N566" s="247">
        <f>G566-M566</f>
        <v>0</v>
      </c>
      <c r="O566" s="187" t="s">
        <v>1292</v>
      </c>
      <c r="P566" s="180"/>
      <c r="Q566" s="180"/>
      <c r="T566" s="50" cm="1">
        <f t="array" ref="T566">_xlfn._xlws.FILTER(cek_realisasi[Akrual],cek_realisasi[Akun]=perbaikan_revisi[[#This Row],[Column1]],0)</f>
        <v>0</v>
      </c>
      <c r="U566" s="50">
        <f>IF(perbaikan_revisi[[#This Row],[Akrual]]&gt;perbaikan_revisi[[#This Row],[JUMLAH ]],perbaikan_revisi[[#This Row],[Akrual]]-perbaikan_revisi[[#This Row],[JUMLAH ]],0)</f>
        <v>0</v>
      </c>
    </row>
    <row r="567" spans="1:21" ht="13.2" x14ac:dyDescent="0.25">
      <c r="A567" s="1" t="s">
        <v>410</v>
      </c>
      <c r="B567" s="63" t="s">
        <v>91</v>
      </c>
      <c r="C567" s="64" t="s">
        <v>426</v>
      </c>
      <c r="D567" s="63"/>
      <c r="E567" s="63"/>
      <c r="F567" s="65"/>
      <c r="G567" s="127">
        <f>SUM(G568,G574,G576)</f>
        <v>70870000</v>
      </c>
      <c r="H567" s="155" t="s">
        <v>91</v>
      </c>
      <c r="I567" s="64" t="s">
        <v>426</v>
      </c>
      <c r="J567" s="63"/>
      <c r="K567" s="63"/>
      <c r="L567" s="65"/>
      <c r="M567" s="65">
        <f>SUM(M568,M574,M576)</f>
        <v>74300000</v>
      </c>
      <c r="N567" s="355">
        <f>SUM(N568,N574,N576)</f>
        <v>-3430000</v>
      </c>
      <c r="O567" s="207"/>
      <c r="P567" s="180" t="s">
        <v>505</v>
      </c>
      <c r="Q567" s="180" t="s">
        <v>510</v>
      </c>
      <c r="S567" s="223"/>
      <c r="T567" s="65" cm="1">
        <f t="array" ref="T567">_xlfn._xlws.FILTER(cek_realisasi[Akrual],cek_realisasi[Akun]=perbaikan_revisi[[#This Row],[Column1]],0)</f>
        <v>21428000</v>
      </c>
      <c r="U567" s="65">
        <f>IF(perbaikan_revisi[[#This Row],[Akrual]]&gt;perbaikan_revisi[[#This Row],[JUMLAH ]],perbaikan_revisi[[#This Row],[Akrual]]-perbaikan_revisi[[#This Row],[JUMLAH ]],0)</f>
        <v>0</v>
      </c>
    </row>
    <row r="568" spans="1:21" ht="13.2" x14ac:dyDescent="0.25">
      <c r="A568" s="1" t="s">
        <v>411</v>
      </c>
      <c r="B568" s="51" t="s">
        <v>523</v>
      </c>
      <c r="C568" s="52" t="s">
        <v>24</v>
      </c>
      <c r="D568" s="51"/>
      <c r="E568" s="51"/>
      <c r="F568" s="53"/>
      <c r="G568" s="123">
        <f>SUM(G569:G573)</f>
        <v>28750000</v>
      </c>
      <c r="H568" s="151" t="s">
        <v>523</v>
      </c>
      <c r="I568" s="52" t="s">
        <v>24</v>
      </c>
      <c r="J568" s="51"/>
      <c r="K568" s="51"/>
      <c r="L568" s="53"/>
      <c r="M568" s="53">
        <f>SUM(M569:M573)</f>
        <v>28750000</v>
      </c>
      <c r="N568" s="324">
        <f>SUM(N569:N573)</f>
        <v>0</v>
      </c>
      <c r="O568" s="207"/>
      <c r="P568" s="180"/>
      <c r="Q568" s="180"/>
      <c r="R568" s="252" t="s">
        <v>393</v>
      </c>
      <c r="S568" s="223" t="s">
        <v>510</v>
      </c>
      <c r="T568" s="53" cm="1">
        <f t="array" ref="T568">_xlfn._xlws.FILTER(cek_realisasi[Akrual],cek_realisasi[Akun]=perbaikan_revisi[[#This Row],[Column1]],0)</f>
        <v>10068000</v>
      </c>
      <c r="U568" s="53">
        <f>IF(perbaikan_revisi[[#This Row],[Akrual]]&gt;perbaikan_revisi[[#This Row],[JUMLAH ]],perbaikan_revisi[[#This Row],[Akrual]]-perbaikan_revisi[[#This Row],[JUMLAH ]],0)</f>
        <v>0</v>
      </c>
    </row>
    <row r="569" spans="1:21" ht="13.2" hidden="1" x14ac:dyDescent="0.25">
      <c r="A569" s="1" t="s">
        <v>412</v>
      </c>
      <c r="B569" s="48"/>
      <c r="C569" s="49" t="s">
        <v>554</v>
      </c>
      <c r="D569" s="48">
        <v>50</v>
      </c>
      <c r="E569" s="48" t="s">
        <v>26</v>
      </c>
      <c r="F569" s="50">
        <v>75000</v>
      </c>
      <c r="G569" s="122">
        <f>ROUNDDOWN(D569*F569,-3)</f>
        <v>3750000</v>
      </c>
      <c r="H569" s="150"/>
      <c r="I569" s="49" t="s">
        <v>554</v>
      </c>
      <c r="J569" s="48">
        <v>50</v>
      </c>
      <c r="K569" s="48" t="s">
        <v>26</v>
      </c>
      <c r="L569" s="50">
        <v>75000</v>
      </c>
      <c r="M569" s="50">
        <f>ROUNDDOWN(J569*L569,-3)</f>
        <v>3750000</v>
      </c>
      <c r="N569" s="247">
        <f t="shared" ref="N569:N573" si="130">G569-M569</f>
        <v>0</v>
      </c>
      <c r="O569" s="187" t="s">
        <v>1292</v>
      </c>
      <c r="P569" s="180"/>
      <c r="Q569" s="180"/>
      <c r="T569" s="204" cm="1">
        <f t="array" ref="T569">_xlfn._xlws.FILTER(cek_realisasi[Akrual],cek_realisasi[Akun]=perbaikan_revisi[[#This Row],[Column1]],0)</f>
        <v>2102000</v>
      </c>
      <c r="U569" s="204">
        <f>IF(perbaikan_revisi[[#This Row],[Akrual]]&gt;perbaikan_revisi[[#This Row],[JUMLAH ]],perbaikan_revisi[[#This Row],[Akrual]]-perbaikan_revisi[[#This Row],[JUMLAH ]],0)</f>
        <v>0</v>
      </c>
    </row>
    <row r="570" spans="1:21" ht="13.2" hidden="1" x14ac:dyDescent="0.25">
      <c r="A570" s="1" t="s">
        <v>413</v>
      </c>
      <c r="B570" s="48"/>
      <c r="C570" s="49" t="s">
        <v>879</v>
      </c>
      <c r="D570" s="48">
        <v>6</v>
      </c>
      <c r="E570" s="48" t="s">
        <v>59</v>
      </c>
      <c r="F570" s="50">
        <v>1500000</v>
      </c>
      <c r="G570" s="122">
        <f>ROUNDDOWN(D570*F570,-3)</f>
        <v>9000000</v>
      </c>
      <c r="H570" s="150"/>
      <c r="I570" s="49" t="s">
        <v>879</v>
      </c>
      <c r="J570" s="48">
        <v>6</v>
      </c>
      <c r="K570" s="48" t="s">
        <v>120</v>
      </c>
      <c r="L570" s="50">
        <v>1500000</v>
      </c>
      <c r="M570" s="50">
        <f>ROUNDDOWN(J570*L570,-3)</f>
        <v>9000000</v>
      </c>
      <c r="N570" s="247">
        <f t="shared" si="130"/>
        <v>0</v>
      </c>
      <c r="O570" s="187" t="s">
        <v>1292</v>
      </c>
      <c r="P570" s="180"/>
      <c r="Q570" s="180"/>
      <c r="T570" s="50" cm="1">
        <f t="array" ref="T570">_xlfn._xlws.FILTER(cek_realisasi[Akrual],cek_realisasi[Akun]=perbaikan_revisi[[#This Row],[Column1]],0)</f>
        <v>0</v>
      </c>
      <c r="U570" s="50">
        <f>IF(perbaikan_revisi[[#This Row],[Akrual]]&gt;perbaikan_revisi[[#This Row],[JUMLAH ]],perbaikan_revisi[[#This Row],[Akrual]]-perbaikan_revisi[[#This Row],[JUMLAH ]],0)</f>
        <v>0</v>
      </c>
    </row>
    <row r="571" spans="1:21" ht="13.2" hidden="1" x14ac:dyDescent="0.25">
      <c r="A571" s="1" t="s">
        <v>880</v>
      </c>
      <c r="B571" s="48"/>
      <c r="C571" s="49" t="s">
        <v>881</v>
      </c>
      <c r="D571" s="48">
        <v>4</v>
      </c>
      <c r="E571" s="48" t="s">
        <v>120</v>
      </c>
      <c r="F571" s="50">
        <v>1500000</v>
      </c>
      <c r="G571" s="122">
        <f>ROUNDDOWN(D571*F571,-3)</f>
        <v>6000000</v>
      </c>
      <c r="H571" s="150"/>
      <c r="I571" s="49" t="s">
        <v>881</v>
      </c>
      <c r="J571" s="48">
        <v>4</v>
      </c>
      <c r="K571" s="48" t="s">
        <v>120</v>
      </c>
      <c r="L571" s="50">
        <v>1500000</v>
      </c>
      <c r="M571" s="50">
        <f>ROUNDDOWN(J571*L571,-3)</f>
        <v>6000000</v>
      </c>
      <c r="N571" s="247">
        <f t="shared" si="130"/>
        <v>0</v>
      </c>
      <c r="O571" s="187" t="s">
        <v>1292</v>
      </c>
      <c r="P571" s="180"/>
      <c r="Q571" s="180"/>
      <c r="T571" s="50" cm="1">
        <f t="array" ref="T571">_xlfn._xlws.FILTER(cek_realisasi[Akrual],cek_realisasi[Akun]=perbaikan_revisi[[#This Row],[Column1]],0)</f>
        <v>2985000</v>
      </c>
      <c r="U571" s="50">
        <f>IF(perbaikan_revisi[[#This Row],[Akrual]]&gt;perbaikan_revisi[[#This Row],[JUMLAH ]],perbaikan_revisi[[#This Row],[Akrual]]-perbaikan_revisi[[#This Row],[JUMLAH ]],0)</f>
        <v>0</v>
      </c>
    </row>
    <row r="572" spans="1:21" ht="13.2" hidden="1" x14ac:dyDescent="0.25">
      <c r="A572" s="1" t="s">
        <v>882</v>
      </c>
      <c r="B572" s="48"/>
      <c r="C572" s="49" t="s">
        <v>883</v>
      </c>
      <c r="D572" s="48">
        <v>4</v>
      </c>
      <c r="E572" s="48" t="s">
        <v>120</v>
      </c>
      <c r="F572" s="50">
        <v>1500000</v>
      </c>
      <c r="G572" s="122">
        <f>ROUNDDOWN(D572*F572,-3)</f>
        <v>6000000</v>
      </c>
      <c r="H572" s="150"/>
      <c r="I572" s="49" t="s">
        <v>883</v>
      </c>
      <c r="J572" s="48">
        <v>4</v>
      </c>
      <c r="K572" s="48" t="s">
        <v>120</v>
      </c>
      <c r="L572" s="50">
        <v>1500000</v>
      </c>
      <c r="M572" s="50">
        <f>ROUNDDOWN(J572*L572,-3)</f>
        <v>6000000</v>
      </c>
      <c r="N572" s="247">
        <f t="shared" si="130"/>
        <v>0</v>
      </c>
      <c r="O572" s="187" t="s">
        <v>1292</v>
      </c>
      <c r="P572" s="180"/>
      <c r="Q572" s="180"/>
      <c r="T572" s="50" cm="1">
        <f t="array" ref="T572">_xlfn._xlws.FILTER(cek_realisasi[Akrual],cek_realisasi[Akun]=perbaikan_revisi[[#This Row],[Column1]],0)</f>
        <v>2985000</v>
      </c>
      <c r="U572" s="50">
        <f>IF(perbaikan_revisi[[#This Row],[Akrual]]&gt;perbaikan_revisi[[#This Row],[JUMLAH ]],perbaikan_revisi[[#This Row],[Akrual]]-perbaikan_revisi[[#This Row],[JUMLAH ]],0)</f>
        <v>0</v>
      </c>
    </row>
    <row r="573" spans="1:21" ht="13.2" hidden="1" x14ac:dyDescent="0.25">
      <c r="A573" s="1" t="s">
        <v>884</v>
      </c>
      <c r="B573" s="48"/>
      <c r="C573" s="49" t="s">
        <v>885</v>
      </c>
      <c r="D573" s="48">
        <v>4</v>
      </c>
      <c r="E573" s="48" t="s">
        <v>120</v>
      </c>
      <c r="F573" s="50">
        <v>1000000</v>
      </c>
      <c r="G573" s="122">
        <f>ROUNDDOWN(D573*F573,-3)</f>
        <v>4000000</v>
      </c>
      <c r="H573" s="150"/>
      <c r="I573" s="49" t="s">
        <v>885</v>
      </c>
      <c r="J573" s="48">
        <v>4</v>
      </c>
      <c r="K573" s="48" t="s">
        <v>120</v>
      </c>
      <c r="L573" s="50">
        <v>1000000</v>
      </c>
      <c r="M573" s="50">
        <f>ROUNDDOWN(J573*L573,-3)</f>
        <v>4000000</v>
      </c>
      <c r="N573" s="247">
        <f t="shared" si="130"/>
        <v>0</v>
      </c>
      <c r="O573" s="187" t="s">
        <v>1292</v>
      </c>
      <c r="P573" s="180"/>
      <c r="Q573" s="180"/>
      <c r="T573" s="50" cm="1">
        <f t="array" ref="T573">_xlfn._xlws.FILTER(cek_realisasi[Akrual],cek_realisasi[Akun]=perbaikan_revisi[[#This Row],[Column1]],0)</f>
        <v>1996000</v>
      </c>
      <c r="U573" s="50">
        <f>IF(perbaikan_revisi[[#This Row],[Akrual]]&gt;perbaikan_revisi[[#This Row],[JUMLAH ]],perbaikan_revisi[[#This Row],[Akrual]]-perbaikan_revisi[[#This Row],[JUMLAH ]],0)</f>
        <v>0</v>
      </c>
    </row>
    <row r="574" spans="1:21" ht="13.2" x14ac:dyDescent="0.25">
      <c r="A574" s="1" t="s">
        <v>886</v>
      </c>
      <c r="B574" s="51" t="s">
        <v>525</v>
      </c>
      <c r="C574" s="52" t="s">
        <v>35</v>
      </c>
      <c r="D574" s="51"/>
      <c r="E574" s="51"/>
      <c r="F574" s="53"/>
      <c r="G574" s="123">
        <f>G575</f>
        <v>40320000</v>
      </c>
      <c r="H574" s="151" t="s">
        <v>525</v>
      </c>
      <c r="I574" s="52" t="s">
        <v>35</v>
      </c>
      <c r="J574" s="51"/>
      <c r="K574" s="51"/>
      <c r="L574" s="53"/>
      <c r="M574" s="53">
        <f>M575</f>
        <v>43750000</v>
      </c>
      <c r="N574" s="352">
        <f>N575</f>
        <v>-3430000</v>
      </c>
      <c r="O574" s="207"/>
      <c r="P574" s="180"/>
      <c r="Q574" s="180"/>
      <c r="R574" s="252" t="s">
        <v>393</v>
      </c>
      <c r="S574" s="223" t="s">
        <v>510</v>
      </c>
      <c r="T574" s="53" cm="1">
        <f t="array" ref="T574">_xlfn._xlws.FILTER(cek_realisasi[Akrual],cek_realisasi[Akun]=perbaikan_revisi[[#This Row],[Column1]],0)</f>
        <v>11360000</v>
      </c>
      <c r="U574" s="53">
        <f>IF(perbaikan_revisi[[#This Row],[Akrual]]&gt;perbaikan_revisi[[#This Row],[JUMLAH ]],perbaikan_revisi[[#This Row],[Akrual]]-perbaikan_revisi[[#This Row],[JUMLAH ]],0)</f>
        <v>0</v>
      </c>
    </row>
    <row r="575" spans="1:21" ht="26.4" x14ac:dyDescent="0.25">
      <c r="A575" s="1" t="s">
        <v>887</v>
      </c>
      <c r="B575" s="48"/>
      <c r="C575" s="49" t="s">
        <v>888</v>
      </c>
      <c r="D575" s="48">
        <v>10</v>
      </c>
      <c r="E575" s="48" t="s">
        <v>26</v>
      </c>
      <c r="F575" s="50">
        <v>4032000</v>
      </c>
      <c r="G575" s="122">
        <f>ROUNDDOWN(D575*F575,-3)</f>
        <v>40320000</v>
      </c>
      <c r="H575" s="150"/>
      <c r="I575" s="201" t="s">
        <v>888</v>
      </c>
      <c r="J575" s="202">
        <v>25</v>
      </c>
      <c r="K575" s="202" t="s">
        <v>26</v>
      </c>
      <c r="L575" s="204">
        <v>1750000</v>
      </c>
      <c r="M575" s="204">
        <f>ROUNDDOWN(J575*L575,-3)</f>
        <v>43750000</v>
      </c>
      <c r="N575" s="443">
        <f>G575-M575</f>
        <v>-3430000</v>
      </c>
      <c r="O575" s="187" t="str">
        <f t="shared" ref="O575" si="131">IF(AND(ISBLANK(H575),N575&lt;&gt;0),"Rev detil","")</f>
        <v>Rev detil</v>
      </c>
      <c r="P575" s="180"/>
      <c r="Q575" s="180"/>
      <c r="T575" s="204" cm="1">
        <f t="array" ref="T575">_xlfn._xlws.FILTER(cek_realisasi[Akrual],cek_realisasi[Akun]=perbaikan_revisi[[#This Row],[Column1]],0)</f>
        <v>11360000</v>
      </c>
      <c r="U575" s="204">
        <f>IF(perbaikan_revisi[[#This Row],[Akrual]]&gt;perbaikan_revisi[[#This Row],[JUMLAH ]],perbaikan_revisi[[#This Row],[Akrual]]-perbaikan_revisi[[#This Row],[JUMLAH ]],0)</f>
        <v>0</v>
      </c>
    </row>
    <row r="576" spans="1:21" ht="13.2" x14ac:dyDescent="0.25">
      <c r="A576" s="1" t="s">
        <v>889</v>
      </c>
      <c r="B576" s="51" t="s">
        <v>582</v>
      </c>
      <c r="C576" s="52" t="s">
        <v>80</v>
      </c>
      <c r="D576" s="51"/>
      <c r="E576" s="51"/>
      <c r="F576" s="53"/>
      <c r="G576" s="123">
        <f>G577</f>
        <v>1800000</v>
      </c>
      <c r="H576" s="151" t="s">
        <v>582</v>
      </c>
      <c r="I576" s="52" t="s">
        <v>80</v>
      </c>
      <c r="J576" s="51"/>
      <c r="K576" s="51"/>
      <c r="L576" s="53"/>
      <c r="M576" s="53">
        <f>M577</f>
        <v>1800000</v>
      </c>
      <c r="N576" s="324">
        <f>N577</f>
        <v>0</v>
      </c>
      <c r="O576" s="207"/>
      <c r="P576" s="180"/>
      <c r="Q576" s="180"/>
      <c r="R576" s="252" t="s">
        <v>393</v>
      </c>
      <c r="S576" s="223" t="s">
        <v>510</v>
      </c>
      <c r="T576" s="53" cm="1">
        <f t="array" ref="T576">_xlfn._xlws.FILTER(cek_realisasi[Akrual],cek_realisasi[Akun]=perbaikan_revisi[[#This Row],[Column1]],0)</f>
        <v>0</v>
      </c>
      <c r="U576" s="53">
        <f>IF(perbaikan_revisi[[#This Row],[Akrual]]&gt;perbaikan_revisi[[#This Row],[JUMLAH ]],perbaikan_revisi[[#This Row],[Akrual]]-perbaikan_revisi[[#This Row],[JUMLAH ]],0)</f>
        <v>0</v>
      </c>
    </row>
    <row r="577" spans="1:21" ht="13.2" hidden="1" x14ac:dyDescent="0.25">
      <c r="A577" s="1" t="s">
        <v>890</v>
      </c>
      <c r="B577" s="48"/>
      <c r="C577" s="49" t="s">
        <v>872</v>
      </c>
      <c r="D577" s="48">
        <v>12</v>
      </c>
      <c r="E577" s="48" t="s">
        <v>26</v>
      </c>
      <c r="F577" s="50">
        <v>150000</v>
      </c>
      <c r="G577" s="122">
        <f>ROUNDDOWN(D577*F577,-3)</f>
        <v>1800000</v>
      </c>
      <c r="H577" s="150"/>
      <c r="I577" s="49" t="s">
        <v>872</v>
      </c>
      <c r="J577" s="48">
        <v>12</v>
      </c>
      <c r="K577" s="48" t="s">
        <v>26</v>
      </c>
      <c r="L577" s="50">
        <v>150000</v>
      </c>
      <c r="M577" s="50">
        <f>ROUNDDOWN(J577*L577,-3)</f>
        <v>1800000</v>
      </c>
      <c r="N577" s="247">
        <f>G577-M577</f>
        <v>0</v>
      </c>
      <c r="O577" s="187" t="s">
        <v>1292</v>
      </c>
      <c r="P577" s="180"/>
      <c r="Q577" s="180"/>
      <c r="T577" s="50" cm="1">
        <f t="array" ref="T577">_xlfn._xlws.FILTER(cek_realisasi[Akrual],cek_realisasi[Akun]=perbaikan_revisi[[#This Row],[Column1]],0)</f>
        <v>0</v>
      </c>
      <c r="U577" s="50">
        <f>IF(perbaikan_revisi[[#This Row],[Akrual]]&gt;perbaikan_revisi[[#This Row],[JUMLAH ]],perbaikan_revisi[[#This Row],[Akrual]]-perbaikan_revisi[[#This Row],[JUMLAH ]],0)</f>
        <v>0</v>
      </c>
    </row>
    <row r="578" spans="1:21" ht="13.2" x14ac:dyDescent="0.25">
      <c r="A578" s="1" t="s">
        <v>414</v>
      </c>
      <c r="B578" s="54" t="s">
        <v>167</v>
      </c>
      <c r="C578" s="55" t="s">
        <v>891</v>
      </c>
      <c r="D578" s="54"/>
      <c r="E578" s="54"/>
      <c r="F578" s="56"/>
      <c r="G578" s="124">
        <f>SUM(G579,G584,G586)</f>
        <v>51379000</v>
      </c>
      <c r="H578" s="152" t="s">
        <v>167</v>
      </c>
      <c r="I578" s="55" t="s">
        <v>891</v>
      </c>
      <c r="J578" s="54"/>
      <c r="K578" s="54"/>
      <c r="L578" s="56"/>
      <c r="M578" s="56">
        <f>SUM(M579,M584,M586)</f>
        <v>64758000</v>
      </c>
      <c r="N578" s="351">
        <f>SUM(N579,N584,N586)</f>
        <v>-13379000</v>
      </c>
      <c r="O578" s="207"/>
      <c r="P578" s="180" t="s">
        <v>505</v>
      </c>
      <c r="Q578" s="180" t="s">
        <v>510</v>
      </c>
      <c r="S578" s="223"/>
      <c r="T578" s="56" cm="1">
        <f t="array" ref="T578">_xlfn._xlws.FILTER(cek_realisasi[Akrual],cek_realisasi[Akun]=perbaikan_revisi[[#This Row],[Column1]],0)</f>
        <v>12210000</v>
      </c>
      <c r="U578" s="56">
        <f>IF(perbaikan_revisi[[#This Row],[Akrual]]&gt;perbaikan_revisi[[#This Row],[JUMLAH ]],perbaikan_revisi[[#This Row],[Akrual]]-perbaikan_revisi[[#This Row],[JUMLAH ]],0)</f>
        <v>0</v>
      </c>
    </row>
    <row r="579" spans="1:21" ht="13.2" x14ac:dyDescent="0.25">
      <c r="A579" s="1" t="s">
        <v>415</v>
      </c>
      <c r="B579" s="51" t="s">
        <v>523</v>
      </c>
      <c r="C579" s="52" t="s">
        <v>24</v>
      </c>
      <c r="D579" s="51"/>
      <c r="E579" s="51"/>
      <c r="F579" s="53"/>
      <c r="G579" s="123">
        <f>SUM(G580:G583)</f>
        <v>28500000</v>
      </c>
      <c r="H579" s="151" t="s">
        <v>523</v>
      </c>
      <c r="I579" s="52" t="s">
        <v>24</v>
      </c>
      <c r="J579" s="51"/>
      <c r="K579" s="51"/>
      <c r="L579" s="53"/>
      <c r="M579" s="53">
        <f>SUM(M580:M583)</f>
        <v>20500000</v>
      </c>
      <c r="N579" s="324">
        <f>SUM(N580:N583)</f>
        <v>8000000</v>
      </c>
      <c r="O579" s="207"/>
      <c r="P579" s="180"/>
      <c r="Q579" s="180"/>
      <c r="R579" s="252" t="s">
        <v>393</v>
      </c>
      <c r="S579" s="223" t="s">
        <v>510</v>
      </c>
      <c r="T579" s="53" cm="1">
        <f t="array" ref="T579">_xlfn._xlws.FILTER(cek_realisasi[Akrual],cek_realisasi[Akun]=perbaikan_revisi[[#This Row],[Column1]],0)</f>
        <v>7930000</v>
      </c>
      <c r="U579" s="53">
        <f>IF(perbaikan_revisi[[#This Row],[Akrual]]&gt;perbaikan_revisi[[#This Row],[JUMLAH ]],perbaikan_revisi[[#This Row],[Akrual]]-perbaikan_revisi[[#This Row],[JUMLAH ]],0)</f>
        <v>0</v>
      </c>
    </row>
    <row r="580" spans="1:21" ht="13.2" x14ac:dyDescent="0.25">
      <c r="A580" s="22" t="s">
        <v>416</v>
      </c>
      <c r="B580" s="48"/>
      <c r="C580" s="49" t="s">
        <v>554</v>
      </c>
      <c r="D580" s="48">
        <v>60</v>
      </c>
      <c r="E580" s="48" t="s">
        <v>26</v>
      </c>
      <c r="F580" s="50">
        <v>75000</v>
      </c>
      <c r="G580" s="122">
        <f>ROUNDDOWN(D580*F580,-3)</f>
        <v>4500000</v>
      </c>
      <c r="H580" s="150"/>
      <c r="I580" s="49" t="s">
        <v>554</v>
      </c>
      <c r="J580" s="48">
        <v>60</v>
      </c>
      <c r="K580" s="48" t="s">
        <v>26</v>
      </c>
      <c r="L580" s="50">
        <v>75000</v>
      </c>
      <c r="M580" s="50">
        <f>ROUNDDOWN(J580*L580,-3)</f>
        <v>4500000</v>
      </c>
      <c r="N580" s="247">
        <f t="shared" ref="N580:N583" si="132">G580-M580</f>
        <v>0</v>
      </c>
      <c r="O580" s="187" t="str">
        <f t="shared" ref="O580:O583" si="133">IF(AND(ISBLANK(H580),N580&lt;&gt;0),"Rev detil","")</f>
        <v/>
      </c>
      <c r="P580" s="180"/>
      <c r="Q580" s="180"/>
      <c r="T580" s="204" cm="1">
        <f t="array" ref="T580">_xlfn._xlws.FILTER(cek_realisasi[Akrual],cek_realisasi[Akun]=perbaikan_revisi[[#This Row],[Column1]],0)</f>
        <v>0</v>
      </c>
      <c r="U580" s="204">
        <f>IF(perbaikan_revisi[[#This Row],[Akrual]]&gt;perbaikan_revisi[[#This Row],[JUMLAH ]],perbaikan_revisi[[#This Row],[Akrual]]-perbaikan_revisi[[#This Row],[JUMLAH ]],0)</f>
        <v>0</v>
      </c>
    </row>
    <row r="581" spans="1:21" ht="13.2" x14ac:dyDescent="0.25">
      <c r="A581" s="22" t="s">
        <v>417</v>
      </c>
      <c r="B581" s="48"/>
      <c r="C581" s="49" t="s">
        <v>892</v>
      </c>
      <c r="D581" s="48">
        <v>6</v>
      </c>
      <c r="E581" s="48" t="s">
        <v>120</v>
      </c>
      <c r="F581" s="50">
        <v>1500000</v>
      </c>
      <c r="G581" s="122">
        <f>ROUNDDOWN(D581*F581,-3)</f>
        <v>9000000</v>
      </c>
      <c r="H581" s="150"/>
      <c r="I581" s="201" t="s">
        <v>892</v>
      </c>
      <c r="J581" s="202">
        <v>4</v>
      </c>
      <c r="K581" s="202" t="s">
        <v>120</v>
      </c>
      <c r="L581" s="204">
        <v>1500000</v>
      </c>
      <c r="M581" s="204">
        <f>ROUNDDOWN(J581*L581,-3)</f>
        <v>6000000</v>
      </c>
      <c r="N581" s="443">
        <f t="shared" si="132"/>
        <v>3000000</v>
      </c>
      <c r="O581" s="187" t="str">
        <f t="shared" si="133"/>
        <v>Rev detil</v>
      </c>
      <c r="P581" s="180"/>
      <c r="Q581" s="180"/>
      <c r="T581" s="204" cm="1">
        <f t="array" ref="T581">_xlfn._xlws.FILTER(cek_realisasi[Akrual],cek_realisasi[Akun]=perbaikan_revisi[[#This Row],[Column1]],0)</f>
        <v>2995000</v>
      </c>
      <c r="U581" s="204">
        <f>IF(perbaikan_revisi[[#This Row],[Akrual]]&gt;perbaikan_revisi[[#This Row],[JUMLAH ]],perbaikan_revisi[[#This Row],[Akrual]]-perbaikan_revisi[[#This Row],[JUMLAH ]],0)</f>
        <v>0</v>
      </c>
    </row>
    <row r="582" spans="1:21" ht="13.2" x14ac:dyDescent="0.25">
      <c r="A582" s="22" t="s">
        <v>418</v>
      </c>
      <c r="B582" s="48"/>
      <c r="C582" s="49" t="s">
        <v>556</v>
      </c>
      <c r="D582" s="48">
        <v>6</v>
      </c>
      <c r="E582" s="48" t="s">
        <v>120</v>
      </c>
      <c r="F582" s="50">
        <v>1500000</v>
      </c>
      <c r="G582" s="122">
        <f>ROUNDDOWN(D582*F582,-3)</f>
        <v>9000000</v>
      </c>
      <c r="H582" s="150"/>
      <c r="I582" s="201" t="s">
        <v>556</v>
      </c>
      <c r="J582" s="202">
        <v>4</v>
      </c>
      <c r="K582" s="202" t="s">
        <v>120</v>
      </c>
      <c r="L582" s="204">
        <v>1500000</v>
      </c>
      <c r="M582" s="204">
        <f>ROUNDDOWN(J582*L582,-3)</f>
        <v>6000000</v>
      </c>
      <c r="N582" s="443">
        <f t="shared" si="132"/>
        <v>3000000</v>
      </c>
      <c r="O582" s="187" t="str">
        <f t="shared" si="133"/>
        <v>Rev detil</v>
      </c>
      <c r="P582" s="180"/>
      <c r="Q582" s="180"/>
      <c r="T582" s="204" cm="1">
        <f t="array" ref="T582">_xlfn._xlws.FILTER(cek_realisasi[Akrual],cek_realisasi[Akun]=perbaikan_revisi[[#This Row],[Column1]],0)</f>
        <v>2945000</v>
      </c>
      <c r="U582" s="204">
        <f>IF(perbaikan_revisi[[#This Row],[Akrual]]&gt;perbaikan_revisi[[#This Row],[JUMLAH ]],perbaikan_revisi[[#This Row],[Akrual]]-perbaikan_revisi[[#This Row],[JUMLAH ]],0)</f>
        <v>0</v>
      </c>
    </row>
    <row r="583" spans="1:21" ht="13.2" x14ac:dyDescent="0.25">
      <c r="A583" s="22" t="s">
        <v>893</v>
      </c>
      <c r="B583" s="48"/>
      <c r="C583" s="49" t="s">
        <v>557</v>
      </c>
      <c r="D583" s="48">
        <v>6</v>
      </c>
      <c r="E583" s="48" t="s">
        <v>120</v>
      </c>
      <c r="F583" s="50">
        <v>1000000</v>
      </c>
      <c r="G583" s="122">
        <f>ROUNDDOWN(D583*F583,-3)</f>
        <v>6000000</v>
      </c>
      <c r="H583" s="150"/>
      <c r="I583" s="201" t="s">
        <v>557</v>
      </c>
      <c r="J583" s="202">
        <v>4</v>
      </c>
      <c r="K583" s="202" t="s">
        <v>120</v>
      </c>
      <c r="L583" s="204">
        <v>1000000</v>
      </c>
      <c r="M583" s="204">
        <f>ROUNDDOWN(J583*L583,-3)</f>
        <v>4000000</v>
      </c>
      <c r="N583" s="443">
        <f t="shared" si="132"/>
        <v>2000000</v>
      </c>
      <c r="O583" s="187" t="str">
        <f t="shared" si="133"/>
        <v>Rev detil</v>
      </c>
      <c r="P583" s="180"/>
      <c r="Q583" s="180"/>
      <c r="T583" s="204" cm="1">
        <f t="array" ref="T583">_xlfn._xlws.FILTER(cek_realisasi[Akrual],cek_realisasi[Akun]=perbaikan_revisi[[#This Row],[Column1]],0)</f>
        <v>1990000</v>
      </c>
      <c r="U583" s="204">
        <f>IF(perbaikan_revisi[[#This Row],[Akrual]]&gt;perbaikan_revisi[[#This Row],[JUMLAH ]],perbaikan_revisi[[#This Row],[Akrual]]-perbaikan_revisi[[#This Row],[JUMLAH ]],0)</f>
        <v>0</v>
      </c>
    </row>
    <row r="584" spans="1:21" ht="13.2" x14ac:dyDescent="0.25">
      <c r="A584" s="1" t="s">
        <v>419</v>
      </c>
      <c r="B584" s="57" t="s">
        <v>525</v>
      </c>
      <c r="C584" s="58" t="s">
        <v>35</v>
      </c>
      <c r="D584" s="57"/>
      <c r="E584" s="57"/>
      <c r="F584" s="59"/>
      <c r="G584" s="125">
        <f>G585</f>
        <v>21379000</v>
      </c>
      <c r="H584" s="153" t="s">
        <v>525</v>
      </c>
      <c r="I584" s="58" t="s">
        <v>35</v>
      </c>
      <c r="J584" s="57"/>
      <c r="K584" s="57"/>
      <c r="L584" s="59"/>
      <c r="M584" s="59">
        <f>M585</f>
        <v>42758000</v>
      </c>
      <c r="N584" s="354">
        <f>N585</f>
        <v>-21379000</v>
      </c>
      <c r="O584" s="207"/>
      <c r="P584" s="180"/>
      <c r="Q584" s="180"/>
      <c r="R584" s="252" t="s">
        <v>393</v>
      </c>
      <c r="S584" s="223" t="s">
        <v>510</v>
      </c>
      <c r="T584" s="59" cm="1">
        <f t="array" ref="T584">_xlfn._xlws.FILTER(cek_realisasi[Akrual],cek_realisasi[Akun]=perbaikan_revisi[[#This Row],[Column1]],0)</f>
        <v>4280000</v>
      </c>
      <c r="U584" s="59">
        <f>IF(perbaikan_revisi[[#This Row],[Akrual]]&gt;perbaikan_revisi[[#This Row],[JUMLAH ]],perbaikan_revisi[[#This Row],[Akrual]]-perbaikan_revisi[[#This Row],[JUMLAH ]],0)</f>
        <v>0</v>
      </c>
    </row>
    <row r="585" spans="1:21" ht="26.4" x14ac:dyDescent="0.25">
      <c r="A585" s="1" t="s">
        <v>420</v>
      </c>
      <c r="B585" s="48"/>
      <c r="C585" s="49" t="s">
        <v>894</v>
      </c>
      <c r="D585" s="48">
        <v>4</v>
      </c>
      <c r="E585" s="48" t="s">
        <v>26</v>
      </c>
      <c r="F585" s="50">
        <v>5344800</v>
      </c>
      <c r="G585" s="122">
        <f>ROUNDDOWN(D585*F585,-3)</f>
        <v>21379000</v>
      </c>
      <c r="H585" s="150"/>
      <c r="I585" s="201" t="s">
        <v>894</v>
      </c>
      <c r="J585" s="202">
        <v>8</v>
      </c>
      <c r="K585" s="202" t="s">
        <v>26</v>
      </c>
      <c r="L585" s="204">
        <v>5344800</v>
      </c>
      <c r="M585" s="204">
        <f>ROUNDDOWN(J585*L585,-3)</f>
        <v>42758000</v>
      </c>
      <c r="N585" s="443">
        <f>G585-M585</f>
        <v>-21379000</v>
      </c>
      <c r="O585" s="187" t="str">
        <f t="shared" ref="O585" si="134">IF(AND(ISBLANK(H585),N585&lt;&gt;0),"Rev detil","")</f>
        <v>Rev detil</v>
      </c>
      <c r="P585" s="180"/>
      <c r="Q585" s="180"/>
      <c r="T585" s="204" cm="1">
        <f t="array" ref="T585">_xlfn._xlws.FILTER(cek_realisasi[Akrual],cek_realisasi[Akun]=perbaikan_revisi[[#This Row],[Column1]],0)</f>
        <v>4280000</v>
      </c>
      <c r="U585" s="204">
        <f>IF(perbaikan_revisi[[#This Row],[Akrual]]&gt;perbaikan_revisi[[#This Row],[JUMLAH ]],perbaikan_revisi[[#This Row],[Akrual]]-perbaikan_revisi[[#This Row],[JUMLAH ]],0)</f>
        <v>0</v>
      </c>
    </row>
    <row r="586" spans="1:21" ht="13.2" x14ac:dyDescent="0.25">
      <c r="A586" s="1" t="s">
        <v>895</v>
      </c>
      <c r="B586" s="51" t="s">
        <v>582</v>
      </c>
      <c r="C586" s="52" t="s">
        <v>80</v>
      </c>
      <c r="D586" s="51"/>
      <c r="E586" s="51"/>
      <c r="F586" s="53"/>
      <c r="G586" s="123">
        <f>G587</f>
        <v>1500000</v>
      </c>
      <c r="H586" s="151" t="s">
        <v>582</v>
      </c>
      <c r="I586" s="52" t="s">
        <v>80</v>
      </c>
      <c r="J586" s="51"/>
      <c r="K586" s="51"/>
      <c r="L586" s="53"/>
      <c r="M586" s="53">
        <f>M587</f>
        <v>1500000</v>
      </c>
      <c r="N586" s="324">
        <f>N587</f>
        <v>0</v>
      </c>
      <c r="O586" s="207"/>
      <c r="P586" s="180"/>
      <c r="Q586" s="180"/>
      <c r="R586" s="252" t="s">
        <v>393</v>
      </c>
      <c r="S586" s="223" t="s">
        <v>510</v>
      </c>
      <c r="T586" s="53" cm="1">
        <f t="array" ref="T586">_xlfn._xlws.FILTER(cek_realisasi[Akrual],cek_realisasi[Akun]=perbaikan_revisi[[#This Row],[Column1]],0)</f>
        <v>0</v>
      </c>
      <c r="U586" s="53">
        <f>IF(perbaikan_revisi[[#This Row],[Akrual]]&gt;perbaikan_revisi[[#This Row],[JUMLAH ]],perbaikan_revisi[[#This Row],[Akrual]]-perbaikan_revisi[[#This Row],[JUMLAH ]],0)</f>
        <v>0</v>
      </c>
    </row>
    <row r="587" spans="1:21" ht="13.2" hidden="1" x14ac:dyDescent="0.25">
      <c r="A587" s="1" t="s">
        <v>896</v>
      </c>
      <c r="B587" s="48"/>
      <c r="C587" s="49" t="s">
        <v>872</v>
      </c>
      <c r="D587" s="48">
        <v>10</v>
      </c>
      <c r="E587" s="48" t="s">
        <v>26</v>
      </c>
      <c r="F587" s="50">
        <v>150000</v>
      </c>
      <c r="G587" s="122">
        <f>ROUNDDOWN(D587*F587,-3)</f>
        <v>1500000</v>
      </c>
      <c r="H587" s="150"/>
      <c r="I587" s="49" t="s">
        <v>872</v>
      </c>
      <c r="J587" s="48">
        <v>10</v>
      </c>
      <c r="K587" s="48" t="s">
        <v>26</v>
      </c>
      <c r="L587" s="50">
        <v>150000</v>
      </c>
      <c r="M587" s="50">
        <f>ROUNDDOWN(J587*L587,-3)</f>
        <v>1500000</v>
      </c>
      <c r="N587" s="247">
        <f>G587-M587</f>
        <v>0</v>
      </c>
      <c r="O587" s="187" t="s">
        <v>1292</v>
      </c>
      <c r="P587" s="180"/>
      <c r="Q587" s="180"/>
      <c r="T587" s="50" cm="1">
        <f t="array" ref="T587">_xlfn._xlws.FILTER(cek_realisasi[Akrual],cek_realisasi[Akun]=perbaikan_revisi[[#This Row],[Column1]],0)</f>
        <v>0</v>
      </c>
      <c r="U587" s="50">
        <f>IF(perbaikan_revisi[[#This Row],[Akrual]]&gt;perbaikan_revisi[[#This Row],[JUMLAH ]],perbaikan_revisi[[#This Row],[Akrual]]-perbaikan_revisi[[#This Row],[JUMLAH ]],0)</f>
        <v>0</v>
      </c>
    </row>
    <row r="588" spans="1:21" ht="13.2" x14ac:dyDescent="0.25">
      <c r="A588" s="1" t="s">
        <v>421</v>
      </c>
      <c r="B588" s="63" t="s">
        <v>177</v>
      </c>
      <c r="C588" s="64" t="s">
        <v>897</v>
      </c>
      <c r="D588" s="63"/>
      <c r="E588" s="63"/>
      <c r="F588" s="65"/>
      <c r="G588" s="127">
        <f>SUM(G589,G594,G596)</f>
        <v>64553000</v>
      </c>
      <c r="H588" s="155" t="s">
        <v>177</v>
      </c>
      <c r="I588" s="64" t="s">
        <v>897</v>
      </c>
      <c r="J588" s="63"/>
      <c r="K588" s="63"/>
      <c r="L588" s="65"/>
      <c r="M588" s="65">
        <f>SUM(M589,M594,M596)</f>
        <v>49250000</v>
      </c>
      <c r="N588" s="327">
        <f>SUM(N589,N594,N596)</f>
        <v>15303000</v>
      </c>
      <c r="O588" s="207"/>
      <c r="P588" s="180" t="s">
        <v>505</v>
      </c>
      <c r="Q588" s="180" t="s">
        <v>510</v>
      </c>
      <c r="S588" s="223"/>
      <c r="T588" s="65" cm="1">
        <f t="array" ref="T588">_xlfn._xlws.FILTER(cek_realisasi[Akrual],cek_realisasi[Akun]=perbaikan_revisi[[#This Row],[Column1]],0)</f>
        <v>14258500</v>
      </c>
      <c r="U588" s="65">
        <f>IF(perbaikan_revisi[[#This Row],[Akrual]]&gt;perbaikan_revisi[[#This Row],[JUMLAH ]],perbaikan_revisi[[#This Row],[Akrual]]-perbaikan_revisi[[#This Row],[JUMLAH ]],0)</f>
        <v>0</v>
      </c>
    </row>
    <row r="589" spans="1:21" ht="13.2" x14ac:dyDescent="0.25">
      <c r="A589" s="1" t="s">
        <v>422</v>
      </c>
      <c r="B589" s="51" t="s">
        <v>523</v>
      </c>
      <c r="C589" s="52" t="s">
        <v>24</v>
      </c>
      <c r="D589" s="51"/>
      <c r="E589" s="51"/>
      <c r="F589" s="53"/>
      <c r="G589" s="123">
        <f>SUM(G590:G593)</f>
        <v>27750000</v>
      </c>
      <c r="H589" s="151" t="s">
        <v>523</v>
      </c>
      <c r="I589" s="52" t="s">
        <v>24</v>
      </c>
      <c r="J589" s="51"/>
      <c r="K589" s="51"/>
      <c r="L589" s="53"/>
      <c r="M589" s="53">
        <f>SUM(M590:M593)</f>
        <v>17750000</v>
      </c>
      <c r="N589" s="324">
        <f>SUM(N590:N593)</f>
        <v>10000000</v>
      </c>
      <c r="O589" s="207"/>
      <c r="P589" s="180"/>
      <c r="Q589" s="180"/>
      <c r="R589" s="252" t="s">
        <v>393</v>
      </c>
      <c r="S589" s="223" t="s">
        <v>510</v>
      </c>
      <c r="T589" s="53" cm="1">
        <f t="array" ref="T589">_xlfn._xlws.FILTER(cek_realisasi[Akrual],cek_realisasi[Akun]=perbaikan_revisi[[#This Row],[Column1]],0)</f>
        <v>9313500</v>
      </c>
      <c r="U589" s="53">
        <f>IF(perbaikan_revisi[[#This Row],[Akrual]]&gt;perbaikan_revisi[[#This Row],[JUMLAH ]],perbaikan_revisi[[#This Row],[Akrual]]-perbaikan_revisi[[#This Row],[JUMLAH ]],0)</f>
        <v>0</v>
      </c>
    </row>
    <row r="590" spans="1:21" ht="13.2" x14ac:dyDescent="0.25">
      <c r="A590" s="1" t="s">
        <v>423</v>
      </c>
      <c r="B590" s="48"/>
      <c r="C590" s="49" t="s">
        <v>554</v>
      </c>
      <c r="D590" s="48">
        <v>50</v>
      </c>
      <c r="E590" s="48" t="s">
        <v>26</v>
      </c>
      <c r="F590" s="50">
        <v>75000</v>
      </c>
      <c r="G590" s="122">
        <f>ROUNDDOWN(D590*F590,-3)</f>
        <v>3750000</v>
      </c>
      <c r="H590" s="150"/>
      <c r="I590" s="49" t="s">
        <v>554</v>
      </c>
      <c r="J590" s="48">
        <v>50</v>
      </c>
      <c r="K590" s="48" t="s">
        <v>26</v>
      </c>
      <c r="L590" s="50">
        <v>75000</v>
      </c>
      <c r="M590" s="50">
        <f>ROUNDDOWN(J590*L590,-3)</f>
        <v>3750000</v>
      </c>
      <c r="N590" s="247">
        <f t="shared" ref="N590:N593" si="135">G590-M590</f>
        <v>0</v>
      </c>
      <c r="O590" s="187" t="str">
        <f t="shared" ref="O590:O593" si="136">IF(AND(ISBLANK(H590),N590&lt;&gt;0),"Rev detil","")</f>
        <v/>
      </c>
      <c r="P590" s="180"/>
      <c r="Q590" s="180"/>
      <c r="T590" s="204" cm="1">
        <f t="array" ref="T590">_xlfn._xlws.FILTER(cek_realisasi[Akrual],cek_realisasi[Akun]=perbaikan_revisi[[#This Row],[Column1]],0)</f>
        <v>1012000</v>
      </c>
      <c r="U590" s="204">
        <f>IF(perbaikan_revisi[[#This Row],[Akrual]]&gt;perbaikan_revisi[[#This Row],[JUMLAH ]],perbaikan_revisi[[#This Row],[Akrual]]-perbaikan_revisi[[#This Row],[JUMLAH ]],0)</f>
        <v>0</v>
      </c>
    </row>
    <row r="591" spans="1:21" ht="13.2" x14ac:dyDescent="0.25">
      <c r="A591" s="1" t="s">
        <v>424</v>
      </c>
      <c r="B591" s="48"/>
      <c r="C591" s="49" t="s">
        <v>892</v>
      </c>
      <c r="D591" s="48">
        <v>6</v>
      </c>
      <c r="E591" s="48" t="s">
        <v>120</v>
      </c>
      <c r="F591" s="50">
        <v>1500000</v>
      </c>
      <c r="G591" s="122">
        <f>ROUNDDOWN(D591*F591,-3)</f>
        <v>9000000</v>
      </c>
      <c r="H591" s="150"/>
      <c r="I591" s="201" t="s">
        <v>892</v>
      </c>
      <c r="J591" s="202">
        <v>4</v>
      </c>
      <c r="K591" s="202" t="s">
        <v>120</v>
      </c>
      <c r="L591" s="204">
        <v>1500000</v>
      </c>
      <c r="M591" s="204">
        <f>ROUNDDOWN(J591*L591,-3)</f>
        <v>6000000</v>
      </c>
      <c r="N591" s="443">
        <f t="shared" si="135"/>
        <v>3000000</v>
      </c>
      <c r="O591" s="187" t="str">
        <f t="shared" si="136"/>
        <v>Rev detil</v>
      </c>
      <c r="P591" s="180"/>
      <c r="Q591" s="180"/>
      <c r="T591" s="204" cm="1">
        <f t="array" ref="T591">_xlfn._xlws.FILTER(cek_realisasi[Akrual],cek_realisasi[Akun]=perbaikan_revisi[[#This Row],[Column1]],0)</f>
        <v>3409500</v>
      </c>
      <c r="U591" s="204">
        <f>IF(perbaikan_revisi[[#This Row],[Akrual]]&gt;perbaikan_revisi[[#This Row],[JUMLAH ]],perbaikan_revisi[[#This Row],[Akrual]]-perbaikan_revisi[[#This Row],[JUMLAH ]],0)</f>
        <v>0</v>
      </c>
    </row>
    <row r="592" spans="1:21" ht="13.2" x14ac:dyDescent="0.25">
      <c r="A592" s="1" t="s">
        <v>898</v>
      </c>
      <c r="B592" s="48"/>
      <c r="C592" s="49" t="s">
        <v>556</v>
      </c>
      <c r="D592" s="48">
        <v>6</v>
      </c>
      <c r="E592" s="48" t="s">
        <v>120</v>
      </c>
      <c r="F592" s="50">
        <v>1500000</v>
      </c>
      <c r="G592" s="122">
        <f>ROUNDDOWN(D592*F592,-3)</f>
        <v>9000000</v>
      </c>
      <c r="H592" s="150"/>
      <c r="I592" s="201" t="s">
        <v>556</v>
      </c>
      <c r="J592" s="202">
        <v>4</v>
      </c>
      <c r="K592" s="202" t="s">
        <v>120</v>
      </c>
      <c r="L592" s="204">
        <v>1500000</v>
      </c>
      <c r="M592" s="204">
        <f>ROUNDDOWN(J592*L592,-3)</f>
        <v>6000000</v>
      </c>
      <c r="N592" s="443">
        <f t="shared" si="135"/>
        <v>3000000</v>
      </c>
      <c r="O592" s="187" t="str">
        <f t="shared" si="136"/>
        <v>Rev detil</v>
      </c>
      <c r="P592" s="180"/>
      <c r="Q592" s="180"/>
      <c r="T592" s="204" cm="1">
        <f t="array" ref="T592">_xlfn._xlws.FILTER(cek_realisasi[Akrual],cek_realisasi[Akun]=perbaikan_revisi[[#This Row],[Column1]],0)</f>
        <v>2900000</v>
      </c>
      <c r="U592" s="204">
        <f>IF(perbaikan_revisi[[#This Row],[Akrual]]&gt;perbaikan_revisi[[#This Row],[JUMLAH ]],perbaikan_revisi[[#This Row],[Akrual]]-perbaikan_revisi[[#This Row],[JUMLAH ]],0)</f>
        <v>0</v>
      </c>
    </row>
    <row r="593" spans="1:21" ht="13.2" x14ac:dyDescent="0.25">
      <c r="A593" s="1" t="s">
        <v>899</v>
      </c>
      <c r="B593" s="48"/>
      <c r="C593" s="49" t="s">
        <v>557</v>
      </c>
      <c r="D593" s="48">
        <v>6</v>
      </c>
      <c r="E593" s="48" t="s">
        <v>120</v>
      </c>
      <c r="F593" s="50">
        <v>1000000</v>
      </c>
      <c r="G593" s="122">
        <f>ROUNDDOWN(D593*F593,-3)</f>
        <v>6000000</v>
      </c>
      <c r="H593" s="150"/>
      <c r="I593" s="201" t="s">
        <v>557</v>
      </c>
      <c r="J593" s="202">
        <v>2</v>
      </c>
      <c r="K593" s="202" t="s">
        <v>120</v>
      </c>
      <c r="L593" s="204">
        <v>1000000</v>
      </c>
      <c r="M593" s="204">
        <f>ROUNDDOWN(J593*L593,-3)</f>
        <v>2000000</v>
      </c>
      <c r="N593" s="443">
        <f t="shared" si="135"/>
        <v>4000000</v>
      </c>
      <c r="O593" s="187" t="str">
        <f t="shared" si="136"/>
        <v>Rev detil</v>
      </c>
      <c r="P593" s="180"/>
      <c r="Q593" s="180"/>
      <c r="T593" s="204" cm="1">
        <f t="array" ref="T593">_xlfn._xlws.FILTER(cek_realisasi[Akrual],cek_realisasi[Akun]=perbaikan_revisi[[#This Row],[Column1]],0)</f>
        <v>1992000</v>
      </c>
      <c r="U593" s="204">
        <f>IF(perbaikan_revisi[[#This Row],[Akrual]]&gt;perbaikan_revisi[[#This Row],[JUMLAH ]],perbaikan_revisi[[#This Row],[Akrual]]-perbaikan_revisi[[#This Row],[JUMLAH ]],0)</f>
        <v>0</v>
      </c>
    </row>
    <row r="594" spans="1:21" ht="13.2" x14ac:dyDescent="0.25">
      <c r="A594" s="1" t="s">
        <v>900</v>
      </c>
      <c r="B594" s="45" t="s">
        <v>525</v>
      </c>
      <c r="C594" s="46" t="s">
        <v>35</v>
      </c>
      <c r="D594" s="45"/>
      <c r="E594" s="45"/>
      <c r="F594" s="47"/>
      <c r="G594" s="121">
        <f>G595</f>
        <v>35003000</v>
      </c>
      <c r="H594" s="149" t="s">
        <v>525</v>
      </c>
      <c r="I594" s="46" t="s">
        <v>35</v>
      </c>
      <c r="J594" s="45"/>
      <c r="K594" s="45"/>
      <c r="L594" s="47"/>
      <c r="M594" s="47">
        <f>M595</f>
        <v>31500000</v>
      </c>
      <c r="N594" s="323">
        <f>N595</f>
        <v>3503000</v>
      </c>
      <c r="O594" s="207"/>
      <c r="P594" s="180"/>
      <c r="Q594" s="180"/>
      <c r="R594" s="252" t="s">
        <v>393</v>
      </c>
      <c r="S594" s="223" t="s">
        <v>510</v>
      </c>
      <c r="T594" s="47" cm="1">
        <f t="array" ref="T594">_xlfn._xlws.FILTER(cek_realisasi[Akrual],cek_realisasi[Akun]=perbaikan_revisi[[#This Row],[Column1]],0)</f>
        <v>4945000</v>
      </c>
      <c r="U594" s="47">
        <f>IF(perbaikan_revisi[[#This Row],[Akrual]]&gt;perbaikan_revisi[[#This Row],[JUMLAH ]],perbaikan_revisi[[#This Row],[Akrual]]-perbaikan_revisi[[#This Row],[JUMLAH ]],0)</f>
        <v>0</v>
      </c>
    </row>
    <row r="595" spans="1:21" ht="13.2" x14ac:dyDescent="0.25">
      <c r="A595" s="1" t="s">
        <v>901</v>
      </c>
      <c r="B595" s="48"/>
      <c r="C595" s="49" t="s">
        <v>902</v>
      </c>
      <c r="D595" s="48">
        <v>10</v>
      </c>
      <c r="E595" s="48" t="s">
        <v>26</v>
      </c>
      <c r="F595" s="50">
        <v>3500333</v>
      </c>
      <c r="G595" s="122">
        <f>ROUNDDOWN(D595*F595,-3)</f>
        <v>35003000</v>
      </c>
      <c r="H595" s="150"/>
      <c r="I595" s="201" t="s">
        <v>902</v>
      </c>
      <c r="J595" s="202">
        <v>18</v>
      </c>
      <c r="K595" s="202" t="s">
        <v>26</v>
      </c>
      <c r="L595" s="204">
        <v>1750000</v>
      </c>
      <c r="M595" s="204">
        <f>ROUNDDOWN(J595*L595,-3)</f>
        <v>31500000</v>
      </c>
      <c r="N595" s="443">
        <f>G595-M595</f>
        <v>3503000</v>
      </c>
      <c r="O595" s="187" t="str">
        <f t="shared" ref="O595" si="137">IF(AND(ISBLANK(H595),N595&lt;&gt;0),"Rev detil","")</f>
        <v>Rev detil</v>
      </c>
      <c r="P595" s="180"/>
      <c r="Q595" s="180"/>
      <c r="T595" s="204" cm="1">
        <f t="array" ref="T595">_xlfn._xlws.FILTER(cek_realisasi[Akrual],cek_realisasi[Akun]=perbaikan_revisi[[#This Row],[Column1]],0)</f>
        <v>4945000</v>
      </c>
      <c r="U595" s="204">
        <f>IF(perbaikan_revisi[[#This Row],[Akrual]]&gt;perbaikan_revisi[[#This Row],[JUMLAH ]],perbaikan_revisi[[#This Row],[Akrual]]-perbaikan_revisi[[#This Row],[JUMLAH ]],0)</f>
        <v>0</v>
      </c>
    </row>
    <row r="596" spans="1:21" ht="13.2" x14ac:dyDescent="0.25">
      <c r="A596" s="1" t="s">
        <v>903</v>
      </c>
      <c r="B596" s="51" t="s">
        <v>582</v>
      </c>
      <c r="C596" s="52" t="s">
        <v>80</v>
      </c>
      <c r="D596" s="51"/>
      <c r="E596" s="51"/>
      <c r="F596" s="53"/>
      <c r="G596" s="123">
        <f>G597</f>
        <v>1800000</v>
      </c>
      <c r="H596" s="151" t="s">
        <v>582</v>
      </c>
      <c r="I596" s="52" t="s">
        <v>80</v>
      </c>
      <c r="J596" s="51"/>
      <c r="K596" s="51"/>
      <c r="L596" s="53"/>
      <c r="M596" s="53">
        <f>M597</f>
        <v>0</v>
      </c>
      <c r="N596" s="324">
        <f>N597</f>
        <v>1800000</v>
      </c>
      <c r="O596" s="207"/>
      <c r="P596" s="180"/>
      <c r="Q596" s="180"/>
      <c r="R596" s="252" t="s">
        <v>393</v>
      </c>
      <c r="S596" s="223" t="s">
        <v>510</v>
      </c>
      <c r="T596" s="53" cm="1">
        <f t="array" ref="T596">_xlfn._xlws.FILTER(cek_realisasi[Akrual],cek_realisasi[Akun]=perbaikan_revisi[[#This Row],[Column1]],0)</f>
        <v>0</v>
      </c>
      <c r="U596" s="53">
        <f>IF(perbaikan_revisi[[#This Row],[Akrual]]&gt;perbaikan_revisi[[#This Row],[JUMLAH ]],perbaikan_revisi[[#This Row],[Akrual]]-perbaikan_revisi[[#This Row],[JUMLAH ]],0)</f>
        <v>0</v>
      </c>
    </row>
    <row r="597" spans="1:21" ht="13.2" x14ac:dyDescent="0.25">
      <c r="A597" s="1" t="s">
        <v>904</v>
      </c>
      <c r="B597" s="48"/>
      <c r="C597" s="49" t="s">
        <v>872</v>
      </c>
      <c r="D597" s="48">
        <v>12</v>
      </c>
      <c r="E597" s="48" t="s">
        <v>26</v>
      </c>
      <c r="F597" s="50">
        <v>150000</v>
      </c>
      <c r="G597" s="122">
        <f>ROUNDDOWN(D597*F597,-3)</f>
        <v>1800000</v>
      </c>
      <c r="H597" s="150"/>
      <c r="I597" s="201" t="s">
        <v>872</v>
      </c>
      <c r="J597" s="202">
        <v>0</v>
      </c>
      <c r="K597" s="202" t="s">
        <v>26</v>
      </c>
      <c r="L597" s="204">
        <v>150000</v>
      </c>
      <c r="M597" s="204">
        <f>ROUNDDOWN(J597*L597,-3)</f>
        <v>0</v>
      </c>
      <c r="N597" s="443">
        <f>G597-M597</f>
        <v>1800000</v>
      </c>
      <c r="O597" s="187" t="str">
        <f t="shared" ref="O597" si="138">IF(AND(ISBLANK(H597),N597&lt;&gt;0),"Rev detil","")</f>
        <v>Rev detil</v>
      </c>
      <c r="P597" s="180"/>
      <c r="Q597" s="180"/>
      <c r="T597" s="204" cm="1">
        <f t="array" ref="T597">_xlfn._xlws.FILTER(cek_realisasi[Akrual],cek_realisasi[Akun]=perbaikan_revisi[[#This Row],[Column1]],0)</f>
        <v>0</v>
      </c>
      <c r="U597" s="204">
        <f>IF(perbaikan_revisi[[#This Row],[Akrual]]&gt;perbaikan_revisi[[#This Row],[JUMLAH ]],perbaikan_revisi[[#This Row],[Akrual]]-perbaikan_revisi[[#This Row],[JUMLAH ]],0)</f>
        <v>0</v>
      </c>
    </row>
    <row r="598" spans="1:21" ht="13.2" x14ac:dyDescent="0.25">
      <c r="A598" s="1" t="s">
        <v>425</v>
      </c>
      <c r="B598" s="63" t="s">
        <v>191</v>
      </c>
      <c r="C598" s="64" t="s">
        <v>905</v>
      </c>
      <c r="D598" s="63"/>
      <c r="E598" s="63"/>
      <c r="F598" s="65"/>
      <c r="G598" s="127">
        <f>SUM(G599,G604,G606)</f>
        <v>150000000</v>
      </c>
      <c r="H598" s="155" t="s">
        <v>191</v>
      </c>
      <c r="I598" s="64" t="s">
        <v>905</v>
      </c>
      <c r="J598" s="63"/>
      <c r="K598" s="63"/>
      <c r="L598" s="65"/>
      <c r="M598" s="65">
        <f>SUM(M599,M604,M606)</f>
        <v>150000000</v>
      </c>
      <c r="N598" s="327">
        <f>SUM(N599,N604,N606)</f>
        <v>0</v>
      </c>
      <c r="O598" s="207"/>
      <c r="P598" s="180" t="s">
        <v>505</v>
      </c>
      <c r="Q598" s="180" t="s">
        <v>510</v>
      </c>
      <c r="S598" s="223"/>
      <c r="T598" s="65" cm="1">
        <f t="array" ref="T598">_xlfn._xlws.FILTER(cek_realisasi[Akrual],cek_realisasi[Akun]=perbaikan_revisi[[#This Row],[Column1]],0)</f>
        <v>0</v>
      </c>
      <c r="U598" s="65">
        <f>IF(perbaikan_revisi[[#This Row],[Akrual]]&gt;perbaikan_revisi[[#This Row],[JUMLAH ]],perbaikan_revisi[[#This Row],[Akrual]]-perbaikan_revisi[[#This Row],[JUMLAH ]],0)</f>
        <v>0</v>
      </c>
    </row>
    <row r="599" spans="1:21" ht="13.2" hidden="1" x14ac:dyDescent="0.25">
      <c r="A599" s="1" t="s">
        <v>427</v>
      </c>
      <c r="B599" s="45" t="s">
        <v>523</v>
      </c>
      <c r="C599" s="46" t="s">
        <v>24</v>
      </c>
      <c r="D599" s="45"/>
      <c r="E599" s="45"/>
      <c r="F599" s="47"/>
      <c r="G599" s="121">
        <f>SUM(G600:G603)</f>
        <v>13000000</v>
      </c>
      <c r="H599" s="149" t="s">
        <v>523</v>
      </c>
      <c r="I599" s="46" t="s">
        <v>24</v>
      </c>
      <c r="J599" s="45"/>
      <c r="K599" s="45"/>
      <c r="L599" s="47"/>
      <c r="M599" s="47">
        <f>SUM(M600:M603)</f>
        <v>13000000</v>
      </c>
      <c r="N599" s="323">
        <f>SUM(N600:N603)</f>
        <v>0</v>
      </c>
      <c r="O599" s="187" t="s">
        <v>1292</v>
      </c>
      <c r="P599" s="180"/>
      <c r="Q599" s="180"/>
      <c r="R599" s="252" t="s">
        <v>393</v>
      </c>
      <c r="S599" s="223" t="s">
        <v>510</v>
      </c>
      <c r="T599" s="47" cm="1">
        <f t="array" ref="T599">_xlfn._xlws.FILTER(cek_realisasi[Akrual],cek_realisasi[Akun]=perbaikan_revisi[[#This Row],[Column1]],0)</f>
        <v>0</v>
      </c>
      <c r="U599" s="47">
        <f>IF(perbaikan_revisi[[#This Row],[Akrual]]&gt;perbaikan_revisi[[#This Row],[JUMLAH ]],perbaikan_revisi[[#This Row],[Akrual]]-perbaikan_revisi[[#This Row],[JUMLAH ]],0)</f>
        <v>0</v>
      </c>
    </row>
    <row r="600" spans="1:21" ht="13.2" hidden="1" x14ac:dyDescent="0.25">
      <c r="A600" s="1" t="s">
        <v>428</v>
      </c>
      <c r="B600" s="48"/>
      <c r="C600" s="49" t="s">
        <v>554</v>
      </c>
      <c r="D600" s="48">
        <v>120</v>
      </c>
      <c r="E600" s="48" t="s">
        <v>26</v>
      </c>
      <c r="F600" s="50">
        <v>75000</v>
      </c>
      <c r="G600" s="122">
        <f>ROUNDDOWN(D600*F600,-3)</f>
        <v>9000000</v>
      </c>
      <c r="H600" s="150"/>
      <c r="I600" s="49" t="s">
        <v>554</v>
      </c>
      <c r="J600" s="48">
        <v>120</v>
      </c>
      <c r="K600" s="48" t="s">
        <v>26</v>
      </c>
      <c r="L600" s="50">
        <v>75000</v>
      </c>
      <c r="M600" s="50">
        <f>ROUNDDOWN(J600*L600,-3)</f>
        <v>9000000</v>
      </c>
      <c r="N600" s="247">
        <f t="shared" ref="N600:N603" si="139">G600-M600</f>
        <v>0</v>
      </c>
      <c r="O600" s="187" t="s">
        <v>1292</v>
      </c>
      <c r="P600" s="180"/>
      <c r="Q600" s="180"/>
      <c r="T600" s="50" cm="1">
        <f t="array" ref="T600">_xlfn._xlws.FILTER(cek_realisasi[Akrual],cek_realisasi[Akun]=perbaikan_revisi[[#This Row],[Column1]],0)</f>
        <v>0</v>
      </c>
      <c r="U600" s="50">
        <f>IF(perbaikan_revisi[[#This Row],[Akrual]]&gt;perbaikan_revisi[[#This Row],[JUMLAH ]],perbaikan_revisi[[#This Row],[Akrual]]-perbaikan_revisi[[#This Row],[JUMLAH ]],0)</f>
        <v>0</v>
      </c>
    </row>
    <row r="601" spans="1:21" ht="13.2" hidden="1" x14ac:dyDescent="0.25">
      <c r="A601" s="1" t="s">
        <v>906</v>
      </c>
      <c r="B601" s="48"/>
      <c r="C601" s="49" t="s">
        <v>892</v>
      </c>
      <c r="D601" s="48">
        <v>1</v>
      </c>
      <c r="E601" s="48" t="s">
        <v>120</v>
      </c>
      <c r="F601" s="50">
        <v>1500000</v>
      </c>
      <c r="G601" s="122">
        <f>ROUNDDOWN(D601*F601,-3)</f>
        <v>1500000</v>
      </c>
      <c r="H601" s="150"/>
      <c r="I601" s="49" t="s">
        <v>892</v>
      </c>
      <c r="J601" s="48">
        <v>1</v>
      </c>
      <c r="K601" s="48" t="s">
        <v>120</v>
      </c>
      <c r="L601" s="50">
        <v>1500000</v>
      </c>
      <c r="M601" s="50">
        <f>ROUNDDOWN(J601*L601,-3)</f>
        <v>1500000</v>
      </c>
      <c r="N601" s="247">
        <f t="shared" si="139"/>
        <v>0</v>
      </c>
      <c r="O601" s="187" t="s">
        <v>1292</v>
      </c>
      <c r="P601" s="180"/>
      <c r="Q601" s="180"/>
      <c r="T601" s="50" cm="1">
        <f t="array" ref="T601">_xlfn._xlws.FILTER(cek_realisasi[Akrual],cek_realisasi[Akun]=perbaikan_revisi[[#This Row],[Column1]],0)</f>
        <v>0</v>
      </c>
      <c r="U601" s="50">
        <f>IF(perbaikan_revisi[[#This Row],[Akrual]]&gt;perbaikan_revisi[[#This Row],[JUMLAH ]],perbaikan_revisi[[#This Row],[Akrual]]-perbaikan_revisi[[#This Row],[JUMLAH ]],0)</f>
        <v>0</v>
      </c>
    </row>
    <row r="602" spans="1:21" ht="13.2" hidden="1" x14ac:dyDescent="0.25">
      <c r="A602" s="1" t="s">
        <v>907</v>
      </c>
      <c r="B602" s="48"/>
      <c r="C602" s="49" t="s">
        <v>556</v>
      </c>
      <c r="D602" s="48">
        <v>1</v>
      </c>
      <c r="E602" s="48" t="s">
        <v>120</v>
      </c>
      <c r="F602" s="50">
        <v>1500000</v>
      </c>
      <c r="G602" s="122">
        <f>ROUNDDOWN(D602*F602,-3)</f>
        <v>1500000</v>
      </c>
      <c r="H602" s="150"/>
      <c r="I602" s="49" t="s">
        <v>556</v>
      </c>
      <c r="J602" s="48">
        <v>1</v>
      </c>
      <c r="K602" s="48" t="s">
        <v>120</v>
      </c>
      <c r="L602" s="50">
        <v>1500000</v>
      </c>
      <c r="M602" s="50">
        <f>ROUNDDOWN(J602*L602,-3)</f>
        <v>1500000</v>
      </c>
      <c r="N602" s="247">
        <f t="shared" si="139"/>
        <v>0</v>
      </c>
      <c r="O602" s="187" t="s">
        <v>1292</v>
      </c>
      <c r="P602" s="180"/>
      <c r="Q602" s="180"/>
      <c r="T602" s="50" cm="1">
        <f t="array" ref="T602">_xlfn._xlws.FILTER(cek_realisasi[Akrual],cek_realisasi[Akun]=perbaikan_revisi[[#This Row],[Column1]],0)</f>
        <v>0</v>
      </c>
      <c r="U602" s="50">
        <f>IF(perbaikan_revisi[[#This Row],[Akrual]]&gt;perbaikan_revisi[[#This Row],[JUMLAH ]],perbaikan_revisi[[#This Row],[Akrual]]-perbaikan_revisi[[#This Row],[JUMLAH ]],0)</f>
        <v>0</v>
      </c>
    </row>
    <row r="603" spans="1:21" ht="13.2" hidden="1" x14ac:dyDescent="0.25">
      <c r="A603" s="1" t="s">
        <v>908</v>
      </c>
      <c r="B603" s="48"/>
      <c r="C603" s="49" t="s">
        <v>557</v>
      </c>
      <c r="D603" s="48">
        <v>1</v>
      </c>
      <c r="E603" s="48" t="s">
        <v>120</v>
      </c>
      <c r="F603" s="50">
        <v>1000000</v>
      </c>
      <c r="G603" s="122">
        <f>ROUNDDOWN(D603*F603,-3)</f>
        <v>1000000</v>
      </c>
      <c r="H603" s="150"/>
      <c r="I603" s="49" t="s">
        <v>557</v>
      </c>
      <c r="J603" s="48">
        <v>1</v>
      </c>
      <c r="K603" s="48" t="s">
        <v>120</v>
      </c>
      <c r="L603" s="50">
        <v>1000000</v>
      </c>
      <c r="M603" s="50">
        <f>ROUNDDOWN(J603*L603,-3)</f>
        <v>1000000</v>
      </c>
      <c r="N603" s="247">
        <f t="shared" si="139"/>
        <v>0</v>
      </c>
      <c r="O603" s="187" t="s">
        <v>1292</v>
      </c>
      <c r="P603" s="180"/>
      <c r="Q603" s="180"/>
      <c r="T603" s="50" cm="1">
        <f t="array" ref="T603">_xlfn._xlws.FILTER(cek_realisasi[Akrual],cek_realisasi[Akun]=perbaikan_revisi[[#This Row],[Column1]],0)</f>
        <v>0</v>
      </c>
      <c r="U603" s="50">
        <f>IF(perbaikan_revisi[[#This Row],[Akrual]]&gt;perbaikan_revisi[[#This Row],[JUMLAH ]],perbaikan_revisi[[#This Row],[Akrual]]-perbaikan_revisi[[#This Row],[JUMLAH ]],0)</f>
        <v>0</v>
      </c>
    </row>
    <row r="604" spans="1:21" ht="13.2" hidden="1" x14ac:dyDescent="0.25">
      <c r="A604" s="1" t="s">
        <v>909</v>
      </c>
      <c r="B604" s="57" t="s">
        <v>528</v>
      </c>
      <c r="C604" s="58" t="s">
        <v>31</v>
      </c>
      <c r="D604" s="57"/>
      <c r="E604" s="57"/>
      <c r="F604" s="59"/>
      <c r="G604" s="125">
        <f>G605</f>
        <v>10000000</v>
      </c>
      <c r="H604" s="153" t="s">
        <v>528</v>
      </c>
      <c r="I604" s="58" t="s">
        <v>31</v>
      </c>
      <c r="J604" s="57"/>
      <c r="K604" s="57"/>
      <c r="L604" s="59"/>
      <c r="M604" s="59">
        <f>M605</f>
        <v>10000000</v>
      </c>
      <c r="N604" s="325">
        <f>N605</f>
        <v>0</v>
      </c>
      <c r="O604" s="187" t="s">
        <v>1292</v>
      </c>
      <c r="P604" s="180"/>
      <c r="Q604" s="180"/>
      <c r="R604" s="252" t="s">
        <v>393</v>
      </c>
      <c r="S604" s="223" t="s">
        <v>510</v>
      </c>
      <c r="T604" s="59" cm="1">
        <f t="array" ref="T604">_xlfn._xlws.FILTER(cek_realisasi[Akrual],cek_realisasi[Akun]=perbaikan_revisi[[#This Row],[Column1]],0)</f>
        <v>0</v>
      </c>
      <c r="U604" s="59">
        <f>IF(perbaikan_revisi[[#This Row],[Akrual]]&gt;perbaikan_revisi[[#This Row],[JUMLAH ]],perbaikan_revisi[[#This Row],[Akrual]]-perbaikan_revisi[[#This Row],[JUMLAH ]],0)</f>
        <v>0</v>
      </c>
    </row>
    <row r="605" spans="1:21" ht="13.2" hidden="1" x14ac:dyDescent="0.25">
      <c r="A605" s="1" t="s">
        <v>910</v>
      </c>
      <c r="B605" s="48"/>
      <c r="C605" s="49" t="s">
        <v>558</v>
      </c>
      <c r="D605" s="48">
        <v>10</v>
      </c>
      <c r="E605" s="48" t="s">
        <v>33</v>
      </c>
      <c r="F605" s="50">
        <v>1000000</v>
      </c>
      <c r="G605" s="122">
        <f>ROUNDDOWN(D605*F605,-3)</f>
        <v>10000000</v>
      </c>
      <c r="H605" s="150"/>
      <c r="I605" s="49" t="s">
        <v>558</v>
      </c>
      <c r="J605" s="48">
        <v>10</v>
      </c>
      <c r="K605" s="48" t="s">
        <v>33</v>
      </c>
      <c r="L605" s="50">
        <v>1000000</v>
      </c>
      <c r="M605" s="50">
        <f>ROUNDDOWN(J605*L605,-3)</f>
        <v>10000000</v>
      </c>
      <c r="N605" s="247">
        <f>G605-M605</f>
        <v>0</v>
      </c>
      <c r="O605" s="187" t="s">
        <v>1292</v>
      </c>
      <c r="P605" s="180"/>
      <c r="Q605" s="180"/>
      <c r="T605" s="50" cm="1">
        <f t="array" ref="T605">_xlfn._xlws.FILTER(cek_realisasi[Akrual],cek_realisasi[Akun]=perbaikan_revisi[[#This Row],[Column1]],0)</f>
        <v>0</v>
      </c>
      <c r="U605" s="50">
        <f>IF(perbaikan_revisi[[#This Row],[Akrual]]&gt;perbaikan_revisi[[#This Row],[JUMLAH ]],perbaikan_revisi[[#This Row],[Akrual]]-perbaikan_revisi[[#This Row],[JUMLAH ]],0)</f>
        <v>0</v>
      </c>
    </row>
    <row r="606" spans="1:21" ht="13.2" hidden="1" x14ac:dyDescent="0.25">
      <c r="A606" s="1" t="s">
        <v>429</v>
      </c>
      <c r="B606" s="51" t="s">
        <v>525</v>
      </c>
      <c r="C606" s="52" t="s">
        <v>35</v>
      </c>
      <c r="D606" s="51"/>
      <c r="E606" s="51"/>
      <c r="F606" s="53"/>
      <c r="G606" s="123">
        <f>G607</f>
        <v>127000000</v>
      </c>
      <c r="H606" s="151" t="s">
        <v>525</v>
      </c>
      <c r="I606" s="52" t="s">
        <v>35</v>
      </c>
      <c r="J606" s="51"/>
      <c r="K606" s="51"/>
      <c r="L606" s="53"/>
      <c r="M606" s="53">
        <f>M607</f>
        <v>127000000</v>
      </c>
      <c r="N606" s="324">
        <f>N607</f>
        <v>0</v>
      </c>
      <c r="O606" s="187" t="s">
        <v>1292</v>
      </c>
      <c r="P606" s="180"/>
      <c r="Q606" s="180"/>
      <c r="R606" s="252" t="s">
        <v>393</v>
      </c>
      <c r="S606" s="223" t="s">
        <v>510</v>
      </c>
      <c r="T606" s="53" cm="1">
        <f t="array" ref="T606">_xlfn._xlws.FILTER(cek_realisasi[Akrual],cek_realisasi[Akun]=perbaikan_revisi[[#This Row],[Column1]],0)</f>
        <v>0</v>
      </c>
      <c r="U606" s="53">
        <f>IF(perbaikan_revisi[[#This Row],[Akrual]]&gt;perbaikan_revisi[[#This Row],[JUMLAH ]],perbaikan_revisi[[#This Row],[Akrual]]-perbaikan_revisi[[#This Row],[JUMLAH ]],0)</f>
        <v>0</v>
      </c>
    </row>
    <row r="607" spans="1:21" ht="13.2" hidden="1" x14ac:dyDescent="0.25">
      <c r="A607" s="1" t="s">
        <v>430</v>
      </c>
      <c r="B607" s="48"/>
      <c r="C607" s="49" t="s">
        <v>911</v>
      </c>
      <c r="D607" s="48">
        <v>20</v>
      </c>
      <c r="E607" s="48" t="s">
        <v>26</v>
      </c>
      <c r="F607" s="50">
        <v>6350000</v>
      </c>
      <c r="G607" s="122">
        <f>ROUNDDOWN(D607*F607,-3)</f>
        <v>127000000</v>
      </c>
      <c r="H607" s="150"/>
      <c r="I607" s="49" t="s">
        <v>911</v>
      </c>
      <c r="J607" s="48">
        <v>20</v>
      </c>
      <c r="K607" s="48" t="s">
        <v>26</v>
      </c>
      <c r="L607" s="50">
        <v>6350000</v>
      </c>
      <c r="M607" s="50">
        <f>ROUNDDOWN(J607*L607,-3)</f>
        <v>127000000</v>
      </c>
      <c r="N607" s="247">
        <f>G607-M607</f>
        <v>0</v>
      </c>
      <c r="O607" s="187" t="s">
        <v>1292</v>
      </c>
      <c r="P607" s="180"/>
      <c r="Q607" s="180"/>
      <c r="T607" s="50" cm="1">
        <f t="array" ref="T607">_xlfn._xlws.FILTER(cek_realisasi[Akrual],cek_realisasi[Akun]=perbaikan_revisi[[#This Row],[Column1]],0)</f>
        <v>0</v>
      </c>
      <c r="U607" s="50">
        <f>IF(perbaikan_revisi[[#This Row],[Akrual]]&gt;perbaikan_revisi[[#This Row],[JUMLAH ]],perbaikan_revisi[[#This Row],[Akrual]]-perbaikan_revisi[[#This Row],[JUMLAH ]],0)</f>
        <v>0</v>
      </c>
    </row>
    <row r="608" spans="1:21" ht="13.2" x14ac:dyDescent="0.25">
      <c r="A608" s="1" t="s">
        <v>431</v>
      </c>
      <c r="B608" s="63" t="s">
        <v>203</v>
      </c>
      <c r="C608" s="64" t="s">
        <v>204</v>
      </c>
      <c r="D608" s="63"/>
      <c r="E608" s="63"/>
      <c r="F608" s="65"/>
      <c r="G608" s="127">
        <f>SUM(G609,G614,G616)</f>
        <v>78803000</v>
      </c>
      <c r="H608" s="155" t="s">
        <v>203</v>
      </c>
      <c r="I608" s="64" t="s">
        <v>204</v>
      </c>
      <c r="J608" s="63"/>
      <c r="K608" s="63"/>
      <c r="L608" s="65"/>
      <c r="M608" s="65">
        <f>SUM(M609,M614,M616)</f>
        <v>78803000</v>
      </c>
      <c r="N608" s="327">
        <f>SUM(N609,N614,N616)</f>
        <v>0</v>
      </c>
      <c r="O608" s="207"/>
      <c r="P608" s="180" t="s">
        <v>499</v>
      </c>
      <c r="Q608" s="180" t="s">
        <v>500</v>
      </c>
      <c r="S608" s="223"/>
      <c r="T608" s="65" cm="1">
        <f t="array" ref="T608">_xlfn._xlws.FILTER(cek_realisasi[Akrual],cek_realisasi[Akun]=perbaikan_revisi[[#This Row],[Column1]],0)</f>
        <v>40500250</v>
      </c>
      <c r="U608" s="65">
        <f>IF(perbaikan_revisi[[#This Row],[Akrual]]&gt;perbaikan_revisi[[#This Row],[JUMLAH ]],perbaikan_revisi[[#This Row],[Akrual]]-perbaikan_revisi[[#This Row],[JUMLAH ]],0)</f>
        <v>0</v>
      </c>
    </row>
    <row r="609" spans="1:21" ht="13.2" x14ac:dyDescent="0.25">
      <c r="A609" s="1" t="s">
        <v>912</v>
      </c>
      <c r="B609" s="51" t="s">
        <v>523</v>
      </c>
      <c r="C609" s="52" t="s">
        <v>24</v>
      </c>
      <c r="D609" s="51"/>
      <c r="E609" s="51"/>
      <c r="F609" s="53"/>
      <c r="G609" s="123">
        <f>SUM(G610:G613)</f>
        <v>15500000</v>
      </c>
      <c r="H609" s="151" t="s">
        <v>523</v>
      </c>
      <c r="I609" s="52" t="s">
        <v>24</v>
      </c>
      <c r="J609" s="51"/>
      <c r="K609" s="51"/>
      <c r="L609" s="53"/>
      <c r="M609" s="53">
        <f>SUM(M610:M613)</f>
        <v>15500000</v>
      </c>
      <c r="N609" s="324">
        <f>SUM(N610:N613)</f>
        <v>0</v>
      </c>
      <c r="O609" s="207"/>
      <c r="P609" s="180"/>
      <c r="Q609" s="180"/>
      <c r="S609" s="223" t="s">
        <v>500</v>
      </c>
      <c r="T609" s="53" cm="1">
        <f t="array" ref="T609">_xlfn._xlws.FILTER(cek_realisasi[Akrual],cek_realisasi[Akun]=perbaikan_revisi[[#This Row],[Column1]],0)</f>
        <v>4037800</v>
      </c>
      <c r="U609" s="53">
        <f>IF(perbaikan_revisi[[#This Row],[Akrual]]&gt;perbaikan_revisi[[#This Row],[JUMLAH ]],perbaikan_revisi[[#This Row],[Akrual]]-perbaikan_revisi[[#This Row],[JUMLAH ]],0)</f>
        <v>0</v>
      </c>
    </row>
    <row r="610" spans="1:21" ht="13.2" x14ac:dyDescent="0.25">
      <c r="A610" s="1" t="s">
        <v>913</v>
      </c>
      <c r="B610" s="48"/>
      <c r="C610" s="49" t="s">
        <v>554</v>
      </c>
      <c r="D610" s="48">
        <v>100</v>
      </c>
      <c r="E610" s="48" t="s">
        <v>26</v>
      </c>
      <c r="F610" s="50">
        <v>75000</v>
      </c>
      <c r="G610" s="122">
        <f>ROUNDDOWN(D610*F610,-3)</f>
        <v>7500000</v>
      </c>
      <c r="H610" s="150"/>
      <c r="I610" s="201" t="s">
        <v>554</v>
      </c>
      <c r="J610" s="202">
        <v>130</v>
      </c>
      <c r="K610" s="202" t="s">
        <v>26</v>
      </c>
      <c r="L610" s="204">
        <v>75000</v>
      </c>
      <c r="M610" s="204">
        <f>ROUNDDOWN(J610*L610,-3)</f>
        <v>9750000</v>
      </c>
      <c r="N610" s="443">
        <f t="shared" ref="N610:N613" si="140">G610-M610</f>
        <v>-2250000</v>
      </c>
      <c r="O610" s="187" t="str">
        <f t="shared" ref="O610:O613" si="141">IF(AND(ISBLANK(H610),N610&lt;&gt;0),"Rev detil","")</f>
        <v>Rev detil</v>
      </c>
      <c r="P610" s="180"/>
      <c r="Q610" s="180"/>
      <c r="T610" s="204" cm="1">
        <f t="array" ref="T610">_xlfn._xlws.FILTER(cek_realisasi[Akrual],cek_realisasi[Akun]=perbaikan_revisi[[#This Row],[Column1]],0)</f>
        <v>1566800</v>
      </c>
      <c r="U610" s="204">
        <f>IF(perbaikan_revisi[[#This Row],[Akrual]]&gt;perbaikan_revisi[[#This Row],[JUMLAH ]],perbaikan_revisi[[#This Row],[Akrual]]-perbaikan_revisi[[#This Row],[JUMLAH ]],0)</f>
        <v>0</v>
      </c>
    </row>
    <row r="611" spans="1:21" ht="13.2" x14ac:dyDescent="0.25">
      <c r="A611" s="1" t="s">
        <v>914</v>
      </c>
      <c r="B611" s="48"/>
      <c r="C611" s="49" t="s">
        <v>892</v>
      </c>
      <c r="D611" s="48">
        <v>2</v>
      </c>
      <c r="E611" s="48" t="s">
        <v>120</v>
      </c>
      <c r="F611" s="50">
        <v>1500000</v>
      </c>
      <c r="G611" s="122">
        <f>ROUNDDOWN(D611*F611,-3)</f>
        <v>3000000</v>
      </c>
      <c r="H611" s="150"/>
      <c r="I611" s="201" t="s">
        <v>892</v>
      </c>
      <c r="J611" s="202">
        <v>1</v>
      </c>
      <c r="K611" s="202" t="s">
        <v>120</v>
      </c>
      <c r="L611" s="204">
        <v>750000</v>
      </c>
      <c r="M611" s="204">
        <f>ROUNDDOWN(J611*L611,-3)</f>
        <v>750000</v>
      </c>
      <c r="N611" s="443">
        <f t="shared" si="140"/>
        <v>2250000</v>
      </c>
      <c r="O611" s="187" t="str">
        <f t="shared" si="141"/>
        <v>Rev detil</v>
      </c>
      <c r="P611" s="180"/>
      <c r="Q611" s="180"/>
      <c r="T611" s="204" cm="1">
        <f t="array" ref="T611">_xlfn._xlws.FILTER(cek_realisasi[Akrual],cek_realisasi[Akun]=perbaikan_revisi[[#This Row],[Column1]],0)</f>
        <v>0</v>
      </c>
      <c r="U611" s="204">
        <f>IF(perbaikan_revisi[[#This Row],[Akrual]]&gt;perbaikan_revisi[[#This Row],[JUMLAH ]],perbaikan_revisi[[#This Row],[Akrual]]-perbaikan_revisi[[#This Row],[JUMLAH ]],0)</f>
        <v>0</v>
      </c>
    </row>
    <row r="612" spans="1:21" ht="13.2" x14ac:dyDescent="0.25">
      <c r="A612" s="1" t="s">
        <v>915</v>
      </c>
      <c r="B612" s="48"/>
      <c r="C612" s="49" t="s">
        <v>556</v>
      </c>
      <c r="D612" s="48">
        <v>2</v>
      </c>
      <c r="E612" s="48" t="s">
        <v>120</v>
      </c>
      <c r="F612" s="50">
        <v>1500000</v>
      </c>
      <c r="G612" s="122">
        <f>ROUNDDOWN(D612*F612,-3)</f>
        <v>3000000</v>
      </c>
      <c r="H612" s="150"/>
      <c r="I612" s="49" t="s">
        <v>556</v>
      </c>
      <c r="J612" s="48">
        <v>2</v>
      </c>
      <c r="K612" s="48" t="s">
        <v>120</v>
      </c>
      <c r="L612" s="50">
        <v>1500000</v>
      </c>
      <c r="M612" s="50">
        <f>ROUNDDOWN(J612*L612,-3)</f>
        <v>3000000</v>
      </c>
      <c r="N612" s="247">
        <f t="shared" si="140"/>
        <v>0</v>
      </c>
      <c r="O612" s="187" t="str">
        <f t="shared" si="141"/>
        <v/>
      </c>
      <c r="P612" s="180"/>
      <c r="Q612" s="180"/>
      <c r="T612" s="50" cm="1">
        <f t="array" ref="T612">_xlfn._xlws.FILTER(cek_realisasi[Akrual],cek_realisasi[Akun]=perbaikan_revisi[[#This Row],[Column1]],0)</f>
        <v>1474000</v>
      </c>
      <c r="U612" s="50">
        <f>IF(perbaikan_revisi[[#This Row],[Akrual]]&gt;perbaikan_revisi[[#This Row],[JUMLAH ]],perbaikan_revisi[[#This Row],[Akrual]]-perbaikan_revisi[[#This Row],[JUMLAH ]],0)</f>
        <v>0</v>
      </c>
    </row>
    <row r="613" spans="1:21" ht="13.2" x14ac:dyDescent="0.25">
      <c r="A613" s="1" t="s">
        <v>916</v>
      </c>
      <c r="B613" s="48"/>
      <c r="C613" s="49" t="s">
        <v>557</v>
      </c>
      <c r="D613" s="48">
        <v>2</v>
      </c>
      <c r="E613" s="48" t="s">
        <v>120</v>
      </c>
      <c r="F613" s="50">
        <v>1000000</v>
      </c>
      <c r="G613" s="122">
        <f>ROUNDDOWN(D613*F613,-3)</f>
        <v>2000000</v>
      </c>
      <c r="H613" s="150"/>
      <c r="I613" s="49" t="s">
        <v>557</v>
      </c>
      <c r="J613" s="48">
        <v>2</v>
      </c>
      <c r="K613" s="48" t="s">
        <v>120</v>
      </c>
      <c r="L613" s="50">
        <v>1000000</v>
      </c>
      <c r="M613" s="50">
        <f>ROUNDDOWN(J613*L613,-3)</f>
        <v>2000000</v>
      </c>
      <c r="N613" s="247">
        <f t="shared" si="140"/>
        <v>0</v>
      </c>
      <c r="O613" s="187" t="str">
        <f t="shared" si="141"/>
        <v/>
      </c>
      <c r="P613" s="180"/>
      <c r="Q613" s="180"/>
      <c r="T613" s="50" cm="1">
        <f t="array" ref="T613">_xlfn._xlws.FILTER(cek_realisasi[Akrual],cek_realisasi[Akun]=perbaikan_revisi[[#This Row],[Column1]],0)</f>
        <v>997000</v>
      </c>
      <c r="U613" s="50">
        <f>IF(perbaikan_revisi[[#This Row],[Akrual]]&gt;perbaikan_revisi[[#This Row],[JUMLAH ]],perbaikan_revisi[[#This Row],[Akrual]]-perbaikan_revisi[[#This Row],[JUMLAH ]],0)</f>
        <v>0</v>
      </c>
    </row>
    <row r="614" spans="1:21" ht="13.2" x14ac:dyDescent="0.25">
      <c r="A614" s="1" t="s">
        <v>917</v>
      </c>
      <c r="B614" s="51" t="s">
        <v>528</v>
      </c>
      <c r="C614" s="52" t="s">
        <v>31</v>
      </c>
      <c r="D614" s="51"/>
      <c r="E614" s="51"/>
      <c r="F614" s="53"/>
      <c r="G614" s="123">
        <f>G615</f>
        <v>20000000</v>
      </c>
      <c r="H614" s="151" t="s">
        <v>528</v>
      </c>
      <c r="I614" s="52" t="s">
        <v>31</v>
      </c>
      <c r="J614" s="51"/>
      <c r="K614" s="51"/>
      <c r="L614" s="53"/>
      <c r="M614" s="53">
        <f>M615</f>
        <v>20000000</v>
      </c>
      <c r="N614" s="324">
        <f>N615</f>
        <v>0</v>
      </c>
      <c r="O614" s="207"/>
      <c r="P614" s="180"/>
      <c r="Q614" s="180"/>
      <c r="S614" s="223" t="s">
        <v>500</v>
      </c>
      <c r="T614" s="53" cm="1">
        <f t="array" ref="T614">_xlfn._xlws.FILTER(cek_realisasi[Akrual],cek_realisasi[Akun]=perbaikan_revisi[[#This Row],[Column1]],0)</f>
        <v>0</v>
      </c>
      <c r="U614" s="53">
        <f>IF(perbaikan_revisi[[#This Row],[Akrual]]&gt;perbaikan_revisi[[#This Row],[JUMLAH ]],perbaikan_revisi[[#This Row],[Akrual]]-perbaikan_revisi[[#This Row],[JUMLAH ]],0)</f>
        <v>0</v>
      </c>
    </row>
    <row r="615" spans="1:21" ht="13.2" hidden="1" x14ac:dyDescent="0.25">
      <c r="A615" s="1" t="s">
        <v>918</v>
      </c>
      <c r="B615" s="48"/>
      <c r="C615" s="49" t="s">
        <v>558</v>
      </c>
      <c r="D615" s="48">
        <v>20</v>
      </c>
      <c r="E615" s="48" t="s">
        <v>33</v>
      </c>
      <c r="F615" s="50">
        <v>1000000</v>
      </c>
      <c r="G615" s="122">
        <f>ROUNDDOWN(D615*F615,-3)</f>
        <v>20000000</v>
      </c>
      <c r="H615" s="150"/>
      <c r="I615" s="49" t="s">
        <v>558</v>
      </c>
      <c r="J615" s="48">
        <v>20</v>
      </c>
      <c r="K615" s="48" t="s">
        <v>33</v>
      </c>
      <c r="L615" s="50">
        <v>1000000</v>
      </c>
      <c r="M615" s="50">
        <f>ROUNDDOWN(J615*L615,-3)</f>
        <v>20000000</v>
      </c>
      <c r="N615" s="247">
        <f>G615-M615</f>
        <v>0</v>
      </c>
      <c r="O615" s="187" t="s">
        <v>1292</v>
      </c>
      <c r="P615" s="180"/>
      <c r="Q615" s="180"/>
      <c r="T615" s="204" cm="1">
        <f t="array" ref="T615">_xlfn._xlws.FILTER(cek_realisasi[Akrual],cek_realisasi[Akun]=perbaikan_revisi[[#This Row],[Column1]],0)</f>
        <v>0</v>
      </c>
      <c r="U615" s="204">
        <f>IF(perbaikan_revisi[[#This Row],[Akrual]]&gt;perbaikan_revisi[[#This Row],[JUMLAH ]],perbaikan_revisi[[#This Row],[Akrual]]-perbaikan_revisi[[#This Row],[JUMLAH ]],0)</f>
        <v>0</v>
      </c>
    </row>
    <row r="616" spans="1:21" ht="13.2" x14ac:dyDescent="0.25">
      <c r="A616" s="1" t="s">
        <v>919</v>
      </c>
      <c r="B616" s="51" t="s">
        <v>525</v>
      </c>
      <c r="C616" s="52" t="s">
        <v>35</v>
      </c>
      <c r="D616" s="51"/>
      <c r="E616" s="51"/>
      <c r="F616" s="53"/>
      <c r="G616" s="123">
        <f>G617</f>
        <v>43303000</v>
      </c>
      <c r="H616" s="151" t="s">
        <v>525</v>
      </c>
      <c r="I616" s="52" t="s">
        <v>35</v>
      </c>
      <c r="J616" s="51"/>
      <c r="K616" s="51"/>
      <c r="L616" s="53"/>
      <c r="M616" s="53">
        <f>M617</f>
        <v>43303000</v>
      </c>
      <c r="N616" s="324">
        <f>N617</f>
        <v>0</v>
      </c>
      <c r="O616" s="207"/>
      <c r="P616" s="180"/>
      <c r="Q616" s="180"/>
      <c r="S616" s="223" t="s">
        <v>500</v>
      </c>
      <c r="T616" s="53" cm="1">
        <f t="array" ref="T616">_xlfn._xlws.FILTER(cek_realisasi[Akrual],cek_realisasi[Akun]=perbaikan_revisi[[#This Row],[Column1]],0)</f>
        <v>36462450</v>
      </c>
      <c r="U616" s="53">
        <f>IF(perbaikan_revisi[[#This Row],[Akrual]]&gt;perbaikan_revisi[[#This Row],[JUMLAH ]],perbaikan_revisi[[#This Row],[Akrual]]-perbaikan_revisi[[#This Row],[JUMLAH ]],0)</f>
        <v>0</v>
      </c>
    </row>
    <row r="617" spans="1:21" ht="13.2" hidden="1" x14ac:dyDescent="0.25">
      <c r="A617" s="1" t="s">
        <v>920</v>
      </c>
      <c r="B617" s="48"/>
      <c r="C617" s="49" t="s">
        <v>921</v>
      </c>
      <c r="D617" s="48">
        <v>10</v>
      </c>
      <c r="E617" s="48" t="s">
        <v>26</v>
      </c>
      <c r="F617" s="50">
        <v>4330300</v>
      </c>
      <c r="G617" s="122">
        <f>ROUNDDOWN(D617*F617,-3)</f>
        <v>43303000</v>
      </c>
      <c r="H617" s="150"/>
      <c r="I617" s="49" t="s">
        <v>921</v>
      </c>
      <c r="J617" s="48">
        <v>10</v>
      </c>
      <c r="K617" s="48" t="s">
        <v>26</v>
      </c>
      <c r="L617" s="50">
        <v>4330300</v>
      </c>
      <c r="M617" s="50">
        <f>ROUNDDOWN(J617*L617,-3)</f>
        <v>43303000</v>
      </c>
      <c r="N617" s="247">
        <f>G617-M617</f>
        <v>0</v>
      </c>
      <c r="O617" s="187" t="s">
        <v>1292</v>
      </c>
      <c r="P617" s="180"/>
      <c r="Q617" s="180"/>
      <c r="T617" s="50" cm="1">
        <f t="array" ref="T617">_xlfn._xlws.FILTER(cek_realisasi[Akrual],cek_realisasi[Akun]=perbaikan_revisi[[#This Row],[Column1]],0)</f>
        <v>36462450</v>
      </c>
      <c r="U617" s="50">
        <f>IF(perbaikan_revisi[[#This Row],[Akrual]]&gt;perbaikan_revisi[[#This Row],[JUMLAH ]],perbaikan_revisi[[#This Row],[Akrual]]-perbaikan_revisi[[#This Row],[JUMLAH ]],0)</f>
        <v>0</v>
      </c>
    </row>
    <row r="618" spans="1:21" ht="13.2" x14ac:dyDescent="0.25">
      <c r="A618" s="1" t="s">
        <v>1005</v>
      </c>
      <c r="B618" s="48"/>
      <c r="C618" s="49"/>
      <c r="D618" s="48"/>
      <c r="E618" s="48"/>
      <c r="F618" s="50"/>
      <c r="G618" s="122"/>
      <c r="H618" s="155" t="s">
        <v>214</v>
      </c>
      <c r="I618" s="64" t="s">
        <v>975</v>
      </c>
      <c r="J618" s="63"/>
      <c r="K618" s="63"/>
      <c r="L618" s="65"/>
      <c r="M618" s="65">
        <f>SUM(M619,M624,M626)</f>
        <v>56400000</v>
      </c>
      <c r="N618" s="355">
        <f>SUM(N619,N624,N626)</f>
        <v>-56400000</v>
      </c>
      <c r="O618" s="207"/>
      <c r="P618" s="180" t="s">
        <v>505</v>
      </c>
      <c r="Q618" s="180" t="s">
        <v>510</v>
      </c>
      <c r="S618" s="223"/>
      <c r="T618" s="65"/>
      <c r="U618" s="65">
        <f>IF(perbaikan_revisi[[#This Row],[Akrual]]&gt;perbaikan_revisi[[#This Row],[JUMLAH ]],perbaikan_revisi[[#This Row],[Akrual]]-perbaikan_revisi[[#This Row],[JUMLAH ]],0)</f>
        <v>0</v>
      </c>
    </row>
    <row r="619" spans="1:21" ht="13.2" x14ac:dyDescent="0.25">
      <c r="A619" s="1" t="s">
        <v>1006</v>
      </c>
      <c r="B619" s="48"/>
      <c r="C619" s="49"/>
      <c r="D619" s="48"/>
      <c r="E619" s="48"/>
      <c r="F619" s="50"/>
      <c r="G619" s="122"/>
      <c r="H619" s="151" t="s">
        <v>523</v>
      </c>
      <c r="I619" s="52" t="s">
        <v>24</v>
      </c>
      <c r="J619" s="51"/>
      <c r="K619" s="51"/>
      <c r="L619" s="53"/>
      <c r="M619" s="53">
        <f>SUM(M620:M623)</f>
        <v>20500000</v>
      </c>
      <c r="N619" s="352">
        <f>SUM(N620:N623)</f>
        <v>-20500000</v>
      </c>
      <c r="O619" s="207"/>
      <c r="P619" s="180"/>
      <c r="Q619" s="180"/>
      <c r="R619" s="252" t="s">
        <v>393</v>
      </c>
      <c r="S619" s="223" t="s">
        <v>510</v>
      </c>
      <c r="T619" s="53"/>
      <c r="U619" s="53">
        <f>IF(perbaikan_revisi[[#This Row],[Akrual]]&gt;perbaikan_revisi[[#This Row],[JUMLAH ]],perbaikan_revisi[[#This Row],[Akrual]]-perbaikan_revisi[[#This Row],[JUMLAH ]],0)</f>
        <v>0</v>
      </c>
    </row>
    <row r="620" spans="1:21" ht="13.2" x14ac:dyDescent="0.25">
      <c r="A620" s="1"/>
      <c r="B620" s="48"/>
      <c r="C620" s="49"/>
      <c r="D620" s="48"/>
      <c r="E620" s="48"/>
      <c r="F620" s="50"/>
      <c r="G620" s="122"/>
      <c r="H620" s="150"/>
      <c r="I620" s="201" t="s">
        <v>554</v>
      </c>
      <c r="J620" s="202">
        <v>60</v>
      </c>
      <c r="K620" s="202" t="s">
        <v>26</v>
      </c>
      <c r="L620" s="204">
        <v>75000</v>
      </c>
      <c r="M620" s="204">
        <f>ROUNDDOWN(J620*L620,-3)</f>
        <v>4500000</v>
      </c>
      <c r="N620" s="443">
        <f t="shared" ref="N620:N623" si="142">G620-M620</f>
        <v>-4500000</v>
      </c>
      <c r="O620" s="187" t="str">
        <f t="shared" ref="O620:O623" si="143">IF(AND(ISBLANK(H620),N620&lt;&gt;0),"Rev detil","")</f>
        <v>Rev detil</v>
      </c>
      <c r="P620" s="180"/>
      <c r="Q620" s="180"/>
      <c r="T620" s="204"/>
      <c r="U620" s="204">
        <f>IF(perbaikan_revisi[[#This Row],[Akrual]]&gt;perbaikan_revisi[[#This Row],[JUMLAH ]],perbaikan_revisi[[#This Row],[Akrual]]-perbaikan_revisi[[#This Row],[JUMLAH ]],0)</f>
        <v>0</v>
      </c>
    </row>
    <row r="621" spans="1:21" ht="13.2" x14ac:dyDescent="0.25">
      <c r="A621" s="1"/>
      <c r="B621" s="48"/>
      <c r="C621" s="49"/>
      <c r="D621" s="48"/>
      <c r="E621" s="48"/>
      <c r="F621" s="50"/>
      <c r="G621" s="122"/>
      <c r="H621" s="150"/>
      <c r="I621" s="201" t="s">
        <v>892</v>
      </c>
      <c r="J621" s="202">
        <v>4</v>
      </c>
      <c r="K621" s="202" t="s">
        <v>120</v>
      </c>
      <c r="L621" s="204">
        <v>1500000</v>
      </c>
      <c r="M621" s="204">
        <f>ROUNDDOWN(J621*L621,-3)</f>
        <v>6000000</v>
      </c>
      <c r="N621" s="443">
        <f t="shared" si="142"/>
        <v>-6000000</v>
      </c>
      <c r="O621" s="187" t="str">
        <f t="shared" si="143"/>
        <v>Rev detil</v>
      </c>
      <c r="P621" s="180"/>
      <c r="Q621" s="180"/>
      <c r="T621" s="204"/>
      <c r="U621" s="204">
        <f>IF(perbaikan_revisi[[#This Row],[Akrual]]&gt;perbaikan_revisi[[#This Row],[JUMLAH ]],perbaikan_revisi[[#This Row],[Akrual]]-perbaikan_revisi[[#This Row],[JUMLAH ]],0)</f>
        <v>0</v>
      </c>
    </row>
    <row r="622" spans="1:21" ht="13.2" x14ac:dyDescent="0.25">
      <c r="A622" s="1"/>
      <c r="B622" s="48"/>
      <c r="C622" s="49"/>
      <c r="D622" s="48"/>
      <c r="E622" s="48"/>
      <c r="F622" s="50"/>
      <c r="G622" s="122"/>
      <c r="H622" s="150"/>
      <c r="I622" s="201" t="s">
        <v>556</v>
      </c>
      <c r="J622" s="202">
        <v>4</v>
      </c>
      <c r="K622" s="202" t="s">
        <v>120</v>
      </c>
      <c r="L622" s="204">
        <v>1500000</v>
      </c>
      <c r="M622" s="204">
        <f>ROUNDDOWN(J622*L622,-3)</f>
        <v>6000000</v>
      </c>
      <c r="N622" s="443">
        <f t="shared" si="142"/>
        <v>-6000000</v>
      </c>
      <c r="O622" s="187" t="str">
        <f t="shared" si="143"/>
        <v>Rev detil</v>
      </c>
      <c r="P622" s="180"/>
      <c r="Q622" s="180"/>
      <c r="T622" s="204"/>
      <c r="U622" s="204">
        <f>IF(perbaikan_revisi[[#This Row],[Akrual]]&gt;perbaikan_revisi[[#This Row],[JUMLAH ]],perbaikan_revisi[[#This Row],[Akrual]]-perbaikan_revisi[[#This Row],[JUMLAH ]],0)</f>
        <v>0</v>
      </c>
    </row>
    <row r="623" spans="1:21" ht="13.2" x14ac:dyDescent="0.25">
      <c r="A623" s="1"/>
      <c r="B623" s="48"/>
      <c r="C623" s="49"/>
      <c r="D623" s="48"/>
      <c r="E623" s="48"/>
      <c r="F623" s="50"/>
      <c r="G623" s="122"/>
      <c r="H623" s="150"/>
      <c r="I623" s="201" t="s">
        <v>557</v>
      </c>
      <c r="J623" s="202">
        <v>4</v>
      </c>
      <c r="K623" s="202" t="s">
        <v>120</v>
      </c>
      <c r="L623" s="204">
        <v>1000000</v>
      </c>
      <c r="M623" s="204">
        <f>ROUNDDOWN(J623*L623,-3)</f>
        <v>4000000</v>
      </c>
      <c r="N623" s="443">
        <f t="shared" si="142"/>
        <v>-4000000</v>
      </c>
      <c r="O623" s="187" t="str">
        <f t="shared" si="143"/>
        <v>Rev detil</v>
      </c>
      <c r="P623" s="180"/>
      <c r="Q623" s="180"/>
      <c r="T623" s="204"/>
      <c r="U623" s="204">
        <f>IF(perbaikan_revisi[[#This Row],[Akrual]]&gt;perbaikan_revisi[[#This Row],[JUMLAH ]],perbaikan_revisi[[#This Row],[Akrual]]-perbaikan_revisi[[#This Row],[JUMLAH ]],0)</f>
        <v>0</v>
      </c>
    </row>
    <row r="624" spans="1:21" ht="13.2" x14ac:dyDescent="0.25">
      <c r="A624" s="1" t="s">
        <v>1007</v>
      </c>
      <c r="B624" s="48"/>
      <c r="C624" s="49"/>
      <c r="D624" s="48"/>
      <c r="E624" s="48"/>
      <c r="F624" s="50"/>
      <c r="G624" s="122"/>
      <c r="H624" s="149" t="s">
        <v>525</v>
      </c>
      <c r="I624" s="46" t="s">
        <v>35</v>
      </c>
      <c r="J624" s="45"/>
      <c r="K624" s="45"/>
      <c r="L624" s="47"/>
      <c r="M624" s="47">
        <f>M625</f>
        <v>35000000</v>
      </c>
      <c r="N624" s="349">
        <f>N625</f>
        <v>-35000000</v>
      </c>
      <c r="O624" s="207"/>
      <c r="P624" s="180"/>
      <c r="Q624" s="180"/>
      <c r="R624" s="252" t="s">
        <v>393</v>
      </c>
      <c r="S624" s="223" t="s">
        <v>510</v>
      </c>
      <c r="T624" s="47"/>
      <c r="U624" s="47">
        <f>IF(perbaikan_revisi[[#This Row],[Akrual]]&gt;perbaikan_revisi[[#This Row],[JUMLAH ]],perbaikan_revisi[[#This Row],[Akrual]]-perbaikan_revisi[[#This Row],[JUMLAH ]],0)</f>
        <v>0</v>
      </c>
    </row>
    <row r="625" spans="1:21" ht="13.2" x14ac:dyDescent="0.25">
      <c r="A625" s="1"/>
      <c r="B625" s="48"/>
      <c r="C625" s="49"/>
      <c r="D625" s="48"/>
      <c r="E625" s="48"/>
      <c r="F625" s="50"/>
      <c r="G625" s="122"/>
      <c r="H625" s="150"/>
      <c r="I625" s="201" t="s">
        <v>803</v>
      </c>
      <c r="J625" s="202">
        <v>10</v>
      </c>
      <c r="K625" s="202" t="s">
        <v>26</v>
      </c>
      <c r="L625" s="204">
        <v>3500000</v>
      </c>
      <c r="M625" s="204">
        <f>ROUNDDOWN(J625*L625,-3)</f>
        <v>35000000</v>
      </c>
      <c r="N625" s="443">
        <f>G625-M625</f>
        <v>-35000000</v>
      </c>
      <c r="O625" s="187" t="str">
        <f t="shared" ref="O625" si="144">IF(AND(ISBLANK(H625),N625&lt;&gt;0),"Rev detil","")</f>
        <v>Rev detil</v>
      </c>
      <c r="P625" s="180"/>
      <c r="Q625" s="180"/>
      <c r="T625" s="204"/>
      <c r="U625" s="204">
        <f>IF(perbaikan_revisi[[#This Row],[Akrual]]&gt;perbaikan_revisi[[#This Row],[JUMLAH ]],perbaikan_revisi[[#This Row],[Akrual]]-perbaikan_revisi[[#This Row],[JUMLAH ]],0)</f>
        <v>0</v>
      </c>
    </row>
    <row r="626" spans="1:21" ht="13.2" x14ac:dyDescent="0.25">
      <c r="A626" s="1" t="s">
        <v>1008</v>
      </c>
      <c r="B626" s="48"/>
      <c r="C626" s="49"/>
      <c r="D626" s="48"/>
      <c r="E626" s="48"/>
      <c r="F626" s="50"/>
      <c r="G626" s="122"/>
      <c r="H626" s="151" t="s">
        <v>582</v>
      </c>
      <c r="I626" s="52" t="s">
        <v>80</v>
      </c>
      <c r="J626" s="51"/>
      <c r="K626" s="51"/>
      <c r="L626" s="53"/>
      <c r="M626" s="53">
        <f>M627</f>
        <v>900000</v>
      </c>
      <c r="N626" s="352">
        <f>N627</f>
        <v>-900000</v>
      </c>
      <c r="O626" s="207"/>
      <c r="P626" s="180"/>
      <c r="Q626" s="180"/>
      <c r="R626" s="252" t="s">
        <v>393</v>
      </c>
      <c r="S626" s="223" t="s">
        <v>510</v>
      </c>
      <c r="T626" s="53"/>
      <c r="U626" s="53">
        <f>IF(perbaikan_revisi[[#This Row],[Akrual]]&gt;perbaikan_revisi[[#This Row],[JUMLAH ]],perbaikan_revisi[[#This Row],[Akrual]]-perbaikan_revisi[[#This Row],[JUMLAH ]],0)</f>
        <v>0</v>
      </c>
    </row>
    <row r="627" spans="1:21" ht="13.2" x14ac:dyDescent="0.25">
      <c r="A627" s="1"/>
      <c r="B627" s="48"/>
      <c r="C627" s="49"/>
      <c r="D627" s="48"/>
      <c r="E627" s="48"/>
      <c r="F627" s="50"/>
      <c r="G627" s="122"/>
      <c r="H627" s="150"/>
      <c r="I627" s="201" t="s">
        <v>872</v>
      </c>
      <c r="J627" s="202">
        <v>6</v>
      </c>
      <c r="K627" s="202" t="s">
        <v>26</v>
      </c>
      <c r="L627" s="204">
        <v>150000</v>
      </c>
      <c r="M627" s="204">
        <f>ROUNDDOWN(J627*L627,-3)</f>
        <v>900000</v>
      </c>
      <c r="N627" s="443">
        <f>G627-M627</f>
        <v>-900000</v>
      </c>
      <c r="O627" s="187" t="str">
        <f t="shared" ref="O627" si="145">IF(AND(ISBLANK(H627),N627&lt;&gt;0),"Rev detil","")</f>
        <v>Rev detil</v>
      </c>
      <c r="P627" s="180"/>
      <c r="Q627" s="180"/>
      <c r="T627" s="204"/>
      <c r="U627" s="204">
        <f>IF(perbaikan_revisi[[#This Row],[Akrual]]&gt;perbaikan_revisi[[#This Row],[JUMLAH ]],perbaikan_revisi[[#This Row],[Akrual]]-perbaikan_revisi[[#This Row],[JUMLAH ]],0)</f>
        <v>0</v>
      </c>
    </row>
    <row r="628" spans="1:21" ht="13.2" x14ac:dyDescent="0.25">
      <c r="A628" s="1" t="s">
        <v>432</v>
      </c>
      <c r="B628" s="109" t="s">
        <v>922</v>
      </c>
      <c r="C628" s="110" t="s">
        <v>433</v>
      </c>
      <c r="D628" s="109"/>
      <c r="E628" s="109"/>
      <c r="F628" s="111"/>
      <c r="G628" s="142">
        <f>G629</f>
        <v>8500000000</v>
      </c>
      <c r="H628" s="171" t="s">
        <v>922</v>
      </c>
      <c r="I628" s="110" t="s">
        <v>433</v>
      </c>
      <c r="J628" s="109"/>
      <c r="K628" s="109"/>
      <c r="L628" s="111"/>
      <c r="M628" s="111">
        <f t="shared" ref="M628:N629" si="146">M629</f>
        <v>8500000000</v>
      </c>
      <c r="N628" s="339">
        <f t="shared" si="146"/>
        <v>0</v>
      </c>
      <c r="O628" s="207"/>
      <c r="P628" s="180"/>
      <c r="Q628" s="180"/>
      <c r="T628" s="111" cm="1">
        <f t="array" ref="T628">_xlfn._xlws.FILTER(cek_realisasi[Akrual],cek_realisasi[Akun]=perbaikan_revisi[[#This Row],[Column1]],0)</f>
        <v>3052118708</v>
      </c>
      <c r="U628" s="111">
        <f>IF(perbaikan_revisi[[#This Row],[Akrual]]&gt;perbaikan_revisi[[#This Row],[JUMLAH ]],perbaikan_revisi[[#This Row],[Akrual]]-perbaikan_revisi[[#This Row],[JUMLAH ]],0)</f>
        <v>0</v>
      </c>
    </row>
    <row r="629" spans="1:21" ht="39.6" x14ac:dyDescent="0.25">
      <c r="A629" s="1" t="s">
        <v>434</v>
      </c>
      <c r="B629" s="100" t="s">
        <v>435</v>
      </c>
      <c r="C629" s="101" t="s">
        <v>923</v>
      </c>
      <c r="D629" s="100">
        <v>235</v>
      </c>
      <c r="E629" s="379" t="s">
        <v>924</v>
      </c>
      <c r="F629" s="379"/>
      <c r="G629" s="139">
        <f>G630</f>
        <v>8500000000</v>
      </c>
      <c r="H629" s="168" t="s">
        <v>435</v>
      </c>
      <c r="I629" s="101" t="s">
        <v>923</v>
      </c>
      <c r="J629" s="100">
        <v>235</v>
      </c>
      <c r="K629" s="184" t="s">
        <v>924</v>
      </c>
      <c r="L629" s="184"/>
      <c r="M629" s="102">
        <f t="shared" si="146"/>
        <v>8500000000</v>
      </c>
      <c r="N629" s="340">
        <f t="shared" si="146"/>
        <v>0</v>
      </c>
      <c r="O629" s="207"/>
      <c r="P629" s="180"/>
      <c r="Q629" s="180"/>
      <c r="T629" s="102" cm="1">
        <f t="array" ref="T629">_xlfn._xlws.FILTER(cek_realisasi[Akrual],cek_realisasi[Akun]=perbaikan_revisi[[#This Row],[Column1]],0)</f>
        <v>3052118708</v>
      </c>
      <c r="U629" s="102">
        <f>IF(perbaikan_revisi[[#This Row],[Akrual]]&gt;perbaikan_revisi[[#This Row],[JUMLAH ]],perbaikan_revisi[[#This Row],[Akrual]]-perbaikan_revisi[[#This Row],[JUMLAH ]],0)</f>
        <v>0</v>
      </c>
    </row>
    <row r="630" spans="1:21" ht="13.2" x14ac:dyDescent="0.25">
      <c r="A630" s="1" t="s">
        <v>437</v>
      </c>
      <c r="B630" s="96" t="s">
        <v>438</v>
      </c>
      <c r="C630" s="97" t="s">
        <v>439</v>
      </c>
      <c r="D630" s="96">
        <v>235</v>
      </c>
      <c r="E630" s="96" t="s">
        <v>436</v>
      </c>
      <c r="F630" s="98"/>
      <c r="G630" s="98">
        <f>SUM(G631,G679)</f>
        <v>8500000000</v>
      </c>
      <c r="H630" s="96" t="s">
        <v>438</v>
      </c>
      <c r="I630" s="97" t="s">
        <v>439</v>
      </c>
      <c r="J630" s="96">
        <v>235</v>
      </c>
      <c r="K630" s="96" t="s">
        <v>436</v>
      </c>
      <c r="L630" s="98"/>
      <c r="M630" s="98">
        <f>SUM(M631,M679)</f>
        <v>8500000000</v>
      </c>
      <c r="N630" s="333">
        <f>SUM(N631,N679)</f>
        <v>0</v>
      </c>
      <c r="O630" s="216"/>
      <c r="P630" s="180"/>
      <c r="Q630" s="180"/>
      <c r="T630" s="98" cm="1">
        <f t="array" ref="T630">_xlfn._xlws.FILTER(cek_realisasi[Akrual],cek_realisasi[Akun]=perbaikan_revisi[[#This Row],[Column1]],0)</f>
        <v>3052118708</v>
      </c>
      <c r="U630" s="98">
        <f>IF(perbaikan_revisi[[#This Row],[Akrual]]&gt;perbaikan_revisi[[#This Row],[JUMLAH ]],perbaikan_revisi[[#This Row],[Akrual]]-perbaikan_revisi[[#This Row],[JUMLAH ]],0)</f>
        <v>0</v>
      </c>
    </row>
    <row r="631" spans="1:21" ht="13.2" x14ac:dyDescent="0.25">
      <c r="A631" s="1" t="s">
        <v>440</v>
      </c>
      <c r="B631" s="287" t="s">
        <v>605</v>
      </c>
      <c r="C631" s="288" t="s">
        <v>441</v>
      </c>
      <c r="D631" s="287"/>
      <c r="E631" s="287" t="s">
        <v>553</v>
      </c>
      <c r="F631" s="289"/>
      <c r="G631" s="290">
        <f>SUM(G632,G650,G670)</f>
        <v>8408830000</v>
      </c>
      <c r="H631" s="291" t="s">
        <v>605</v>
      </c>
      <c r="I631" s="288" t="s">
        <v>441</v>
      </c>
      <c r="J631" s="287"/>
      <c r="K631" s="287" t="s">
        <v>553</v>
      </c>
      <c r="L631" s="289"/>
      <c r="M631" s="289">
        <f>SUM(M632,M650,M670)</f>
        <v>8408830000</v>
      </c>
      <c r="N631" s="337">
        <f>SUM(N632,N650,N670)</f>
        <v>0</v>
      </c>
      <c r="O631" s="212"/>
      <c r="P631" s="180"/>
      <c r="Q631" s="180"/>
      <c r="T631" s="289" cm="1">
        <f t="array" ref="T631">_xlfn._xlws.FILTER(cek_realisasi[Akrual],cek_realisasi[Akun]=perbaikan_revisi[[#This Row],[Column1]],0)</f>
        <v>3044391258</v>
      </c>
      <c r="U631" s="289">
        <f>IF(perbaikan_revisi[[#This Row],[Akrual]]&gt;perbaikan_revisi[[#This Row],[JUMLAH ]],perbaikan_revisi[[#This Row],[Akrual]]-perbaikan_revisi[[#This Row],[JUMLAH ]],0)</f>
        <v>0</v>
      </c>
    </row>
    <row r="632" spans="1:21" ht="13.2" x14ac:dyDescent="0.25">
      <c r="A632" s="1" t="s">
        <v>442</v>
      </c>
      <c r="B632" s="63" t="s">
        <v>21</v>
      </c>
      <c r="C632" s="64" t="s">
        <v>443</v>
      </c>
      <c r="D632" s="63"/>
      <c r="E632" s="63"/>
      <c r="F632" s="65"/>
      <c r="G632" s="127">
        <f>SUM(G633,G640,G643,G645,G647)</f>
        <v>2523377000</v>
      </c>
      <c r="H632" s="155" t="s">
        <v>21</v>
      </c>
      <c r="I632" s="64" t="s">
        <v>443</v>
      </c>
      <c r="J632" s="63"/>
      <c r="K632" s="63"/>
      <c r="L632" s="65"/>
      <c r="M632" s="65">
        <f>SUM(M633,M640,M643,M645,M647)</f>
        <v>2523377000</v>
      </c>
      <c r="N632" s="327">
        <f>SUM(N633,N640,N643,N645,N647)</f>
        <v>0</v>
      </c>
      <c r="O632" s="213"/>
      <c r="P632" s="180" t="s">
        <v>507</v>
      </c>
      <c r="Q632" s="180" t="s">
        <v>508</v>
      </c>
      <c r="S632" s="223"/>
      <c r="T632" s="65" cm="1">
        <f t="array" ref="T632">_xlfn._xlws.FILTER(cek_realisasi[Akrual],cek_realisasi[Akun]=perbaikan_revisi[[#This Row],[Column1]],0)</f>
        <v>4407050</v>
      </c>
      <c r="U632" s="65">
        <f>IF(perbaikan_revisi[[#This Row],[Akrual]]&gt;perbaikan_revisi[[#This Row],[JUMLAH ]],perbaikan_revisi[[#This Row],[Akrual]]-perbaikan_revisi[[#This Row],[JUMLAH ]],0)</f>
        <v>0</v>
      </c>
    </row>
    <row r="633" spans="1:21" ht="13.2" hidden="1" x14ac:dyDescent="0.25">
      <c r="A633" s="1" t="s">
        <v>444</v>
      </c>
      <c r="B633" s="45" t="s">
        <v>523</v>
      </c>
      <c r="C633" s="46" t="s">
        <v>24</v>
      </c>
      <c r="D633" s="45"/>
      <c r="E633" s="45"/>
      <c r="F633" s="47"/>
      <c r="G633" s="121">
        <f>SUM(G634:G639)</f>
        <v>129600000</v>
      </c>
      <c r="H633" s="149" t="s">
        <v>523</v>
      </c>
      <c r="I633" s="46" t="s">
        <v>24</v>
      </c>
      <c r="J633" s="45"/>
      <c r="K633" s="45"/>
      <c r="L633" s="47"/>
      <c r="M633" s="47">
        <f>SUM(M634:M639)</f>
        <v>129600000</v>
      </c>
      <c r="N633" s="323">
        <f>SUM(N634:N639)</f>
        <v>0</v>
      </c>
      <c r="O633" s="187" t="s">
        <v>1292</v>
      </c>
      <c r="P633" s="180"/>
      <c r="Q633" s="180"/>
      <c r="R633" s="4" t="s">
        <v>433</v>
      </c>
      <c r="S633" s="223" t="s">
        <v>508</v>
      </c>
      <c r="T633" s="47" cm="1">
        <f t="array" ref="T633">_xlfn._xlws.FILTER(cek_realisasi[Akrual],cek_realisasi[Akun]=perbaikan_revisi[[#This Row],[Column1]],0)</f>
        <v>4407050</v>
      </c>
      <c r="U633" s="47">
        <f>IF(perbaikan_revisi[[#This Row],[Akrual]]&gt;perbaikan_revisi[[#This Row],[JUMLAH ]],perbaikan_revisi[[#This Row],[Akrual]]-perbaikan_revisi[[#This Row],[JUMLAH ]],0)</f>
        <v>0</v>
      </c>
    </row>
    <row r="634" spans="1:21" ht="13.2" hidden="1" x14ac:dyDescent="0.25">
      <c r="A634" s="1" t="s">
        <v>445</v>
      </c>
      <c r="B634" s="48"/>
      <c r="C634" s="49" t="s">
        <v>554</v>
      </c>
      <c r="D634" s="48">
        <v>400</v>
      </c>
      <c r="E634" s="48" t="s">
        <v>26</v>
      </c>
      <c r="F634" s="50">
        <v>70000</v>
      </c>
      <c r="G634" s="122">
        <f t="shared" ref="G634:G639" si="147">ROUNDDOWN(D634*F634,-3)</f>
        <v>28000000</v>
      </c>
      <c r="H634" s="150"/>
      <c r="I634" s="49" t="s">
        <v>554</v>
      </c>
      <c r="J634" s="48">
        <v>400</v>
      </c>
      <c r="K634" s="48" t="s">
        <v>26</v>
      </c>
      <c r="L634" s="50">
        <v>70000</v>
      </c>
      <c r="M634" s="50">
        <f t="shared" ref="M634:M639" si="148">ROUNDDOWN(J634*L634,-3)</f>
        <v>28000000</v>
      </c>
      <c r="N634" s="247">
        <f t="shared" ref="N634:N639" si="149">G634-M634</f>
        <v>0</v>
      </c>
      <c r="O634" s="187" t="s">
        <v>1292</v>
      </c>
      <c r="P634" s="180"/>
      <c r="Q634" s="180"/>
      <c r="T634" s="50" cm="1">
        <f t="array" ref="T634">_xlfn._xlws.FILTER(cek_realisasi[Akrual],cek_realisasi[Akun]=perbaikan_revisi[[#This Row],[Column1]],0)</f>
        <v>506000</v>
      </c>
      <c r="U634" s="50">
        <f>IF(perbaikan_revisi[[#This Row],[Akrual]]&gt;perbaikan_revisi[[#This Row],[JUMLAH ]],perbaikan_revisi[[#This Row],[Akrual]]-perbaikan_revisi[[#This Row],[JUMLAH ]],0)</f>
        <v>0</v>
      </c>
    </row>
    <row r="635" spans="1:21" ht="13.2" hidden="1" x14ac:dyDescent="0.25">
      <c r="A635" s="1" t="s">
        <v>446</v>
      </c>
      <c r="B635" s="48"/>
      <c r="C635" s="49" t="s">
        <v>555</v>
      </c>
      <c r="D635" s="48">
        <v>8</v>
      </c>
      <c r="E635" s="48" t="s">
        <v>120</v>
      </c>
      <c r="F635" s="50">
        <v>1500000</v>
      </c>
      <c r="G635" s="122">
        <f t="shared" si="147"/>
        <v>12000000</v>
      </c>
      <c r="H635" s="150"/>
      <c r="I635" s="49" t="s">
        <v>555</v>
      </c>
      <c r="J635" s="48">
        <v>8</v>
      </c>
      <c r="K635" s="48" t="s">
        <v>120</v>
      </c>
      <c r="L635" s="50">
        <v>1500000</v>
      </c>
      <c r="M635" s="50">
        <f t="shared" si="148"/>
        <v>12000000</v>
      </c>
      <c r="N635" s="247">
        <f t="shared" si="149"/>
        <v>0</v>
      </c>
      <c r="O635" s="187" t="s">
        <v>1292</v>
      </c>
      <c r="P635" s="180"/>
      <c r="Q635" s="180"/>
      <c r="T635" s="50" cm="1">
        <f t="array" ref="T635">_xlfn._xlws.FILTER(cek_realisasi[Akrual],cek_realisasi[Akun]=perbaikan_revisi[[#This Row],[Column1]],0)</f>
        <v>1496050</v>
      </c>
      <c r="U635" s="50">
        <f>IF(perbaikan_revisi[[#This Row],[Akrual]]&gt;perbaikan_revisi[[#This Row],[JUMLAH ]],perbaikan_revisi[[#This Row],[Akrual]]-perbaikan_revisi[[#This Row],[JUMLAH ]],0)</f>
        <v>0</v>
      </c>
    </row>
    <row r="636" spans="1:21" ht="13.2" hidden="1" x14ac:dyDescent="0.25">
      <c r="A636" s="1" t="s">
        <v>447</v>
      </c>
      <c r="B636" s="48"/>
      <c r="C636" s="49" t="s">
        <v>556</v>
      </c>
      <c r="D636" s="48">
        <v>8</v>
      </c>
      <c r="E636" s="48" t="s">
        <v>120</v>
      </c>
      <c r="F636" s="50">
        <v>1500000</v>
      </c>
      <c r="G636" s="122">
        <f t="shared" si="147"/>
        <v>12000000</v>
      </c>
      <c r="H636" s="150"/>
      <c r="I636" s="49" t="s">
        <v>556</v>
      </c>
      <c r="J636" s="48">
        <v>8</v>
      </c>
      <c r="K636" s="48" t="s">
        <v>120</v>
      </c>
      <c r="L636" s="50">
        <v>1500000</v>
      </c>
      <c r="M636" s="50">
        <f t="shared" si="148"/>
        <v>12000000</v>
      </c>
      <c r="N636" s="247">
        <f t="shared" si="149"/>
        <v>0</v>
      </c>
      <c r="O636" s="187" t="s">
        <v>1292</v>
      </c>
      <c r="P636" s="180"/>
      <c r="Q636" s="180"/>
      <c r="T636" s="50" cm="1">
        <f t="array" ref="T636">_xlfn._xlws.FILTER(cek_realisasi[Akrual],cek_realisasi[Akun]=perbaikan_revisi[[#This Row],[Column1]],0)</f>
        <v>1435000</v>
      </c>
      <c r="U636" s="50">
        <f>IF(perbaikan_revisi[[#This Row],[Akrual]]&gt;perbaikan_revisi[[#This Row],[JUMLAH ]],perbaikan_revisi[[#This Row],[Akrual]]-perbaikan_revisi[[#This Row],[JUMLAH ]],0)</f>
        <v>0</v>
      </c>
    </row>
    <row r="637" spans="1:21" ht="13.2" hidden="1" x14ac:dyDescent="0.25">
      <c r="A637" s="1" t="s">
        <v>448</v>
      </c>
      <c r="B637" s="48"/>
      <c r="C637" s="49" t="s">
        <v>557</v>
      </c>
      <c r="D637" s="48">
        <v>8</v>
      </c>
      <c r="E637" s="48" t="s">
        <v>120</v>
      </c>
      <c r="F637" s="50">
        <v>1000000</v>
      </c>
      <c r="G637" s="122">
        <f t="shared" si="147"/>
        <v>8000000</v>
      </c>
      <c r="H637" s="150"/>
      <c r="I637" s="49" t="s">
        <v>557</v>
      </c>
      <c r="J637" s="48">
        <v>8</v>
      </c>
      <c r="K637" s="48" t="s">
        <v>120</v>
      </c>
      <c r="L637" s="50">
        <v>1000000</v>
      </c>
      <c r="M637" s="50">
        <f t="shared" si="148"/>
        <v>8000000</v>
      </c>
      <c r="N637" s="247">
        <f t="shared" si="149"/>
        <v>0</v>
      </c>
      <c r="O637" s="187" t="s">
        <v>1292</v>
      </c>
      <c r="P637" s="180"/>
      <c r="Q637" s="180"/>
      <c r="T637" s="50" cm="1">
        <f t="array" ref="T637">_xlfn._xlws.FILTER(cek_realisasi[Akrual],cek_realisasi[Akun]=perbaikan_revisi[[#This Row],[Column1]],0)</f>
        <v>970000</v>
      </c>
      <c r="U637" s="50">
        <f>IF(perbaikan_revisi[[#This Row],[Akrual]]&gt;perbaikan_revisi[[#This Row],[JUMLAH ]],perbaikan_revisi[[#This Row],[Akrual]]-perbaikan_revisi[[#This Row],[JUMLAH ]],0)</f>
        <v>0</v>
      </c>
    </row>
    <row r="638" spans="1:21" ht="13.2" hidden="1" x14ac:dyDescent="0.25">
      <c r="A638" s="1" t="s">
        <v>449</v>
      </c>
      <c r="B638" s="48"/>
      <c r="C638" s="49" t="s">
        <v>925</v>
      </c>
      <c r="D638" s="48">
        <v>120</v>
      </c>
      <c r="E638" s="48" t="s">
        <v>55</v>
      </c>
      <c r="F638" s="50">
        <v>280000</v>
      </c>
      <c r="G638" s="122">
        <f t="shared" si="147"/>
        <v>33600000</v>
      </c>
      <c r="H638" s="150"/>
      <c r="I638" s="49" t="s">
        <v>925</v>
      </c>
      <c r="J638" s="48">
        <v>120</v>
      </c>
      <c r="K638" s="48" t="s">
        <v>55</v>
      </c>
      <c r="L638" s="50">
        <v>280000</v>
      </c>
      <c r="M638" s="50">
        <f t="shared" si="148"/>
        <v>33600000</v>
      </c>
      <c r="N638" s="247">
        <f t="shared" si="149"/>
        <v>0</v>
      </c>
      <c r="O638" s="187" t="s">
        <v>1292</v>
      </c>
      <c r="P638" s="180"/>
      <c r="Q638" s="180"/>
      <c r="T638" s="50" cm="1">
        <f t="array" ref="T638">_xlfn._xlws.FILTER(cek_realisasi[Akrual],cek_realisasi[Akun]=perbaikan_revisi[[#This Row],[Column1]],0)</f>
        <v>0</v>
      </c>
      <c r="U638" s="50">
        <f>IF(perbaikan_revisi[[#This Row],[Akrual]]&gt;perbaikan_revisi[[#This Row],[JUMLAH ]],perbaikan_revisi[[#This Row],[Akrual]]-perbaikan_revisi[[#This Row],[JUMLAH ]],0)</f>
        <v>0</v>
      </c>
    </row>
    <row r="639" spans="1:21" ht="13.2" hidden="1" x14ac:dyDescent="0.25">
      <c r="A639" s="1" t="s">
        <v>926</v>
      </c>
      <c r="B639" s="48"/>
      <c r="C639" s="49" t="s">
        <v>927</v>
      </c>
      <c r="D639" s="48">
        <v>90</v>
      </c>
      <c r="E639" s="48" t="s">
        <v>59</v>
      </c>
      <c r="F639" s="50">
        <v>400000</v>
      </c>
      <c r="G639" s="122">
        <f t="shared" si="147"/>
        <v>36000000</v>
      </c>
      <c r="H639" s="150"/>
      <c r="I639" s="49" t="s">
        <v>927</v>
      </c>
      <c r="J639" s="48">
        <v>90</v>
      </c>
      <c r="K639" s="48" t="s">
        <v>59</v>
      </c>
      <c r="L639" s="50">
        <v>400000</v>
      </c>
      <c r="M639" s="50">
        <f t="shared" si="148"/>
        <v>36000000</v>
      </c>
      <c r="N639" s="247">
        <f t="shared" si="149"/>
        <v>0</v>
      </c>
      <c r="O639" s="187" t="s">
        <v>1292</v>
      </c>
      <c r="P639" s="180"/>
      <c r="Q639" s="180"/>
      <c r="T639" s="50" cm="1">
        <f t="array" ref="T639">_xlfn._xlws.FILTER(cek_realisasi[Akrual],cek_realisasi[Akun]=perbaikan_revisi[[#This Row],[Column1]],0)</f>
        <v>0</v>
      </c>
      <c r="U639" s="50">
        <f>IF(perbaikan_revisi[[#This Row],[Akrual]]&gt;perbaikan_revisi[[#This Row],[JUMLAH ]],perbaikan_revisi[[#This Row],[Akrual]]-perbaikan_revisi[[#This Row],[JUMLAH ]],0)</f>
        <v>0</v>
      </c>
    </row>
    <row r="640" spans="1:21" ht="13.2" hidden="1" x14ac:dyDescent="0.25">
      <c r="A640" s="1" t="s">
        <v>450</v>
      </c>
      <c r="B640" s="51" t="s">
        <v>524</v>
      </c>
      <c r="C640" s="52" t="s">
        <v>73</v>
      </c>
      <c r="D640" s="51"/>
      <c r="E640" s="51"/>
      <c r="F640" s="53"/>
      <c r="G640" s="123">
        <f>SUM(G641:G642)</f>
        <v>2072227000</v>
      </c>
      <c r="H640" s="151" t="s">
        <v>524</v>
      </c>
      <c r="I640" s="52" t="s">
        <v>73</v>
      </c>
      <c r="J640" s="51"/>
      <c r="K640" s="51"/>
      <c r="L640" s="53"/>
      <c r="M640" s="53">
        <f>SUM(M641:M642)</f>
        <v>2072227000</v>
      </c>
      <c r="N640" s="324">
        <f>SUM(N641:N642)</f>
        <v>0</v>
      </c>
      <c r="O640" s="187" t="s">
        <v>1292</v>
      </c>
      <c r="P640" s="180"/>
      <c r="Q640" s="180"/>
      <c r="R640" s="4" t="s">
        <v>433</v>
      </c>
      <c r="S640" s="223" t="s">
        <v>508</v>
      </c>
      <c r="T640" s="53" cm="1">
        <f t="array" ref="T640">_xlfn._xlws.FILTER(cek_realisasi[Akrual],cek_realisasi[Akun]=perbaikan_revisi[[#This Row],[Column1]],0)</f>
        <v>0</v>
      </c>
      <c r="U640" s="53">
        <f>IF(perbaikan_revisi[[#This Row],[Akrual]]&gt;perbaikan_revisi[[#This Row],[JUMLAH ]],perbaikan_revisi[[#This Row],[Akrual]]-perbaikan_revisi[[#This Row],[JUMLAH ]],0)</f>
        <v>0</v>
      </c>
    </row>
    <row r="641" spans="1:21" ht="13.2" hidden="1" x14ac:dyDescent="0.25">
      <c r="A641" s="1" t="s">
        <v>451</v>
      </c>
      <c r="B641" s="48"/>
      <c r="C641" s="49" t="s">
        <v>928</v>
      </c>
      <c r="D641" s="48">
        <v>89</v>
      </c>
      <c r="E641" s="48" t="s">
        <v>26</v>
      </c>
      <c r="F641" s="50">
        <v>23280641</v>
      </c>
      <c r="G641" s="122">
        <f>ROUNDDOWN(D641*F641,-3)</f>
        <v>2071977000</v>
      </c>
      <c r="H641" s="150"/>
      <c r="I641" s="49" t="s">
        <v>928</v>
      </c>
      <c r="J641" s="48">
        <v>89</v>
      </c>
      <c r="K641" s="48" t="s">
        <v>26</v>
      </c>
      <c r="L641" s="50">
        <v>23280641</v>
      </c>
      <c r="M641" s="50">
        <f>ROUNDDOWN(J641*L641,-3)</f>
        <v>2071977000</v>
      </c>
      <c r="N641" s="247">
        <f t="shared" ref="N641:N642" si="150">G641-M641</f>
        <v>0</v>
      </c>
      <c r="O641" s="187" t="s">
        <v>1292</v>
      </c>
      <c r="P641" s="180"/>
      <c r="Q641" s="180"/>
      <c r="T641" s="50" cm="1">
        <f t="array" ref="T641">_xlfn._xlws.FILTER(cek_realisasi[Akrual],cek_realisasi[Akun]=perbaikan_revisi[[#This Row],[Column1]],0)</f>
        <v>0</v>
      </c>
      <c r="U641" s="50">
        <f>IF(perbaikan_revisi[[#This Row],[Akrual]]&gt;perbaikan_revisi[[#This Row],[JUMLAH ]],perbaikan_revisi[[#This Row],[Akrual]]-perbaikan_revisi[[#This Row],[JUMLAH ]],0)</f>
        <v>0</v>
      </c>
    </row>
    <row r="642" spans="1:21" ht="13.2" hidden="1" x14ac:dyDescent="0.25">
      <c r="A642" s="1" t="s">
        <v>452</v>
      </c>
      <c r="B642" s="48"/>
      <c r="C642" s="49" t="s">
        <v>929</v>
      </c>
      <c r="D642" s="48">
        <v>1</v>
      </c>
      <c r="E642" s="48" t="s">
        <v>120</v>
      </c>
      <c r="F642" s="50">
        <v>250000</v>
      </c>
      <c r="G642" s="122">
        <f>ROUNDDOWN(D642*F642,-3)</f>
        <v>250000</v>
      </c>
      <c r="H642" s="150"/>
      <c r="I642" s="49" t="s">
        <v>929</v>
      </c>
      <c r="J642" s="48">
        <v>1</v>
      </c>
      <c r="K642" s="48" t="s">
        <v>120</v>
      </c>
      <c r="L642" s="50">
        <v>250000</v>
      </c>
      <c r="M642" s="50">
        <f>ROUNDDOWN(J642*L642,-3)</f>
        <v>250000</v>
      </c>
      <c r="N642" s="247">
        <f t="shared" si="150"/>
        <v>0</v>
      </c>
      <c r="O642" s="187" t="s">
        <v>1292</v>
      </c>
      <c r="P642" s="180"/>
      <c r="Q642" s="180"/>
      <c r="T642" s="50" cm="1">
        <f t="array" ref="T642">_xlfn._xlws.FILTER(cek_realisasi[Akrual],cek_realisasi[Akun]=perbaikan_revisi[[#This Row],[Column1]],0)</f>
        <v>0</v>
      </c>
      <c r="U642" s="50">
        <f>IF(perbaikan_revisi[[#This Row],[Akrual]]&gt;perbaikan_revisi[[#This Row],[JUMLAH ]],perbaikan_revisi[[#This Row],[Akrual]]-perbaikan_revisi[[#This Row],[JUMLAH ]],0)</f>
        <v>0</v>
      </c>
    </row>
    <row r="643" spans="1:21" ht="13.2" hidden="1" x14ac:dyDescent="0.25">
      <c r="A643" s="1" t="s">
        <v>453</v>
      </c>
      <c r="B643" s="51" t="s">
        <v>528</v>
      </c>
      <c r="C643" s="52" t="s">
        <v>31</v>
      </c>
      <c r="D643" s="51"/>
      <c r="E643" s="51"/>
      <c r="F643" s="53"/>
      <c r="G643" s="123">
        <f>G644</f>
        <v>10000000</v>
      </c>
      <c r="H643" s="151" t="s">
        <v>528</v>
      </c>
      <c r="I643" s="52" t="s">
        <v>31</v>
      </c>
      <c r="J643" s="51"/>
      <c r="K643" s="51"/>
      <c r="L643" s="53"/>
      <c r="M643" s="53">
        <f>M644</f>
        <v>10000000</v>
      </c>
      <c r="N643" s="324">
        <f>N644</f>
        <v>0</v>
      </c>
      <c r="O643" s="187" t="s">
        <v>1292</v>
      </c>
      <c r="P643" s="180"/>
      <c r="Q643" s="180"/>
      <c r="R643" s="4" t="s">
        <v>433</v>
      </c>
      <c r="S643" s="223" t="s">
        <v>508</v>
      </c>
      <c r="T643" s="53" cm="1">
        <f t="array" ref="T643">_xlfn._xlws.FILTER(cek_realisasi[Akrual],cek_realisasi[Akun]=perbaikan_revisi[[#This Row],[Column1]],0)</f>
        <v>0</v>
      </c>
      <c r="U643" s="53">
        <f>IF(perbaikan_revisi[[#This Row],[Akrual]]&gt;perbaikan_revisi[[#This Row],[JUMLAH ]],perbaikan_revisi[[#This Row],[Akrual]]-perbaikan_revisi[[#This Row],[JUMLAH ]],0)</f>
        <v>0</v>
      </c>
    </row>
    <row r="644" spans="1:21" ht="13.2" hidden="1" x14ac:dyDescent="0.25">
      <c r="A644" s="1" t="s">
        <v>454</v>
      </c>
      <c r="B644" s="48"/>
      <c r="C644" s="49" t="s">
        <v>558</v>
      </c>
      <c r="D644" s="48">
        <v>10</v>
      </c>
      <c r="E644" s="48" t="s">
        <v>33</v>
      </c>
      <c r="F644" s="50">
        <v>1000000</v>
      </c>
      <c r="G644" s="122">
        <f>ROUNDDOWN(D644*F644,-3)</f>
        <v>10000000</v>
      </c>
      <c r="H644" s="150"/>
      <c r="I644" s="49" t="s">
        <v>558</v>
      </c>
      <c r="J644" s="48">
        <v>10</v>
      </c>
      <c r="K644" s="48" t="s">
        <v>33</v>
      </c>
      <c r="L644" s="50">
        <v>1000000</v>
      </c>
      <c r="M644" s="50">
        <f>ROUNDDOWN(J644*L644,-3)</f>
        <v>10000000</v>
      </c>
      <c r="N644" s="247">
        <f>G644-M644</f>
        <v>0</v>
      </c>
      <c r="O644" s="187" t="s">
        <v>1292</v>
      </c>
      <c r="P644" s="180"/>
      <c r="Q644" s="180"/>
      <c r="T644" s="50" cm="1">
        <f t="array" ref="T644">_xlfn._xlws.FILTER(cek_realisasi[Akrual],cek_realisasi[Akun]=perbaikan_revisi[[#This Row],[Column1]],0)</f>
        <v>0</v>
      </c>
      <c r="U644" s="50">
        <f>IF(perbaikan_revisi[[#This Row],[Akrual]]&gt;perbaikan_revisi[[#This Row],[JUMLAH ]],perbaikan_revisi[[#This Row],[Akrual]]-perbaikan_revisi[[#This Row],[JUMLAH ]],0)</f>
        <v>0</v>
      </c>
    </row>
    <row r="645" spans="1:21" ht="13.2" hidden="1" x14ac:dyDescent="0.25">
      <c r="A645" s="1" t="s">
        <v>455</v>
      </c>
      <c r="B645" s="51" t="s">
        <v>930</v>
      </c>
      <c r="C645" s="52" t="s">
        <v>185</v>
      </c>
      <c r="D645" s="51"/>
      <c r="E645" s="51"/>
      <c r="F645" s="53"/>
      <c r="G645" s="123">
        <f>G646</f>
        <v>76950000</v>
      </c>
      <c r="H645" s="151" t="s">
        <v>930</v>
      </c>
      <c r="I645" s="52" t="s">
        <v>185</v>
      </c>
      <c r="J645" s="51"/>
      <c r="K645" s="51"/>
      <c r="L645" s="53"/>
      <c r="M645" s="53">
        <f>M646</f>
        <v>76950000</v>
      </c>
      <c r="N645" s="324">
        <f>N646</f>
        <v>0</v>
      </c>
      <c r="O645" s="187" t="s">
        <v>1292</v>
      </c>
      <c r="P645" s="180"/>
      <c r="Q645" s="180"/>
      <c r="R645" s="4" t="s">
        <v>433</v>
      </c>
      <c r="S645" s="223" t="s">
        <v>508</v>
      </c>
      <c r="T645" s="53" cm="1">
        <f t="array" ref="T645">_xlfn._xlws.FILTER(cek_realisasi[Akrual],cek_realisasi[Akun]=perbaikan_revisi[[#This Row],[Column1]],0)</f>
        <v>0</v>
      </c>
      <c r="U645" s="53">
        <f>IF(perbaikan_revisi[[#This Row],[Akrual]]&gt;perbaikan_revisi[[#This Row],[JUMLAH ]],perbaikan_revisi[[#This Row],[Akrual]]-perbaikan_revisi[[#This Row],[JUMLAH ]],0)</f>
        <v>0</v>
      </c>
    </row>
    <row r="646" spans="1:21" ht="13.2" hidden="1" x14ac:dyDescent="0.25">
      <c r="A646" s="22" t="s">
        <v>456</v>
      </c>
      <c r="B646" s="48"/>
      <c r="C646" s="49" t="s">
        <v>931</v>
      </c>
      <c r="D646" s="48">
        <v>90</v>
      </c>
      <c r="E646" s="48" t="s">
        <v>26</v>
      </c>
      <c r="F646" s="50">
        <v>855000</v>
      </c>
      <c r="G646" s="122">
        <f>ROUNDDOWN(D646*F646,-3)</f>
        <v>76950000</v>
      </c>
      <c r="H646" s="150"/>
      <c r="I646" s="49" t="s">
        <v>931</v>
      </c>
      <c r="J646" s="48">
        <v>90</v>
      </c>
      <c r="K646" s="48" t="s">
        <v>26</v>
      </c>
      <c r="L646" s="50">
        <v>855000</v>
      </c>
      <c r="M646" s="50">
        <f>ROUNDDOWN(J646*L646,-3)</f>
        <v>76950000</v>
      </c>
      <c r="N646" s="247">
        <f>G646-M646</f>
        <v>0</v>
      </c>
      <c r="O646" s="187" t="s">
        <v>1292</v>
      </c>
      <c r="P646" s="180"/>
      <c r="Q646" s="180"/>
      <c r="T646" s="50" cm="1">
        <f t="array" ref="T646">_xlfn._xlws.FILTER(cek_realisasi[Akrual],cek_realisasi[Akun]=perbaikan_revisi[[#This Row],[Column1]],0)</f>
        <v>0</v>
      </c>
      <c r="U646" s="50">
        <f>IF(perbaikan_revisi[[#This Row],[Akrual]]&gt;perbaikan_revisi[[#This Row],[JUMLAH ]],perbaikan_revisi[[#This Row],[Akrual]]-perbaikan_revisi[[#This Row],[JUMLAH ]],0)</f>
        <v>0</v>
      </c>
    </row>
    <row r="647" spans="1:21" ht="13.2" hidden="1" x14ac:dyDescent="0.25">
      <c r="A647" s="1" t="s">
        <v>457</v>
      </c>
      <c r="B647" s="57" t="s">
        <v>525</v>
      </c>
      <c r="C647" s="58" t="s">
        <v>35</v>
      </c>
      <c r="D647" s="57"/>
      <c r="E647" s="57"/>
      <c r="F647" s="59"/>
      <c r="G647" s="125">
        <f>SUM(G648:G649)</f>
        <v>234600000</v>
      </c>
      <c r="H647" s="153" t="s">
        <v>525</v>
      </c>
      <c r="I647" s="58" t="s">
        <v>35</v>
      </c>
      <c r="J647" s="57"/>
      <c r="K647" s="57"/>
      <c r="L647" s="59"/>
      <c r="M647" s="59">
        <f>SUM(M648:M649)</f>
        <v>234600000</v>
      </c>
      <c r="N647" s="325">
        <f>SUM(N648:N649)</f>
        <v>0</v>
      </c>
      <c r="O647" s="187" t="s">
        <v>1292</v>
      </c>
      <c r="P647" s="180"/>
      <c r="Q647" s="180"/>
      <c r="R647" s="4" t="s">
        <v>433</v>
      </c>
      <c r="S647" s="223" t="s">
        <v>508</v>
      </c>
      <c r="T647" s="59" cm="1">
        <f t="array" ref="T647">_xlfn._xlws.FILTER(cek_realisasi[Akrual],cek_realisasi[Akun]=perbaikan_revisi[[#This Row],[Column1]],0)</f>
        <v>0</v>
      </c>
      <c r="U647" s="59">
        <f>IF(perbaikan_revisi[[#This Row],[Akrual]]&gt;perbaikan_revisi[[#This Row],[JUMLAH ]],perbaikan_revisi[[#This Row],[Akrual]]-perbaikan_revisi[[#This Row],[JUMLAH ]],0)</f>
        <v>0</v>
      </c>
    </row>
    <row r="648" spans="1:21" ht="26.4" hidden="1" x14ac:dyDescent="0.25">
      <c r="A648" s="1" t="s">
        <v>458</v>
      </c>
      <c r="B648" s="48"/>
      <c r="C648" s="49" t="s">
        <v>932</v>
      </c>
      <c r="D648" s="48">
        <v>20</v>
      </c>
      <c r="E648" s="48" t="s">
        <v>26</v>
      </c>
      <c r="F648" s="50">
        <v>5500000</v>
      </c>
      <c r="G648" s="122">
        <f>ROUNDDOWN(D648*F648,-3)</f>
        <v>110000000</v>
      </c>
      <c r="H648" s="150"/>
      <c r="I648" s="49" t="s">
        <v>932</v>
      </c>
      <c r="J648" s="48">
        <v>20</v>
      </c>
      <c r="K648" s="48" t="s">
        <v>26</v>
      </c>
      <c r="L648" s="50">
        <v>5500000</v>
      </c>
      <c r="M648" s="50">
        <f>ROUNDDOWN(J648*L648,-3)</f>
        <v>110000000</v>
      </c>
      <c r="N648" s="247">
        <f t="shared" ref="N648:N649" si="151">G648-M648</f>
        <v>0</v>
      </c>
      <c r="O648" s="187" t="s">
        <v>1292</v>
      </c>
      <c r="P648" s="180"/>
      <c r="Q648" s="180"/>
      <c r="T648" s="50" cm="1">
        <f t="array" ref="T648">_xlfn._xlws.FILTER(cek_realisasi[Akrual],cek_realisasi[Akun]=perbaikan_revisi[[#This Row],[Column1]],0)</f>
        <v>0</v>
      </c>
      <c r="U648" s="50">
        <f>IF(perbaikan_revisi[[#This Row],[Akrual]]&gt;perbaikan_revisi[[#This Row],[JUMLAH ]],perbaikan_revisi[[#This Row],[Akrual]]-perbaikan_revisi[[#This Row],[JUMLAH ]],0)</f>
        <v>0</v>
      </c>
    </row>
    <row r="649" spans="1:21" ht="13.2" hidden="1" x14ac:dyDescent="0.25">
      <c r="A649" s="1" t="s">
        <v>459</v>
      </c>
      <c r="B649" s="48"/>
      <c r="C649" s="49" t="s">
        <v>933</v>
      </c>
      <c r="D649" s="48">
        <v>89</v>
      </c>
      <c r="E649" s="48" t="s">
        <v>26</v>
      </c>
      <c r="F649" s="50">
        <v>1400000</v>
      </c>
      <c r="G649" s="122">
        <f>ROUNDDOWN(D649*F649,-3)</f>
        <v>124600000</v>
      </c>
      <c r="H649" s="150"/>
      <c r="I649" s="49" t="s">
        <v>933</v>
      </c>
      <c r="J649" s="48">
        <v>89</v>
      </c>
      <c r="K649" s="48" t="s">
        <v>26</v>
      </c>
      <c r="L649" s="50">
        <v>1400000</v>
      </c>
      <c r="M649" s="50">
        <f>ROUNDDOWN(J649*L649,-3)</f>
        <v>124600000</v>
      </c>
      <c r="N649" s="247">
        <f t="shared" si="151"/>
        <v>0</v>
      </c>
      <c r="O649" s="187" t="s">
        <v>1292</v>
      </c>
      <c r="P649" s="180"/>
      <c r="Q649" s="180"/>
      <c r="T649" s="50" cm="1">
        <f t="array" ref="T649">_xlfn._xlws.FILTER(cek_realisasi[Akrual],cek_realisasi[Akun]=perbaikan_revisi[[#This Row],[Column1]],0)</f>
        <v>0</v>
      </c>
      <c r="U649" s="50">
        <f>IF(perbaikan_revisi[[#This Row],[Akrual]]&gt;perbaikan_revisi[[#This Row],[JUMLAH ]],perbaikan_revisi[[#This Row],[Akrual]]-perbaikan_revisi[[#This Row],[JUMLAH ]],0)</f>
        <v>0</v>
      </c>
    </row>
    <row r="650" spans="1:21" ht="13.2" x14ac:dyDescent="0.25">
      <c r="A650" s="1" t="s">
        <v>460</v>
      </c>
      <c r="B650" s="63" t="s">
        <v>38</v>
      </c>
      <c r="C650" s="64" t="s">
        <v>461</v>
      </c>
      <c r="D650" s="63"/>
      <c r="E650" s="63"/>
      <c r="F650" s="65"/>
      <c r="G650" s="127">
        <f>SUM(G651,G658,G661,G663,G666)</f>
        <v>5699412000</v>
      </c>
      <c r="H650" s="155" t="s">
        <v>38</v>
      </c>
      <c r="I650" s="64" t="s">
        <v>461</v>
      </c>
      <c r="J650" s="63"/>
      <c r="K650" s="63"/>
      <c r="L650" s="65"/>
      <c r="M650" s="65">
        <f>SUM(M651,M658,M661,M663,M666)</f>
        <v>5699412000</v>
      </c>
      <c r="N650" s="327">
        <f>SUM(N651,N658,N661,N663,N666)</f>
        <v>0</v>
      </c>
      <c r="O650" s="213"/>
      <c r="P650" s="180" t="s">
        <v>507</v>
      </c>
      <c r="Q650" s="180" t="s">
        <v>508</v>
      </c>
      <c r="S650" s="223"/>
      <c r="T650" s="65" cm="1">
        <f t="array" ref="T650">_xlfn._xlws.FILTER(cek_realisasi[Akrual],cek_realisasi[Akun]=perbaikan_revisi[[#This Row],[Column1]],0)</f>
        <v>3032127258</v>
      </c>
      <c r="U650" s="65">
        <f>IF(perbaikan_revisi[[#This Row],[Akrual]]&gt;perbaikan_revisi[[#This Row],[JUMLAH ]],perbaikan_revisi[[#This Row],[Akrual]]-perbaikan_revisi[[#This Row],[JUMLAH ]],0)</f>
        <v>0</v>
      </c>
    </row>
    <row r="651" spans="1:21" ht="13.2" hidden="1" x14ac:dyDescent="0.25">
      <c r="A651" s="1" t="s">
        <v>462</v>
      </c>
      <c r="B651" s="45" t="s">
        <v>523</v>
      </c>
      <c r="C651" s="46" t="s">
        <v>24</v>
      </c>
      <c r="D651" s="45"/>
      <c r="E651" s="45"/>
      <c r="F651" s="47"/>
      <c r="G651" s="121">
        <f>SUM(G652:G657)</f>
        <v>64620000</v>
      </c>
      <c r="H651" s="149" t="s">
        <v>523</v>
      </c>
      <c r="I651" s="46" t="s">
        <v>24</v>
      </c>
      <c r="J651" s="45"/>
      <c r="K651" s="45"/>
      <c r="L651" s="47"/>
      <c r="M651" s="47">
        <f>SUM(M652:M657)</f>
        <v>64620000</v>
      </c>
      <c r="N651" s="323">
        <f>SUM(N652:N657)</f>
        <v>0</v>
      </c>
      <c r="O651" s="187" t="s">
        <v>1292</v>
      </c>
      <c r="P651" s="180"/>
      <c r="Q651" s="180"/>
      <c r="R651" s="4" t="s">
        <v>433</v>
      </c>
      <c r="S651" s="223" t="s">
        <v>508</v>
      </c>
      <c r="T651" s="47" cm="1">
        <f t="array" ref="T651">_xlfn._xlws.FILTER(cek_realisasi[Akrual],cek_realisasi[Akun]=perbaikan_revisi[[#This Row],[Column1]],0)</f>
        <v>9993450</v>
      </c>
      <c r="U651" s="47">
        <f>IF(perbaikan_revisi[[#This Row],[Akrual]]&gt;perbaikan_revisi[[#This Row],[JUMLAH ]],perbaikan_revisi[[#This Row],[Akrual]]-perbaikan_revisi[[#This Row],[JUMLAH ]],0)</f>
        <v>0</v>
      </c>
    </row>
    <row r="652" spans="1:21" ht="13.2" hidden="1" x14ac:dyDescent="0.25">
      <c r="A652" s="1" t="s">
        <v>463</v>
      </c>
      <c r="B652" s="48"/>
      <c r="C652" s="49" t="s">
        <v>554</v>
      </c>
      <c r="D652" s="48">
        <v>100</v>
      </c>
      <c r="E652" s="48" t="s">
        <v>26</v>
      </c>
      <c r="F652" s="50">
        <v>70000</v>
      </c>
      <c r="G652" s="122">
        <f t="shared" ref="G652:G657" si="152">ROUNDDOWN(D652*F652,-3)</f>
        <v>7000000</v>
      </c>
      <c r="H652" s="150"/>
      <c r="I652" s="49" t="s">
        <v>554</v>
      </c>
      <c r="J652" s="48">
        <v>100</v>
      </c>
      <c r="K652" s="48" t="s">
        <v>26</v>
      </c>
      <c r="L652" s="50">
        <v>70000</v>
      </c>
      <c r="M652" s="50">
        <f t="shared" ref="M652:M657" si="153">ROUNDDOWN(J652*L652,-3)</f>
        <v>7000000</v>
      </c>
      <c r="N652" s="247">
        <f t="shared" ref="N652:N657" si="154">G652-M652</f>
        <v>0</v>
      </c>
      <c r="O652" s="187" t="s">
        <v>1292</v>
      </c>
      <c r="P652" s="180"/>
      <c r="Q652" s="180"/>
      <c r="T652" s="50" cm="1">
        <f t="array" ref="T652">_xlfn._xlws.FILTER(cek_realisasi[Akrual],cek_realisasi[Akun]=perbaikan_revisi[[#This Row],[Column1]],0)</f>
        <v>2160000</v>
      </c>
      <c r="U652" s="50">
        <f>IF(perbaikan_revisi[[#This Row],[Akrual]]&gt;perbaikan_revisi[[#This Row],[JUMLAH ]],perbaikan_revisi[[#This Row],[Akrual]]-perbaikan_revisi[[#This Row],[JUMLAH ]],0)</f>
        <v>0</v>
      </c>
    </row>
    <row r="653" spans="1:21" ht="13.2" hidden="1" x14ac:dyDescent="0.25">
      <c r="A653" s="1" t="s">
        <v>464</v>
      </c>
      <c r="B653" s="48"/>
      <c r="C653" s="49" t="s">
        <v>555</v>
      </c>
      <c r="D653" s="48">
        <v>8</v>
      </c>
      <c r="E653" s="48" t="s">
        <v>120</v>
      </c>
      <c r="F653" s="50">
        <v>1500000</v>
      </c>
      <c r="G653" s="122">
        <f t="shared" si="152"/>
        <v>12000000</v>
      </c>
      <c r="H653" s="150"/>
      <c r="I653" s="49" t="s">
        <v>555</v>
      </c>
      <c r="J653" s="48">
        <v>8</v>
      </c>
      <c r="K653" s="48" t="s">
        <v>120</v>
      </c>
      <c r="L653" s="50">
        <v>1500000</v>
      </c>
      <c r="M653" s="50">
        <f t="shared" si="153"/>
        <v>12000000</v>
      </c>
      <c r="N653" s="247">
        <f t="shared" si="154"/>
        <v>0</v>
      </c>
      <c r="O653" s="187" t="s">
        <v>1292</v>
      </c>
      <c r="P653" s="180"/>
      <c r="Q653" s="180"/>
      <c r="T653" s="50" cm="1">
        <f t="array" ref="T653">_xlfn._xlws.FILTER(cek_realisasi[Akrual],cek_realisasi[Akun]=perbaikan_revisi[[#This Row],[Column1]],0)</f>
        <v>2932450</v>
      </c>
      <c r="U653" s="50">
        <f>IF(perbaikan_revisi[[#This Row],[Akrual]]&gt;perbaikan_revisi[[#This Row],[JUMLAH ]],perbaikan_revisi[[#This Row],[Akrual]]-perbaikan_revisi[[#This Row],[JUMLAH ]],0)</f>
        <v>0</v>
      </c>
    </row>
    <row r="654" spans="1:21" ht="13.2" hidden="1" x14ac:dyDescent="0.25">
      <c r="A654" s="1" t="s">
        <v>465</v>
      </c>
      <c r="B654" s="48"/>
      <c r="C654" s="49" t="s">
        <v>556</v>
      </c>
      <c r="D654" s="48">
        <v>8</v>
      </c>
      <c r="E654" s="48" t="s">
        <v>120</v>
      </c>
      <c r="F654" s="50">
        <v>1500000</v>
      </c>
      <c r="G654" s="122">
        <f t="shared" si="152"/>
        <v>12000000</v>
      </c>
      <c r="H654" s="150"/>
      <c r="I654" s="49" t="s">
        <v>556</v>
      </c>
      <c r="J654" s="48">
        <v>8</v>
      </c>
      <c r="K654" s="48" t="s">
        <v>120</v>
      </c>
      <c r="L654" s="50">
        <v>1500000</v>
      </c>
      <c r="M654" s="50">
        <f t="shared" si="153"/>
        <v>12000000</v>
      </c>
      <c r="N654" s="247">
        <f t="shared" si="154"/>
        <v>0</v>
      </c>
      <c r="O654" s="187" t="s">
        <v>1292</v>
      </c>
      <c r="P654" s="180"/>
      <c r="Q654" s="180"/>
      <c r="T654" s="50" cm="1">
        <f t="array" ref="T654">_xlfn._xlws.FILTER(cek_realisasi[Akrual],cek_realisasi[Akun]=perbaikan_revisi[[#This Row],[Column1]],0)</f>
        <v>2910000</v>
      </c>
      <c r="U654" s="50">
        <f>IF(perbaikan_revisi[[#This Row],[Akrual]]&gt;perbaikan_revisi[[#This Row],[JUMLAH ]],perbaikan_revisi[[#This Row],[Akrual]]-perbaikan_revisi[[#This Row],[JUMLAH ]],0)</f>
        <v>0</v>
      </c>
    </row>
    <row r="655" spans="1:21" ht="15" hidden="1" x14ac:dyDescent="0.25">
      <c r="A655" s="1" t="s">
        <v>466</v>
      </c>
      <c r="B655" s="48"/>
      <c r="C655" s="49" t="s">
        <v>557</v>
      </c>
      <c r="D655" s="48">
        <v>8</v>
      </c>
      <c r="E655" s="112" t="s">
        <v>120</v>
      </c>
      <c r="F655" s="50">
        <v>1000000</v>
      </c>
      <c r="G655" s="122">
        <f t="shared" si="152"/>
        <v>8000000</v>
      </c>
      <c r="H655" s="150"/>
      <c r="I655" s="49" t="s">
        <v>557</v>
      </c>
      <c r="J655" s="48">
        <v>8</v>
      </c>
      <c r="K655" s="48" t="s">
        <v>120</v>
      </c>
      <c r="L655" s="50">
        <v>1000000</v>
      </c>
      <c r="M655" s="50">
        <f t="shared" si="153"/>
        <v>8000000</v>
      </c>
      <c r="N655" s="247">
        <f t="shared" si="154"/>
        <v>0</v>
      </c>
      <c r="O655" s="187" t="s">
        <v>1292</v>
      </c>
      <c r="P655" s="180"/>
      <c r="Q655" s="180"/>
      <c r="T655" s="50" cm="1">
        <f t="array" ref="T655">_xlfn._xlws.FILTER(cek_realisasi[Akrual],cek_realisasi[Akun]=perbaikan_revisi[[#This Row],[Column1]],0)</f>
        <v>1991000</v>
      </c>
      <c r="U655" s="50">
        <f>IF(perbaikan_revisi[[#This Row],[Akrual]]&gt;perbaikan_revisi[[#This Row],[JUMLAH ]],perbaikan_revisi[[#This Row],[Akrual]]-perbaikan_revisi[[#This Row],[JUMLAH ]],0)</f>
        <v>0</v>
      </c>
    </row>
    <row r="656" spans="1:21" ht="15" hidden="1" x14ac:dyDescent="0.25">
      <c r="A656" s="1" t="s">
        <v>467</v>
      </c>
      <c r="B656" s="48"/>
      <c r="C656" s="49" t="s">
        <v>829</v>
      </c>
      <c r="D656" s="48">
        <v>30</v>
      </c>
      <c r="E656" s="112" t="s">
        <v>59</v>
      </c>
      <c r="F656" s="50">
        <v>350000</v>
      </c>
      <c r="G656" s="122">
        <f t="shared" si="152"/>
        <v>10500000</v>
      </c>
      <c r="H656" s="150"/>
      <c r="I656" s="49" t="s">
        <v>829</v>
      </c>
      <c r="J656" s="48">
        <v>30</v>
      </c>
      <c r="K656" s="48" t="s">
        <v>59</v>
      </c>
      <c r="L656" s="50">
        <v>350000</v>
      </c>
      <c r="M656" s="50">
        <f t="shared" si="153"/>
        <v>10500000</v>
      </c>
      <c r="N656" s="247">
        <f t="shared" si="154"/>
        <v>0</v>
      </c>
      <c r="O656" s="187" t="s">
        <v>1292</v>
      </c>
      <c r="P656" s="180"/>
      <c r="Q656" s="180"/>
      <c r="T656" s="50" cm="1">
        <f t="array" ref="T656">_xlfn._xlws.FILTER(cek_realisasi[Akrual],cek_realisasi[Akun]=perbaikan_revisi[[#This Row],[Column1]],0)</f>
        <v>0</v>
      </c>
      <c r="U656" s="50">
        <f>IF(perbaikan_revisi[[#This Row],[Akrual]]&gt;perbaikan_revisi[[#This Row],[JUMLAH ]],perbaikan_revisi[[#This Row],[Akrual]]-perbaikan_revisi[[#This Row],[JUMLAH ]],0)</f>
        <v>0</v>
      </c>
    </row>
    <row r="657" spans="1:21" ht="15" hidden="1" x14ac:dyDescent="0.25">
      <c r="A657" s="1" t="s">
        <v>934</v>
      </c>
      <c r="B657" s="48"/>
      <c r="C657" s="49" t="s">
        <v>831</v>
      </c>
      <c r="D657" s="48">
        <v>54</v>
      </c>
      <c r="E657" s="112" t="s">
        <v>935</v>
      </c>
      <c r="F657" s="50">
        <v>280000</v>
      </c>
      <c r="G657" s="122">
        <f t="shared" si="152"/>
        <v>15120000</v>
      </c>
      <c r="H657" s="150"/>
      <c r="I657" s="49" t="s">
        <v>831</v>
      </c>
      <c r="J657" s="48">
        <v>54</v>
      </c>
      <c r="K657" s="48" t="s">
        <v>935</v>
      </c>
      <c r="L657" s="50">
        <v>280000</v>
      </c>
      <c r="M657" s="50">
        <f t="shared" si="153"/>
        <v>15120000</v>
      </c>
      <c r="N657" s="247">
        <f t="shared" si="154"/>
        <v>0</v>
      </c>
      <c r="O657" s="187" t="s">
        <v>1292</v>
      </c>
      <c r="P657" s="180"/>
      <c r="Q657" s="180"/>
      <c r="T657" s="50" cm="1">
        <f t="array" ref="T657">_xlfn._xlws.FILTER(cek_realisasi[Akrual],cek_realisasi[Akun]=perbaikan_revisi[[#This Row],[Column1]],0)</f>
        <v>0</v>
      </c>
      <c r="U657" s="50">
        <f>IF(perbaikan_revisi[[#This Row],[Akrual]]&gt;perbaikan_revisi[[#This Row],[JUMLAH ]],perbaikan_revisi[[#This Row],[Akrual]]-perbaikan_revisi[[#This Row],[JUMLAH ]],0)</f>
        <v>0</v>
      </c>
    </row>
    <row r="658" spans="1:21" ht="15.6" hidden="1" x14ac:dyDescent="0.25">
      <c r="A658" s="1" t="s">
        <v>468</v>
      </c>
      <c r="B658" s="51" t="s">
        <v>524</v>
      </c>
      <c r="C658" s="52" t="s">
        <v>73</v>
      </c>
      <c r="D658" s="51"/>
      <c r="E658" s="113"/>
      <c r="F658" s="53"/>
      <c r="G658" s="123">
        <f>SUM(G659:G660)</f>
        <v>5257592000</v>
      </c>
      <c r="H658" s="151" t="s">
        <v>524</v>
      </c>
      <c r="I658" s="52" t="s">
        <v>73</v>
      </c>
      <c r="J658" s="51"/>
      <c r="K658" s="48"/>
      <c r="L658" s="53"/>
      <c r="M658" s="53">
        <f>SUM(M659:M660)</f>
        <v>5257592000</v>
      </c>
      <c r="N658" s="324">
        <f>SUM(N659:N660)</f>
        <v>0</v>
      </c>
      <c r="O658" s="187" t="s">
        <v>1292</v>
      </c>
      <c r="P658" s="180"/>
      <c r="Q658" s="180"/>
      <c r="R658" s="4" t="s">
        <v>433</v>
      </c>
      <c r="S658" s="223" t="s">
        <v>508</v>
      </c>
      <c r="T658" s="53" cm="1">
        <f t="array" ref="T658">_xlfn._xlws.FILTER(cek_realisasi[Akrual],cek_realisasi[Akun]=perbaikan_revisi[[#This Row],[Column1]],0)</f>
        <v>2959710248</v>
      </c>
      <c r="U658" s="53">
        <f>IF(perbaikan_revisi[[#This Row],[Akrual]]&gt;perbaikan_revisi[[#This Row],[JUMLAH ]],perbaikan_revisi[[#This Row],[Akrual]]-perbaikan_revisi[[#This Row],[JUMLAH ]],0)</f>
        <v>0</v>
      </c>
    </row>
    <row r="659" spans="1:21" ht="15" hidden="1" x14ac:dyDescent="0.25">
      <c r="A659" s="1" t="s">
        <v>469</v>
      </c>
      <c r="B659" s="48"/>
      <c r="C659" s="49" t="s">
        <v>928</v>
      </c>
      <c r="D659" s="48">
        <v>101</v>
      </c>
      <c r="E659" s="112" t="s">
        <v>26</v>
      </c>
      <c r="F659" s="50">
        <v>52047941</v>
      </c>
      <c r="G659" s="122">
        <f>ROUNDDOWN(D659*F659,-3)</f>
        <v>5256842000</v>
      </c>
      <c r="H659" s="150"/>
      <c r="I659" s="49" t="s">
        <v>928</v>
      </c>
      <c r="J659" s="48">
        <v>101</v>
      </c>
      <c r="K659" s="48" t="s">
        <v>26</v>
      </c>
      <c r="L659" s="50">
        <v>52047941</v>
      </c>
      <c r="M659" s="50">
        <f>ROUNDDOWN(J659*L659,-3)</f>
        <v>5256842000</v>
      </c>
      <c r="N659" s="247">
        <f t="shared" ref="N659:N660" si="155">G659-M659</f>
        <v>0</v>
      </c>
      <c r="O659" s="187" t="s">
        <v>1292</v>
      </c>
      <c r="P659" s="180"/>
      <c r="Q659" s="180"/>
      <c r="T659" s="50" cm="1">
        <f t="array" ref="T659">_xlfn._xlws.FILTER(cek_realisasi[Akrual],cek_realisasi[Akun]=perbaikan_revisi[[#This Row],[Column1]],0)</f>
        <v>2959710248</v>
      </c>
      <c r="U659" s="50">
        <f>IF(perbaikan_revisi[[#This Row],[Akrual]]&gt;perbaikan_revisi[[#This Row],[JUMLAH ]],perbaikan_revisi[[#This Row],[Akrual]]-perbaikan_revisi[[#This Row],[JUMLAH ]],0)</f>
        <v>0</v>
      </c>
    </row>
    <row r="660" spans="1:21" ht="15" hidden="1" x14ac:dyDescent="0.25">
      <c r="A660" s="1" t="s">
        <v>470</v>
      </c>
      <c r="B660" s="48"/>
      <c r="C660" s="49" t="s">
        <v>929</v>
      </c>
      <c r="D660" s="48">
        <v>3</v>
      </c>
      <c r="E660" s="112" t="s">
        <v>120</v>
      </c>
      <c r="F660" s="50">
        <v>250000</v>
      </c>
      <c r="G660" s="122">
        <f>ROUNDDOWN(D660*F660,-3)</f>
        <v>750000</v>
      </c>
      <c r="H660" s="150"/>
      <c r="I660" s="49" t="s">
        <v>929</v>
      </c>
      <c r="J660" s="48">
        <v>3</v>
      </c>
      <c r="K660" s="48" t="s">
        <v>120</v>
      </c>
      <c r="L660" s="50">
        <v>250000</v>
      </c>
      <c r="M660" s="50">
        <f>ROUNDDOWN(J660*L660,-3)</f>
        <v>750000</v>
      </c>
      <c r="N660" s="247">
        <f t="shared" si="155"/>
        <v>0</v>
      </c>
      <c r="O660" s="187" t="s">
        <v>1292</v>
      </c>
      <c r="P660" s="180"/>
      <c r="Q660" s="180"/>
      <c r="T660" s="50" cm="1">
        <f t="array" ref="T660">_xlfn._xlws.FILTER(cek_realisasi[Akrual],cek_realisasi[Akun]=perbaikan_revisi[[#This Row],[Column1]],0)</f>
        <v>0</v>
      </c>
      <c r="U660" s="50">
        <f>IF(perbaikan_revisi[[#This Row],[Akrual]]&gt;perbaikan_revisi[[#This Row],[JUMLAH ]],perbaikan_revisi[[#This Row],[Akrual]]-perbaikan_revisi[[#This Row],[JUMLAH ]],0)</f>
        <v>0</v>
      </c>
    </row>
    <row r="661" spans="1:21" ht="15.6" hidden="1" x14ac:dyDescent="0.25">
      <c r="A661" s="1" t="s">
        <v>471</v>
      </c>
      <c r="B661" s="51" t="s">
        <v>528</v>
      </c>
      <c r="C661" s="52" t="s">
        <v>31</v>
      </c>
      <c r="D661" s="51"/>
      <c r="E661" s="113"/>
      <c r="F661" s="53"/>
      <c r="G661" s="123">
        <f>G662</f>
        <v>20000000</v>
      </c>
      <c r="H661" s="151" t="s">
        <v>528</v>
      </c>
      <c r="I661" s="52" t="s">
        <v>31</v>
      </c>
      <c r="J661" s="51"/>
      <c r="K661" s="48"/>
      <c r="L661" s="53"/>
      <c r="M661" s="53">
        <f>M662</f>
        <v>20000000</v>
      </c>
      <c r="N661" s="324">
        <f>N662</f>
        <v>0</v>
      </c>
      <c r="O661" s="187" t="s">
        <v>1292</v>
      </c>
      <c r="P661" s="180"/>
      <c r="Q661" s="180"/>
      <c r="R661" s="4" t="s">
        <v>433</v>
      </c>
      <c r="S661" s="223" t="s">
        <v>508</v>
      </c>
      <c r="T661" s="53" cm="1">
        <f t="array" ref="T661">_xlfn._xlws.FILTER(cek_realisasi[Akrual],cek_realisasi[Akun]=perbaikan_revisi[[#This Row],[Column1]],0)</f>
        <v>0</v>
      </c>
      <c r="U661" s="53">
        <f>IF(perbaikan_revisi[[#This Row],[Akrual]]&gt;perbaikan_revisi[[#This Row],[JUMLAH ]],perbaikan_revisi[[#This Row],[Akrual]]-perbaikan_revisi[[#This Row],[JUMLAH ]],0)</f>
        <v>0</v>
      </c>
    </row>
    <row r="662" spans="1:21" ht="15" hidden="1" x14ac:dyDescent="0.25">
      <c r="A662" s="1" t="s">
        <v>472</v>
      </c>
      <c r="B662" s="48"/>
      <c r="C662" s="49" t="s">
        <v>558</v>
      </c>
      <c r="D662" s="48">
        <v>20</v>
      </c>
      <c r="E662" s="112" t="s">
        <v>33</v>
      </c>
      <c r="F662" s="50">
        <v>1000000</v>
      </c>
      <c r="G662" s="122">
        <f>ROUNDDOWN(D662*F662,-3)</f>
        <v>20000000</v>
      </c>
      <c r="H662" s="150"/>
      <c r="I662" s="49" t="s">
        <v>558</v>
      </c>
      <c r="J662" s="48">
        <v>20</v>
      </c>
      <c r="K662" s="48" t="s">
        <v>33</v>
      </c>
      <c r="L662" s="50">
        <v>1000000</v>
      </c>
      <c r="M662" s="50">
        <f>ROUNDDOWN(J662*L662,-3)</f>
        <v>20000000</v>
      </c>
      <c r="N662" s="247">
        <f>G662-M662</f>
        <v>0</v>
      </c>
      <c r="O662" s="187" t="s">
        <v>1292</v>
      </c>
      <c r="P662" s="180"/>
      <c r="Q662" s="180"/>
      <c r="T662" s="50" cm="1">
        <f t="array" ref="T662">_xlfn._xlws.FILTER(cek_realisasi[Akrual],cek_realisasi[Akun]=perbaikan_revisi[[#This Row],[Column1]],0)</f>
        <v>0</v>
      </c>
      <c r="U662" s="50">
        <f>IF(perbaikan_revisi[[#This Row],[Akrual]]&gt;perbaikan_revisi[[#This Row],[JUMLAH ]],perbaikan_revisi[[#This Row],[Akrual]]-perbaikan_revisi[[#This Row],[JUMLAH ]],0)</f>
        <v>0</v>
      </c>
    </row>
    <row r="663" spans="1:21" ht="13.2" hidden="1" x14ac:dyDescent="0.25">
      <c r="A663" s="1" t="s">
        <v>473</v>
      </c>
      <c r="B663" s="51" t="s">
        <v>525</v>
      </c>
      <c r="C663" s="52" t="s">
        <v>35</v>
      </c>
      <c r="D663" s="51"/>
      <c r="E663" s="51"/>
      <c r="F663" s="53"/>
      <c r="G663" s="123">
        <f>SUM(G664:G665)</f>
        <v>152000000</v>
      </c>
      <c r="H663" s="151" t="s">
        <v>525</v>
      </c>
      <c r="I663" s="52" t="s">
        <v>35</v>
      </c>
      <c r="J663" s="51"/>
      <c r="K663" s="51"/>
      <c r="L663" s="53"/>
      <c r="M663" s="53">
        <f>SUM(M664:M665)</f>
        <v>152000000</v>
      </c>
      <c r="N663" s="324">
        <f>SUM(N664:N665)</f>
        <v>0</v>
      </c>
      <c r="O663" s="187" t="s">
        <v>1292</v>
      </c>
      <c r="P663" s="180"/>
      <c r="Q663" s="180"/>
      <c r="R663" s="4" t="s">
        <v>433</v>
      </c>
      <c r="S663" s="223" t="s">
        <v>508</v>
      </c>
      <c r="T663" s="53" cm="1">
        <f t="array" ref="T663">_xlfn._xlws.FILTER(cek_realisasi[Akrual],cek_realisasi[Akun]=perbaikan_revisi[[#This Row],[Column1]],0)</f>
        <v>62423560</v>
      </c>
      <c r="U663" s="53">
        <f>IF(perbaikan_revisi[[#This Row],[Akrual]]&gt;perbaikan_revisi[[#This Row],[JUMLAH ]],perbaikan_revisi[[#This Row],[Akrual]]-perbaikan_revisi[[#This Row],[JUMLAH ]],0)</f>
        <v>0</v>
      </c>
    </row>
    <row r="664" spans="1:21" ht="26.4" hidden="1" x14ac:dyDescent="0.25">
      <c r="A664" s="1" t="s">
        <v>474</v>
      </c>
      <c r="B664" s="48"/>
      <c r="C664" s="49" t="s">
        <v>932</v>
      </c>
      <c r="D664" s="48">
        <v>20</v>
      </c>
      <c r="E664" s="48" t="s">
        <v>26</v>
      </c>
      <c r="F664" s="50">
        <v>5500000</v>
      </c>
      <c r="G664" s="122">
        <f>ROUNDDOWN(D664*F664,-3)</f>
        <v>110000000</v>
      </c>
      <c r="H664" s="150"/>
      <c r="I664" s="49" t="s">
        <v>932</v>
      </c>
      <c r="J664" s="48">
        <v>20</v>
      </c>
      <c r="K664" s="48" t="s">
        <v>26</v>
      </c>
      <c r="L664" s="50">
        <v>5500000</v>
      </c>
      <c r="M664" s="50">
        <f>ROUNDDOWN(J664*L664,-3)</f>
        <v>110000000</v>
      </c>
      <c r="N664" s="247">
        <f t="shared" ref="N664:N665" si="156">G664-M664</f>
        <v>0</v>
      </c>
      <c r="O664" s="187" t="s">
        <v>1292</v>
      </c>
      <c r="P664" s="180"/>
      <c r="Q664" s="180"/>
      <c r="T664" s="50" cm="1">
        <f t="array" ref="T664">_xlfn._xlws.FILTER(cek_realisasi[Akrual],cek_realisasi[Akun]=perbaikan_revisi[[#This Row],[Column1]],0)</f>
        <v>62423560</v>
      </c>
      <c r="U664" s="50">
        <f>IF(perbaikan_revisi[[#This Row],[Akrual]]&gt;perbaikan_revisi[[#This Row],[JUMLAH ]],perbaikan_revisi[[#This Row],[Akrual]]-perbaikan_revisi[[#This Row],[JUMLAH ]],0)</f>
        <v>0</v>
      </c>
    </row>
    <row r="665" spans="1:21" ht="13.2" hidden="1" x14ac:dyDescent="0.25">
      <c r="A665" s="1" t="s">
        <v>475</v>
      </c>
      <c r="B665" s="48"/>
      <c r="C665" s="49" t="s">
        <v>933</v>
      </c>
      <c r="D665" s="48">
        <v>28</v>
      </c>
      <c r="E665" s="48" t="s">
        <v>26</v>
      </c>
      <c r="F665" s="50">
        <v>1500000</v>
      </c>
      <c r="G665" s="122">
        <f>ROUNDDOWN(D665*F665,-3)</f>
        <v>42000000</v>
      </c>
      <c r="H665" s="150"/>
      <c r="I665" s="49" t="s">
        <v>933</v>
      </c>
      <c r="J665" s="48">
        <v>28</v>
      </c>
      <c r="K665" s="48" t="s">
        <v>26</v>
      </c>
      <c r="L665" s="50">
        <v>1500000</v>
      </c>
      <c r="M665" s="50">
        <f>ROUNDDOWN(J665*L665,-3)</f>
        <v>42000000</v>
      </c>
      <c r="N665" s="247">
        <f t="shared" si="156"/>
        <v>0</v>
      </c>
      <c r="O665" s="187" t="s">
        <v>1292</v>
      </c>
      <c r="P665" s="180"/>
      <c r="Q665" s="180"/>
      <c r="T665" s="50" cm="1">
        <f t="array" ref="T665">_xlfn._xlws.FILTER(cek_realisasi[Akrual],cek_realisasi[Akun]=perbaikan_revisi[[#This Row],[Column1]],0)</f>
        <v>0</v>
      </c>
      <c r="U665" s="50">
        <f>IF(perbaikan_revisi[[#This Row],[Akrual]]&gt;perbaikan_revisi[[#This Row],[JUMLAH ]],perbaikan_revisi[[#This Row],[Akrual]]-perbaikan_revisi[[#This Row],[JUMLAH ]],0)</f>
        <v>0</v>
      </c>
    </row>
    <row r="666" spans="1:21" ht="13.2" hidden="1" x14ac:dyDescent="0.25">
      <c r="A666" s="1" t="s">
        <v>476</v>
      </c>
      <c r="B666" s="51" t="s">
        <v>529</v>
      </c>
      <c r="C666" s="52" t="s">
        <v>477</v>
      </c>
      <c r="D666" s="51"/>
      <c r="E666" s="51"/>
      <c r="F666" s="53"/>
      <c r="G666" s="123">
        <f>SUM(G667:G669)</f>
        <v>205200000</v>
      </c>
      <c r="H666" s="151" t="s">
        <v>529</v>
      </c>
      <c r="I666" s="52" t="s">
        <v>477</v>
      </c>
      <c r="J666" s="51"/>
      <c r="K666" s="51"/>
      <c r="L666" s="53"/>
      <c r="M666" s="53">
        <f>SUM(M667:M669)</f>
        <v>205200000</v>
      </c>
      <c r="N666" s="324">
        <f>SUM(N667:N669)</f>
        <v>0</v>
      </c>
      <c r="O666" s="187" t="s">
        <v>1292</v>
      </c>
      <c r="P666" s="180"/>
      <c r="Q666" s="180"/>
      <c r="R666" s="4" t="s">
        <v>433</v>
      </c>
      <c r="S666" s="223" t="s">
        <v>508</v>
      </c>
      <c r="T666" s="53" cm="1">
        <f t="array" ref="T666">_xlfn._xlws.FILTER(cek_realisasi[Akrual],cek_realisasi[Akun]=perbaikan_revisi[[#This Row],[Column1]],0)</f>
        <v>0</v>
      </c>
      <c r="U666" s="53">
        <f>IF(perbaikan_revisi[[#This Row],[Akrual]]&gt;perbaikan_revisi[[#This Row],[JUMLAH ]],perbaikan_revisi[[#This Row],[Akrual]]-perbaikan_revisi[[#This Row],[JUMLAH ]],0)</f>
        <v>0</v>
      </c>
    </row>
    <row r="667" spans="1:21" ht="13.2" hidden="1" x14ac:dyDescent="0.25">
      <c r="A667" s="1" t="s">
        <v>478</v>
      </c>
      <c r="B667" s="48"/>
      <c r="C667" s="49" t="s">
        <v>936</v>
      </c>
      <c r="D667" s="48">
        <v>108</v>
      </c>
      <c r="E667" s="48" t="s">
        <v>479</v>
      </c>
      <c r="F667" s="50">
        <v>850000</v>
      </c>
      <c r="G667" s="122">
        <f>ROUNDDOWN(D667*F667,-3)</f>
        <v>91800000</v>
      </c>
      <c r="H667" s="150"/>
      <c r="I667" s="49" t="s">
        <v>936</v>
      </c>
      <c r="J667" s="48">
        <v>108</v>
      </c>
      <c r="K667" s="48" t="s">
        <v>479</v>
      </c>
      <c r="L667" s="50">
        <v>850000</v>
      </c>
      <c r="M667" s="50">
        <f>ROUNDDOWN(J667*L667,-3)</f>
        <v>91800000</v>
      </c>
      <c r="N667" s="247">
        <f t="shared" ref="N667:N669" si="157">G667-M667</f>
        <v>0</v>
      </c>
      <c r="O667" s="187" t="s">
        <v>1292</v>
      </c>
      <c r="P667" s="180"/>
      <c r="Q667" s="180"/>
      <c r="T667" s="50" cm="1">
        <f t="array" ref="T667">_xlfn._xlws.FILTER(cek_realisasi[Akrual],cek_realisasi[Akun]=perbaikan_revisi[[#This Row],[Column1]],0)</f>
        <v>0</v>
      </c>
      <c r="U667" s="50">
        <f>IF(perbaikan_revisi[[#This Row],[Akrual]]&gt;perbaikan_revisi[[#This Row],[JUMLAH ]],perbaikan_revisi[[#This Row],[Akrual]]-perbaikan_revisi[[#This Row],[JUMLAH ]],0)</f>
        <v>0</v>
      </c>
    </row>
    <row r="668" spans="1:21" ht="13.2" hidden="1" x14ac:dyDescent="0.25">
      <c r="A668" s="1" t="s">
        <v>480</v>
      </c>
      <c r="B668" s="48"/>
      <c r="C668" s="49" t="s">
        <v>937</v>
      </c>
      <c r="D668" s="48">
        <v>54</v>
      </c>
      <c r="E668" s="48" t="s">
        <v>26</v>
      </c>
      <c r="F668" s="50">
        <v>450000</v>
      </c>
      <c r="G668" s="122">
        <f>ROUNDDOWN(D668*F668,-3)</f>
        <v>24300000</v>
      </c>
      <c r="H668" s="150"/>
      <c r="I668" s="49" t="s">
        <v>937</v>
      </c>
      <c r="J668" s="48">
        <v>54</v>
      </c>
      <c r="K668" s="48" t="s">
        <v>26</v>
      </c>
      <c r="L668" s="50">
        <v>450000</v>
      </c>
      <c r="M668" s="50">
        <f>ROUNDDOWN(J668*L668,-3)</f>
        <v>24300000</v>
      </c>
      <c r="N668" s="247">
        <f t="shared" si="157"/>
        <v>0</v>
      </c>
      <c r="O668" s="187" t="s">
        <v>1292</v>
      </c>
      <c r="P668" s="180"/>
      <c r="Q668" s="180"/>
      <c r="T668" s="50" cm="1">
        <f t="array" ref="T668">_xlfn._xlws.FILTER(cek_realisasi[Akrual],cek_realisasi[Akun]=perbaikan_revisi[[#This Row],[Column1]],0)</f>
        <v>0</v>
      </c>
      <c r="U668" s="50">
        <f>IF(perbaikan_revisi[[#This Row],[Akrual]]&gt;perbaikan_revisi[[#This Row],[JUMLAH ]],perbaikan_revisi[[#This Row],[Akrual]]-perbaikan_revisi[[#This Row],[JUMLAH ]],0)</f>
        <v>0</v>
      </c>
    </row>
    <row r="669" spans="1:21" ht="13.2" hidden="1" x14ac:dyDescent="0.25">
      <c r="A669" s="1" t="s">
        <v>481</v>
      </c>
      <c r="B669" s="48"/>
      <c r="C669" s="49" t="s">
        <v>938</v>
      </c>
      <c r="D669" s="48">
        <v>54</v>
      </c>
      <c r="E669" s="48" t="s">
        <v>26</v>
      </c>
      <c r="F669" s="50">
        <v>1650000</v>
      </c>
      <c r="G669" s="122">
        <f>ROUNDDOWN(D669*F669,-3)</f>
        <v>89100000</v>
      </c>
      <c r="H669" s="150"/>
      <c r="I669" s="49" t="s">
        <v>938</v>
      </c>
      <c r="J669" s="48">
        <v>54</v>
      </c>
      <c r="K669" s="48" t="s">
        <v>26</v>
      </c>
      <c r="L669" s="50">
        <v>1650000</v>
      </c>
      <c r="M669" s="50">
        <f>ROUNDDOWN(J669*L669,-3)</f>
        <v>89100000</v>
      </c>
      <c r="N669" s="247">
        <f t="shared" si="157"/>
        <v>0</v>
      </c>
      <c r="O669" s="187" t="s">
        <v>1292</v>
      </c>
      <c r="P669" s="180"/>
      <c r="Q669" s="180"/>
      <c r="T669" s="50" cm="1">
        <f t="array" ref="T669">_xlfn._xlws.FILTER(cek_realisasi[Akrual],cek_realisasi[Akun]=perbaikan_revisi[[#This Row],[Column1]],0)</f>
        <v>0</v>
      </c>
      <c r="U669" s="50">
        <f>IF(perbaikan_revisi[[#This Row],[Akrual]]&gt;perbaikan_revisi[[#This Row],[JUMLAH ]],perbaikan_revisi[[#This Row],[Akrual]]-perbaikan_revisi[[#This Row],[JUMLAH ]],0)</f>
        <v>0</v>
      </c>
    </row>
    <row r="670" spans="1:21" ht="13.2" x14ac:dyDescent="0.25">
      <c r="A670" s="1" t="s">
        <v>482</v>
      </c>
      <c r="B670" s="63" t="s">
        <v>91</v>
      </c>
      <c r="C670" s="64" t="s">
        <v>483</v>
      </c>
      <c r="D670" s="63"/>
      <c r="E670" s="63"/>
      <c r="F670" s="65"/>
      <c r="G670" s="127">
        <f>SUM(G671,G675,G677)</f>
        <v>186041000</v>
      </c>
      <c r="H670" s="155" t="s">
        <v>91</v>
      </c>
      <c r="I670" s="64" t="s">
        <v>483</v>
      </c>
      <c r="J670" s="63"/>
      <c r="K670" s="63"/>
      <c r="L670" s="65"/>
      <c r="M670" s="65">
        <f>SUM(M671,M675,M677)</f>
        <v>186041000</v>
      </c>
      <c r="N670" s="327">
        <f>SUM(N671,N675,N677)</f>
        <v>0</v>
      </c>
      <c r="O670" s="213"/>
      <c r="P670" s="180" t="s">
        <v>507</v>
      </c>
      <c r="Q670" s="180" t="s">
        <v>508</v>
      </c>
      <c r="S670" s="223"/>
      <c r="T670" s="65" cm="1">
        <f t="array" ref="T670">_xlfn._xlws.FILTER(cek_realisasi[Akrual],cek_realisasi[Akun]=perbaikan_revisi[[#This Row],[Column1]],0)</f>
        <v>7856950</v>
      </c>
      <c r="U670" s="65">
        <f>IF(perbaikan_revisi[[#This Row],[Akrual]]&gt;perbaikan_revisi[[#This Row],[JUMLAH ]],perbaikan_revisi[[#This Row],[Akrual]]-perbaikan_revisi[[#This Row],[JUMLAH ]],0)</f>
        <v>0</v>
      </c>
    </row>
    <row r="671" spans="1:21" ht="13.2" hidden="1" x14ac:dyDescent="0.25">
      <c r="A671" s="1" t="s">
        <v>484</v>
      </c>
      <c r="B671" s="51" t="s">
        <v>523</v>
      </c>
      <c r="C671" s="52" t="s">
        <v>24</v>
      </c>
      <c r="D671" s="51"/>
      <c r="E671" s="51"/>
      <c r="F671" s="53"/>
      <c r="G671" s="123">
        <f>SUM(G672:G674)</f>
        <v>24000000</v>
      </c>
      <c r="H671" s="151" t="s">
        <v>523</v>
      </c>
      <c r="I671" s="52" t="s">
        <v>24</v>
      </c>
      <c r="J671" s="51"/>
      <c r="K671" s="51"/>
      <c r="L671" s="53"/>
      <c r="M671" s="53">
        <f>SUM(M672:M674)</f>
        <v>24000000</v>
      </c>
      <c r="N671" s="324">
        <f>SUM(N672:N674)</f>
        <v>0</v>
      </c>
      <c r="O671" s="187" t="s">
        <v>1292</v>
      </c>
      <c r="P671" s="180"/>
      <c r="Q671" s="180"/>
      <c r="R671" s="4" t="s">
        <v>433</v>
      </c>
      <c r="S671" s="223" t="s">
        <v>508</v>
      </c>
      <c r="T671" s="53" cm="1">
        <f t="array" ref="T671">_xlfn._xlws.FILTER(cek_realisasi[Akrual],cek_realisasi[Akun]=perbaikan_revisi[[#This Row],[Column1]],0)</f>
        <v>7856950</v>
      </c>
      <c r="U671" s="53">
        <f>IF(perbaikan_revisi[[#This Row],[Akrual]]&gt;perbaikan_revisi[[#This Row],[JUMLAH ]],perbaikan_revisi[[#This Row],[Akrual]]-perbaikan_revisi[[#This Row],[JUMLAH ]],0)</f>
        <v>0</v>
      </c>
    </row>
    <row r="672" spans="1:21" ht="13.2" hidden="1" x14ac:dyDescent="0.25">
      <c r="A672" s="1" t="s">
        <v>485</v>
      </c>
      <c r="B672" s="48"/>
      <c r="C672" s="49" t="s">
        <v>630</v>
      </c>
      <c r="D672" s="48">
        <v>6</v>
      </c>
      <c r="E672" s="48" t="s">
        <v>120</v>
      </c>
      <c r="F672" s="50">
        <v>1500000</v>
      </c>
      <c r="G672" s="122">
        <f>ROUNDDOWN(D672*F672,-3)</f>
        <v>9000000</v>
      </c>
      <c r="H672" s="150"/>
      <c r="I672" s="49" t="s">
        <v>630</v>
      </c>
      <c r="J672" s="48">
        <v>6</v>
      </c>
      <c r="K672" s="48" t="s">
        <v>120</v>
      </c>
      <c r="L672" s="50">
        <v>1500000</v>
      </c>
      <c r="M672" s="50">
        <f>ROUNDDOWN(J672*L672,-3)</f>
        <v>9000000</v>
      </c>
      <c r="N672" s="247">
        <f t="shared" ref="N672:N674" si="158">G672-M672</f>
        <v>0</v>
      </c>
      <c r="O672" s="187" t="s">
        <v>1292</v>
      </c>
      <c r="P672" s="180"/>
      <c r="Q672" s="180"/>
      <c r="T672" s="50" cm="1">
        <f t="array" ref="T672">_xlfn._xlws.FILTER(cek_realisasi[Akrual],cek_realisasi[Akun]=perbaikan_revisi[[#This Row],[Column1]],0)</f>
        <v>2952950</v>
      </c>
      <c r="U672" s="50">
        <f>IF(perbaikan_revisi[[#This Row],[Akrual]]&gt;perbaikan_revisi[[#This Row],[JUMLAH ]],perbaikan_revisi[[#This Row],[Akrual]]-perbaikan_revisi[[#This Row],[JUMLAH ]],0)</f>
        <v>0</v>
      </c>
    </row>
    <row r="673" spans="1:21" ht="13.2" hidden="1" x14ac:dyDescent="0.25">
      <c r="A673" s="1" t="s">
        <v>486</v>
      </c>
      <c r="B673" s="48"/>
      <c r="C673" s="49" t="s">
        <v>562</v>
      </c>
      <c r="D673" s="48">
        <v>6</v>
      </c>
      <c r="E673" s="48" t="s">
        <v>120</v>
      </c>
      <c r="F673" s="50">
        <v>1500000</v>
      </c>
      <c r="G673" s="122">
        <f>ROUNDDOWN(D673*F673,-3)</f>
        <v>9000000</v>
      </c>
      <c r="H673" s="150"/>
      <c r="I673" s="49" t="s">
        <v>562</v>
      </c>
      <c r="J673" s="48">
        <v>6</v>
      </c>
      <c r="K673" s="48" t="s">
        <v>120</v>
      </c>
      <c r="L673" s="50">
        <v>1500000</v>
      </c>
      <c r="M673" s="50">
        <f>ROUNDDOWN(J673*L673,-3)</f>
        <v>9000000</v>
      </c>
      <c r="N673" s="247">
        <f t="shared" si="158"/>
        <v>0</v>
      </c>
      <c r="O673" s="187" t="s">
        <v>1292</v>
      </c>
      <c r="P673" s="180"/>
      <c r="Q673" s="180"/>
      <c r="T673" s="50" cm="1">
        <f t="array" ref="T673">_xlfn._xlws.FILTER(cek_realisasi[Akrual],cek_realisasi[Akun]=perbaikan_revisi[[#This Row],[Column1]],0)</f>
        <v>2930000</v>
      </c>
      <c r="U673" s="50">
        <f>IF(perbaikan_revisi[[#This Row],[Akrual]]&gt;perbaikan_revisi[[#This Row],[JUMLAH ]],perbaikan_revisi[[#This Row],[Akrual]]-perbaikan_revisi[[#This Row],[JUMLAH ]],0)</f>
        <v>0</v>
      </c>
    </row>
    <row r="674" spans="1:21" ht="13.2" hidden="1" x14ac:dyDescent="0.25">
      <c r="A674" s="1" t="s">
        <v>487</v>
      </c>
      <c r="B674" s="48"/>
      <c r="C674" s="49" t="s">
        <v>563</v>
      </c>
      <c r="D674" s="48">
        <v>6</v>
      </c>
      <c r="E674" s="48" t="s">
        <v>120</v>
      </c>
      <c r="F674" s="50">
        <v>1000000</v>
      </c>
      <c r="G674" s="122">
        <f>ROUNDDOWN(D674*F674,-3)</f>
        <v>6000000</v>
      </c>
      <c r="H674" s="150"/>
      <c r="I674" s="49" t="s">
        <v>563</v>
      </c>
      <c r="J674" s="48">
        <v>6</v>
      </c>
      <c r="K674" s="48" t="s">
        <v>120</v>
      </c>
      <c r="L674" s="50">
        <v>1000000</v>
      </c>
      <c r="M674" s="50">
        <f>ROUNDDOWN(J674*L674,-3)</f>
        <v>6000000</v>
      </c>
      <c r="N674" s="247">
        <f t="shared" si="158"/>
        <v>0</v>
      </c>
      <c r="O674" s="187" t="s">
        <v>1292</v>
      </c>
      <c r="P674" s="180"/>
      <c r="Q674" s="180"/>
      <c r="T674" s="50" cm="1">
        <f t="array" ref="T674">_xlfn._xlws.FILTER(cek_realisasi[Akrual],cek_realisasi[Akun]=perbaikan_revisi[[#This Row],[Column1]],0)</f>
        <v>1974000</v>
      </c>
      <c r="U674" s="50">
        <f>IF(perbaikan_revisi[[#This Row],[Akrual]]&gt;perbaikan_revisi[[#This Row],[JUMLAH ]],perbaikan_revisi[[#This Row],[Akrual]]-perbaikan_revisi[[#This Row],[JUMLAH ]],0)</f>
        <v>0</v>
      </c>
    </row>
    <row r="675" spans="1:21" ht="13.2" hidden="1" x14ac:dyDescent="0.25">
      <c r="A675" s="1" t="s">
        <v>488</v>
      </c>
      <c r="B675" s="51" t="s">
        <v>524</v>
      </c>
      <c r="C675" s="52" t="s">
        <v>73</v>
      </c>
      <c r="D675" s="51"/>
      <c r="E675" s="51"/>
      <c r="F675" s="53"/>
      <c r="G675" s="123">
        <f>G676</f>
        <v>20000000</v>
      </c>
      <c r="H675" s="151" t="s">
        <v>524</v>
      </c>
      <c r="I675" s="52" t="s">
        <v>73</v>
      </c>
      <c r="J675" s="51"/>
      <c r="K675" s="51"/>
      <c r="L675" s="53"/>
      <c r="M675" s="53">
        <f>M676</f>
        <v>20000000</v>
      </c>
      <c r="N675" s="324">
        <f>N676</f>
        <v>0</v>
      </c>
      <c r="O675" s="187" t="s">
        <v>1292</v>
      </c>
      <c r="P675" s="180"/>
      <c r="Q675" s="180"/>
      <c r="R675" s="4" t="s">
        <v>433</v>
      </c>
      <c r="S675" s="223" t="s">
        <v>508</v>
      </c>
      <c r="T675" s="53" cm="1">
        <f t="array" ref="T675">_xlfn._xlws.FILTER(cek_realisasi[Akrual],cek_realisasi[Akun]=perbaikan_revisi[[#This Row],[Column1]],0)</f>
        <v>0</v>
      </c>
      <c r="U675" s="53">
        <f>IF(perbaikan_revisi[[#This Row],[Akrual]]&gt;perbaikan_revisi[[#This Row],[JUMLAH ]],perbaikan_revisi[[#This Row],[Akrual]]-perbaikan_revisi[[#This Row],[JUMLAH ]],0)</f>
        <v>0</v>
      </c>
    </row>
    <row r="676" spans="1:21" ht="13.2" hidden="1" x14ac:dyDescent="0.25">
      <c r="A676" s="1" t="s">
        <v>489</v>
      </c>
      <c r="B676" s="48"/>
      <c r="C676" s="49" t="s">
        <v>939</v>
      </c>
      <c r="D676" s="48">
        <v>2</v>
      </c>
      <c r="E676" s="48" t="s">
        <v>26</v>
      </c>
      <c r="F676" s="50">
        <v>10000000</v>
      </c>
      <c r="G676" s="122">
        <f>ROUNDDOWN(D676*F676,-3)</f>
        <v>20000000</v>
      </c>
      <c r="H676" s="150"/>
      <c r="I676" s="49" t="s">
        <v>939</v>
      </c>
      <c r="J676" s="48">
        <v>2</v>
      </c>
      <c r="K676" s="48" t="s">
        <v>26</v>
      </c>
      <c r="L676" s="50">
        <v>10000000</v>
      </c>
      <c r="M676" s="50">
        <f>ROUNDDOWN(J676*L676,-3)</f>
        <v>20000000</v>
      </c>
      <c r="N676" s="247">
        <f>G676-M676</f>
        <v>0</v>
      </c>
      <c r="O676" s="187" t="s">
        <v>1292</v>
      </c>
      <c r="P676" s="180"/>
      <c r="Q676" s="180"/>
      <c r="T676" s="50" cm="1">
        <f t="array" ref="T676">_xlfn._xlws.FILTER(cek_realisasi[Akrual],cek_realisasi[Akun]=perbaikan_revisi[[#This Row],[Column1]],0)</f>
        <v>0</v>
      </c>
      <c r="U676" s="50">
        <f>IF(perbaikan_revisi[[#This Row],[Akrual]]&gt;perbaikan_revisi[[#This Row],[JUMLAH ]],perbaikan_revisi[[#This Row],[Akrual]]-perbaikan_revisi[[#This Row],[JUMLAH ]],0)</f>
        <v>0</v>
      </c>
    </row>
    <row r="677" spans="1:21" ht="13.2" hidden="1" x14ac:dyDescent="0.25">
      <c r="A677" s="1" t="s">
        <v>490</v>
      </c>
      <c r="B677" s="51" t="s">
        <v>533</v>
      </c>
      <c r="C677" s="52" t="s">
        <v>491</v>
      </c>
      <c r="D677" s="51"/>
      <c r="E677" s="51"/>
      <c r="F677" s="53"/>
      <c r="G677" s="123">
        <f>G678</f>
        <v>142041000</v>
      </c>
      <c r="H677" s="151" t="s">
        <v>533</v>
      </c>
      <c r="I677" s="52" t="s">
        <v>491</v>
      </c>
      <c r="J677" s="51"/>
      <c r="K677" s="51"/>
      <c r="L677" s="53"/>
      <c r="M677" s="53">
        <f>M678</f>
        <v>142041000</v>
      </c>
      <c r="N677" s="324">
        <f>N678</f>
        <v>0</v>
      </c>
      <c r="O677" s="187" t="s">
        <v>1292</v>
      </c>
      <c r="P677" s="180"/>
      <c r="Q677" s="180"/>
      <c r="R677" s="4" t="s">
        <v>433</v>
      </c>
      <c r="S677" s="223" t="s">
        <v>508</v>
      </c>
      <c r="T677" s="53" cm="1">
        <f t="array" ref="T677">_xlfn._xlws.FILTER(cek_realisasi[Akrual],cek_realisasi[Akun]=perbaikan_revisi[[#This Row],[Column1]],0)</f>
        <v>0</v>
      </c>
      <c r="U677" s="53">
        <f>IF(perbaikan_revisi[[#This Row],[Akrual]]&gt;perbaikan_revisi[[#This Row],[JUMLAH ]],perbaikan_revisi[[#This Row],[Akrual]]-perbaikan_revisi[[#This Row],[JUMLAH ]],0)</f>
        <v>0</v>
      </c>
    </row>
    <row r="678" spans="1:21" ht="26.4" hidden="1" x14ac:dyDescent="0.25">
      <c r="A678" s="1" t="s">
        <v>492</v>
      </c>
      <c r="B678" s="48"/>
      <c r="C678" s="49" t="s">
        <v>940</v>
      </c>
      <c r="D678" s="48">
        <v>3</v>
      </c>
      <c r="E678" s="48" t="s">
        <v>26</v>
      </c>
      <c r="F678" s="50">
        <v>47347000</v>
      </c>
      <c r="G678" s="122">
        <f>ROUNDDOWN(D678*F678,-3)</f>
        <v>142041000</v>
      </c>
      <c r="H678" s="150"/>
      <c r="I678" s="49" t="s">
        <v>940</v>
      </c>
      <c r="J678" s="48">
        <v>3</v>
      </c>
      <c r="K678" s="48" t="s">
        <v>26</v>
      </c>
      <c r="L678" s="50">
        <v>47347000</v>
      </c>
      <c r="M678" s="50">
        <f>ROUNDDOWN(J678*L678,-3)</f>
        <v>142041000</v>
      </c>
      <c r="N678" s="247">
        <f>G678-M678</f>
        <v>0</v>
      </c>
      <c r="O678" s="187" t="s">
        <v>1292</v>
      </c>
      <c r="P678" s="180"/>
      <c r="Q678" s="180"/>
      <c r="T678" s="50" cm="1">
        <f t="array" ref="T678">_xlfn._xlws.FILTER(cek_realisasi[Akrual],cek_realisasi[Akun]=perbaikan_revisi[[#This Row],[Column1]],0)</f>
        <v>0</v>
      </c>
      <c r="U678" s="50">
        <f>IF(perbaikan_revisi[[#This Row],[Akrual]]&gt;perbaikan_revisi[[#This Row],[JUMLAH ]],perbaikan_revisi[[#This Row],[Akrual]]-perbaikan_revisi[[#This Row],[JUMLAH ]],0)</f>
        <v>0</v>
      </c>
    </row>
    <row r="679" spans="1:21" ht="13.2" x14ac:dyDescent="0.25">
      <c r="A679" s="1" t="s">
        <v>493</v>
      </c>
      <c r="B679" s="60" t="s">
        <v>865</v>
      </c>
      <c r="C679" s="61" t="s">
        <v>494</v>
      </c>
      <c r="D679" s="60"/>
      <c r="E679" s="60" t="s">
        <v>553</v>
      </c>
      <c r="F679" s="62"/>
      <c r="G679" s="126">
        <f>G680</f>
        <v>91170000</v>
      </c>
      <c r="H679" s="154" t="s">
        <v>865</v>
      </c>
      <c r="I679" s="61" t="s">
        <v>494</v>
      </c>
      <c r="J679" s="60"/>
      <c r="K679" s="60" t="s">
        <v>553</v>
      </c>
      <c r="L679" s="62"/>
      <c r="M679" s="62">
        <f>M680</f>
        <v>91170000</v>
      </c>
      <c r="N679" s="335">
        <f>N680</f>
        <v>0</v>
      </c>
      <c r="O679" s="212"/>
      <c r="P679" s="180"/>
      <c r="Q679" s="180"/>
      <c r="T679" s="62" cm="1">
        <f t="array" ref="T679">_xlfn._xlws.FILTER(cek_realisasi[Akrual],cek_realisasi[Akun]=perbaikan_revisi[[#This Row],[Column1]],0)</f>
        <v>7727450</v>
      </c>
      <c r="U679" s="62">
        <f>IF(perbaikan_revisi[[#This Row],[Akrual]]&gt;perbaikan_revisi[[#This Row],[JUMLAH ]],perbaikan_revisi[[#This Row],[Akrual]]-perbaikan_revisi[[#This Row],[JUMLAH ]],0)</f>
        <v>0</v>
      </c>
    </row>
    <row r="680" spans="1:21" ht="13.2" x14ac:dyDescent="0.25">
      <c r="A680" s="1" t="s">
        <v>495</v>
      </c>
      <c r="B680" s="63" t="s">
        <v>21</v>
      </c>
      <c r="C680" s="64" t="s">
        <v>494</v>
      </c>
      <c r="D680" s="63"/>
      <c r="E680" s="63"/>
      <c r="F680" s="65"/>
      <c r="G680" s="127">
        <f>SUM(G681,G686)</f>
        <v>91170000</v>
      </c>
      <c r="H680" s="155" t="s">
        <v>21</v>
      </c>
      <c r="I680" s="64" t="s">
        <v>494</v>
      </c>
      <c r="J680" s="63"/>
      <c r="K680" s="63"/>
      <c r="L680" s="65"/>
      <c r="M680" s="65">
        <f>SUM(M681,M686)</f>
        <v>91170000</v>
      </c>
      <c r="N680" s="327">
        <f>SUM(N681,N686)</f>
        <v>0</v>
      </c>
      <c r="O680" s="213"/>
      <c r="P680" s="180" t="s">
        <v>507</v>
      </c>
      <c r="Q680" s="180" t="s">
        <v>508</v>
      </c>
      <c r="S680" s="223"/>
      <c r="T680" s="65" cm="1">
        <f t="array" ref="T680">_xlfn._xlws.FILTER(cek_realisasi[Akrual],cek_realisasi[Akun]=perbaikan_revisi[[#This Row],[Column1]],0)</f>
        <v>7727450</v>
      </c>
      <c r="U680" s="65">
        <f>IF(perbaikan_revisi[[#This Row],[Akrual]]&gt;perbaikan_revisi[[#This Row],[JUMLAH ]],perbaikan_revisi[[#This Row],[Akrual]]-perbaikan_revisi[[#This Row],[JUMLAH ]],0)</f>
        <v>0</v>
      </c>
    </row>
    <row r="681" spans="1:21" ht="13.2" hidden="1" x14ac:dyDescent="0.25">
      <c r="A681" s="1" t="s">
        <v>496</v>
      </c>
      <c r="B681" s="51" t="s">
        <v>523</v>
      </c>
      <c r="C681" s="52" t="s">
        <v>24</v>
      </c>
      <c r="D681" s="51"/>
      <c r="E681" s="51"/>
      <c r="F681" s="53"/>
      <c r="G681" s="123">
        <f>SUM(G682:G685)</f>
        <v>39000000</v>
      </c>
      <c r="H681" s="151" t="s">
        <v>523</v>
      </c>
      <c r="I681" s="52" t="s">
        <v>24</v>
      </c>
      <c r="J681" s="51"/>
      <c r="K681" s="51"/>
      <c r="L681" s="53"/>
      <c r="M681" s="53">
        <f>SUM(M682:M685)</f>
        <v>39000000</v>
      </c>
      <c r="N681" s="324">
        <f>SUM(N682:N685)</f>
        <v>0</v>
      </c>
      <c r="O681" s="187" t="s">
        <v>1292</v>
      </c>
      <c r="P681" s="180"/>
      <c r="Q681" s="180"/>
      <c r="R681" s="4" t="s">
        <v>433</v>
      </c>
      <c r="S681" s="223" t="s">
        <v>508</v>
      </c>
      <c r="T681" s="53" cm="1">
        <f t="array" ref="T681">_xlfn._xlws.FILTER(cek_realisasi[Akrual],cek_realisasi[Akun]=perbaikan_revisi[[#This Row],[Column1]],0)</f>
        <v>7727450</v>
      </c>
      <c r="U681" s="53">
        <f>IF(perbaikan_revisi[[#This Row],[Akrual]]&gt;perbaikan_revisi[[#This Row],[JUMLAH ]],perbaikan_revisi[[#This Row],[Akrual]]-perbaikan_revisi[[#This Row],[JUMLAH ]],0)</f>
        <v>0</v>
      </c>
    </row>
    <row r="682" spans="1:21" ht="13.2" hidden="1" x14ac:dyDescent="0.25">
      <c r="A682" s="1" t="s">
        <v>497</v>
      </c>
      <c r="B682" s="48"/>
      <c r="C682" s="49" t="s">
        <v>554</v>
      </c>
      <c r="D682" s="48">
        <v>100</v>
      </c>
      <c r="E682" s="48" t="s">
        <v>26</v>
      </c>
      <c r="F682" s="50">
        <v>70000</v>
      </c>
      <c r="G682" s="122">
        <f>ROUNDDOWN(D682*F682,-3)</f>
        <v>7000000</v>
      </c>
      <c r="H682" s="150"/>
      <c r="I682" s="49" t="s">
        <v>554</v>
      </c>
      <c r="J682" s="48">
        <v>100</v>
      </c>
      <c r="K682" s="48" t="s">
        <v>26</v>
      </c>
      <c r="L682" s="50">
        <v>70000</v>
      </c>
      <c r="M682" s="50">
        <f>ROUNDDOWN(J682*L682,-3)</f>
        <v>7000000</v>
      </c>
      <c r="N682" s="247">
        <f t="shared" ref="N682:N685" si="159">G682-M682</f>
        <v>0</v>
      </c>
      <c r="O682" s="187" t="s">
        <v>1292</v>
      </c>
      <c r="P682" s="180"/>
      <c r="Q682" s="180"/>
      <c r="T682" s="50" cm="1">
        <f t="array" ref="T682">_xlfn._xlws.FILTER(cek_realisasi[Akrual],cek_realisasi[Akun]=perbaikan_revisi[[#This Row],[Column1]],0)</f>
        <v>0</v>
      </c>
      <c r="U682" s="50">
        <f>IF(perbaikan_revisi[[#This Row],[Akrual]]&gt;perbaikan_revisi[[#This Row],[JUMLAH ]],perbaikan_revisi[[#This Row],[Akrual]]-perbaikan_revisi[[#This Row],[JUMLAH ]],0)</f>
        <v>0</v>
      </c>
    </row>
    <row r="683" spans="1:21" ht="13.2" hidden="1" x14ac:dyDescent="0.25">
      <c r="A683" s="1" t="s">
        <v>498</v>
      </c>
      <c r="B683" s="48"/>
      <c r="C683" s="49" t="s">
        <v>555</v>
      </c>
      <c r="D683" s="48">
        <v>8</v>
      </c>
      <c r="E683" s="48" t="s">
        <v>120</v>
      </c>
      <c r="F683" s="50">
        <v>1500000</v>
      </c>
      <c r="G683" s="122">
        <f>ROUNDDOWN(D683*F683,-3)</f>
        <v>12000000</v>
      </c>
      <c r="H683" s="150"/>
      <c r="I683" s="49" t="s">
        <v>555</v>
      </c>
      <c r="J683" s="48">
        <v>8</v>
      </c>
      <c r="K683" s="48" t="s">
        <v>120</v>
      </c>
      <c r="L683" s="50">
        <v>1500000</v>
      </c>
      <c r="M683" s="50">
        <f>ROUNDDOWN(J683*L683,-3)</f>
        <v>12000000</v>
      </c>
      <c r="N683" s="247">
        <f t="shared" si="159"/>
        <v>0</v>
      </c>
      <c r="O683" s="187" t="s">
        <v>1292</v>
      </c>
      <c r="P683" s="180"/>
      <c r="Q683" s="180"/>
      <c r="T683" s="50" cm="1">
        <f t="array" ref="T683">_xlfn._xlws.FILTER(cek_realisasi[Akrual],cek_realisasi[Akun]=perbaikan_revisi[[#This Row],[Column1]],0)</f>
        <v>2983450</v>
      </c>
      <c r="U683" s="50">
        <f>IF(perbaikan_revisi[[#This Row],[Akrual]]&gt;perbaikan_revisi[[#This Row],[JUMLAH ]],perbaikan_revisi[[#This Row],[Akrual]]-perbaikan_revisi[[#This Row],[JUMLAH ]],0)</f>
        <v>0</v>
      </c>
    </row>
    <row r="684" spans="1:21" ht="13.2" hidden="1" x14ac:dyDescent="0.25">
      <c r="A684" s="1" t="s">
        <v>941</v>
      </c>
      <c r="B684" s="48"/>
      <c r="C684" s="49" t="s">
        <v>556</v>
      </c>
      <c r="D684" s="48">
        <v>8</v>
      </c>
      <c r="E684" s="48" t="s">
        <v>120</v>
      </c>
      <c r="F684" s="50">
        <v>1500000</v>
      </c>
      <c r="G684" s="122">
        <f>ROUNDDOWN(D684*F684,-3)</f>
        <v>12000000</v>
      </c>
      <c r="H684" s="150"/>
      <c r="I684" s="49" t="s">
        <v>556</v>
      </c>
      <c r="J684" s="48">
        <v>8</v>
      </c>
      <c r="K684" s="48" t="s">
        <v>120</v>
      </c>
      <c r="L684" s="50">
        <v>1500000</v>
      </c>
      <c r="M684" s="50">
        <f>ROUNDDOWN(J684*L684,-3)</f>
        <v>12000000</v>
      </c>
      <c r="N684" s="247">
        <f t="shared" si="159"/>
        <v>0</v>
      </c>
      <c r="O684" s="187" t="s">
        <v>1292</v>
      </c>
      <c r="P684" s="180"/>
      <c r="Q684" s="180"/>
      <c r="T684" s="50" cm="1">
        <f t="array" ref="T684">_xlfn._xlws.FILTER(cek_realisasi[Akrual],cek_realisasi[Akun]=perbaikan_revisi[[#This Row],[Column1]],0)</f>
        <v>2830000</v>
      </c>
      <c r="U684" s="50">
        <f>IF(perbaikan_revisi[[#This Row],[Akrual]]&gt;perbaikan_revisi[[#This Row],[JUMLAH ]],perbaikan_revisi[[#This Row],[Akrual]]-perbaikan_revisi[[#This Row],[JUMLAH ]],0)</f>
        <v>0</v>
      </c>
    </row>
    <row r="685" spans="1:21" ht="13.2" hidden="1" x14ac:dyDescent="0.25">
      <c r="A685" s="1" t="s">
        <v>942</v>
      </c>
      <c r="B685" s="48"/>
      <c r="C685" s="49" t="s">
        <v>557</v>
      </c>
      <c r="D685" s="48">
        <v>8</v>
      </c>
      <c r="E685" s="48" t="s">
        <v>120</v>
      </c>
      <c r="F685" s="50">
        <v>1000000</v>
      </c>
      <c r="G685" s="122">
        <f>ROUNDDOWN(D685*F685,-3)</f>
        <v>8000000</v>
      </c>
      <c r="H685" s="150"/>
      <c r="I685" s="49" t="s">
        <v>557</v>
      </c>
      <c r="J685" s="48">
        <v>8</v>
      </c>
      <c r="K685" s="48" t="s">
        <v>120</v>
      </c>
      <c r="L685" s="50">
        <v>1000000</v>
      </c>
      <c r="M685" s="50">
        <f>ROUNDDOWN(J685*L685,-3)</f>
        <v>8000000</v>
      </c>
      <c r="N685" s="247">
        <f t="shared" si="159"/>
        <v>0</v>
      </c>
      <c r="O685" s="187" t="s">
        <v>1292</v>
      </c>
      <c r="P685" s="180"/>
      <c r="Q685" s="180"/>
      <c r="T685" s="50" cm="1">
        <f t="array" ref="T685">_xlfn._xlws.FILTER(cek_realisasi[Akrual],cek_realisasi[Akun]=perbaikan_revisi[[#This Row],[Column1]],0)</f>
        <v>1914000</v>
      </c>
      <c r="U685" s="50">
        <f>IF(perbaikan_revisi[[#This Row],[Akrual]]&gt;perbaikan_revisi[[#This Row],[JUMLAH ]],perbaikan_revisi[[#This Row],[Akrual]]-perbaikan_revisi[[#This Row],[JUMLAH ]],0)</f>
        <v>0</v>
      </c>
    </row>
    <row r="686" spans="1:21" ht="13.2" hidden="1" x14ac:dyDescent="0.25">
      <c r="A686" s="1" t="s">
        <v>943</v>
      </c>
      <c r="B686" s="51" t="s">
        <v>525</v>
      </c>
      <c r="C686" s="52" t="s">
        <v>35</v>
      </c>
      <c r="D686" s="51"/>
      <c r="E686" s="51"/>
      <c r="F686" s="53"/>
      <c r="G686" s="123">
        <f>G687</f>
        <v>52170000</v>
      </c>
      <c r="H686" s="151" t="s">
        <v>525</v>
      </c>
      <c r="I686" s="52" t="s">
        <v>35</v>
      </c>
      <c r="J686" s="51"/>
      <c r="K686" s="51"/>
      <c r="L686" s="53"/>
      <c r="M686" s="53">
        <f>M687</f>
        <v>52170000</v>
      </c>
      <c r="N686" s="324">
        <f>N687</f>
        <v>0</v>
      </c>
      <c r="O686" s="187" t="s">
        <v>1292</v>
      </c>
      <c r="P686" s="180"/>
      <c r="Q686" s="180"/>
      <c r="R686" s="4" t="s">
        <v>433</v>
      </c>
      <c r="S686" s="223" t="s">
        <v>508</v>
      </c>
      <c r="T686" s="53" cm="1">
        <f t="array" ref="T686">_xlfn._xlws.FILTER(cek_realisasi[Akrual],cek_realisasi[Akun]=perbaikan_revisi[[#This Row],[Column1]],0)</f>
        <v>0</v>
      </c>
      <c r="U686" s="53">
        <f>IF(perbaikan_revisi[[#This Row],[Akrual]]&gt;perbaikan_revisi[[#This Row],[JUMLAH ]],perbaikan_revisi[[#This Row],[Akrual]]-perbaikan_revisi[[#This Row],[JUMLAH ]],0)</f>
        <v>0</v>
      </c>
    </row>
    <row r="687" spans="1:21" ht="13.2" hidden="1" x14ac:dyDescent="0.25">
      <c r="A687" s="1" t="s">
        <v>944</v>
      </c>
      <c r="B687" s="48"/>
      <c r="C687" s="49" t="s">
        <v>945</v>
      </c>
      <c r="D687" s="48">
        <v>10</v>
      </c>
      <c r="E687" s="48" t="s">
        <v>26</v>
      </c>
      <c r="F687" s="50">
        <v>5217000</v>
      </c>
      <c r="G687" s="122">
        <f>ROUNDDOWN(D687*F687,-3)</f>
        <v>52170000</v>
      </c>
      <c r="H687" s="150"/>
      <c r="I687" s="49" t="s">
        <v>945</v>
      </c>
      <c r="J687" s="48">
        <v>10</v>
      </c>
      <c r="K687" s="48" t="s">
        <v>26</v>
      </c>
      <c r="L687" s="50">
        <v>5217000</v>
      </c>
      <c r="M687" s="50">
        <f>ROUNDDOWN(J687*L687,-3)</f>
        <v>52170000</v>
      </c>
      <c r="N687" s="247">
        <f>G687-M687</f>
        <v>0</v>
      </c>
      <c r="O687" s="187" t="s">
        <v>1292</v>
      </c>
      <c r="P687" s="180"/>
      <c r="Q687" s="180"/>
      <c r="T687" s="50" cm="1">
        <f t="array" ref="T687">_xlfn._xlws.FILTER(cek_realisasi[Akrual],cek_realisasi[Akun]=perbaikan_revisi[[#This Row],[Column1]],0)</f>
        <v>0</v>
      </c>
      <c r="U687" s="50">
        <f>IF(perbaikan_revisi[[#This Row],[Akrual]]&gt;perbaikan_revisi[[#This Row],[JUMLAH ]],perbaikan_revisi[[#This Row],[Akrual]]-perbaikan_revisi[[#This Row],[JUMLAH ]],0)</f>
        <v>0</v>
      </c>
    </row>
    <row r="688" spans="1:21" ht="13.2" x14ac:dyDescent="0.25">
      <c r="A688" s="1"/>
      <c r="C688" s="5"/>
      <c r="D688" s="6"/>
      <c r="E688" s="6"/>
      <c r="F688" s="7"/>
      <c r="G688" s="7"/>
      <c r="I688" s="5"/>
      <c r="J688" s="6"/>
      <c r="K688" s="6"/>
      <c r="L688" s="7"/>
      <c r="M688" s="7"/>
    </row>
    <row r="689" spans="3:19" s="1" customFormat="1" ht="13.2" x14ac:dyDescent="0.3">
      <c r="C689" s="5"/>
      <c r="D689" s="6"/>
      <c r="F689" s="7"/>
      <c r="G689" s="304"/>
      <c r="I689" s="5"/>
      <c r="J689" s="6"/>
      <c r="L689" s="304" t="s">
        <v>1299</v>
      </c>
      <c r="O689" s="6"/>
      <c r="S689" s="6"/>
    </row>
    <row r="690" spans="3:19" s="1" customFormat="1" ht="13.2" x14ac:dyDescent="0.3">
      <c r="C690" s="5"/>
      <c r="D690" s="6"/>
      <c r="F690" s="7"/>
      <c r="G690" s="304"/>
      <c r="I690" s="5"/>
      <c r="J690" s="6"/>
      <c r="L690" s="304" t="s">
        <v>978</v>
      </c>
      <c r="O690" s="6"/>
      <c r="S690" s="6"/>
    </row>
    <row r="691" spans="3:19" s="1" customFormat="1" ht="13.2" x14ac:dyDescent="0.3">
      <c r="C691" s="5"/>
      <c r="D691" s="6"/>
      <c r="F691" s="7"/>
      <c r="G691" s="304"/>
      <c r="I691" s="5"/>
      <c r="J691" s="6"/>
      <c r="L691" s="304"/>
      <c r="O691" s="6"/>
      <c r="S691" s="6"/>
    </row>
    <row r="692" spans="3:19" s="1" customFormat="1" ht="13.2" x14ac:dyDescent="0.3">
      <c r="C692" s="5"/>
      <c r="D692" s="6"/>
      <c r="F692" s="7"/>
      <c r="G692" s="304"/>
      <c r="I692" s="5"/>
      <c r="J692" s="6"/>
      <c r="L692" s="304"/>
      <c r="O692" s="6"/>
      <c r="S692" s="6"/>
    </row>
    <row r="693" spans="3:19" s="1" customFormat="1" ht="13.2" x14ac:dyDescent="0.3">
      <c r="C693" s="5"/>
      <c r="D693" s="6"/>
      <c r="F693" s="7"/>
      <c r="G693" s="304"/>
      <c r="I693" s="5"/>
      <c r="J693" s="6"/>
      <c r="L693" s="304"/>
      <c r="O693" s="6"/>
      <c r="S693" s="6"/>
    </row>
    <row r="694" spans="3:19" s="1" customFormat="1" ht="13.2" x14ac:dyDescent="0.3">
      <c r="C694" s="5"/>
      <c r="D694" s="6"/>
      <c r="F694" s="7"/>
      <c r="G694" s="304"/>
      <c r="I694" s="5"/>
      <c r="J694" s="6"/>
      <c r="L694" s="304"/>
      <c r="O694" s="6"/>
      <c r="S694" s="6"/>
    </row>
    <row r="695" spans="3:19" s="1" customFormat="1" ht="13.2" x14ac:dyDescent="0.3">
      <c r="C695" s="5"/>
      <c r="D695" s="6"/>
      <c r="F695" s="7"/>
      <c r="G695" s="304"/>
      <c r="I695" s="5"/>
      <c r="J695" s="6"/>
      <c r="L695" s="304"/>
      <c r="O695" s="6"/>
      <c r="S695" s="6"/>
    </row>
    <row r="696" spans="3:19" s="1" customFormat="1" ht="13.2" x14ac:dyDescent="0.3">
      <c r="C696" s="5"/>
      <c r="D696" s="6"/>
      <c r="F696" s="7"/>
      <c r="G696" s="304"/>
      <c r="I696" s="5"/>
      <c r="J696" s="6"/>
      <c r="L696" s="304"/>
      <c r="O696" s="6"/>
      <c r="S696" s="6"/>
    </row>
    <row r="697" spans="3:19" s="1" customFormat="1" ht="13.2" x14ac:dyDescent="0.3">
      <c r="C697" s="5"/>
      <c r="D697" s="6"/>
      <c r="F697" s="7"/>
      <c r="G697" s="304"/>
      <c r="I697" s="5"/>
      <c r="J697" s="6"/>
      <c r="L697" s="304"/>
      <c r="O697" s="6"/>
      <c r="S697" s="6"/>
    </row>
    <row r="698" spans="3:19" s="1" customFormat="1" ht="13.2" x14ac:dyDescent="0.3">
      <c r="C698" s="5"/>
      <c r="D698" s="6"/>
      <c r="F698" s="7"/>
      <c r="G698" s="304"/>
      <c r="I698" s="5"/>
      <c r="J698" s="6"/>
      <c r="L698" s="304"/>
      <c r="O698" s="6"/>
      <c r="S698" s="6"/>
    </row>
    <row r="699" spans="3:19" s="1" customFormat="1" ht="13.2" x14ac:dyDescent="0.3">
      <c r="C699" s="5"/>
      <c r="D699" s="6"/>
      <c r="F699" s="7"/>
      <c r="G699" s="304"/>
      <c r="I699" s="5"/>
      <c r="J699" s="6"/>
      <c r="L699" s="304"/>
      <c r="O699" s="6"/>
      <c r="S699" s="6"/>
    </row>
    <row r="700" spans="3:19" s="1" customFormat="1" ht="13.2" x14ac:dyDescent="0.3">
      <c r="C700" s="5"/>
      <c r="D700" s="6"/>
      <c r="F700" s="7"/>
      <c r="G700" s="304"/>
      <c r="I700" s="5"/>
      <c r="J700" s="6"/>
      <c r="L700" s="304"/>
      <c r="O700" s="6"/>
      <c r="S700" s="6"/>
    </row>
    <row r="701" spans="3:19" s="1" customFormat="1" ht="13.2" x14ac:dyDescent="0.3">
      <c r="C701" s="5"/>
      <c r="D701" s="6"/>
      <c r="F701" s="7"/>
      <c r="G701" s="305"/>
      <c r="I701" s="5"/>
      <c r="J701" s="6"/>
      <c r="L701" s="305" t="s">
        <v>526</v>
      </c>
      <c r="O701" s="6"/>
      <c r="S701" s="6"/>
    </row>
    <row r="702" spans="3:19" s="1" customFormat="1" ht="13.2" x14ac:dyDescent="0.3">
      <c r="C702" s="5"/>
      <c r="D702" s="6"/>
      <c r="F702" s="7"/>
      <c r="G702" s="304"/>
      <c r="I702" s="5"/>
      <c r="J702" s="6"/>
      <c r="L702" s="304" t="s">
        <v>527</v>
      </c>
      <c r="O702" s="6"/>
      <c r="S702" s="6"/>
    </row>
    <row r="703" spans="3:19" s="1" customFormat="1" ht="13.2" x14ac:dyDescent="0.3">
      <c r="C703" s="5"/>
      <c r="D703" s="6"/>
      <c r="E703" s="6"/>
      <c r="F703" s="7"/>
      <c r="G703" s="7"/>
      <c r="I703" s="5"/>
      <c r="J703" s="6"/>
      <c r="K703" s="6"/>
      <c r="L703" s="7"/>
      <c r="M703" s="7"/>
      <c r="O703" s="6"/>
      <c r="S703" s="6"/>
    </row>
    <row r="704" spans="3:19" s="1" customFormat="1" ht="13.2" x14ac:dyDescent="0.3">
      <c r="C704" s="5"/>
      <c r="D704" s="6"/>
      <c r="E704" s="6"/>
      <c r="F704" s="7"/>
      <c r="G704" s="7"/>
      <c r="I704" s="5"/>
      <c r="J704" s="6"/>
      <c r="K704" s="6"/>
      <c r="L704" s="7"/>
      <c r="M704" s="7"/>
      <c r="O704" s="6"/>
      <c r="S704" s="6"/>
    </row>
    <row r="705" spans="3:19" s="1" customFormat="1" ht="13.2" x14ac:dyDescent="0.3">
      <c r="C705" s="5"/>
      <c r="D705" s="6"/>
      <c r="E705" s="6"/>
      <c r="F705" s="7"/>
      <c r="G705" s="7"/>
      <c r="I705" s="5"/>
      <c r="J705" s="6"/>
      <c r="K705" s="6"/>
      <c r="L705" s="7"/>
      <c r="M705" s="7"/>
      <c r="O705" s="6"/>
      <c r="S705" s="6"/>
    </row>
    <row r="706" spans="3:19" s="1" customFormat="1" ht="13.2" x14ac:dyDescent="0.3">
      <c r="C706" s="5"/>
      <c r="D706" s="6"/>
      <c r="E706" s="6"/>
      <c r="F706" s="7"/>
      <c r="G706" s="7"/>
      <c r="I706" s="5"/>
      <c r="J706" s="6"/>
      <c r="K706" s="6"/>
      <c r="L706" s="7"/>
      <c r="M706" s="7"/>
      <c r="O706" s="6"/>
      <c r="S706" s="6"/>
    </row>
    <row r="707" spans="3:19" s="1" customFormat="1" ht="13.2" x14ac:dyDescent="0.3">
      <c r="C707" s="5"/>
      <c r="D707" s="6"/>
      <c r="E707" s="6"/>
      <c r="F707" s="7"/>
      <c r="G707" s="7"/>
      <c r="I707" s="5"/>
      <c r="J707" s="6"/>
      <c r="K707" s="6"/>
      <c r="L707" s="7"/>
      <c r="M707" s="7"/>
      <c r="O707" s="6"/>
      <c r="S707" s="6"/>
    </row>
    <row r="708" spans="3:19" s="1" customFormat="1" ht="13.2" x14ac:dyDescent="0.3">
      <c r="C708" s="5"/>
      <c r="D708" s="6"/>
      <c r="E708" s="6"/>
      <c r="F708" s="7"/>
      <c r="G708" s="7"/>
      <c r="I708" s="5"/>
      <c r="J708" s="6"/>
      <c r="K708" s="6"/>
      <c r="L708" s="7"/>
      <c r="M708" s="7"/>
      <c r="O708" s="6"/>
      <c r="S708" s="6"/>
    </row>
    <row r="709" spans="3:19" s="1" customFormat="1" ht="13.2" x14ac:dyDescent="0.3">
      <c r="C709" s="5"/>
      <c r="D709" s="6"/>
      <c r="E709" s="6"/>
      <c r="F709" s="7"/>
      <c r="G709" s="7"/>
      <c r="I709" s="5"/>
      <c r="J709" s="6"/>
      <c r="K709" s="6"/>
      <c r="L709" s="7"/>
      <c r="M709" s="7"/>
      <c r="O709" s="6"/>
      <c r="S709" s="6"/>
    </row>
    <row r="710" spans="3:19" s="1" customFormat="1" ht="13.2" x14ac:dyDescent="0.3">
      <c r="C710" s="5"/>
      <c r="D710" s="6"/>
      <c r="E710" s="6"/>
      <c r="F710" s="7"/>
      <c r="G710" s="7"/>
      <c r="I710" s="5"/>
      <c r="J710" s="6"/>
      <c r="K710" s="6"/>
      <c r="L710" s="7"/>
      <c r="M710" s="7"/>
      <c r="O710" s="6"/>
      <c r="S710" s="6"/>
    </row>
    <row r="711" spans="3:19" s="1" customFormat="1" ht="13.2" x14ac:dyDescent="0.3">
      <c r="C711" s="5"/>
      <c r="D711" s="6"/>
      <c r="E711" s="6"/>
      <c r="F711" s="7"/>
      <c r="G711" s="7"/>
      <c r="I711" s="5"/>
      <c r="J711" s="6"/>
      <c r="K711" s="6"/>
      <c r="L711" s="7"/>
      <c r="M711" s="7"/>
      <c r="O711" s="6"/>
      <c r="S711" s="6"/>
    </row>
    <row r="712" spans="3:19" s="1" customFormat="1" ht="13.2" x14ac:dyDescent="0.3">
      <c r="C712" s="5"/>
      <c r="D712" s="6"/>
      <c r="E712" s="6"/>
      <c r="F712" s="7"/>
      <c r="G712" s="7"/>
      <c r="I712" s="5"/>
      <c r="J712" s="6"/>
      <c r="K712" s="6"/>
      <c r="L712" s="7"/>
      <c r="M712" s="7"/>
      <c r="O712" s="6"/>
      <c r="S712" s="6"/>
    </row>
    <row r="713" spans="3:19" s="1" customFormat="1" ht="13.2" x14ac:dyDescent="0.3">
      <c r="C713" s="5"/>
      <c r="D713" s="6"/>
      <c r="E713" s="6"/>
      <c r="F713" s="7"/>
      <c r="G713" s="7"/>
      <c r="I713" s="5"/>
      <c r="J713" s="6"/>
      <c r="K713" s="6"/>
      <c r="L713" s="7"/>
      <c r="M713" s="7"/>
      <c r="O713" s="6"/>
      <c r="S713" s="6"/>
    </row>
    <row r="714" spans="3:19" s="1" customFormat="1" ht="13.2" x14ac:dyDescent="0.3">
      <c r="C714" s="5"/>
      <c r="D714" s="6"/>
      <c r="E714" s="6"/>
      <c r="F714" s="7"/>
      <c r="G714" s="7"/>
      <c r="I714" s="5"/>
      <c r="J714" s="6"/>
      <c r="K714" s="6"/>
      <c r="L714" s="7"/>
      <c r="M714" s="7"/>
      <c r="O714" s="6"/>
      <c r="S714" s="6"/>
    </row>
    <row r="715" spans="3:19" s="1" customFormat="1" ht="13.2" x14ac:dyDescent="0.3">
      <c r="C715" s="5"/>
      <c r="D715" s="6"/>
      <c r="E715" s="6"/>
      <c r="F715" s="7"/>
      <c r="G715" s="7"/>
      <c r="I715" s="5"/>
      <c r="J715" s="6"/>
      <c r="K715" s="6"/>
      <c r="L715" s="7"/>
      <c r="M715" s="7"/>
      <c r="O715" s="6"/>
      <c r="S715" s="6"/>
    </row>
    <row r="716" spans="3:19" s="1" customFormat="1" ht="13.2" x14ac:dyDescent="0.3">
      <c r="C716" s="5"/>
      <c r="D716" s="6"/>
      <c r="E716" s="6"/>
      <c r="F716" s="7"/>
      <c r="G716" s="7"/>
      <c r="I716" s="5"/>
      <c r="J716" s="6"/>
      <c r="K716" s="6"/>
      <c r="L716" s="7"/>
      <c r="M716" s="7"/>
      <c r="O716" s="6"/>
      <c r="S716" s="6"/>
    </row>
    <row r="717" spans="3:19" s="1" customFormat="1" ht="13.2" x14ac:dyDescent="0.3">
      <c r="C717" s="5"/>
      <c r="D717" s="6"/>
      <c r="E717" s="6"/>
      <c r="F717" s="7"/>
      <c r="G717" s="7"/>
      <c r="I717" s="5"/>
      <c r="J717" s="6"/>
      <c r="K717" s="6"/>
      <c r="L717" s="7"/>
      <c r="M717" s="7"/>
      <c r="O717" s="6"/>
      <c r="S717" s="6"/>
    </row>
    <row r="718" spans="3:19" s="1" customFormat="1" ht="13.2" x14ac:dyDescent="0.3">
      <c r="C718" s="5"/>
      <c r="D718" s="6"/>
      <c r="E718" s="6"/>
      <c r="F718" s="7"/>
      <c r="G718" s="7"/>
      <c r="I718" s="5"/>
      <c r="J718" s="6"/>
      <c r="K718" s="6"/>
      <c r="L718" s="7"/>
      <c r="M718" s="7"/>
      <c r="O718" s="6"/>
      <c r="S718" s="6"/>
    </row>
    <row r="719" spans="3:19" s="1" customFormat="1" ht="13.2" x14ac:dyDescent="0.3">
      <c r="C719" s="5"/>
      <c r="D719" s="6"/>
      <c r="E719" s="6"/>
      <c r="F719" s="7"/>
      <c r="G719" s="7"/>
      <c r="I719" s="5"/>
      <c r="J719" s="6"/>
      <c r="K719" s="6"/>
      <c r="L719" s="7"/>
      <c r="M719" s="7"/>
      <c r="O719" s="6"/>
      <c r="S719" s="6"/>
    </row>
    <row r="720" spans="3:19" s="1" customFormat="1" ht="13.2" x14ac:dyDescent="0.3">
      <c r="C720" s="5"/>
      <c r="D720" s="6"/>
      <c r="E720" s="6"/>
      <c r="F720" s="7"/>
      <c r="G720" s="7"/>
      <c r="I720" s="5"/>
      <c r="J720" s="6"/>
      <c r="K720" s="6"/>
      <c r="L720" s="7"/>
      <c r="M720" s="7"/>
      <c r="O720" s="6"/>
      <c r="S720" s="6"/>
    </row>
    <row r="721" spans="3:19" s="1" customFormat="1" ht="13.2" x14ac:dyDescent="0.3">
      <c r="C721" s="5"/>
      <c r="D721" s="6"/>
      <c r="E721" s="6"/>
      <c r="F721" s="7"/>
      <c r="G721" s="7"/>
      <c r="I721" s="5"/>
      <c r="J721" s="6"/>
      <c r="K721" s="6"/>
      <c r="L721" s="7"/>
      <c r="M721" s="7"/>
      <c r="O721" s="6"/>
      <c r="S721" s="6"/>
    </row>
    <row r="722" spans="3:19" s="1" customFormat="1" ht="13.2" x14ac:dyDescent="0.3">
      <c r="C722" s="5"/>
      <c r="D722" s="6"/>
      <c r="E722" s="6"/>
      <c r="F722" s="7"/>
      <c r="G722" s="7"/>
      <c r="I722" s="5"/>
      <c r="J722" s="6"/>
      <c r="K722" s="6"/>
      <c r="L722" s="7"/>
      <c r="M722" s="7"/>
      <c r="O722" s="6"/>
      <c r="S722" s="6"/>
    </row>
    <row r="723" spans="3:19" s="1" customFormat="1" ht="13.2" x14ac:dyDescent="0.3">
      <c r="C723" s="5"/>
      <c r="D723" s="6"/>
      <c r="E723" s="6"/>
      <c r="F723" s="7"/>
      <c r="G723" s="7"/>
      <c r="I723" s="5"/>
      <c r="J723" s="6"/>
      <c r="K723" s="6"/>
      <c r="L723" s="7"/>
      <c r="M723" s="7"/>
      <c r="O723" s="6"/>
      <c r="S723" s="6"/>
    </row>
    <row r="724" spans="3:19" s="1" customFormat="1" ht="13.2" x14ac:dyDescent="0.3">
      <c r="C724" s="5"/>
      <c r="D724" s="6"/>
      <c r="E724" s="6"/>
      <c r="F724" s="7"/>
      <c r="G724" s="7"/>
      <c r="I724" s="5"/>
      <c r="J724" s="6"/>
      <c r="K724" s="6"/>
      <c r="L724" s="7"/>
      <c r="M724" s="7"/>
      <c r="O724" s="6"/>
      <c r="S724" s="6"/>
    </row>
    <row r="725" spans="3:19" s="1" customFormat="1" ht="13.2" x14ac:dyDescent="0.3">
      <c r="C725" s="5"/>
      <c r="D725" s="6"/>
      <c r="E725" s="6"/>
      <c r="F725" s="7"/>
      <c r="G725" s="7"/>
      <c r="I725" s="5"/>
      <c r="J725" s="6"/>
      <c r="K725" s="6"/>
      <c r="L725" s="7"/>
      <c r="M725" s="7"/>
      <c r="O725" s="6"/>
      <c r="S725" s="6"/>
    </row>
    <row r="726" spans="3:19" s="1" customFormat="1" ht="13.2" x14ac:dyDescent="0.3">
      <c r="C726" s="5"/>
      <c r="D726" s="6"/>
      <c r="E726" s="6"/>
      <c r="F726" s="7"/>
      <c r="G726" s="7"/>
      <c r="I726" s="5"/>
      <c r="J726" s="6"/>
      <c r="K726" s="6"/>
      <c r="L726" s="7"/>
      <c r="M726" s="7"/>
      <c r="O726" s="6"/>
      <c r="S726" s="6"/>
    </row>
    <row r="727" spans="3:19" s="1" customFormat="1" ht="13.2" x14ac:dyDescent="0.3">
      <c r="C727" s="5"/>
      <c r="D727" s="6"/>
      <c r="E727" s="6"/>
      <c r="F727" s="7"/>
      <c r="G727" s="7"/>
      <c r="I727" s="5"/>
      <c r="J727" s="6"/>
      <c r="K727" s="6"/>
      <c r="L727" s="7"/>
      <c r="M727" s="7"/>
      <c r="O727" s="6"/>
      <c r="S727" s="6"/>
    </row>
    <row r="728" spans="3:19" s="1" customFormat="1" ht="13.2" x14ac:dyDescent="0.3">
      <c r="C728" s="5"/>
      <c r="D728" s="6"/>
      <c r="E728" s="6"/>
      <c r="F728" s="7"/>
      <c r="G728" s="7"/>
      <c r="I728" s="5"/>
      <c r="J728" s="6"/>
      <c r="K728" s="6"/>
      <c r="L728" s="7"/>
      <c r="M728" s="7"/>
      <c r="O728" s="6"/>
      <c r="S728" s="6"/>
    </row>
    <row r="729" spans="3:19" s="1" customFormat="1" ht="13.2" x14ac:dyDescent="0.3">
      <c r="C729" s="5"/>
      <c r="D729" s="6"/>
      <c r="E729" s="6"/>
      <c r="F729" s="7"/>
      <c r="G729" s="7"/>
      <c r="I729" s="5"/>
      <c r="J729" s="6"/>
      <c r="K729" s="6"/>
      <c r="L729" s="7"/>
      <c r="M729" s="7"/>
      <c r="O729" s="6"/>
      <c r="S729" s="6"/>
    </row>
    <row r="730" spans="3:19" s="1" customFormat="1" ht="13.2" x14ac:dyDescent="0.3">
      <c r="C730" s="5"/>
      <c r="D730" s="6"/>
      <c r="E730" s="6"/>
      <c r="F730" s="7"/>
      <c r="G730" s="7"/>
      <c r="I730" s="5"/>
      <c r="J730" s="6"/>
      <c r="K730" s="6"/>
      <c r="L730" s="7"/>
      <c r="M730" s="7"/>
      <c r="O730" s="6"/>
      <c r="S730" s="6"/>
    </row>
    <row r="731" spans="3:19" s="1" customFormat="1" ht="13.2" x14ac:dyDescent="0.3">
      <c r="C731" s="5"/>
      <c r="D731" s="6"/>
      <c r="E731" s="6"/>
      <c r="F731" s="7"/>
      <c r="G731" s="7"/>
      <c r="I731" s="5"/>
      <c r="J731" s="6"/>
      <c r="K731" s="6"/>
      <c r="L731" s="7"/>
      <c r="M731" s="7"/>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sheetData>
  <conditionalFormatting sqref="G356:G398 M356:M398">
    <cfRule type="expression" dxfId="47" priority="10">
      <formula>AND(ISBLANK(B356),G356&lt;&gt;#REF!)</formula>
    </cfRule>
  </conditionalFormatting>
  <conditionalFormatting sqref="M356 G356:G398 M357:N357 M358:M366 M367:N368 M369 M370:N370 M371:M372 M373:N374 M375:M383 M384:N384 M385 M386:N386 M387:O387 M388 M389:O389 M390:M398">
    <cfRule type="expression" dxfId="46" priority="11">
      <formula>#REF!&lt;0</formula>
    </cfRule>
  </conditionalFormatting>
  <conditionalFormatting sqref="N286">
    <cfRule type="cellIs" dxfId="45" priority="5" operator="greaterThanOrEqual">
      <formula>0</formula>
    </cfRule>
    <cfRule type="cellIs" dxfId="44" priority="6" operator="lessThan">
      <formula>0</formula>
    </cfRule>
  </conditionalFormatting>
  <conditionalFormatting sqref="N357 N367:N368 N370 N373:N374 N384 N386:N387 N389:O389">
    <cfRule type="expression" dxfId="43" priority="9">
      <formula>AND(ISBLANK(E357),N357&lt;&gt;#REF!)</formula>
    </cfRule>
  </conditionalFormatting>
  <conditionalFormatting sqref="O387">
    <cfRule type="expression" dxfId="42" priority="12">
      <formula>AND(ISBLANK(F387),O387&lt;&gt;#REF!)</formula>
    </cfRule>
  </conditionalFormatting>
  <conditionalFormatting sqref="T356:T398">
    <cfRule type="expression" dxfId="41" priority="3">
      <formula>AND(ISBLANK(O356),T356&lt;&gt;#REF!)</formula>
    </cfRule>
    <cfRule type="expression" dxfId="40" priority="4">
      <formula>#REF!&lt;0</formula>
    </cfRule>
  </conditionalFormatting>
  <conditionalFormatting sqref="U356:U398">
    <cfRule type="expression" dxfId="39" priority="1">
      <formula>AND(ISBLANK(P356),U356&lt;&gt;#REF!)</formula>
    </cfRule>
    <cfRule type="expression" dxfId="38" priority="2">
      <formula>#REF!&lt;0</formula>
    </cfRule>
  </conditionalFormatting>
  <dataValidations disablePrompts="1" count="1">
    <dataValidation type="custom" allowBlank="1" showDropDown="1" showErrorMessage="1" sqref="B16:B19 H16:H19" xr:uid="{6C9DC8EE-C593-464A-8DE7-65E76F02C217}">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3" manualBreakCount="3">
    <brk id="128" min="1" max="13" man="1"/>
    <brk id="227" min="1" max="13" man="1"/>
    <brk id="356" min="1" max="13" man="1"/>
  </rowBreaks>
  <drawing r:id="rId2"/>
  <legacyDrawing r:id="rId3"/>
  <tableParts count="1">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29BBB-3374-409C-B7D8-60EC3D4FA395}">
  <sheetPr>
    <tabColor rgb="FF00B050"/>
    <outlinePr summaryBelow="0" summaryRight="0"/>
    <pageSetUpPr fitToPage="1"/>
  </sheetPr>
  <dimension ref="B1:XET1005"/>
  <sheetViews>
    <sheetView showGridLines="0" zoomScaleNormal="100" zoomScaleSheetLayoutView="90" workbookViewId="0">
      <pane xSplit="4" ySplit="8" topLeftCell="E19" activePane="bottomRight" state="frozen"/>
      <selection activeCell="E23" sqref="E23"/>
      <selection pane="topRight" activeCell="E23" sqref="E23"/>
      <selection pane="bottomLeft" activeCell="E23" sqref="E23"/>
      <selection pane="bottomRight" activeCell="Q13" sqref="Q13"/>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75" t="s">
        <v>1283</v>
      </c>
      <c r="C2" s="475"/>
      <c r="D2" s="475"/>
      <c r="E2" s="475"/>
      <c r="F2" s="475"/>
      <c r="G2" s="475"/>
      <c r="H2" s="475"/>
      <c r="I2" s="475"/>
      <c r="J2" s="475"/>
      <c r="K2" s="475"/>
      <c r="L2" s="475"/>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76" t="s">
        <v>511</v>
      </c>
      <c r="C3" s="476"/>
      <c r="D3" s="476"/>
      <c r="E3" s="476"/>
      <c r="F3" s="476"/>
      <c r="G3" s="476"/>
      <c r="H3" s="476"/>
      <c r="I3" s="476"/>
      <c r="J3" s="476"/>
      <c r="K3" s="476"/>
      <c r="L3" s="476"/>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77" t="s">
        <v>512</v>
      </c>
      <c r="C5" s="477"/>
      <c r="D5" s="10" t="s">
        <v>513</v>
      </c>
    </row>
    <row r="6" spans="2:16374" ht="18" customHeight="1" x14ac:dyDescent="0.3">
      <c r="B6" s="478" t="s">
        <v>514</v>
      </c>
      <c r="C6" s="480" t="s">
        <v>515</v>
      </c>
      <c r="D6" s="480" t="s">
        <v>516</v>
      </c>
      <c r="E6" s="482" t="s">
        <v>947</v>
      </c>
      <c r="F6" s="483"/>
      <c r="G6" s="484" t="s">
        <v>951</v>
      </c>
      <c r="H6" s="486" t="s">
        <v>973</v>
      </c>
      <c r="I6" s="486"/>
      <c r="J6" s="487" t="s">
        <v>988</v>
      </c>
      <c r="K6" s="487"/>
      <c r="L6" s="199">
        <v>524</v>
      </c>
    </row>
    <row r="7" spans="2:16374" ht="39.6" x14ac:dyDescent="0.25">
      <c r="B7" s="479"/>
      <c r="C7" s="481"/>
      <c r="D7" s="481"/>
      <c r="E7" s="24" t="s">
        <v>948</v>
      </c>
      <c r="F7" s="24" t="s">
        <v>974</v>
      </c>
      <c r="G7" s="485"/>
      <c r="H7" s="199" t="s">
        <v>949</v>
      </c>
      <c r="I7" s="200" t="s">
        <v>951</v>
      </c>
      <c r="J7" s="230" t="s">
        <v>948</v>
      </c>
      <c r="K7" s="230" t="s">
        <v>974</v>
      </c>
      <c r="L7" s="230" t="s">
        <v>951</v>
      </c>
    </row>
    <row r="8" spans="2:16374" ht="19.5" customHeight="1" x14ac:dyDescent="0.25">
      <c r="B8" s="12" t="s">
        <v>21</v>
      </c>
      <c r="C8" s="470" t="s">
        <v>517</v>
      </c>
      <c r="D8" s="471"/>
      <c r="E8" s="225">
        <v>1</v>
      </c>
      <c r="F8" s="225">
        <v>2</v>
      </c>
      <c r="G8" s="225" t="s">
        <v>981</v>
      </c>
      <c r="H8" s="226">
        <v>4</v>
      </c>
      <c r="I8" s="226" t="s">
        <v>982</v>
      </c>
      <c r="J8" s="227">
        <v>4</v>
      </c>
      <c r="K8" s="227">
        <v>5</v>
      </c>
      <c r="L8" s="227" t="s">
        <v>989</v>
      </c>
      <c r="M8" s="220"/>
      <c r="N8" s="220"/>
      <c r="P8" s="9" t="s">
        <v>1022</v>
      </c>
    </row>
    <row r="9" spans="2:16374" ht="19.5" customHeight="1" x14ac:dyDescent="0.25">
      <c r="B9" s="462">
        <v>1</v>
      </c>
      <c r="C9" s="472" t="s">
        <v>499</v>
      </c>
      <c r="D9" s="232" t="s">
        <v>500</v>
      </c>
      <c r="E9" s="233" cm="1">
        <f t="array" ref="E9">SUM(_xlfn._xlws.FILTER('Revisi (Jan+Pasca Rakernis)'!$G$8:$G$720,'Revisi (Jan+Pasca Rakernis)'!$S$8:$S$720=D9,0))</f>
        <v>364329000</v>
      </c>
      <c r="F9" s="233" cm="1">
        <f t="array" ref="F9">SUM(_xlfn._xlws.FILTER('Revisi (Jan+Pasca Rakernis)'!$M$8:$M$720,'Revisi (Jan+Pasca Rakernis)'!$S$8:$S$720=D9,0))</f>
        <v>522569000</v>
      </c>
      <c r="G9" s="234">
        <f>E9-F9</f>
        <v>-158240000</v>
      </c>
      <c r="H9" s="231" t="e" cm="1">
        <f t="array" ref="H9">SUM(_xlfn._xlws.FILTER(#REF!,#REF!=D9,0))</f>
        <v>#REF!</v>
      </c>
      <c r="I9" s="235" t="e">
        <f>E9-H9</f>
        <v>#REF!</v>
      </c>
      <c r="J9" s="231" cm="1">
        <f t="array" ref="J9">SUM(_xlfn._xlws.FILTER('Revisi (Jan+Pasca Rakernis)'!$G$9:$G$720,(IFERROR(SEARCH('Rekap Pasca Raker'!$L$6,'Revisi (Jan+Pasca Rakernis)'!$B$9:$B$720,1),"")&lt;&gt;"")*('Revisi (Jan+Pasca Rakernis)'!$S$9:$S$720='Rekap Pasca Raker'!$D9),0))</f>
        <v>214304000</v>
      </c>
      <c r="K9" s="231" cm="1">
        <f t="array" ref="K9">SUM(_xlfn._xlws.FILTER('Revisi (Jan+Pasca Rakernis)'!$M$9:$M$720,(IFERROR(SEARCH('Rekap Pasca Raker'!$L$6,'Revisi (Jan+Pasca Rakernis)'!$H$9:$H$720,1),"")&lt;&gt;"")*('Revisi (Jan+Pasca Rakernis)'!$S$9:$S$720='Rekap Pasca Raker'!$D9),0))</f>
        <v>330894000</v>
      </c>
      <c r="L9" s="244">
        <f>J9-K9</f>
        <v>-116590000</v>
      </c>
      <c r="N9" s="360">
        <f>J9/$J$29</f>
        <v>4.720130971828855E-2</v>
      </c>
      <c r="O9" s="360">
        <f>K9/$K$29</f>
        <v>7.2880721675392765E-2</v>
      </c>
      <c r="P9" s="196">
        <v>256374000</v>
      </c>
      <c r="Q9" s="196"/>
    </row>
    <row r="10" spans="2:16374" ht="19.5" customHeight="1" x14ac:dyDescent="0.25">
      <c r="B10" s="463"/>
      <c r="C10" s="473"/>
      <c r="D10" s="236" t="s">
        <v>501</v>
      </c>
      <c r="E10" s="233" cm="1">
        <f t="array" ref="E10">SUM(_xlfn._xlws.FILTER('Revisi (Jan+Pasca Rakernis)'!$G$8:$G$720,'Revisi (Jan+Pasca Rakernis)'!$S$8:$S$720=D10,0))</f>
        <v>258356000</v>
      </c>
      <c r="F10" s="233" cm="1">
        <f t="array" ref="F10">SUM(_xlfn._xlws.FILTER('Revisi (Jan+Pasca Rakernis)'!$M$8:$M$720,'Revisi (Jan+Pasca Rakernis)'!$S$8:$S$720=D10,0))</f>
        <v>384919000</v>
      </c>
      <c r="G10" s="234">
        <f>E10-F10</f>
        <v>-126563000</v>
      </c>
      <c r="H10" s="231" t="e" cm="1">
        <f t="array" ref="H10">SUM(_xlfn._xlws.FILTER(#REF!,#REF!=D10,0))</f>
        <v>#REF!</v>
      </c>
      <c r="I10" s="235" t="e">
        <f>E10-H10</f>
        <v>#REF!</v>
      </c>
      <c r="J10" s="231" cm="1">
        <f t="array" ref="J10">SUM(_xlfn._xlws.FILTER('Revisi (Jan+Pasca Rakernis)'!$G$9:$G$720,(IFERROR(SEARCH('Rekap Pasca Raker'!$L$6,'Revisi (Jan+Pasca Rakernis)'!$B$9:$B$720,1),"")&lt;&gt;"")*('Revisi (Jan+Pasca Rakernis)'!$S$9:$S$720='Rekap Pasca Raker'!$D10),0))</f>
        <v>206306000</v>
      </c>
      <c r="K10" s="231" cm="1">
        <f t="array" ref="K10">SUM(_xlfn._xlws.FILTER('Revisi (Jan+Pasca Rakernis)'!$M$9:$M$720,(IFERROR(SEARCH('Rekap Pasca Raker'!$L$6,'Revisi (Jan+Pasca Rakernis)'!$H$9:$H$720,1),"")&lt;&gt;"")*('Revisi (Jan+Pasca Rakernis)'!$S$9:$S$720='Rekap Pasca Raker'!$D10),0))</f>
        <v>288069000</v>
      </c>
      <c r="L10" s="244">
        <f>J10-K10</f>
        <v>-81763000</v>
      </c>
      <c r="N10" s="360">
        <f>J10/$J$29</f>
        <v>4.5439718356825989E-2</v>
      </c>
      <c r="O10" s="360">
        <f>K10/$K$29</f>
        <v>6.3448344824350758E-2</v>
      </c>
      <c r="P10" s="196">
        <v>369732000</v>
      </c>
    </row>
    <row r="11" spans="2:16374" ht="19.5" customHeight="1" x14ac:dyDescent="0.25">
      <c r="B11" s="464"/>
      <c r="C11" s="474"/>
      <c r="D11" s="237" t="s">
        <v>518</v>
      </c>
      <c r="E11" s="238">
        <f t="shared" ref="E11:L11" si="0">SUM(E9:E10)</f>
        <v>622685000</v>
      </c>
      <c r="F11" s="238">
        <f t="shared" si="0"/>
        <v>907488000</v>
      </c>
      <c r="G11" s="243">
        <f t="shared" si="0"/>
        <v>-284803000</v>
      </c>
      <c r="H11" s="239" t="e">
        <f t="shared" si="0"/>
        <v>#REF!</v>
      </c>
      <c r="I11" s="239" t="e">
        <f t="shared" si="0"/>
        <v>#REF!</v>
      </c>
      <c r="J11" s="240">
        <f t="shared" si="0"/>
        <v>420610000</v>
      </c>
      <c r="K11" s="240">
        <f t="shared" si="0"/>
        <v>618963000</v>
      </c>
      <c r="L11" s="245">
        <f t="shared" si="0"/>
        <v>-198353000</v>
      </c>
      <c r="N11" s="360">
        <f>J11/$J$29</f>
        <v>9.264102807511454E-2</v>
      </c>
      <c r="O11" s="360">
        <f>K11/$K$29</f>
        <v>0.13632906649974352</v>
      </c>
    </row>
    <row r="12" spans="2:16374" ht="19.5" customHeight="1" x14ac:dyDescent="0.3">
      <c r="B12" s="462">
        <v>2</v>
      </c>
      <c r="C12" s="472" t="s">
        <v>507</v>
      </c>
      <c r="D12" s="261" t="s">
        <v>508</v>
      </c>
      <c r="E12" s="256" cm="1">
        <f t="array" ref="E12">SUM(_xlfn._xlws.FILTER('Revisi (Jan+Pasca Rakernis)'!$G$8:$G$720,'Revisi (Jan+Pasca Rakernis)'!$S$8:$S$720=$D12,0))</f>
        <v>10084852000</v>
      </c>
      <c r="F12" s="256" cm="1">
        <f t="array" ref="F12">SUM(_xlfn._xlws.FILTER('Revisi (Jan+Pasca Rakernis)'!$M$8:$M$720,'Revisi (Jan+Pasca Rakernis)'!$S$8:$S$720=$D12,0))</f>
        <v>9806223000</v>
      </c>
      <c r="G12" s="257">
        <f>E12-F12</f>
        <v>278629000</v>
      </c>
      <c r="H12" s="258" t="e" cm="1">
        <f t="array" ref="H12">SUM(_xlfn._xlws.FILTER(#REF!,#REF!=D12,0))</f>
        <v>#REF!</v>
      </c>
      <c r="I12" s="259" t="e">
        <f>E12-H12</f>
        <v>#REF!</v>
      </c>
      <c r="J12" s="258" cm="1">
        <f t="array" ref="J12">SUM(_xlfn._xlws.FILTER('Revisi (Jan+Pasca Rakernis)'!$G$9:$G$720,(IFERROR(SEARCH('Rekap Pasca Raker'!$L$6,'Revisi (Jan+Pasca Rakernis)'!$B$9:$B$720,1),"")&lt;&gt;"")*('Revisi (Jan+Pasca Rakernis)'!$S$9:$S$720='Rekap Pasca Raker'!$D12),0))</f>
        <v>1983463000</v>
      </c>
      <c r="K12" s="258" cm="1">
        <f t="array" ref="K12">SUM(_xlfn._xlws.FILTER('Revisi (Jan+Pasca Rakernis)'!$M$9:$M$720,(IFERROR(SEARCH('Rekap Pasca Raker'!$L$6,'Revisi (Jan+Pasca Rakernis)'!$H$9:$H$720,1),"")&lt;&gt;"")*('Revisi (Jan+Pasca Rakernis)'!$S$9:$S$720='Rekap Pasca Raker'!$D12),0))</f>
        <v>1796322000</v>
      </c>
      <c r="L12" s="260">
        <f>J12-K12</f>
        <v>187141000</v>
      </c>
      <c r="N12" s="360">
        <f>J12/$J$29</f>
        <v>0.43686562722938327</v>
      </c>
      <c r="O12" s="360">
        <f>K12/$K$29</f>
        <v>0.39564707646976033</v>
      </c>
      <c r="Q12" s="11"/>
    </row>
    <row r="13" spans="2:16374" ht="31.2" customHeight="1" x14ac:dyDescent="0.3">
      <c r="B13" s="463"/>
      <c r="C13" s="473"/>
      <c r="D13" s="262" t="s">
        <v>127</v>
      </c>
      <c r="E13" s="233">
        <f>SUMIF(Pasca_rakernis[URAIAN],D13,Pasca_rakernis[JUMLAH])</f>
        <v>253780000</v>
      </c>
      <c r="F13" s="233">
        <f>SUMIF(Pasca_rakernis[[URAIAN ]],D13,Pasca_rakernis[[JUMLAH ]])</f>
        <v>250401000</v>
      </c>
      <c r="G13" s="234">
        <f>E13-F13</f>
        <v>3379000</v>
      </c>
      <c r="H13" s="231"/>
      <c r="I13" s="235"/>
      <c r="J13" s="231" cm="1">
        <f t="array" ref="J13">SUM(_xlfn._xlws.FILTER('Revisi (Jan+Pasca Rakernis)'!$G$9:$G$720,(IFERROR(SEARCH('Rekap Pasca Raker'!$L$6,'Revisi (Jan+Pasca Rakernis)'!$B$9:$B$720,1),"")&lt;&gt;"")*('Revisi (Jan+Pasca Rakernis)'!$R$9:$R$720='Rekap Pasca Raker'!$D13),0))</f>
        <v>197780000</v>
      </c>
      <c r="K13" s="231" cm="1">
        <f t="array" ref="K13">SUM(_xlfn._xlws.FILTER('Revisi (Jan+Pasca Rakernis)'!$M$9:$M$720,(IFERROR(SEARCH('Rekap Pasca Raker'!$L$6,'Revisi (Jan+Pasca Rakernis)'!$H$9:$H$720,1),"")&lt;&gt;"")*('Revisi (Jan+Pasca Rakernis)'!$R$9:$R$720='Rekap Pasca Raker'!$D13),0))</f>
        <v>182026000</v>
      </c>
      <c r="L13" s="234">
        <f>J13-K13</f>
        <v>15754000</v>
      </c>
      <c r="N13" s="360">
        <f>J13/$J$29</f>
        <v>4.356183289198106E-2</v>
      </c>
      <c r="O13" s="360">
        <f>K13/$K$29</f>
        <v>4.00919516331062E-2</v>
      </c>
      <c r="Q13" s="11"/>
    </row>
    <row r="14" spans="2:16374" ht="31.2" customHeight="1" x14ac:dyDescent="0.3">
      <c r="B14" s="463"/>
      <c r="C14" s="473"/>
      <c r="D14" s="262" t="s">
        <v>322</v>
      </c>
      <c r="E14" s="233">
        <f>SUMIF(Pasca_rakernis[URAIAN],D14,Pasca_rakernis[JUMLAH])</f>
        <v>1331072000</v>
      </c>
      <c r="F14" s="233">
        <f>SUMIF(Pasca_rakernis[[URAIAN ]],D14,Pasca_rakernis[[JUMLAH ]])</f>
        <v>1055822000</v>
      </c>
      <c r="G14" s="234">
        <f t="shared" ref="G14:G15" si="1">E14-F14</f>
        <v>275250000</v>
      </c>
      <c r="H14" s="231"/>
      <c r="I14" s="235"/>
      <c r="J14" s="231" cm="1">
        <f t="array" ref="J14">SUM(_xlfn._xlws.FILTER('Revisi (Jan+Pasca Rakernis)'!$G$9:$G$720,(IFERROR(SEARCH('Rekap Pasca Raker'!$L$6,'Revisi (Jan+Pasca Rakernis)'!$B$9:$B$720,1),"")&lt;&gt;"")*('Revisi (Jan+Pasca Rakernis)'!$R$9:$R$720='Rekap Pasca Raker'!$D14),0))</f>
        <v>999672000</v>
      </c>
      <c r="K14" s="231" cm="1">
        <f t="array" ref="K14">SUM(_xlfn._xlws.FILTER('Revisi (Jan+Pasca Rakernis)'!$M$9:$M$720,(IFERROR(SEARCH('Rekap Pasca Raker'!$L$6,'Revisi (Jan+Pasca Rakernis)'!$H$9:$H$720,1),"")&lt;&gt;"")*('Revisi (Jan+Pasca Rakernis)'!$R$9:$R$720='Rekap Pasca Raker'!$D14),0))</f>
        <v>828285000</v>
      </c>
      <c r="L14" s="234">
        <f>J14-K14</f>
        <v>171387000</v>
      </c>
      <c r="N14" s="360"/>
      <c r="O14" s="360"/>
      <c r="Q14" s="11"/>
    </row>
    <row r="15" spans="2:16374" ht="19.5" customHeight="1" x14ac:dyDescent="0.3">
      <c r="B15" s="463"/>
      <c r="C15" s="473"/>
      <c r="D15" s="263" t="s">
        <v>433</v>
      </c>
      <c r="E15" s="233">
        <f>SUMIF(Pasca_rakernis[URAIAN],D15,Pasca_rakernis[JUMLAH])</f>
        <v>8500000000</v>
      </c>
      <c r="F15" s="233">
        <f>SUMIF(Pasca_rakernis[[URAIAN ]],D15,Pasca_rakernis[[JUMLAH ]])</f>
        <v>8500000000</v>
      </c>
      <c r="G15" s="231">
        <f t="shared" si="1"/>
        <v>0</v>
      </c>
      <c r="H15" s="231"/>
      <c r="I15" s="235"/>
      <c r="J15" s="231" cm="1">
        <f t="array" ref="J15">SUM(_xlfn._xlws.FILTER('Revisi (Jan+Pasca Rakernis)'!$G$9:$G$720,(IFERROR(SEARCH('Rekap Pasca Raker'!$L$6,'Revisi (Jan+Pasca Rakernis)'!$B$9:$B$720,1),"")&lt;&gt;"")*('Revisi (Jan+Pasca Rakernis)'!$R$9:$R$720='Rekap Pasca Raker'!$D15),0))</f>
        <v>786011000</v>
      </c>
      <c r="K15" s="231" cm="1">
        <f t="array" ref="K15">SUM(_xlfn._xlws.FILTER('Revisi (Jan+Pasca Rakernis)'!$M$9:$M$720,(IFERROR(SEARCH('Rekap Pasca Raker'!$L$6,'Revisi (Jan+Pasca Rakernis)'!$H$9:$H$720,1),"")&lt;&gt;"")*('Revisi (Jan+Pasca Rakernis)'!$R$9:$R$720='Rekap Pasca Raker'!$D15),0))</f>
        <v>786011000</v>
      </c>
      <c r="L15" s="231">
        <f>J15-K15</f>
        <v>0</v>
      </c>
      <c r="N15" s="360">
        <f t="shared" ref="N15:N29" si="2">J15/$J$29</f>
        <v>0.17312205396530955</v>
      </c>
      <c r="O15" s="360">
        <f t="shared" ref="O15:O29" si="3">K15/$K$29</f>
        <v>0.17312205396530955</v>
      </c>
      <c r="Q15" s="11"/>
    </row>
    <row r="16" spans="2:16374" ht="19.5" customHeight="1" x14ac:dyDescent="0.3">
      <c r="B16" s="463"/>
      <c r="C16" s="473"/>
      <c r="D16" s="261" t="s">
        <v>509</v>
      </c>
      <c r="E16" s="256" cm="1">
        <f t="array" ref="E16">SUM(_xlfn._xlws.FILTER('Revisi (Jan+Pasca Rakernis)'!$G$8:$G$720,'Revisi (Jan+Pasca Rakernis)'!$S$8:$S$720=D16,0))</f>
        <v>823732000</v>
      </c>
      <c r="F16" s="256" cm="1">
        <f t="array" ref="F16">SUM(_xlfn._xlws.FILTER('Revisi (Jan+Pasca Rakernis)'!$M$8:$M$720,'Revisi (Jan+Pasca Rakernis)'!$S$8:$S$720=D16,0))</f>
        <v>572789000</v>
      </c>
      <c r="G16" s="257">
        <f>E16-F16</f>
        <v>250943000</v>
      </c>
      <c r="H16" s="258" t="e" cm="1">
        <f t="array" ref="H16">SUM(_xlfn._xlws.FILTER(#REF!,#REF!=D16,0))</f>
        <v>#REF!</v>
      </c>
      <c r="I16" s="259" t="e">
        <f>E16-H16</f>
        <v>#REF!</v>
      </c>
      <c r="J16" s="258" cm="1">
        <f t="array" ref="J16">SUM(_xlfn._xlws.FILTER('Revisi (Jan+Pasca Rakernis)'!$G$9:$G$720,(IFERROR(SEARCH('Rekap Pasca Raker'!$L$6,'Revisi (Jan+Pasca Rakernis)'!$B$9:$B$720,1),"")&lt;&gt;"")*('Revisi (Jan+Pasca Rakernis)'!$S$9:$S$720='Rekap Pasca Raker'!$D16),0))</f>
        <v>610232000</v>
      </c>
      <c r="K16" s="258" cm="1">
        <f t="array" ref="K16">SUM(_xlfn._xlws.FILTER('Revisi (Jan+Pasca Rakernis)'!$M$9:$M$720,(IFERROR(SEARCH('Rekap Pasca Raker'!$L$6,'Revisi (Jan+Pasca Rakernis)'!$H$9:$H$720,1),"")&lt;&gt;"")*('Revisi (Jan+Pasca Rakernis)'!$S$9:$S$720='Rekap Pasca Raker'!$D16),0))</f>
        <v>422689000</v>
      </c>
      <c r="L16" s="260">
        <f>J16-K16</f>
        <v>187543000</v>
      </c>
      <c r="N16" s="360">
        <f t="shared" si="2"/>
        <v>0.13440602896824444</v>
      </c>
      <c r="O16" s="360">
        <f t="shared" si="3"/>
        <v>9.3098936107182631E-2</v>
      </c>
      <c r="Q16" s="11"/>
      <c r="S16" s="195"/>
    </row>
    <row r="17" spans="2:19" ht="19.5" customHeight="1" x14ac:dyDescent="0.25">
      <c r="B17" s="464"/>
      <c r="C17" s="474"/>
      <c r="D17" s="237" t="s">
        <v>519</v>
      </c>
      <c r="E17" s="238">
        <f>SUM(E12,E16)</f>
        <v>10908584000</v>
      </c>
      <c r="F17" s="238">
        <f>SUM(F12,F16)</f>
        <v>10379012000</v>
      </c>
      <c r="G17" s="238">
        <f>SUM(G12,G16)</f>
        <v>529572000</v>
      </c>
      <c r="H17" s="239" t="e">
        <f>SUM(H12:H16)</f>
        <v>#REF!</v>
      </c>
      <c r="I17" s="239" t="e">
        <f>SUM(I12:I16)</f>
        <v>#REF!</v>
      </c>
      <c r="J17" s="240">
        <f>SUM(J12,J16)</f>
        <v>2593695000</v>
      </c>
      <c r="K17" s="240">
        <f>SUM(K12,K16)</f>
        <v>2219011000</v>
      </c>
      <c r="L17" s="245">
        <f>SUM(L12,L16)</f>
        <v>374684000</v>
      </c>
      <c r="N17" s="360">
        <f t="shared" si="2"/>
        <v>0.57127165619762776</v>
      </c>
      <c r="O17" s="360">
        <f t="shared" si="3"/>
        <v>0.488746012576943</v>
      </c>
      <c r="Q17" s="196"/>
      <c r="R17" s="196"/>
      <c r="S17" s="198"/>
    </row>
    <row r="18" spans="2:19" ht="19.5" customHeight="1" x14ac:dyDescent="0.25">
      <c r="B18" s="462">
        <v>3</v>
      </c>
      <c r="C18" s="472" t="s">
        <v>502</v>
      </c>
      <c r="D18" s="264" t="s">
        <v>503</v>
      </c>
      <c r="E18" s="233" cm="1">
        <f t="array" ref="E18">SUM(_xlfn._xlws.FILTER('Revisi (Jan+Pasca Rakernis)'!$G$8:$G$720,'Revisi (Jan+Pasca Rakernis)'!$S$8:$S$720=D18,0))</f>
        <v>525378000</v>
      </c>
      <c r="F18" s="233" cm="1">
        <f t="array" ref="F18">SUM(_xlfn._xlws.FILTER('Revisi (Jan+Pasca Rakernis)'!$M$8:$M$720,'Revisi (Jan+Pasca Rakernis)'!$S$8:$S$720=D18,0))</f>
        <v>511028000</v>
      </c>
      <c r="G18" s="231">
        <f>E18-F18</f>
        <v>14350000</v>
      </c>
      <c r="H18" s="231" t="e" cm="1">
        <f t="array" ref="H18">SUM(_xlfn._xlws.FILTER(#REF!,#REF!=D18,0))</f>
        <v>#REF!</v>
      </c>
      <c r="I18" s="235" t="e">
        <f>E18-H18</f>
        <v>#REF!</v>
      </c>
      <c r="J18" s="231" cm="1">
        <f t="array" ref="J18">SUM(_xlfn._xlws.FILTER('Revisi (Jan+Pasca Rakernis)'!$G$9:$G$720,(IFERROR(SEARCH('Rekap Pasca Raker'!$L$6,'Revisi (Jan+Pasca Rakernis)'!$B$9:$B$720,1),"")&lt;&gt;"")*('Revisi (Jan+Pasca Rakernis)'!$S$9:$S$720='Rekap Pasca Raker'!$D18),0))</f>
        <v>364353000</v>
      </c>
      <c r="K18" s="231" cm="1">
        <f t="array" ref="K18">SUM(_xlfn._xlws.FILTER('Revisi (Jan+Pasca Rakernis)'!$M$9:$M$720,(IFERROR(SEARCH('Rekap Pasca Raker'!$L$6,'Revisi (Jan+Pasca Rakernis)'!$H$9:$H$720,1),"")&lt;&gt;"")*('Revisi (Jan+Pasca Rakernis)'!$S$9:$S$720='Rekap Pasca Raker'!$D18),0))</f>
        <v>364353000</v>
      </c>
      <c r="L18" s="231">
        <f>J18-K18</f>
        <v>0</v>
      </c>
      <c r="N18" s="360">
        <f t="shared" si="2"/>
        <v>8.0250199715299703E-2</v>
      </c>
      <c r="O18" s="360">
        <f t="shared" si="3"/>
        <v>8.0250199715299703E-2</v>
      </c>
    </row>
    <row r="19" spans="2:19" ht="19.5" customHeight="1" x14ac:dyDescent="0.25">
      <c r="B19" s="463"/>
      <c r="C19" s="473"/>
      <c r="D19" s="264" t="s">
        <v>504</v>
      </c>
      <c r="E19" s="233" cm="1">
        <f t="array" ref="E19">SUM(_xlfn._xlws.FILTER('Revisi (Jan+Pasca Rakernis)'!$G$8:$G$720,'Revisi (Jan+Pasca Rakernis)'!$S$8:$S$720=D19,0))</f>
        <v>219670000</v>
      </c>
      <c r="F19" s="233" cm="1">
        <f t="array" ref="F19">SUM(_xlfn._xlws.FILTER('Revisi (Jan+Pasca Rakernis)'!$M$8:$M$720,'Revisi (Jan+Pasca Rakernis)'!$S$8:$S$720=D19,0))</f>
        <v>238670000</v>
      </c>
      <c r="G19" s="234">
        <f>E19-F19</f>
        <v>-19000000</v>
      </c>
      <c r="H19" s="231" t="e" cm="1">
        <f t="array" ref="H19">SUM(_xlfn._xlws.FILTER(#REF!,#REF!=D19,0))</f>
        <v>#REF!</v>
      </c>
      <c r="I19" s="235" t="e">
        <f>E19-H19</f>
        <v>#REF!</v>
      </c>
      <c r="J19" s="231" cm="1">
        <f t="array" ref="J19">SUM(_xlfn._xlws.FILTER('Revisi (Jan+Pasca Rakernis)'!$G$9:$G$720,(IFERROR(SEARCH('Rekap Pasca Raker'!$L$6,'Revisi (Jan+Pasca Rakernis)'!$B$9:$B$720,1),"")&lt;&gt;"")*('Revisi (Jan+Pasca Rakernis)'!$S$9:$S$720='Rekap Pasca Raker'!$D19),0))</f>
        <v>135170000</v>
      </c>
      <c r="K19" s="231" cm="1">
        <f t="array" ref="K19">SUM(_xlfn._xlws.FILTER('Revisi (Jan+Pasca Rakernis)'!$M$9:$M$720,(IFERROR(SEARCH('Rekap Pasca Raker'!$L$6,'Revisi (Jan+Pasca Rakernis)'!$H$9:$H$720,1),"")&lt;&gt;"")*('Revisi (Jan+Pasca Rakernis)'!$S$9:$S$720='Rekap Pasca Raker'!$D19),0))</f>
        <v>135170000</v>
      </c>
      <c r="L19" s="231">
        <f>J19-K19</f>
        <v>0</v>
      </c>
      <c r="N19" s="360">
        <f t="shared" si="2"/>
        <v>2.9771730973855191E-2</v>
      </c>
      <c r="O19" s="360">
        <f t="shared" si="3"/>
        <v>2.9771730973855191E-2</v>
      </c>
    </row>
    <row r="20" spans="2:19" ht="19.5" customHeight="1" x14ac:dyDescent="0.25">
      <c r="B20" s="464"/>
      <c r="C20" s="474"/>
      <c r="D20" s="241" t="s">
        <v>520</v>
      </c>
      <c r="E20" s="238">
        <f t="shared" ref="E20:L20" si="4">SUM(E18:E19)</f>
        <v>745048000</v>
      </c>
      <c r="F20" s="238">
        <f t="shared" si="4"/>
        <v>749698000</v>
      </c>
      <c r="G20" s="243">
        <f t="shared" si="4"/>
        <v>-4650000</v>
      </c>
      <c r="H20" s="239" t="e">
        <f t="shared" si="4"/>
        <v>#REF!</v>
      </c>
      <c r="I20" s="239" t="e">
        <f t="shared" si="4"/>
        <v>#REF!</v>
      </c>
      <c r="J20" s="240">
        <f t="shared" si="4"/>
        <v>499523000</v>
      </c>
      <c r="K20" s="240">
        <f t="shared" si="4"/>
        <v>499523000</v>
      </c>
      <c r="L20" s="240">
        <f t="shared" si="4"/>
        <v>0</v>
      </c>
      <c r="N20" s="360">
        <f t="shared" si="2"/>
        <v>0.11002193068915489</v>
      </c>
      <c r="O20" s="360">
        <f t="shared" si="3"/>
        <v>0.11002193068915489</v>
      </c>
    </row>
    <row r="21" spans="2:19" ht="19.5" customHeight="1" x14ac:dyDescent="0.25">
      <c r="B21" s="462">
        <v>4</v>
      </c>
      <c r="C21" s="465" t="s">
        <v>505</v>
      </c>
      <c r="D21" s="255" t="s">
        <v>506</v>
      </c>
      <c r="E21" s="256" cm="1">
        <f t="array" ref="E21">SUM(_xlfn._xlws.FILTER('Revisi (Jan+Pasca Rakernis)'!$G$8:$G$720,'Revisi (Jan+Pasca Rakernis)'!$S$8:$S$720=D21,0))</f>
        <v>3525843000</v>
      </c>
      <c r="F21" s="256" cm="1">
        <f t="array" ref="F21">SUM(_xlfn._xlws.FILTER('Revisi (Jan+Pasca Rakernis)'!$M$8:$M$720,'Revisi (Jan+Pasca Rakernis)'!$S$8:$S$720=D21,0))</f>
        <v>3733394000</v>
      </c>
      <c r="G21" s="257">
        <f t="shared" ref="G21:G27" si="5">E21-F21</f>
        <v>-207551000</v>
      </c>
      <c r="H21" s="258" t="e" cm="1">
        <f t="array" ref="H21">SUM(_xlfn._xlws.FILTER(#REF!,#REF!=D21,0))</f>
        <v>#REF!</v>
      </c>
      <c r="I21" s="259" t="e">
        <f>E21-H21</f>
        <v>#REF!</v>
      </c>
      <c r="J21" s="258" cm="1">
        <f t="array" ref="J21">SUM(_xlfn._xlws.FILTER('Revisi (Jan+Pasca Rakernis)'!$G$9:$G$720,(IFERROR(SEARCH('Rekap Pasca Raker'!$L$6,'Revisi (Jan+Pasca Rakernis)'!$B$9:$B$720,1),"")&lt;&gt;"")*('Revisi (Jan+Pasca Rakernis)'!$S$9:$S$720='Rekap Pasca Raker'!$D21),0))</f>
        <v>723135000</v>
      </c>
      <c r="K21" s="258" cm="1">
        <f t="array" ref="K21">SUM(_xlfn._xlws.FILTER('Revisi (Jan+Pasca Rakernis)'!$M$9:$M$720,(IFERROR(SEARCH('Rekap Pasca Raker'!$L$6,'Revisi (Jan+Pasca Rakernis)'!$H$9:$H$720,1),"")&lt;&gt;"")*('Revisi (Jan+Pasca Rakernis)'!$S$9:$S$720='Rekap Pasca Raker'!$D21),0))</f>
        <v>862648000</v>
      </c>
      <c r="L21" s="260">
        <f t="shared" ref="L21:L27" si="6">J21-K21</f>
        <v>-139513000</v>
      </c>
      <c r="N21" s="360">
        <f t="shared" si="2"/>
        <v>0.15927336448752513</v>
      </c>
      <c r="O21" s="360">
        <f t="shared" si="3"/>
        <v>0.19000165851249709</v>
      </c>
    </row>
    <row r="22" spans="2:19" ht="19.5" customHeight="1" x14ac:dyDescent="0.25">
      <c r="B22" s="463"/>
      <c r="C22" s="466"/>
      <c r="D22" s="263" t="s">
        <v>131</v>
      </c>
      <c r="E22" s="233">
        <f>E21-SUM(E23:E24)</f>
        <v>870185000</v>
      </c>
      <c r="F22" s="233">
        <f>F21-SUM(F23:F24)</f>
        <v>1077736000</v>
      </c>
      <c r="G22" s="248">
        <f t="shared" si="5"/>
        <v>-207551000</v>
      </c>
      <c r="H22" s="231"/>
      <c r="I22" s="235"/>
      <c r="J22" s="249" cm="1">
        <f t="array" ref="J22">SUM(_xlfn._xlws.FILTER('Revisi (Jan+Pasca Rakernis)'!$G$9:$G$720,(IFERROR(SEARCH('Rekap Pasca Raker'!$L$6,'Revisi (Jan+Pasca Rakernis)'!$B$9:$B$720,1),"")&lt;&gt;"")*('Revisi (Jan+Pasca Rakernis)'!$R$9:$R$720='Rekap Pasca Raker'!$D22),0))</f>
        <v>723135000</v>
      </c>
      <c r="K22" s="249" cm="1">
        <f t="array" ref="K22">SUM(_xlfn._xlws.FILTER('Revisi (Jan+Pasca Rakernis)'!$M$9:$M$720,(IFERROR(SEARCH('Rekap Pasca Raker'!$L$6,'Revisi (Jan+Pasca Rakernis)'!$H$9:$H$720,1),"")&lt;&gt;"")*('Revisi (Jan+Pasca Rakernis)'!$R$9:$R$720='Rekap Pasca Raker'!$D22),0))</f>
        <v>862648000</v>
      </c>
      <c r="L22" s="250">
        <f t="shared" si="6"/>
        <v>-139513000</v>
      </c>
      <c r="N22" s="360">
        <f t="shared" si="2"/>
        <v>0.15927336448752513</v>
      </c>
      <c r="O22" s="360">
        <f t="shared" si="3"/>
        <v>0.19000165851249709</v>
      </c>
    </row>
    <row r="23" spans="2:19" ht="19.5" customHeight="1" x14ac:dyDescent="0.25">
      <c r="B23" s="463"/>
      <c r="C23" s="466"/>
      <c r="D23" s="246" t="s">
        <v>236</v>
      </c>
      <c r="E23" s="233">
        <f>SUMIF(Pasca_rakernis[URAIAN],D23,Pasca_rakernis[JUMLAH])</f>
        <v>2195658000</v>
      </c>
      <c r="F23" s="233">
        <f>SUMIF(Pasca_rakernis[[URAIAN ]],D23,Pasca_rakernis[[JUMLAH ]])</f>
        <v>2195658000</v>
      </c>
      <c r="G23" s="231">
        <f t="shared" si="5"/>
        <v>0</v>
      </c>
      <c r="H23" s="231"/>
      <c r="I23" s="235"/>
      <c r="J23" s="231" cm="1">
        <f t="array" ref="J23">SUM(_xlfn._xlws.FILTER('Revisi (Jan+Pasca Rakernis)'!$G$9:$G$720,(IFERROR(SEARCH('Rekap Pasca Raker'!$L$6,'Revisi (Jan+Pasca Rakernis)'!$B$9:$B$720,1),"")&lt;&gt;"")*('Revisi (Jan+Pasca Rakernis)'!$R$9:$R$720='Rekap Pasca Raker'!$D23),0))</f>
        <v>0</v>
      </c>
      <c r="K23" s="231" cm="1">
        <f t="array" ref="K23">SUM(_xlfn._xlws.FILTER('Revisi (Jan+Pasca Rakernis)'!$M$9:$M$720,(IFERROR(SEARCH('Rekap Pasca Raker'!$L$6,'Revisi (Jan+Pasca Rakernis)'!$H$9:$H$720,1),"")&lt;&gt;"")*('Revisi (Jan+Pasca Rakernis)'!$R$9:$R$720='Rekap Pasca Raker'!$D23),0))</f>
        <v>0</v>
      </c>
      <c r="L23" s="231">
        <f t="shared" si="6"/>
        <v>0</v>
      </c>
      <c r="N23" s="360">
        <f t="shared" si="2"/>
        <v>0</v>
      </c>
      <c r="O23" s="360">
        <f t="shared" si="3"/>
        <v>0</v>
      </c>
    </row>
    <row r="24" spans="2:19" ht="19.5" customHeight="1" x14ac:dyDescent="0.25">
      <c r="B24" s="463"/>
      <c r="C24" s="466"/>
      <c r="D24" s="246" t="s">
        <v>1011</v>
      </c>
      <c r="E24" s="233">
        <f>'Revisi (Jan+Pasca Rakernis)'!G114+'Revisi (Jan+Pasca Rakernis)'!G393</f>
        <v>460000000</v>
      </c>
      <c r="F24" s="233">
        <f>'Revisi (Jan+Pasca Rakernis)'!M114+'Revisi (Jan+Pasca Rakernis)'!M393</f>
        <v>460000000</v>
      </c>
      <c r="G24" s="231">
        <f t="shared" si="5"/>
        <v>0</v>
      </c>
      <c r="H24" s="231"/>
      <c r="I24" s="235"/>
      <c r="J24" s="231" cm="1">
        <f t="array" ref="J24">SUM(_xlfn._xlws.FILTER('Revisi (Jan+Pasca Rakernis)'!$G$9:$G$720,(IFERROR(SEARCH('Rekap Pasca Raker'!$L$6,'Revisi (Jan+Pasca Rakernis)'!$B$9:$B$720,1),"")&lt;&gt;"")*('Revisi (Jan+Pasca Rakernis)'!$R$9:$R$720='Rekap Pasca Raker'!$D24),0))</f>
        <v>0</v>
      </c>
      <c r="K24" s="231" cm="1">
        <f t="array" ref="K24">SUM(_xlfn._xlws.FILTER('Revisi (Jan+Pasca Rakernis)'!$M$9:$M$720,(IFERROR(SEARCH('Rekap Pasca Raker'!$L$6,'Revisi (Jan+Pasca Rakernis)'!$H$9:$H$720,1),"")&lt;&gt;"")*('Revisi (Jan+Pasca Rakernis)'!$R$9:$R$720='Rekap Pasca Raker'!$D24),0))</f>
        <v>0</v>
      </c>
      <c r="L24" s="231">
        <f t="shared" si="6"/>
        <v>0</v>
      </c>
      <c r="N24" s="360">
        <f t="shared" si="2"/>
        <v>0</v>
      </c>
      <c r="O24" s="360">
        <f t="shared" si="3"/>
        <v>0</v>
      </c>
    </row>
    <row r="25" spans="2:19" ht="19.5" customHeight="1" x14ac:dyDescent="0.25">
      <c r="B25" s="463"/>
      <c r="C25" s="466"/>
      <c r="D25" s="255" t="s">
        <v>510</v>
      </c>
      <c r="E25" s="256" cm="1">
        <f t="array" ref="E25">SUM(_xlfn._xlws.FILTER('Revisi (Jan+Pasca Rakernis)'!$G$8:$G$720,'Revisi (Jan+Pasca Rakernis)'!$S$8:$S$720=D25,0))</f>
        <v>7486020000</v>
      </c>
      <c r="F25" s="256" cm="1">
        <f t="array" ref="F25">SUM(_xlfn._xlws.FILTER('Revisi (Jan+Pasca Rakernis)'!$M$8:$M$720,'Revisi (Jan+Pasca Rakernis)'!$S$8:$S$720=D25,0))</f>
        <v>7518588000</v>
      </c>
      <c r="G25" s="257">
        <f t="shared" si="5"/>
        <v>-32568000</v>
      </c>
      <c r="H25" s="258" t="e" cm="1">
        <f t="array" ref="H25">SUM(_xlfn._xlws.FILTER(#REF!,#REF!=D25,0))</f>
        <v>#REF!</v>
      </c>
      <c r="I25" s="259" t="e">
        <f>E25-H25</f>
        <v>#REF!</v>
      </c>
      <c r="J25" s="258" cm="1">
        <f t="array" ref="J25">SUM(_xlfn._xlws.FILTER('Revisi (Jan+Pasca Rakernis)'!$G$9:$G$720,(IFERROR(SEARCH('Rekap Pasca Raker'!$L$6,'Revisi (Jan+Pasca Rakernis)'!$B$9:$B$720,1),"")&lt;&gt;"")*('Revisi (Jan+Pasca Rakernis)'!$S$9:$S$720='Rekap Pasca Raker'!$D25),0))</f>
        <v>303250000</v>
      </c>
      <c r="K25" s="258" cm="1">
        <f t="array" ref="K25">SUM(_xlfn._xlws.FILTER('Revisi (Jan+Pasca Rakernis)'!$M$9:$M$720,(IFERROR(SEARCH('Rekap Pasca Raker'!$L$6,'Revisi (Jan+Pasca Rakernis)'!$H$9:$H$720,1),"")&lt;&gt;"")*('Revisi (Jan+Pasca Rakernis)'!$S$9:$S$720='Rekap Pasca Raker'!$D25),0))</f>
        <v>340068000</v>
      </c>
      <c r="L25" s="260">
        <f t="shared" si="6"/>
        <v>-36818000</v>
      </c>
      <c r="N25" s="360">
        <f t="shared" si="2"/>
        <v>6.6792020550577688E-2</v>
      </c>
      <c r="O25" s="360">
        <f t="shared" si="3"/>
        <v>7.490133172166151E-2</v>
      </c>
    </row>
    <row r="26" spans="2:19" ht="19.5" customHeight="1" x14ac:dyDescent="0.25">
      <c r="B26" s="463"/>
      <c r="C26" s="466"/>
      <c r="D26" s="246" t="s">
        <v>393</v>
      </c>
      <c r="E26" s="233">
        <f>E25-E27</f>
        <v>450000000</v>
      </c>
      <c r="F26" s="233">
        <f>F25-F27</f>
        <v>482568000</v>
      </c>
      <c r="G26" s="248">
        <f t="shared" si="5"/>
        <v>-32568000</v>
      </c>
      <c r="H26" s="231"/>
      <c r="I26" s="235"/>
      <c r="J26" s="231" cm="1">
        <f t="array" ref="J26">SUM(_xlfn._xlws.FILTER('Revisi (Jan+Pasca Rakernis)'!$G$9:$G$720,(IFERROR(SEARCH('Rekap Pasca Raker'!$L$6,'Revisi (Jan+Pasca Rakernis)'!$B$9:$B$720,1),"")&lt;&gt;"")*('Revisi (Jan+Pasca Rakernis)'!$R$9:$R$720='Rekap Pasca Raker'!$D26),0))</f>
        <v>303250000</v>
      </c>
      <c r="K26" s="231" cm="1">
        <f t="array" ref="K26">SUM(_xlfn._xlws.FILTER('Revisi (Jan+Pasca Rakernis)'!$M$9:$M$720,(IFERROR(SEARCH('Rekap Pasca Raker'!$L$6,'Revisi (Jan+Pasca Rakernis)'!$H$9:$H$720,1),"")&lt;&gt;"")*('Revisi (Jan+Pasca Rakernis)'!$R$9:$R$720='Rekap Pasca Raker'!$D26),0))</f>
        <v>340068000</v>
      </c>
      <c r="L26" s="250">
        <f t="shared" si="6"/>
        <v>-36818000</v>
      </c>
      <c r="N26" s="360">
        <f t="shared" si="2"/>
        <v>6.6792020550577688E-2</v>
      </c>
      <c r="O26" s="360">
        <f t="shared" si="3"/>
        <v>7.490133172166151E-2</v>
      </c>
    </row>
    <row r="27" spans="2:19" ht="19.5" customHeight="1" x14ac:dyDescent="0.25">
      <c r="B27" s="463"/>
      <c r="C27" s="466"/>
      <c r="D27" s="246" t="s">
        <v>536</v>
      </c>
      <c r="E27" s="233">
        <f>SUMIF(Pasca_rakernis[URAIAN],D27,Pasca_rakernis[JUMLAH])</f>
        <v>7036020000</v>
      </c>
      <c r="F27" s="233">
        <f>SUMIF(Pasca_rakernis[[URAIAN ]],D27,Pasca_rakernis[[JUMLAH ]])</f>
        <v>7036020000</v>
      </c>
      <c r="G27" s="249">
        <f t="shared" si="5"/>
        <v>0</v>
      </c>
      <c r="H27" s="231"/>
      <c r="I27" s="235"/>
      <c r="J27" s="231" cm="1">
        <f t="array" ref="J27">SUM(_xlfn._xlws.FILTER('Revisi (Jan+Pasca Rakernis)'!$G$9:$G$720,(IFERROR(SEARCH('Rekap Pasca Raker'!$L$6,'Revisi (Jan+Pasca Rakernis)'!$B$9:$B$720,1),"")&lt;&gt;"")*('Revisi (Jan+Pasca Rakernis)'!$R$9:$R$720='Rekap Pasca Raker'!$D27),0))</f>
        <v>0</v>
      </c>
      <c r="K27" s="231" cm="1">
        <f t="array" ref="K27">SUM(_xlfn._xlws.FILTER('Revisi (Jan+Pasca Rakernis)'!$M$9:$M$720,(IFERROR(SEARCH('Rekap Pasca Raker'!$L$6,'Revisi (Jan+Pasca Rakernis)'!$H$9:$H$720,1),"")&lt;&gt;"")*('Revisi (Jan+Pasca Rakernis)'!$R$9:$R$720='Rekap Pasca Raker'!$D27),0))</f>
        <v>0</v>
      </c>
      <c r="L27" s="231">
        <f t="shared" si="6"/>
        <v>0</v>
      </c>
      <c r="N27" s="360">
        <f t="shared" si="2"/>
        <v>0</v>
      </c>
      <c r="O27" s="360">
        <f t="shared" si="3"/>
        <v>0</v>
      </c>
    </row>
    <row r="28" spans="2:19" ht="19.5" customHeight="1" x14ac:dyDescent="0.25">
      <c r="B28" s="464"/>
      <c r="C28" s="467"/>
      <c r="D28" s="242" t="s">
        <v>521</v>
      </c>
      <c r="E28" s="238">
        <f>SUM(E21,E25)</f>
        <v>11011863000</v>
      </c>
      <c r="F28" s="238">
        <f>SUM(F21,F25)</f>
        <v>11251982000</v>
      </c>
      <c r="G28" s="243">
        <f>SUM(G21,G25)</f>
        <v>-240119000</v>
      </c>
      <c r="H28" s="239" t="e">
        <f>SUM(H21:H25)</f>
        <v>#REF!</v>
      </c>
      <c r="I28" s="239" t="e">
        <f>SUM(I21:I25)</f>
        <v>#REF!</v>
      </c>
      <c r="J28" s="240">
        <f>SUM(J21,J25)</f>
        <v>1026385000</v>
      </c>
      <c r="K28" s="240">
        <f>SUM(K21,K25)</f>
        <v>1202716000</v>
      </c>
      <c r="L28" s="245">
        <f>SUM(L21,L25)</f>
        <v>-176331000</v>
      </c>
      <c r="N28" s="360">
        <f t="shared" si="2"/>
        <v>0.22606538503810283</v>
      </c>
      <c r="O28" s="360">
        <f t="shared" si="3"/>
        <v>0.26490299023415864</v>
      </c>
    </row>
    <row r="29" spans="2:19" ht="24" customHeight="1" x14ac:dyDescent="0.25">
      <c r="B29" s="468" t="s">
        <v>522</v>
      </c>
      <c r="C29" s="469"/>
      <c r="D29" s="469"/>
      <c r="E29" s="114">
        <f t="shared" ref="E29:L29" si="7">SUM(E11,E17,E20,E28)</f>
        <v>23288180000</v>
      </c>
      <c r="F29" s="114">
        <f t="shared" si="7"/>
        <v>23288180000</v>
      </c>
      <c r="G29" s="114">
        <f t="shared" si="7"/>
        <v>0</v>
      </c>
      <c r="H29" s="114" t="e">
        <f t="shared" si="7"/>
        <v>#REF!</v>
      </c>
      <c r="I29" s="114" t="e">
        <f t="shared" si="7"/>
        <v>#REF!</v>
      </c>
      <c r="J29" s="224">
        <f t="shared" si="7"/>
        <v>4540213000</v>
      </c>
      <c r="K29" s="224">
        <f t="shared" si="7"/>
        <v>4540213000</v>
      </c>
      <c r="L29" s="224">
        <f t="shared" si="7"/>
        <v>0</v>
      </c>
      <c r="N29" s="360">
        <f t="shared" si="2"/>
        <v>1</v>
      </c>
      <c r="O29" s="360">
        <f t="shared" si="3"/>
        <v>1</v>
      </c>
    </row>
    <row r="30" spans="2:19" x14ac:dyDescent="0.25">
      <c r="B30" s="357" t="s">
        <v>1281</v>
      </c>
      <c r="G30" s="198"/>
    </row>
    <row r="31" spans="2:19" ht="3.6" customHeight="1" x14ac:dyDescent="0.25"/>
    <row r="32" spans="2:19" x14ac:dyDescent="0.25">
      <c r="G32" s="20" t="s">
        <v>1282</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1:B28"/>
    <mergeCell ref="C21:C28"/>
    <mergeCell ref="B29:D29"/>
    <mergeCell ref="C8:D8"/>
    <mergeCell ref="B9:B11"/>
    <mergeCell ref="C9:C11"/>
    <mergeCell ref="B12:B17"/>
    <mergeCell ref="C12:C17"/>
    <mergeCell ref="B18:B20"/>
    <mergeCell ref="C18:C20"/>
    <mergeCell ref="B2:L2"/>
    <mergeCell ref="B3:L3"/>
    <mergeCell ref="B5:C5"/>
    <mergeCell ref="B6:B7"/>
    <mergeCell ref="C6:C7"/>
    <mergeCell ref="D6:D7"/>
    <mergeCell ref="E6:F6"/>
    <mergeCell ref="G6:G7"/>
    <mergeCell ref="H6:I6"/>
    <mergeCell ref="J6:K6"/>
  </mergeCells>
  <conditionalFormatting sqref="G9:G29">
    <cfRule type="cellIs" dxfId="37" priority="1" operator="lessThan">
      <formula>0</formula>
    </cfRule>
  </conditionalFormatting>
  <conditionalFormatting sqref="L9:L29">
    <cfRule type="cellIs" dxfId="36" priority="2" operator="lessThan">
      <formula>0</formula>
    </cfRule>
  </conditionalFormatting>
  <printOptions horizontalCentered="1"/>
  <pageMargins left="0.59055118110236227" right="0.59055118110236227" top="0.39370078740157483" bottom="0.39370078740157483" header="0" footer="0.39370078740157483"/>
  <pageSetup paperSize="9" scale="77" pageOrder="overThenDown" orientation="landscape" cellComments="atEnd"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B9D86-06AF-4D36-83C7-9A93CEABC36E}">
  <sheetPr>
    <tabColor rgb="FF00B050"/>
    <pageSetUpPr fitToPage="1"/>
  </sheetPr>
  <dimension ref="A1:D68"/>
  <sheetViews>
    <sheetView showGridLines="0" topLeftCell="A24" workbookViewId="0">
      <selection activeCell="C73" sqref="C73"/>
    </sheetView>
  </sheetViews>
  <sheetFormatPr defaultRowHeight="14.4" x14ac:dyDescent="0.3"/>
  <cols>
    <col min="1" max="1" width="69.88671875" bestFit="1" customWidth="1"/>
    <col min="2" max="3" width="15.109375" bestFit="1" customWidth="1"/>
    <col min="4" max="4" width="12.44140625" bestFit="1" customWidth="1"/>
  </cols>
  <sheetData>
    <row r="1" spans="1:4" ht="15.6" x14ac:dyDescent="0.3">
      <c r="A1" s="461" t="s">
        <v>1217</v>
      </c>
      <c r="B1" s="461"/>
      <c r="C1" s="461"/>
      <c r="D1" s="461"/>
    </row>
    <row r="2" spans="1:4" ht="15.6" x14ac:dyDescent="0.3">
      <c r="A2" s="407" t="s">
        <v>1280</v>
      </c>
      <c r="B2" s="408"/>
      <c r="C2" s="408"/>
      <c r="D2" s="408"/>
    </row>
    <row r="3" spans="1:4" x14ac:dyDescent="0.3">
      <c r="A3" s="395" t="s">
        <v>1222</v>
      </c>
      <c r="B3" s="406" t="s">
        <v>1218</v>
      </c>
      <c r="C3" s="406" t="s">
        <v>1219</v>
      </c>
      <c r="D3" s="406" t="s">
        <v>1220</v>
      </c>
    </row>
    <row r="4" spans="1:4" x14ac:dyDescent="0.3">
      <c r="A4" s="403" t="s">
        <v>500</v>
      </c>
      <c r="B4" s="404">
        <v>364329000</v>
      </c>
      <c r="C4" s="404">
        <v>522569000</v>
      </c>
      <c r="D4" s="404">
        <v>-158240000</v>
      </c>
    </row>
    <row r="5" spans="1:4" x14ac:dyDescent="0.3">
      <c r="A5" s="394" t="s">
        <v>22</v>
      </c>
      <c r="B5" s="393">
        <v>131673000</v>
      </c>
      <c r="C5" s="393">
        <v>131673000</v>
      </c>
      <c r="D5" s="393">
        <v>0</v>
      </c>
    </row>
    <row r="6" spans="1:4" x14ac:dyDescent="0.3">
      <c r="A6" s="394" t="s">
        <v>657</v>
      </c>
      <c r="B6" s="393">
        <v>99334000</v>
      </c>
      <c r="C6" s="393">
        <v>94784000</v>
      </c>
      <c r="D6" s="393">
        <v>4550000</v>
      </c>
    </row>
    <row r="7" spans="1:4" x14ac:dyDescent="0.3">
      <c r="A7" s="394" t="s">
        <v>204</v>
      </c>
      <c r="B7" s="393">
        <v>78803000</v>
      </c>
      <c r="C7" s="393">
        <v>68803000</v>
      </c>
      <c r="D7" s="393">
        <v>10000000</v>
      </c>
    </row>
    <row r="8" spans="1:4" x14ac:dyDescent="0.3">
      <c r="A8" s="394" t="s">
        <v>39</v>
      </c>
      <c r="B8" s="393">
        <v>54519000</v>
      </c>
      <c r="C8" s="393">
        <v>54569000</v>
      </c>
      <c r="D8" s="393">
        <v>-50000</v>
      </c>
    </row>
    <row r="9" spans="1:4" x14ac:dyDescent="0.3">
      <c r="A9" s="405" t="s">
        <v>1025</v>
      </c>
      <c r="B9" s="401"/>
      <c r="C9" s="401">
        <v>0</v>
      </c>
      <c r="D9" s="401">
        <v>0</v>
      </c>
    </row>
    <row r="10" spans="1:4" x14ac:dyDescent="0.3">
      <c r="A10" s="405" t="s">
        <v>1036</v>
      </c>
      <c r="B10" s="401"/>
      <c r="C10" s="401">
        <v>172740000</v>
      </c>
      <c r="D10" s="401">
        <v>-172740000</v>
      </c>
    </row>
    <row r="11" spans="1:4" x14ac:dyDescent="0.3">
      <c r="A11" s="403" t="s">
        <v>501</v>
      </c>
      <c r="B11" s="404">
        <v>258356000</v>
      </c>
      <c r="C11" s="404">
        <v>384919000</v>
      </c>
      <c r="D11" s="404">
        <v>-126563000</v>
      </c>
    </row>
    <row r="12" spans="1:4" x14ac:dyDescent="0.3">
      <c r="A12" s="394" t="s">
        <v>561</v>
      </c>
      <c r="B12" s="393">
        <v>35050000</v>
      </c>
      <c r="C12" s="393">
        <v>44300000</v>
      </c>
      <c r="D12" s="393">
        <v>-9250000</v>
      </c>
    </row>
    <row r="13" spans="1:4" x14ac:dyDescent="0.3">
      <c r="A13" s="394" t="s">
        <v>566</v>
      </c>
      <c r="B13" s="393">
        <v>83752000</v>
      </c>
      <c r="C13" s="393">
        <v>91252000</v>
      </c>
      <c r="D13" s="393">
        <v>-7500000</v>
      </c>
    </row>
    <row r="14" spans="1:4" x14ac:dyDescent="0.3">
      <c r="A14" s="394" t="s">
        <v>660</v>
      </c>
      <c r="B14" s="393">
        <v>139554000</v>
      </c>
      <c r="C14" s="393">
        <v>187067000</v>
      </c>
      <c r="D14" s="393">
        <v>-47513000</v>
      </c>
    </row>
    <row r="15" spans="1:4" x14ac:dyDescent="0.3">
      <c r="A15" s="405" t="s">
        <v>985</v>
      </c>
      <c r="B15" s="401"/>
      <c r="C15" s="401">
        <v>26500000</v>
      </c>
      <c r="D15" s="401">
        <v>-26500000</v>
      </c>
    </row>
    <row r="16" spans="1:4" x14ac:dyDescent="0.3">
      <c r="A16" s="394" t="s">
        <v>1273</v>
      </c>
      <c r="B16" s="393"/>
      <c r="C16" s="393">
        <v>35800000</v>
      </c>
      <c r="D16" s="393">
        <v>-35800000</v>
      </c>
    </row>
    <row r="17" spans="1:4" x14ac:dyDescent="0.3">
      <c r="A17" s="403" t="s">
        <v>508</v>
      </c>
      <c r="B17" s="404">
        <v>10084852000</v>
      </c>
      <c r="C17" s="404">
        <v>9806223000</v>
      </c>
      <c r="D17" s="404">
        <v>278629000</v>
      </c>
    </row>
    <row r="18" spans="1:4" x14ac:dyDescent="0.3">
      <c r="A18" s="394" t="s">
        <v>494</v>
      </c>
      <c r="B18" s="393">
        <v>91170000</v>
      </c>
      <c r="C18" s="393">
        <v>91170000</v>
      </c>
      <c r="D18" s="393">
        <v>0</v>
      </c>
    </row>
    <row r="19" spans="1:4" x14ac:dyDescent="0.3">
      <c r="A19" s="394" t="s">
        <v>128</v>
      </c>
      <c r="B19" s="393">
        <v>253780000</v>
      </c>
      <c r="C19" s="393">
        <v>104426000</v>
      </c>
      <c r="D19" s="393">
        <v>149354000</v>
      </c>
    </row>
    <row r="20" spans="1:4" x14ac:dyDescent="0.3">
      <c r="A20" s="394" t="s">
        <v>461</v>
      </c>
      <c r="B20" s="393">
        <v>5699412000</v>
      </c>
      <c r="C20" s="393">
        <v>5699412000</v>
      </c>
      <c r="D20" s="393">
        <v>0</v>
      </c>
    </row>
    <row r="21" spans="1:4" x14ac:dyDescent="0.3">
      <c r="A21" s="394" t="s">
        <v>795</v>
      </c>
      <c r="B21" s="393">
        <v>178435000</v>
      </c>
      <c r="C21" s="393">
        <v>121326000</v>
      </c>
      <c r="D21" s="393">
        <v>57109000</v>
      </c>
    </row>
    <row r="22" spans="1:4" x14ac:dyDescent="0.3">
      <c r="A22" s="394" t="s">
        <v>784</v>
      </c>
      <c r="B22" s="393">
        <v>189750000</v>
      </c>
      <c r="C22" s="393">
        <v>103800000</v>
      </c>
      <c r="D22" s="393">
        <v>85950000</v>
      </c>
    </row>
    <row r="23" spans="1:4" x14ac:dyDescent="0.3">
      <c r="A23" s="394" t="s">
        <v>822</v>
      </c>
      <c r="B23" s="393">
        <v>420700000</v>
      </c>
      <c r="C23" s="393">
        <v>418700000</v>
      </c>
      <c r="D23" s="393">
        <v>2000000</v>
      </c>
    </row>
    <row r="24" spans="1:4" x14ac:dyDescent="0.3">
      <c r="A24" s="394" t="s">
        <v>804</v>
      </c>
      <c r="B24" s="393">
        <v>186750000</v>
      </c>
      <c r="C24" s="393">
        <v>96250000</v>
      </c>
      <c r="D24" s="393">
        <v>90500000</v>
      </c>
    </row>
    <row r="25" spans="1:4" x14ac:dyDescent="0.3">
      <c r="A25" s="394" t="s">
        <v>812</v>
      </c>
      <c r="B25" s="393">
        <v>165187000</v>
      </c>
      <c r="C25" s="393">
        <v>85749000</v>
      </c>
      <c r="D25" s="393">
        <v>79438000</v>
      </c>
    </row>
    <row r="26" spans="1:4" x14ac:dyDescent="0.3">
      <c r="A26" s="394" t="s">
        <v>331</v>
      </c>
      <c r="B26" s="393">
        <v>190250000</v>
      </c>
      <c r="C26" s="393">
        <v>171990000</v>
      </c>
      <c r="D26" s="393">
        <v>18260000</v>
      </c>
    </row>
    <row r="27" spans="1:4" x14ac:dyDescent="0.3">
      <c r="A27" s="394" t="s">
        <v>443</v>
      </c>
      <c r="B27" s="393">
        <v>2523377000</v>
      </c>
      <c r="C27" s="393">
        <v>2523377000</v>
      </c>
      <c r="D27" s="393">
        <v>0</v>
      </c>
    </row>
    <row r="28" spans="1:4" x14ac:dyDescent="0.3">
      <c r="A28" s="394" t="s">
        <v>483</v>
      </c>
      <c r="B28" s="393">
        <v>186041000</v>
      </c>
      <c r="C28" s="393">
        <v>186041000</v>
      </c>
      <c r="D28" s="393">
        <v>0</v>
      </c>
    </row>
    <row r="29" spans="1:4" x14ac:dyDescent="0.3">
      <c r="A29" s="405" t="s">
        <v>1094</v>
      </c>
      <c r="B29" s="401"/>
      <c r="C29" s="401">
        <v>58007000</v>
      </c>
      <c r="D29" s="401">
        <v>-58007000</v>
      </c>
    </row>
    <row r="30" spans="1:4" x14ac:dyDescent="0.3">
      <c r="A30" s="405" t="s">
        <v>1069</v>
      </c>
      <c r="B30" s="401"/>
      <c r="C30" s="401">
        <v>145975000</v>
      </c>
      <c r="D30" s="401">
        <v>-145975000</v>
      </c>
    </row>
    <row r="31" spans="1:4" x14ac:dyDescent="0.3">
      <c r="A31" s="403" t="s">
        <v>509</v>
      </c>
      <c r="B31" s="404">
        <v>823732000</v>
      </c>
      <c r="C31" s="404">
        <v>572789000</v>
      </c>
      <c r="D31" s="404">
        <v>250943000</v>
      </c>
    </row>
    <row r="32" spans="1:4" x14ac:dyDescent="0.3">
      <c r="A32" s="394" t="s">
        <v>866</v>
      </c>
      <c r="B32" s="393">
        <v>104311000</v>
      </c>
      <c r="C32" s="393">
        <v>93311000</v>
      </c>
      <c r="D32" s="393">
        <v>11000000</v>
      </c>
    </row>
    <row r="33" spans="1:4" x14ac:dyDescent="0.3">
      <c r="A33" s="394" t="s">
        <v>848</v>
      </c>
      <c r="B33" s="393">
        <v>188806000</v>
      </c>
      <c r="C33" s="393">
        <v>117153000</v>
      </c>
      <c r="D33" s="393">
        <v>71653000</v>
      </c>
    </row>
    <row r="34" spans="1:4" x14ac:dyDescent="0.3">
      <c r="A34" s="394" t="s">
        <v>844</v>
      </c>
      <c r="B34" s="393">
        <v>150075000</v>
      </c>
      <c r="C34" s="393">
        <v>86197000</v>
      </c>
      <c r="D34" s="393">
        <v>63878000</v>
      </c>
    </row>
    <row r="35" spans="1:4" x14ac:dyDescent="0.3">
      <c r="A35" s="394" t="s">
        <v>855</v>
      </c>
      <c r="B35" s="393">
        <v>330540000</v>
      </c>
      <c r="C35" s="393">
        <v>226128000</v>
      </c>
      <c r="D35" s="393">
        <v>104412000</v>
      </c>
    </row>
    <row r="36" spans="1:4" x14ac:dyDescent="0.3">
      <c r="A36" s="394" t="s">
        <v>662</v>
      </c>
      <c r="B36" s="393">
        <v>50000000</v>
      </c>
      <c r="C36" s="393">
        <v>50000000</v>
      </c>
      <c r="D36" s="393">
        <v>0</v>
      </c>
    </row>
    <row r="37" spans="1:4" x14ac:dyDescent="0.3">
      <c r="A37" s="403" t="s">
        <v>503</v>
      </c>
      <c r="B37" s="404">
        <v>525378000</v>
      </c>
      <c r="C37" s="404">
        <v>511028000</v>
      </c>
      <c r="D37" s="404">
        <v>14350000</v>
      </c>
    </row>
    <row r="38" spans="1:4" x14ac:dyDescent="0.3">
      <c r="A38" s="394" t="s">
        <v>576</v>
      </c>
      <c r="B38" s="393">
        <v>404820000</v>
      </c>
      <c r="C38" s="393">
        <v>396020000</v>
      </c>
      <c r="D38" s="393">
        <v>8800000</v>
      </c>
    </row>
    <row r="39" spans="1:4" x14ac:dyDescent="0.3">
      <c r="A39" s="394" t="s">
        <v>654</v>
      </c>
      <c r="B39" s="393">
        <v>50042000</v>
      </c>
      <c r="C39" s="393">
        <v>44492000</v>
      </c>
      <c r="D39" s="393">
        <v>5550000</v>
      </c>
    </row>
    <row r="40" spans="1:4" x14ac:dyDescent="0.3">
      <c r="A40" s="394" t="s">
        <v>92</v>
      </c>
      <c r="B40" s="393">
        <v>70516000</v>
      </c>
      <c r="C40" s="393">
        <v>70516000</v>
      </c>
      <c r="D40" s="393">
        <v>0</v>
      </c>
    </row>
    <row r="41" spans="1:4" x14ac:dyDescent="0.3">
      <c r="A41" s="403" t="s">
        <v>504</v>
      </c>
      <c r="B41" s="404">
        <v>219670000</v>
      </c>
      <c r="C41" s="404">
        <v>238670000</v>
      </c>
      <c r="D41" s="404">
        <v>-19000000</v>
      </c>
    </row>
    <row r="42" spans="1:4" x14ac:dyDescent="0.3">
      <c r="A42" s="394" t="s">
        <v>97</v>
      </c>
      <c r="B42" s="393">
        <v>102920000</v>
      </c>
      <c r="C42" s="393">
        <v>102920000</v>
      </c>
      <c r="D42" s="393">
        <v>0</v>
      </c>
    </row>
    <row r="43" spans="1:4" x14ac:dyDescent="0.3">
      <c r="A43" s="394" t="s">
        <v>587</v>
      </c>
      <c r="B43" s="393">
        <v>116750000</v>
      </c>
      <c r="C43" s="393">
        <v>108750000</v>
      </c>
      <c r="D43" s="393">
        <v>8000000</v>
      </c>
    </row>
    <row r="44" spans="1:4" x14ac:dyDescent="0.3">
      <c r="A44" s="394" t="s">
        <v>1243</v>
      </c>
      <c r="B44" s="393"/>
      <c r="C44" s="393">
        <v>27000000</v>
      </c>
      <c r="D44" s="393">
        <v>-27000000</v>
      </c>
    </row>
    <row r="45" spans="1:4" x14ac:dyDescent="0.3">
      <c r="A45" s="403" t="s">
        <v>510</v>
      </c>
      <c r="B45" s="404">
        <v>7486020000</v>
      </c>
      <c r="C45" s="404">
        <v>7518588000</v>
      </c>
      <c r="D45" s="404">
        <v>-32568000</v>
      </c>
    </row>
    <row r="46" spans="1:4" x14ac:dyDescent="0.3">
      <c r="A46" s="394" t="s">
        <v>905</v>
      </c>
      <c r="B46" s="393">
        <v>150000000</v>
      </c>
      <c r="C46" s="393">
        <v>150000000</v>
      </c>
      <c r="D46" s="393">
        <v>0</v>
      </c>
    </row>
    <row r="47" spans="1:4" x14ac:dyDescent="0.3">
      <c r="A47" s="394" t="s">
        <v>537</v>
      </c>
      <c r="B47" s="393">
        <v>7036020000</v>
      </c>
      <c r="C47" s="393">
        <v>7036020000</v>
      </c>
      <c r="D47" s="393">
        <v>0</v>
      </c>
    </row>
    <row r="48" spans="1:4" x14ac:dyDescent="0.3">
      <c r="A48" s="394" t="s">
        <v>897</v>
      </c>
      <c r="B48" s="393">
        <v>64553000</v>
      </c>
      <c r="C48" s="393">
        <v>47750000</v>
      </c>
      <c r="D48" s="393">
        <v>16803000</v>
      </c>
    </row>
    <row r="49" spans="1:4" x14ac:dyDescent="0.3">
      <c r="A49" s="394" t="s">
        <v>891</v>
      </c>
      <c r="B49" s="393">
        <v>51379000</v>
      </c>
      <c r="C49" s="393">
        <v>61758000</v>
      </c>
      <c r="D49" s="393">
        <v>-10379000</v>
      </c>
    </row>
    <row r="50" spans="1:4" x14ac:dyDescent="0.3">
      <c r="A50" s="394" t="s">
        <v>868</v>
      </c>
      <c r="B50" s="393">
        <v>60878000</v>
      </c>
      <c r="C50" s="393">
        <v>45910000</v>
      </c>
      <c r="D50" s="393">
        <v>14968000</v>
      </c>
    </row>
    <row r="51" spans="1:4" x14ac:dyDescent="0.3">
      <c r="A51" s="405" t="s">
        <v>975</v>
      </c>
      <c r="B51" s="401"/>
      <c r="C51" s="401">
        <v>56400000</v>
      </c>
      <c r="D51" s="401">
        <v>-56400000</v>
      </c>
    </row>
    <row r="52" spans="1:4" x14ac:dyDescent="0.3">
      <c r="A52" s="394" t="s">
        <v>873</v>
      </c>
      <c r="B52" s="393">
        <v>52320000</v>
      </c>
      <c r="C52" s="393">
        <v>46450000</v>
      </c>
      <c r="D52" s="393">
        <v>5870000</v>
      </c>
    </row>
    <row r="53" spans="1:4" x14ac:dyDescent="0.3">
      <c r="A53" s="394" t="s">
        <v>426</v>
      </c>
      <c r="B53" s="393">
        <v>70870000</v>
      </c>
      <c r="C53" s="393">
        <v>74300000</v>
      </c>
      <c r="D53" s="393">
        <v>-3430000</v>
      </c>
    </row>
    <row r="54" spans="1:4" x14ac:dyDescent="0.3">
      <c r="A54" s="403" t="s">
        <v>506</v>
      </c>
      <c r="B54" s="404">
        <v>3525843000</v>
      </c>
      <c r="C54" s="404">
        <v>3733394000</v>
      </c>
      <c r="D54" s="404">
        <v>-207551000</v>
      </c>
    </row>
    <row r="55" spans="1:4" x14ac:dyDescent="0.3">
      <c r="A55" s="405" t="s">
        <v>964</v>
      </c>
      <c r="B55" s="401"/>
      <c r="C55" s="401">
        <v>164580000</v>
      </c>
      <c r="D55" s="401">
        <v>-164580000</v>
      </c>
    </row>
    <row r="56" spans="1:4" x14ac:dyDescent="0.3">
      <c r="A56" s="394" t="s">
        <v>267</v>
      </c>
      <c r="B56" s="393">
        <v>150000000</v>
      </c>
      <c r="C56" s="393">
        <v>119000000</v>
      </c>
      <c r="D56" s="393">
        <v>31000000</v>
      </c>
    </row>
    <row r="57" spans="1:4" x14ac:dyDescent="0.3">
      <c r="A57" s="394" t="s">
        <v>239</v>
      </c>
      <c r="B57" s="393">
        <v>1410100000</v>
      </c>
      <c r="C57" s="393">
        <v>1528900000</v>
      </c>
      <c r="D57" s="393">
        <v>-118800000</v>
      </c>
    </row>
    <row r="58" spans="1:4" x14ac:dyDescent="0.3">
      <c r="A58" s="394" t="s">
        <v>294</v>
      </c>
      <c r="B58" s="393">
        <v>137396000</v>
      </c>
      <c r="C58" s="393">
        <v>137396000</v>
      </c>
      <c r="D58" s="393">
        <v>0</v>
      </c>
    </row>
    <row r="59" spans="1:4" x14ac:dyDescent="0.3">
      <c r="A59" s="394" t="s">
        <v>1009</v>
      </c>
      <c r="B59" s="393">
        <v>572300000</v>
      </c>
      <c r="C59" s="393">
        <v>498618000</v>
      </c>
      <c r="D59" s="393">
        <v>73682000</v>
      </c>
    </row>
    <row r="60" spans="1:4" x14ac:dyDescent="0.3">
      <c r="A60" s="394" t="s">
        <v>276</v>
      </c>
      <c r="B60" s="393">
        <v>498162000</v>
      </c>
      <c r="C60" s="393">
        <v>410362000</v>
      </c>
      <c r="D60" s="393">
        <v>87800000</v>
      </c>
    </row>
    <row r="61" spans="1:4" x14ac:dyDescent="0.3">
      <c r="A61" s="394" t="s">
        <v>178</v>
      </c>
      <c r="B61" s="393">
        <v>82785000</v>
      </c>
      <c r="C61" s="393">
        <v>151850000</v>
      </c>
      <c r="D61" s="393">
        <v>-69065000</v>
      </c>
    </row>
    <row r="62" spans="1:4" x14ac:dyDescent="0.3">
      <c r="A62" s="394" t="s">
        <v>629</v>
      </c>
      <c r="B62" s="393">
        <v>72100000</v>
      </c>
      <c r="C62" s="393">
        <v>61900000</v>
      </c>
      <c r="D62" s="393">
        <v>10200000</v>
      </c>
    </row>
    <row r="63" spans="1:4" x14ac:dyDescent="0.3">
      <c r="A63" s="394" t="s">
        <v>152</v>
      </c>
      <c r="B63" s="393">
        <v>78000000</v>
      </c>
      <c r="C63" s="393">
        <v>63200000</v>
      </c>
      <c r="D63" s="393">
        <v>14800000</v>
      </c>
    </row>
    <row r="64" spans="1:4" x14ac:dyDescent="0.3">
      <c r="A64" s="394" t="s">
        <v>168</v>
      </c>
      <c r="B64" s="393">
        <v>65000000</v>
      </c>
      <c r="C64" s="393">
        <v>64800000</v>
      </c>
      <c r="D64" s="393">
        <v>200000</v>
      </c>
    </row>
    <row r="65" spans="1:4" x14ac:dyDescent="0.3">
      <c r="A65" s="394" t="s">
        <v>777</v>
      </c>
      <c r="B65" s="393">
        <v>200000000</v>
      </c>
      <c r="C65" s="393">
        <v>200000000</v>
      </c>
      <c r="D65" s="393">
        <v>0</v>
      </c>
    </row>
    <row r="66" spans="1:4" x14ac:dyDescent="0.3">
      <c r="A66" s="394" t="s">
        <v>606</v>
      </c>
      <c r="B66" s="393">
        <v>260000000</v>
      </c>
      <c r="C66" s="393">
        <v>260000000</v>
      </c>
      <c r="D66" s="393">
        <v>0</v>
      </c>
    </row>
    <row r="67" spans="1:4" x14ac:dyDescent="0.3">
      <c r="A67" s="405" t="s">
        <v>1226</v>
      </c>
      <c r="B67" s="401"/>
      <c r="C67" s="401">
        <v>72788000</v>
      </c>
      <c r="D67" s="401">
        <v>-72788000</v>
      </c>
    </row>
    <row r="68" spans="1:4" x14ac:dyDescent="0.3">
      <c r="A68" s="406" t="s">
        <v>1205</v>
      </c>
      <c r="B68" s="393">
        <v>23288180000</v>
      </c>
      <c r="C68" s="393">
        <v>23288180000</v>
      </c>
      <c r="D68" s="393">
        <v>0</v>
      </c>
    </row>
  </sheetData>
  <autoFilter ref="A3:D275" xr:uid="{BF9F1587-BF59-444A-8900-65707E5C81DF}"/>
  <mergeCells count="1">
    <mergeCell ref="A1:D1"/>
  </mergeCells>
  <conditionalFormatting pivot="1" sqref="D4:D68">
    <cfRule type="cellIs" dxfId="35"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8" orientation="portrait" horizontalDpi="0" verticalDpi="0"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73AFD-7CDF-4EB0-A44F-51C2D007633B}">
  <sheetPr>
    <tabColor rgb="FF00B050"/>
    <pageSetUpPr fitToPage="1"/>
  </sheetPr>
  <dimension ref="A1:Z1072"/>
  <sheetViews>
    <sheetView showGridLines="0" view="pageBreakPreview" topLeftCell="B580" zoomScale="85" zoomScaleNormal="85" zoomScaleSheetLayoutView="85" workbookViewId="0">
      <selection activeCell="H676" sqref="H676"/>
    </sheetView>
  </sheetViews>
  <sheetFormatPr defaultColWidth="14" defaultRowHeight="13.8" x14ac:dyDescent="0.25"/>
  <cols>
    <col min="1" max="1" width="33.21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customWidth="1"/>
    <col min="14" max="14" width="14.21875" style="4" customWidth="1"/>
    <col min="15" max="15" width="18.5546875" style="177" customWidth="1"/>
    <col min="16" max="16" width="26.21875" style="4" customWidth="1"/>
    <col min="17" max="17" width="31.88671875" style="4" customWidth="1"/>
    <col min="18" max="18" width="18.44140625" style="4" customWidth="1"/>
    <col min="19" max="19" width="32.77734375" style="177" bestFit="1" customWidth="1"/>
    <col min="20" max="16384" width="14" style="4"/>
  </cols>
  <sheetData>
    <row r="1" spans="1:21" s="14" customFormat="1" ht="13.2" x14ac:dyDescent="0.25">
      <c r="A1" s="8"/>
      <c r="B1" s="17" t="s">
        <v>1023</v>
      </c>
      <c r="C1" s="15"/>
      <c r="D1" s="15"/>
      <c r="E1" s="15"/>
      <c r="F1" s="15"/>
      <c r="G1" s="15"/>
      <c r="H1" s="17"/>
      <c r="I1" s="15"/>
      <c r="J1" s="15"/>
      <c r="K1" s="15"/>
      <c r="L1" s="15"/>
      <c r="O1" s="193"/>
      <c r="P1" s="191"/>
      <c r="Q1" s="8"/>
      <c r="S1" s="221"/>
    </row>
    <row r="2" spans="1:21" s="14" customFormat="1" ht="13.2" x14ac:dyDescent="0.25">
      <c r="A2" s="8"/>
      <c r="B2" s="17" t="s">
        <v>950</v>
      </c>
      <c r="C2" s="15"/>
      <c r="D2" s="15"/>
      <c r="E2" s="15"/>
      <c r="F2" s="15"/>
      <c r="G2" s="15"/>
      <c r="H2" s="377"/>
      <c r="I2" s="378"/>
      <c r="J2" s="15"/>
      <c r="K2" s="15"/>
      <c r="L2" s="175"/>
      <c r="N2" s="228"/>
      <c r="O2" s="15"/>
      <c r="P2" s="191"/>
      <c r="Q2" s="8"/>
      <c r="S2" s="221"/>
    </row>
    <row r="3" spans="1:21" s="14" customFormat="1" ht="13.2" x14ac:dyDescent="0.25">
      <c r="A3" s="8"/>
      <c r="B3" s="17" t="s">
        <v>549</v>
      </c>
      <c r="C3" s="16"/>
      <c r="D3" s="16"/>
      <c r="E3" s="16"/>
      <c r="F3" s="16"/>
      <c r="G3" s="16"/>
      <c r="H3" s="17"/>
      <c r="I3" s="16"/>
      <c r="J3" s="189"/>
      <c r="K3" s="16"/>
      <c r="M3" s="254"/>
      <c r="N3" s="228"/>
      <c r="O3" s="192"/>
      <c r="P3" s="185"/>
      <c r="Q3" s="8"/>
      <c r="S3" s="221"/>
    </row>
    <row r="4" spans="1:21" s="14" customFormat="1" ht="13.2" x14ac:dyDescent="0.25">
      <c r="A4" s="8"/>
      <c r="B4" s="17"/>
      <c r="C4" s="16"/>
      <c r="D4" s="16"/>
      <c r="E4" s="16"/>
      <c r="F4" s="16"/>
      <c r="G4" s="16"/>
      <c r="H4" s="17"/>
      <c r="I4" s="16"/>
      <c r="J4" s="253"/>
      <c r="K4" s="373"/>
      <c r="L4" s="307"/>
      <c r="M4" s="307"/>
      <c r="N4" s="254"/>
      <c r="O4" s="188"/>
      <c r="Q4" s="8"/>
      <c r="S4" s="221"/>
    </row>
    <row r="5" spans="1:21" s="174" customFormat="1" x14ac:dyDescent="0.25">
      <c r="A5" s="172"/>
      <c r="B5" s="430" t="s">
        <v>948</v>
      </c>
      <c r="C5" s="173"/>
      <c r="D5" s="22"/>
      <c r="E5" s="22"/>
      <c r="F5" s="22"/>
      <c r="G5" s="22"/>
      <c r="H5" s="431" t="s">
        <v>949</v>
      </c>
      <c r="I5" s="229"/>
      <c r="J5" s="194"/>
      <c r="K5" s="194"/>
      <c r="L5" s="194"/>
      <c r="M5" s="197"/>
      <c r="O5" s="186"/>
      <c r="P5" s="8"/>
      <c r="S5" s="222"/>
    </row>
    <row r="6" spans="1:21"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299" t="s">
        <v>530</v>
      </c>
      <c r="Q6" s="299" t="s">
        <v>531</v>
      </c>
      <c r="R6" s="251" t="s">
        <v>1013</v>
      </c>
      <c r="S6" s="220" t="s">
        <v>980</v>
      </c>
      <c r="T6" s="4" t="s">
        <v>1284</v>
      </c>
      <c r="U6" s="4" t="s">
        <v>1279</v>
      </c>
    </row>
    <row r="7" spans="1:21"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179">
        <v>9</v>
      </c>
      <c r="Q7" s="179">
        <v>10</v>
      </c>
      <c r="T7" s="19" cm="1">
        <f t="array" ref="T7">_xlfn._xlws.FILTER(cek_realisasi[SP2D],cek_realisasi[Akun]=Pasca_rakernis[[#This Row],[Column1]],0)</f>
        <v>7216590348</v>
      </c>
      <c r="U7" s="429">
        <f>IF(Pasca_rakernis[[#This Row],[Akrual]]&gt;Pasca_rakernis[[#This Row],[JUMLAH ]],Pasca_rakernis[[#This Row],[Akrual]]-Pasca_rakernis[[#This Row],[JUMLAH ]],0)</f>
        <v>7216590342</v>
      </c>
    </row>
    <row r="8" spans="1:21" ht="13.2" hidden="1" x14ac:dyDescent="0.25">
      <c r="A8" s="3"/>
      <c r="B8" s="265"/>
      <c r="C8" s="266" t="s">
        <v>6</v>
      </c>
      <c r="D8" s="267"/>
      <c r="E8" s="267"/>
      <c r="F8" s="268"/>
      <c r="G8" s="269">
        <f>SUM(G9,G108)</f>
        <v>23288180000</v>
      </c>
      <c r="H8" s="270"/>
      <c r="I8" s="266" t="s">
        <v>6</v>
      </c>
      <c r="J8" s="267"/>
      <c r="K8" s="267"/>
      <c r="L8" s="268"/>
      <c r="M8" s="271">
        <f>SUM(M9,M108)</f>
        <v>23288180000</v>
      </c>
      <c r="N8" s="318">
        <f>SUM(N9,N108)</f>
        <v>22945000</v>
      </c>
      <c r="O8" s="206"/>
      <c r="P8" s="180"/>
      <c r="Q8" s="180"/>
      <c r="T8" s="271" cm="1">
        <f t="array" ref="T8">_xlfn._xlws.FILTER(cek_realisasi[SP2D],cek_realisasi[Akun]=Pasca_rakernis[[#This Row],[Column1]],0)</f>
        <v>7216590348</v>
      </c>
      <c r="U8" s="271">
        <f>IF(Pasca_rakernis[[#This Row],[Akrual]]&gt;Pasca_rakernis[[#This Row],[JUMLAH ]],Pasca_rakernis[[#This Row],[Akrual]]-Pasca_rakernis[[#This Row],[JUMLAH ]],0)</f>
        <v>0</v>
      </c>
    </row>
    <row r="9" spans="1:21"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t="s">
        <v>977</v>
      </c>
      <c r="P9" s="180"/>
      <c r="Q9" s="180"/>
      <c r="T9" s="29" cm="1">
        <f t="array" ref="T9">_xlfn._xlws.FILTER(cek_realisasi[Akrual],cek_realisasi[Akun]=Pasca_rakernis[[#This Row],[Column1]],0)</f>
        <v>397653087</v>
      </c>
      <c r="U9" s="29">
        <f>IF(Pasca_rakernis[[#This Row],[Akrual]]&gt;Pasca_rakernis[[#This Row],[JUMLAH ]],Pasca_rakernis[[#This Row],[Akrual]]-Pasca_rakernis[[#This Row],[JUMLAH ]],0)</f>
        <v>0</v>
      </c>
    </row>
    <row r="10" spans="1:21"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t="s">
        <v>977</v>
      </c>
      <c r="P10" s="180"/>
      <c r="Q10" s="180"/>
      <c r="T10" s="32" cm="1">
        <f t="array" ref="T10">_xlfn._xlws.FILTER(cek_realisasi[Akrual],cek_realisasi[Akun]=Pasca_rakernis[[#This Row],[Column1]],0)</f>
        <v>397653087</v>
      </c>
      <c r="U10" s="32">
        <f>IF(Pasca_rakernis[[#This Row],[Akrual]]&gt;Pasca_rakernis[[#This Row],[JUMLAH ]],Pasca_rakernis[[#This Row],[Akrual]]-Pasca_rakernis[[#This Row],[JUMLAH ]],0)</f>
        <v>0</v>
      </c>
    </row>
    <row r="11" spans="1:21"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1000000000</v>
      </c>
      <c r="N11" s="321">
        <f t="shared" si="0"/>
        <v>0</v>
      </c>
      <c r="O11" s="207" t="s">
        <v>977</v>
      </c>
      <c r="P11" s="180"/>
      <c r="Q11" s="180"/>
      <c r="T11" s="35" cm="1">
        <f t="array" ref="T11">_xlfn._xlws.FILTER(cek_realisasi[Akrual],cek_realisasi[Akun]=Pasca_rakernis[[#This Row],[Column1]],0)</f>
        <v>397653087</v>
      </c>
      <c r="U11" s="35">
        <f>IF(Pasca_rakernis[[#This Row],[Akrual]]&gt;Pasca_rakernis[[#This Row],[JUMLAH ]],Pasca_rakernis[[#This Row],[Akrual]]-Pasca_rakernis[[#This Row],[JUMLAH ]],0)</f>
        <v>0</v>
      </c>
    </row>
    <row r="12" spans="1:21" ht="26.4" x14ac:dyDescent="0.25">
      <c r="A12" s="1" t="s">
        <v>14</v>
      </c>
      <c r="B12" s="36" t="s">
        <v>15</v>
      </c>
      <c r="C12" s="37" t="s">
        <v>16</v>
      </c>
      <c r="D12" s="36">
        <v>5</v>
      </c>
      <c r="E12" s="36" t="s">
        <v>13</v>
      </c>
      <c r="F12" s="38"/>
      <c r="G12" s="118">
        <f>SUM(G13,G37,G60,G86)</f>
        <v>1000000000</v>
      </c>
      <c r="H12" s="146" t="s">
        <v>15</v>
      </c>
      <c r="I12" s="37" t="s">
        <v>16</v>
      </c>
      <c r="J12" s="36">
        <v>5</v>
      </c>
      <c r="K12" s="36" t="s">
        <v>13</v>
      </c>
      <c r="L12" s="38"/>
      <c r="M12" s="38">
        <f>SUM(M13,M37,M60,M86)</f>
        <v>1000000000</v>
      </c>
      <c r="N12" s="322">
        <f>SUM(N13,N37,N60,N86)</f>
        <v>0</v>
      </c>
      <c r="O12" s="207" t="s">
        <v>977</v>
      </c>
      <c r="P12" s="180"/>
      <c r="Q12" s="180"/>
      <c r="T12" s="38" cm="1">
        <f t="array" ref="T12">_xlfn._xlws.FILTER(cek_realisasi[Akrual],cek_realisasi[Akun]=Pasca_rakernis[[#This Row],[Column1]],0)</f>
        <v>397653087</v>
      </c>
      <c r="U12" s="38">
        <f>IF(Pasca_rakernis[[#This Row],[Akrual]]&gt;Pasca_rakernis[[#This Row],[JUMLAH ]],Pasca_rakernis[[#This Row],[Akrual]]-Pasca_rakernis[[#This Row],[JUMLAH ]],0)</f>
        <v>0</v>
      </c>
    </row>
    <row r="13" spans="1:21"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186242000</v>
      </c>
      <c r="N13" s="312">
        <f>SUM(N14,N27)</f>
        <v>-50000</v>
      </c>
      <c r="O13" s="207" t="s">
        <v>977</v>
      </c>
      <c r="P13" s="180"/>
      <c r="Q13" s="180"/>
      <c r="T13" s="274" cm="1">
        <f t="array" ref="T13">_xlfn._xlws.FILTER(cek_realisasi[Akrual],cek_realisasi[Akun]=Pasca_rakernis[[#This Row],[Column1]],0)</f>
        <v>62977500</v>
      </c>
      <c r="U13" s="274">
        <f>IF(Pasca_rakernis[[#This Row],[Akrual]]&gt;Pasca_rakernis[[#This Row],[JUMLAH ]],Pasca_rakernis[[#This Row],[Akrual]]-Pasca_rakernis[[#This Row],[JUMLAH ]],0)</f>
        <v>0</v>
      </c>
    </row>
    <row r="14" spans="1:21" ht="13.2" x14ac:dyDescent="0.25">
      <c r="A14" s="1" t="s">
        <v>20</v>
      </c>
      <c r="B14" s="42" t="s">
        <v>21</v>
      </c>
      <c r="C14" s="43" t="s">
        <v>22</v>
      </c>
      <c r="D14" s="42"/>
      <c r="E14" s="42"/>
      <c r="F14" s="44"/>
      <c r="G14" s="120">
        <f>SUM(G15,G20,G22)</f>
        <v>131673000</v>
      </c>
      <c r="H14" s="148" t="s">
        <v>21</v>
      </c>
      <c r="I14" s="43" t="s">
        <v>22</v>
      </c>
      <c r="J14" s="42"/>
      <c r="K14" s="42"/>
      <c r="L14" s="44"/>
      <c r="M14" s="44">
        <f>SUM(M15,M20,M22,M24)</f>
        <v>131673000</v>
      </c>
      <c r="N14" s="313">
        <f>SUM(N15,N20,N22,N24)</f>
        <v>0</v>
      </c>
      <c r="O14" s="207" t="s">
        <v>977</v>
      </c>
      <c r="P14" s="180" t="s">
        <v>499</v>
      </c>
      <c r="Q14" s="180" t="s">
        <v>500</v>
      </c>
      <c r="S14" s="223"/>
      <c r="T14" s="44" cm="1">
        <f t="array" ref="T14">_xlfn._xlws.FILTER(cek_realisasi[Akrual],cek_realisasi[Akun]=Pasca_rakernis[[#This Row],[Column1]],0)</f>
        <v>33036700</v>
      </c>
      <c r="U14" s="44">
        <f>IF(Pasca_rakernis[[#This Row],[Akrual]]&gt;Pasca_rakernis[[#This Row],[JUMLAH ]],Pasca_rakernis[[#This Row],[Akrual]]-Pasca_rakernis[[#This Row],[JUMLAH ]],0)</f>
        <v>0</v>
      </c>
    </row>
    <row r="15" spans="1:21" ht="13.2" x14ac:dyDescent="0.25">
      <c r="A15" s="1" t="s">
        <v>23</v>
      </c>
      <c r="B15" s="45" t="s">
        <v>523</v>
      </c>
      <c r="C15" s="46" t="s">
        <v>24</v>
      </c>
      <c r="D15" s="45"/>
      <c r="E15" s="45"/>
      <c r="F15" s="47"/>
      <c r="G15" s="121">
        <f>SUM(G16:G19)</f>
        <v>48225000</v>
      </c>
      <c r="H15" s="149" t="s">
        <v>523</v>
      </c>
      <c r="I15" s="46" t="s">
        <v>24</v>
      </c>
      <c r="J15" s="45"/>
      <c r="K15" s="45"/>
      <c r="L15" s="47"/>
      <c r="M15" s="47">
        <f>SUM(M16:M19)</f>
        <v>48225000</v>
      </c>
      <c r="N15" s="323">
        <f>SUM(N16:N19)</f>
        <v>0</v>
      </c>
      <c r="O15" s="207" t="s">
        <v>977</v>
      </c>
      <c r="P15" s="180"/>
      <c r="Q15" s="180"/>
      <c r="S15" s="223" t="s">
        <v>500</v>
      </c>
      <c r="T15" s="47" cm="1">
        <f t="array" ref="T15">_xlfn._xlws.FILTER(cek_realisasi[Akrual],cek_realisasi[Akun]=Pasca_rakernis[[#This Row],[Column1]],0)</f>
        <v>7217000</v>
      </c>
      <c r="U15" s="47">
        <f>IF(Pasca_rakernis[[#This Row],[Akrual]]&gt;Pasca_rakernis[[#This Row],[JUMLAH ]],Pasca_rakernis[[#This Row],[Akrual]]-Pasca_rakernis[[#This Row],[JUMLAH ]],0)</f>
        <v>0</v>
      </c>
    </row>
    <row r="16" spans="1:21" ht="13.2" x14ac:dyDescent="0.25">
      <c r="A16" s="1" t="s">
        <v>25</v>
      </c>
      <c r="B16" s="48"/>
      <c r="C16" s="49" t="s">
        <v>554</v>
      </c>
      <c r="D16" s="48">
        <v>503</v>
      </c>
      <c r="E16" s="48" t="s">
        <v>26</v>
      </c>
      <c r="F16" s="50">
        <v>75000</v>
      </c>
      <c r="G16" s="122">
        <f>ROUNDDOWN(D16*F16,-3)</f>
        <v>37725000</v>
      </c>
      <c r="H16" s="150"/>
      <c r="I16" s="201" t="s">
        <v>554</v>
      </c>
      <c r="J16" s="202">
        <v>533</v>
      </c>
      <c r="K16" s="202" t="s">
        <v>26</v>
      </c>
      <c r="L16" s="203">
        <v>75000</v>
      </c>
      <c r="M16" s="204">
        <f>ROUNDDOWN(J16*L16,-3)</f>
        <v>39975000</v>
      </c>
      <c r="N16" s="375">
        <f>G16-M16</f>
        <v>-2250000</v>
      </c>
      <c r="O16" s="187" t="str">
        <f t="shared" ref="O16:O19" si="1">IF(AND(ISBLANK(H16),N16&lt;&gt;0),"Rev detil","")</f>
        <v>Rev detil</v>
      </c>
      <c r="P16" s="180"/>
      <c r="Q16" s="180"/>
      <c r="T16" s="204" cm="1">
        <f t="array" ref="T16">_xlfn._xlws.FILTER(cek_realisasi[Akrual],cek_realisasi[Akun]=Pasca_rakernis[[#This Row],[Column1]],0)</f>
        <v>4771700</v>
      </c>
      <c r="U16" s="204">
        <f>IF(Pasca_rakernis[[#This Row],[Akrual]]&gt;Pasca_rakernis[[#This Row],[JUMLAH ]],Pasca_rakernis[[#This Row],[Akrual]]-Pasca_rakernis[[#This Row],[JUMLAH ]],0)</f>
        <v>0</v>
      </c>
    </row>
    <row r="17" spans="1:21" ht="13.2" x14ac:dyDescent="0.25">
      <c r="A17" s="1" t="s">
        <v>27</v>
      </c>
      <c r="B17" s="48"/>
      <c r="C17" s="49" t="s">
        <v>555</v>
      </c>
      <c r="D17" s="48">
        <v>3</v>
      </c>
      <c r="E17" s="48" t="s">
        <v>120</v>
      </c>
      <c r="F17" s="50">
        <v>1000000</v>
      </c>
      <c r="G17" s="122">
        <f>ROUNDDOWN(D17*F17,-3)</f>
        <v>3000000</v>
      </c>
      <c r="H17" s="150"/>
      <c r="I17" s="201" t="s">
        <v>555</v>
      </c>
      <c r="J17" s="202">
        <v>1</v>
      </c>
      <c r="K17" s="202" t="s">
        <v>120</v>
      </c>
      <c r="L17" s="204">
        <v>750000</v>
      </c>
      <c r="M17" s="204">
        <f>ROUNDDOWN(J17*L17,-3)</f>
        <v>750000</v>
      </c>
      <c r="N17" s="376">
        <f>G17-M17</f>
        <v>2250000</v>
      </c>
      <c r="O17" s="187" t="str">
        <f t="shared" si="1"/>
        <v>Rev detil</v>
      </c>
      <c r="P17" s="180"/>
      <c r="Q17" s="180"/>
      <c r="T17" s="204" cm="1">
        <f t="array" ref="T17">_xlfn._xlws.FILTER(cek_realisasi[Akrual],cek_realisasi[Akun]=Pasca_rakernis[[#This Row],[Column1]],0)</f>
        <v>0</v>
      </c>
      <c r="U17" s="204">
        <f>IF(Pasca_rakernis[[#This Row],[Akrual]]&gt;Pasca_rakernis[[#This Row],[JUMLAH ]],Pasca_rakernis[[#This Row],[Akrual]]-Pasca_rakernis[[#This Row],[JUMLAH ]],0)</f>
        <v>0</v>
      </c>
    </row>
    <row r="18" spans="1:21" ht="13.2" hidden="1"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G18-M18</f>
        <v>0</v>
      </c>
      <c r="O18" s="207" t="str">
        <f t="shared" si="1"/>
        <v/>
      </c>
      <c r="P18" s="180"/>
      <c r="Q18" s="180"/>
      <c r="T18" s="50" cm="1">
        <f t="array" ref="T18">_xlfn._xlws.FILTER(cek_realisasi[Akrual],cek_realisasi[Akun]=Pasca_rakernis[[#This Row],[Column1]],0)</f>
        <v>1448000</v>
      </c>
      <c r="U18" s="50">
        <f>IF(Pasca_rakernis[[#This Row],[Akrual]]&gt;Pasca_rakernis[[#This Row],[JUMLAH ]],Pasca_rakernis[[#This Row],[Akrual]]-Pasca_rakernis[[#This Row],[JUMLAH ]],0)</f>
        <v>0</v>
      </c>
    </row>
    <row r="19" spans="1:21" ht="13.2" hidden="1"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G19-M19</f>
        <v>0</v>
      </c>
      <c r="O19" s="207" t="str">
        <f t="shared" si="1"/>
        <v/>
      </c>
      <c r="P19" s="180"/>
      <c r="Q19" s="180"/>
      <c r="T19" s="50" cm="1">
        <f t="array" ref="T19">_xlfn._xlws.FILTER(cek_realisasi[Akrual],cek_realisasi[Akun]=Pasca_rakernis[[#This Row],[Column1]],0)</f>
        <v>997300</v>
      </c>
      <c r="U19" s="50">
        <f>IF(Pasca_rakernis[[#This Row],[Akrual]]&gt;Pasca_rakernis[[#This Row],[JUMLAH ]],Pasca_rakernis[[#This Row],[Akrual]]-Pasca_rakernis[[#This Row],[JUMLAH ]],0)</f>
        <v>0</v>
      </c>
    </row>
    <row r="20" spans="1:21"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t="s">
        <v>977</v>
      </c>
      <c r="P20" s="180"/>
      <c r="Q20" s="180"/>
      <c r="S20" s="223" t="s">
        <v>500</v>
      </c>
      <c r="T20" s="47" cm="1">
        <f t="array" ref="T20">_xlfn._xlws.FILTER(cek_realisasi[Akrual],cek_realisasi[Akun]=Pasca_rakernis[[#This Row],[Column1]],0)</f>
        <v>0</v>
      </c>
      <c r="U20" s="47">
        <f>IF(Pasca_rakernis[[#This Row],[Akrual]]&gt;Pasca_rakernis[[#This Row],[JUMLAH ]],Pasca_rakernis[[#This Row],[Akrual]]-Pasca_rakernis[[#This Row],[JUMLAH ]],0)</f>
        <v>0</v>
      </c>
    </row>
    <row r="21" spans="1:21" ht="13.2" hidden="1"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G21-M21</f>
        <v>0</v>
      </c>
      <c r="O21" s="178" t="str">
        <f>IF(AND(ISBLANK(H21),N21&lt;&gt;0),"Rev detil","")</f>
        <v/>
      </c>
      <c r="P21" s="180"/>
      <c r="Q21" s="180"/>
      <c r="T21" s="50" cm="1">
        <f t="array" ref="T21">_xlfn._xlws.FILTER(cek_realisasi[Akrual],cek_realisasi[Akun]=Pasca_rakernis[[#This Row],[Column1]],0)</f>
        <v>0</v>
      </c>
      <c r="U21" s="50">
        <f>IF(Pasca_rakernis[[#This Row],[Akrual]]&gt;Pasca_rakernis[[#This Row],[JUMLAH ]],Pasca_rakernis[[#This Row],[Akrual]]-Pasca_rakernis[[#This Row],[JUMLAH ]],0)</f>
        <v>0</v>
      </c>
    </row>
    <row r="22" spans="1:21"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t="s">
        <v>977</v>
      </c>
      <c r="P22" s="180"/>
      <c r="Q22" s="180"/>
      <c r="S22" s="223" t="s">
        <v>500</v>
      </c>
      <c r="T22" s="47" cm="1">
        <f t="array" ref="T22">_xlfn._xlws.FILTER(cek_realisasi[Akrual],cek_realisasi[Akun]=Pasca_rakernis[[#This Row],[Column1]],0)</f>
        <v>25819700</v>
      </c>
      <c r="U22" s="47">
        <f>IF(Pasca_rakernis[[#This Row],[Akrual]]&gt;Pasca_rakernis[[#This Row],[JUMLAH ]],Pasca_rakernis[[#This Row],[Akrual]]-Pasca_rakernis[[#This Row],[JUMLAH ]],0)</f>
        <v>0</v>
      </c>
    </row>
    <row r="23" spans="1:21" ht="26.4" hidden="1"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G23-M23</f>
        <v>0</v>
      </c>
      <c r="O23" s="178" t="str">
        <f>IF(AND(ISBLANK(H23),N23&lt;&gt;0),"Rev detil","")</f>
        <v/>
      </c>
      <c r="P23" s="180"/>
      <c r="Q23" s="180"/>
      <c r="T23" s="50" cm="1">
        <f t="array" ref="T23">_xlfn._xlws.FILTER(cek_realisasi[Akrual],cek_realisasi[Akun]=Pasca_rakernis[[#This Row],[Column1]],0)</f>
        <v>25819700</v>
      </c>
      <c r="U23" s="50">
        <f>IF(Pasca_rakernis[[#This Row],[Akrual]]&gt;Pasca_rakernis[[#This Row],[JUMLAH ]],Pasca_rakernis[[#This Row],[Akrual]]-Pasca_rakernis[[#This Row],[JUMLAH ]],0)</f>
        <v>0</v>
      </c>
    </row>
    <row r="24" spans="1:21" ht="13.2" hidden="1" x14ac:dyDescent="0.25">
      <c r="A24" s="1" t="s">
        <v>990</v>
      </c>
      <c r="B24" s="48"/>
      <c r="C24" s="49"/>
      <c r="D24" s="48"/>
      <c r="E24" s="48"/>
      <c r="F24" s="50"/>
      <c r="G24" s="122"/>
      <c r="H24" s="151">
        <v>524114</v>
      </c>
      <c r="I24" s="52" t="s">
        <v>954</v>
      </c>
      <c r="J24" s="51"/>
      <c r="K24" s="51"/>
      <c r="L24" s="53"/>
      <c r="M24" s="53">
        <f>SUM(M25:M26)</f>
        <v>0</v>
      </c>
      <c r="N24" s="324">
        <f>SUM(N25:N26)</f>
        <v>0</v>
      </c>
      <c r="O24" s="207"/>
      <c r="P24" s="180"/>
      <c r="Q24" s="180"/>
      <c r="S24" s="223" t="s">
        <v>500</v>
      </c>
      <c r="T24" s="53"/>
      <c r="U24" s="53">
        <f>IF(Pasca_rakernis[[#This Row],[Akrual]]&gt;Pasca_rakernis[[#This Row],[JUMLAH ]],Pasca_rakernis[[#This Row],[Akrual]]-Pasca_rakernis[[#This Row],[JUMLAH ]],0)</f>
        <v>0</v>
      </c>
    </row>
    <row r="25" spans="1:21" ht="13.2" hidden="1" x14ac:dyDescent="0.25">
      <c r="A25" s="1"/>
      <c r="B25" s="48"/>
      <c r="C25" s="49"/>
      <c r="D25" s="48"/>
      <c r="E25" s="48"/>
      <c r="F25" s="50"/>
      <c r="G25" s="122"/>
      <c r="H25" s="150"/>
      <c r="I25" s="49" t="s">
        <v>955</v>
      </c>
      <c r="J25" s="48">
        <v>0</v>
      </c>
      <c r="K25" s="48" t="s">
        <v>479</v>
      </c>
      <c r="L25" s="50">
        <v>1000000</v>
      </c>
      <c r="M25" s="50">
        <f>ROUNDDOWN(J25*L25,-3)</f>
        <v>0</v>
      </c>
      <c r="N25" s="247">
        <f>G25-M25</f>
        <v>0</v>
      </c>
      <c r="O25" s="187" t="str">
        <f t="shared" ref="O25:O26" si="2">IF(AND(ISBLANK(H25),N25&lt;&gt;0),"Rev detil","")</f>
        <v/>
      </c>
      <c r="P25" s="180"/>
      <c r="Q25" s="180"/>
      <c r="T25" s="50"/>
      <c r="U25" s="50">
        <f>IF(Pasca_rakernis[[#This Row],[Akrual]]&gt;Pasca_rakernis[[#This Row],[JUMLAH ]],Pasca_rakernis[[#This Row],[Akrual]]-Pasca_rakernis[[#This Row],[JUMLAH ]],0)</f>
        <v>0</v>
      </c>
    </row>
    <row r="26" spans="1:21" ht="13.2" hidden="1" x14ac:dyDescent="0.25">
      <c r="A26" s="1"/>
      <c r="B26" s="48"/>
      <c r="C26" s="49"/>
      <c r="D26" s="48"/>
      <c r="E26" s="48"/>
      <c r="F26" s="50"/>
      <c r="G26" s="122"/>
      <c r="H26" s="150"/>
      <c r="I26" s="49" t="s">
        <v>956</v>
      </c>
      <c r="J26" s="48">
        <v>0</v>
      </c>
      <c r="K26" s="48" t="s">
        <v>479</v>
      </c>
      <c r="L26" s="50">
        <v>782257.14285714284</v>
      </c>
      <c r="M26" s="50">
        <f>ROUNDDOWN(J26*L26,-3)</f>
        <v>0</v>
      </c>
      <c r="N26" s="247">
        <f>G26-M26</f>
        <v>0</v>
      </c>
      <c r="O26" s="187" t="str">
        <f t="shared" si="2"/>
        <v/>
      </c>
      <c r="P26" s="180"/>
      <c r="Q26" s="180"/>
      <c r="T26" s="50"/>
      <c r="U26" s="50">
        <f>IF(Pasca_rakernis[[#This Row],[Akrual]]&gt;Pasca_rakernis[[#This Row],[JUMLAH ]],Pasca_rakernis[[#This Row],[Akrual]]-Pasca_rakernis[[#This Row],[JUMLAH ]],0)</f>
        <v>0</v>
      </c>
    </row>
    <row r="27" spans="1:21" ht="13.2" x14ac:dyDescent="0.25">
      <c r="A27" s="1" t="s">
        <v>37</v>
      </c>
      <c r="B27" s="42" t="s">
        <v>38</v>
      </c>
      <c r="C27" s="43" t="s">
        <v>39</v>
      </c>
      <c r="D27" s="42"/>
      <c r="E27" s="42"/>
      <c r="F27" s="44"/>
      <c r="G27" s="120">
        <f>SUM(G28,G33,G35)</f>
        <v>54519000</v>
      </c>
      <c r="H27" s="148" t="s">
        <v>38</v>
      </c>
      <c r="I27" s="43" t="s">
        <v>39</v>
      </c>
      <c r="J27" s="42"/>
      <c r="K27" s="42"/>
      <c r="L27" s="44"/>
      <c r="M27" s="44">
        <f>SUM(M28,M33,M35)</f>
        <v>54569000</v>
      </c>
      <c r="N27" s="348">
        <f>SUM(N28,N33,N35)</f>
        <v>-50000</v>
      </c>
      <c r="O27" s="207" t="s">
        <v>977</v>
      </c>
      <c r="P27" s="180" t="s">
        <v>499</v>
      </c>
      <c r="Q27" s="180" t="s">
        <v>500</v>
      </c>
      <c r="S27" s="223"/>
      <c r="T27" s="44" cm="1">
        <f t="array" ref="T27">_xlfn._xlws.FILTER(cek_realisasi[Akrual],cek_realisasi[Akun]=Pasca_rakernis[[#This Row],[Column1]],0)</f>
        <v>29940800</v>
      </c>
      <c r="U27" s="44">
        <f>IF(Pasca_rakernis[[#This Row],[Akrual]]&gt;Pasca_rakernis[[#This Row],[JUMLAH ]],Pasca_rakernis[[#This Row],[Akrual]]-Pasca_rakernis[[#This Row],[JUMLAH ]],0)</f>
        <v>0</v>
      </c>
    </row>
    <row r="28" spans="1:21" ht="13.2" x14ac:dyDescent="0.25">
      <c r="A28" s="1" t="s">
        <v>40</v>
      </c>
      <c r="B28" s="45" t="s">
        <v>523</v>
      </c>
      <c r="C28" s="46" t="s">
        <v>24</v>
      </c>
      <c r="D28" s="45"/>
      <c r="E28" s="45"/>
      <c r="F28" s="47"/>
      <c r="G28" s="121">
        <f>SUM(G29:G32)</f>
        <v>17500000</v>
      </c>
      <c r="H28" s="149" t="s">
        <v>523</v>
      </c>
      <c r="I28" s="46" t="s">
        <v>24</v>
      </c>
      <c r="J28" s="45"/>
      <c r="K28" s="45"/>
      <c r="L28" s="47"/>
      <c r="M28" s="47">
        <f>SUM(M29:M32)</f>
        <v>17550000</v>
      </c>
      <c r="N28" s="349">
        <f>SUM(N29:N32)</f>
        <v>-50000</v>
      </c>
      <c r="O28" s="207" t="s">
        <v>977</v>
      </c>
      <c r="P28" s="180"/>
      <c r="Q28" s="180"/>
      <c r="S28" s="223" t="s">
        <v>500</v>
      </c>
      <c r="T28" s="47" cm="1">
        <f t="array" ref="T28">_xlfn._xlws.FILTER(cek_realisasi[Akrual],cek_realisasi[Akun]=Pasca_rakernis[[#This Row],[Column1]],0)</f>
        <v>6160800</v>
      </c>
      <c r="U28" s="47">
        <f>IF(Pasca_rakernis[[#This Row],[Akrual]]&gt;Pasca_rakernis[[#This Row],[JUMLAH ]],Pasca_rakernis[[#This Row],[Akrual]]-Pasca_rakernis[[#This Row],[JUMLAH ]],0)</f>
        <v>0</v>
      </c>
    </row>
    <row r="29" spans="1:21" ht="13.2" x14ac:dyDescent="0.25">
      <c r="A29" s="1" t="s">
        <v>41</v>
      </c>
      <c r="B29" s="48"/>
      <c r="C29" s="49" t="s">
        <v>554</v>
      </c>
      <c r="D29" s="48">
        <v>140</v>
      </c>
      <c r="E29" s="48" t="s">
        <v>26</v>
      </c>
      <c r="F29" s="50">
        <v>75000</v>
      </c>
      <c r="G29" s="122">
        <f>ROUNDDOWN(D29*F29,-3)</f>
        <v>10500000</v>
      </c>
      <c r="H29" s="150"/>
      <c r="I29" s="201" t="s">
        <v>554</v>
      </c>
      <c r="J29" s="202">
        <v>124</v>
      </c>
      <c r="K29" s="202" t="s">
        <v>26</v>
      </c>
      <c r="L29" s="204">
        <v>75000</v>
      </c>
      <c r="M29" s="204">
        <f>ROUNDDOWN(J29*L29,-3)</f>
        <v>9300000</v>
      </c>
      <c r="N29" s="376">
        <f>G29-M29</f>
        <v>1200000</v>
      </c>
      <c r="O29" s="187" t="str">
        <f>IF(AND(ISBLANK(H29),N29&lt;&gt;0),"Rev detil","")</f>
        <v>Rev detil</v>
      </c>
      <c r="P29" s="180"/>
      <c r="Q29" s="180"/>
      <c r="T29" s="204" cm="1">
        <f t="array" ref="T29">_xlfn._xlws.FILTER(cek_realisasi[Akrual],cek_realisasi[Akun]=Pasca_rakernis[[#This Row],[Column1]],0)</f>
        <v>3695800</v>
      </c>
      <c r="U29" s="204">
        <f>IF(Pasca_rakernis[[#This Row],[Akrual]]&gt;Pasca_rakernis[[#This Row],[JUMLAH ]],Pasca_rakernis[[#This Row],[Akrual]]-Pasca_rakernis[[#This Row],[JUMLAH ]],0)</f>
        <v>0</v>
      </c>
    </row>
    <row r="30" spans="1:21" ht="13.2" x14ac:dyDescent="0.25">
      <c r="A30" s="1" t="s">
        <v>42</v>
      </c>
      <c r="B30" s="48"/>
      <c r="C30" s="49" t="s">
        <v>555</v>
      </c>
      <c r="D30" s="48">
        <v>2</v>
      </c>
      <c r="E30" s="48" t="s">
        <v>120</v>
      </c>
      <c r="F30" s="50">
        <v>1000000</v>
      </c>
      <c r="G30" s="122">
        <f>ROUNDDOWN(D30*F30,-3)</f>
        <v>2000000</v>
      </c>
      <c r="H30" s="150"/>
      <c r="I30" s="201" t="s">
        <v>555</v>
      </c>
      <c r="J30" s="202">
        <v>1</v>
      </c>
      <c r="K30" s="202" t="s">
        <v>120</v>
      </c>
      <c r="L30" s="204">
        <v>750000</v>
      </c>
      <c r="M30" s="204">
        <f>ROUNDDOWN(J30*L30,-3)</f>
        <v>750000</v>
      </c>
      <c r="N30" s="376">
        <f>G30-M30</f>
        <v>1250000</v>
      </c>
      <c r="O30" s="187" t="str">
        <f t="shared" ref="O30:O32" si="3">IF(AND(ISBLANK(H30),N30&lt;&gt;0),"Rev detil","")</f>
        <v>Rev detil</v>
      </c>
      <c r="P30" s="180"/>
      <c r="Q30" s="180"/>
      <c r="T30" s="204" cm="1">
        <f t="array" ref="T30">_xlfn._xlws.FILTER(cek_realisasi[Akrual],cek_realisasi[Akun]=Pasca_rakernis[[#This Row],[Column1]],0)</f>
        <v>0</v>
      </c>
      <c r="U30" s="204">
        <f>IF(Pasca_rakernis[[#This Row],[Akrual]]&gt;Pasca_rakernis[[#This Row],[JUMLAH ]],Pasca_rakernis[[#This Row],[Akrual]]-Pasca_rakernis[[#This Row],[JUMLAH ]],0)</f>
        <v>0</v>
      </c>
    </row>
    <row r="31" spans="1:21" ht="13.2" x14ac:dyDescent="0.25">
      <c r="A31" s="1" t="s">
        <v>43</v>
      </c>
      <c r="B31" s="48"/>
      <c r="C31" s="49" t="s">
        <v>556</v>
      </c>
      <c r="D31" s="48">
        <v>2</v>
      </c>
      <c r="E31" s="48" t="s">
        <v>120</v>
      </c>
      <c r="F31" s="50">
        <v>1500000</v>
      </c>
      <c r="G31" s="122">
        <f>ROUNDDOWN(D31*F31,-3)</f>
        <v>3000000</v>
      </c>
      <c r="H31" s="150"/>
      <c r="I31" s="201" t="s">
        <v>556</v>
      </c>
      <c r="J31" s="202">
        <v>3</v>
      </c>
      <c r="K31" s="202" t="s">
        <v>120</v>
      </c>
      <c r="L31" s="204">
        <v>1500000</v>
      </c>
      <c r="M31" s="204">
        <f>ROUNDDOWN(J31*L31,-3)</f>
        <v>4500000</v>
      </c>
      <c r="N31" s="375">
        <f>G31-M31</f>
        <v>-1500000</v>
      </c>
      <c r="O31" s="187" t="str">
        <f t="shared" si="3"/>
        <v>Rev detil</v>
      </c>
      <c r="P31" s="180"/>
      <c r="Q31" s="180"/>
      <c r="T31" s="204" cm="1">
        <f t="array" ref="T31">_xlfn._xlws.FILTER(cek_realisasi[Akrual],cek_realisasi[Akun]=Pasca_rakernis[[#This Row],[Column1]],0)</f>
        <v>1475000</v>
      </c>
      <c r="U31" s="204">
        <f>IF(Pasca_rakernis[[#This Row],[Akrual]]&gt;Pasca_rakernis[[#This Row],[JUMLAH ]],Pasca_rakernis[[#This Row],[Akrual]]-Pasca_rakernis[[#This Row],[JUMLAH ]],0)</f>
        <v>0</v>
      </c>
    </row>
    <row r="32" spans="1:21" ht="13.2" x14ac:dyDescent="0.25">
      <c r="A32" s="1" t="s">
        <v>44</v>
      </c>
      <c r="B32" s="48"/>
      <c r="C32" s="49" t="s">
        <v>557</v>
      </c>
      <c r="D32" s="48">
        <v>2</v>
      </c>
      <c r="E32" s="48" t="s">
        <v>120</v>
      </c>
      <c r="F32" s="50">
        <v>1000000</v>
      </c>
      <c r="G32" s="122">
        <f>ROUNDDOWN(D32*F32,-3)</f>
        <v>2000000</v>
      </c>
      <c r="H32" s="150"/>
      <c r="I32" s="201" t="s">
        <v>557</v>
      </c>
      <c r="J32" s="202">
        <v>3</v>
      </c>
      <c r="K32" s="202" t="s">
        <v>120</v>
      </c>
      <c r="L32" s="204">
        <v>1000000</v>
      </c>
      <c r="M32" s="204">
        <f>ROUNDDOWN(J32*L32,-3)</f>
        <v>3000000</v>
      </c>
      <c r="N32" s="375">
        <f>G32-M32</f>
        <v>-1000000</v>
      </c>
      <c r="O32" s="187" t="str">
        <f t="shared" si="3"/>
        <v>Rev detil</v>
      </c>
      <c r="P32" s="180"/>
      <c r="Q32" s="180"/>
      <c r="T32" s="204" cm="1">
        <f t="array" ref="T32">_xlfn._xlws.FILTER(cek_realisasi[Akrual],cek_realisasi[Akun]=Pasca_rakernis[[#This Row],[Column1]],0)</f>
        <v>990000</v>
      </c>
      <c r="U32" s="204">
        <f>IF(Pasca_rakernis[[#This Row],[Akrual]]&gt;Pasca_rakernis[[#This Row],[JUMLAH ]],Pasca_rakernis[[#This Row],[Akrual]]-Pasca_rakernis[[#This Row],[JUMLAH ]],0)</f>
        <v>0</v>
      </c>
    </row>
    <row r="33" spans="1:21" ht="13.2" x14ac:dyDescent="0.25">
      <c r="A33" s="1" t="s">
        <v>45</v>
      </c>
      <c r="B33" s="45" t="s">
        <v>528</v>
      </c>
      <c r="C33" s="46" t="s">
        <v>31</v>
      </c>
      <c r="D33" s="45"/>
      <c r="E33" s="45"/>
      <c r="F33" s="47"/>
      <c r="G33" s="121">
        <f>G34</f>
        <v>5000000</v>
      </c>
      <c r="H33" s="149" t="s">
        <v>528</v>
      </c>
      <c r="I33" s="46" t="s">
        <v>31</v>
      </c>
      <c r="J33" s="45"/>
      <c r="K33" s="45"/>
      <c r="L33" s="47"/>
      <c r="M33" s="47">
        <f>M34</f>
        <v>5000000</v>
      </c>
      <c r="N33" s="323">
        <f>N34</f>
        <v>0</v>
      </c>
      <c r="O33" s="207" t="s">
        <v>977</v>
      </c>
      <c r="P33" s="180"/>
      <c r="Q33" s="180"/>
      <c r="S33" s="223" t="s">
        <v>500</v>
      </c>
      <c r="T33" s="47" cm="1">
        <f t="array" ref="T33">_xlfn._xlws.FILTER(cek_realisasi[Akrual],cek_realisasi[Akun]=Pasca_rakernis[[#This Row],[Column1]],0)</f>
        <v>2400000</v>
      </c>
      <c r="U33" s="47">
        <f>IF(Pasca_rakernis[[#This Row],[Akrual]]&gt;Pasca_rakernis[[#This Row],[JUMLAH ]],Pasca_rakernis[[#This Row],[Akrual]]-Pasca_rakernis[[#This Row],[JUMLAH ]],0)</f>
        <v>0</v>
      </c>
    </row>
    <row r="34" spans="1:21" ht="13.2" hidden="1" x14ac:dyDescent="0.25">
      <c r="A34" s="1" t="s">
        <v>46</v>
      </c>
      <c r="B34" s="48"/>
      <c r="C34" s="49" t="s">
        <v>558</v>
      </c>
      <c r="D34" s="48">
        <v>5</v>
      </c>
      <c r="E34" s="48" t="s">
        <v>33</v>
      </c>
      <c r="F34" s="50">
        <v>1000000</v>
      </c>
      <c r="G34" s="122">
        <f>ROUNDDOWN(D34*F34,-3)</f>
        <v>5000000</v>
      </c>
      <c r="H34" s="150"/>
      <c r="I34" s="49" t="s">
        <v>558</v>
      </c>
      <c r="J34" s="48">
        <v>5</v>
      </c>
      <c r="K34" s="48" t="s">
        <v>33</v>
      </c>
      <c r="L34" s="50">
        <v>1000000</v>
      </c>
      <c r="M34" s="50">
        <f>ROUNDDOWN(J34*L34,-3)</f>
        <v>5000000</v>
      </c>
      <c r="N34" s="247">
        <f>G34-M34</f>
        <v>0</v>
      </c>
      <c r="O34" s="178" t="str">
        <f>IF(AND(ISBLANK(H34),N34&lt;&gt;0),"Rev detil","")</f>
        <v/>
      </c>
      <c r="P34" s="180"/>
      <c r="Q34" s="180"/>
      <c r="T34" s="50" cm="1">
        <f t="array" ref="T34">_xlfn._xlws.FILTER(cek_realisasi[Akrual],cek_realisasi[Akun]=Pasca_rakernis[[#This Row],[Column1]],0)</f>
        <v>2400000</v>
      </c>
      <c r="U34" s="50">
        <f>IF(Pasca_rakernis[[#This Row],[Akrual]]&gt;Pasca_rakernis[[#This Row],[JUMLAH ]],Pasca_rakernis[[#This Row],[Akrual]]-Pasca_rakernis[[#This Row],[JUMLAH ]],0)</f>
        <v>0</v>
      </c>
    </row>
    <row r="35" spans="1:21" ht="13.2" x14ac:dyDescent="0.25">
      <c r="A35" s="1" t="s">
        <v>47</v>
      </c>
      <c r="B35" s="45" t="s">
        <v>525</v>
      </c>
      <c r="C35" s="46" t="s">
        <v>35</v>
      </c>
      <c r="D35" s="45"/>
      <c r="E35" s="45"/>
      <c r="F35" s="47"/>
      <c r="G35" s="121">
        <f>G36</f>
        <v>32019000</v>
      </c>
      <c r="H35" s="149" t="s">
        <v>525</v>
      </c>
      <c r="I35" s="46" t="s">
        <v>35</v>
      </c>
      <c r="J35" s="45"/>
      <c r="K35" s="45"/>
      <c r="L35" s="47"/>
      <c r="M35" s="47">
        <f>M36</f>
        <v>32019000</v>
      </c>
      <c r="N35" s="323">
        <f>N36</f>
        <v>0</v>
      </c>
      <c r="O35" s="207" t="s">
        <v>977</v>
      </c>
      <c r="P35" s="180"/>
      <c r="Q35" s="180"/>
      <c r="S35" s="223" t="s">
        <v>500</v>
      </c>
      <c r="T35" s="47" cm="1">
        <f t="array" ref="T35">_xlfn._xlws.FILTER(cek_realisasi[Akrual],cek_realisasi[Akun]=Pasca_rakernis[[#This Row],[Column1]],0)</f>
        <v>21380000</v>
      </c>
      <c r="U35" s="47">
        <f>IF(Pasca_rakernis[[#This Row],[Akrual]]&gt;Pasca_rakernis[[#This Row],[JUMLAH ]],Pasca_rakernis[[#This Row],[Akrual]]-Pasca_rakernis[[#This Row],[JUMLAH ]],0)</f>
        <v>0</v>
      </c>
    </row>
    <row r="36" spans="1:21" ht="13.2" hidden="1" x14ac:dyDescent="0.25">
      <c r="A36" s="1" t="s">
        <v>48</v>
      </c>
      <c r="B36" s="48"/>
      <c r="C36" s="49" t="s">
        <v>560</v>
      </c>
      <c r="D36" s="48">
        <v>11</v>
      </c>
      <c r="E36" s="48" t="s">
        <v>26</v>
      </c>
      <c r="F36" s="50">
        <v>2910883</v>
      </c>
      <c r="G36" s="122">
        <f>ROUNDDOWN(D36*F36,-3)</f>
        <v>32019000</v>
      </c>
      <c r="H36" s="150"/>
      <c r="I36" s="49" t="s">
        <v>560</v>
      </c>
      <c r="J36" s="48">
        <v>11</v>
      </c>
      <c r="K36" s="48" t="s">
        <v>26</v>
      </c>
      <c r="L36" s="50">
        <v>2910883</v>
      </c>
      <c r="M36" s="50">
        <f>ROUNDDOWN(J36*L36,-3)</f>
        <v>32019000</v>
      </c>
      <c r="N36" s="247">
        <f>G36-M36</f>
        <v>0</v>
      </c>
      <c r="O36" s="187" t="str">
        <f>IF(AND(ISBLANK(H36),N36&lt;&gt;0),"Rev detil","")</f>
        <v/>
      </c>
      <c r="P36" s="180"/>
      <c r="Q36" s="180"/>
      <c r="T36" s="50" cm="1">
        <f t="array" ref="T36">_xlfn._xlws.FILTER(cek_realisasi[Akrual],cek_realisasi[Akun]=Pasca_rakernis[[#This Row],[Column1]],0)</f>
        <v>21380000</v>
      </c>
      <c r="U36" s="50">
        <f>IF(Pasca_rakernis[[#This Row],[Akrual]]&gt;Pasca_rakernis[[#This Row],[JUMLAH ]],Pasca_rakernis[[#This Row],[Akrual]]-Pasca_rakernis[[#This Row],[JUMLAH ]],0)</f>
        <v>0</v>
      </c>
    </row>
    <row r="37" spans="1:21" ht="13.2" x14ac:dyDescent="0.25">
      <c r="A37" s="1" t="s">
        <v>49</v>
      </c>
      <c r="B37" s="39" t="s">
        <v>50</v>
      </c>
      <c r="C37" s="40" t="s">
        <v>51</v>
      </c>
      <c r="D37" s="39"/>
      <c r="E37" s="39" t="s">
        <v>553</v>
      </c>
      <c r="F37" s="41"/>
      <c r="G37" s="119">
        <f>SUM(G38,G50)</f>
        <v>118802000</v>
      </c>
      <c r="H37" s="147" t="s">
        <v>50</v>
      </c>
      <c r="I37" s="40" t="s">
        <v>51</v>
      </c>
      <c r="J37" s="39"/>
      <c r="K37" s="39" t="s">
        <v>553</v>
      </c>
      <c r="L37" s="41"/>
      <c r="M37" s="41">
        <f>SUM(M38,M50)</f>
        <v>135552000</v>
      </c>
      <c r="N37" s="314">
        <f>SUM(N38,N50)</f>
        <v>-16750000</v>
      </c>
      <c r="O37" s="207" t="s">
        <v>977</v>
      </c>
      <c r="P37" s="180"/>
      <c r="Q37" s="180"/>
      <c r="T37" s="41" cm="1">
        <f t="array" ref="T37">_xlfn._xlws.FILTER(cek_realisasi[Akrual],cek_realisasi[Akun]=Pasca_rakernis[[#This Row],[Column1]],0)</f>
        <v>40182856</v>
      </c>
      <c r="U37" s="41">
        <f>IF(Pasca_rakernis[[#This Row],[Akrual]]&gt;Pasca_rakernis[[#This Row],[JUMLAH ]],Pasca_rakernis[[#This Row],[Akrual]]-Pasca_rakernis[[#This Row],[JUMLAH ]],0)</f>
        <v>0</v>
      </c>
    </row>
    <row r="38" spans="1:21" ht="13.2" x14ac:dyDescent="0.25">
      <c r="A38" s="1" t="s">
        <v>52</v>
      </c>
      <c r="B38" s="42" t="s">
        <v>21</v>
      </c>
      <c r="C38" s="43" t="s">
        <v>561</v>
      </c>
      <c r="D38" s="42"/>
      <c r="E38" s="42"/>
      <c r="F38" s="44"/>
      <c r="G38" s="120">
        <f>SUM(G39,G48)</f>
        <v>35050000</v>
      </c>
      <c r="H38" s="148" t="s">
        <v>21</v>
      </c>
      <c r="I38" s="43" t="s">
        <v>561</v>
      </c>
      <c r="J38" s="42"/>
      <c r="K38" s="42"/>
      <c r="L38" s="44"/>
      <c r="M38" s="44">
        <f>SUM(M39,M44,M46,M48)</f>
        <v>44300000</v>
      </c>
      <c r="N38" s="350">
        <f>SUM(N39,N44,N46,N48)</f>
        <v>-9250000</v>
      </c>
      <c r="O38" s="207" t="s">
        <v>977</v>
      </c>
      <c r="P38" s="180" t="s">
        <v>499</v>
      </c>
      <c r="Q38" s="180" t="s">
        <v>501</v>
      </c>
      <c r="S38" s="223"/>
      <c r="T38" s="44" cm="1">
        <f t="array" ref="T38">_xlfn._xlws.FILTER(cek_realisasi[Akrual],cek_realisasi[Akun]=Pasca_rakernis[[#This Row],[Column1]],0)</f>
        <v>23210000</v>
      </c>
      <c r="U38" s="44">
        <f>IF(Pasca_rakernis[[#This Row],[Akrual]]&gt;Pasca_rakernis[[#This Row],[JUMLAH ]],Pasca_rakernis[[#This Row],[Akrual]]-Pasca_rakernis[[#This Row],[JUMLAH ]],0)</f>
        <v>0</v>
      </c>
    </row>
    <row r="39" spans="1:21" ht="13.2" x14ac:dyDescent="0.25">
      <c r="A39" s="1" t="s">
        <v>53</v>
      </c>
      <c r="B39" s="45" t="s">
        <v>523</v>
      </c>
      <c r="C39" s="46" t="s">
        <v>24</v>
      </c>
      <c r="D39" s="45"/>
      <c r="E39" s="45"/>
      <c r="F39" s="47"/>
      <c r="G39" s="121">
        <f>SUM(G40:G43)</f>
        <v>11050000</v>
      </c>
      <c r="H39" s="149" t="s">
        <v>523</v>
      </c>
      <c r="I39" s="46" t="s">
        <v>24</v>
      </c>
      <c r="J39" s="45"/>
      <c r="K39" s="45"/>
      <c r="L39" s="47"/>
      <c r="M39" s="47">
        <f>SUM(M40:M43)</f>
        <v>20300000</v>
      </c>
      <c r="N39" s="349">
        <f>SUM(N40:N43)</f>
        <v>-9250000</v>
      </c>
      <c r="O39" s="207" t="s">
        <v>977</v>
      </c>
      <c r="P39" s="180"/>
      <c r="Q39" s="180"/>
      <c r="S39" s="223" t="s">
        <v>501</v>
      </c>
      <c r="T39" s="47" cm="1">
        <f t="array" ref="T39">_xlfn._xlws.FILTER(cek_realisasi[Akrual],cek_realisasi[Akun]=Pasca_rakernis[[#This Row],[Column1]],0)</f>
        <v>4900000</v>
      </c>
      <c r="U39" s="47">
        <f>IF(Pasca_rakernis[[#This Row],[Akrual]]&gt;Pasca_rakernis[[#This Row],[JUMLAH ]],Pasca_rakernis[[#This Row],[Akrual]]-Pasca_rakernis[[#This Row],[JUMLAH ]],0)</f>
        <v>0</v>
      </c>
    </row>
    <row r="40" spans="1:21" ht="13.2" x14ac:dyDescent="0.25">
      <c r="A40" s="1" t="s">
        <v>54</v>
      </c>
      <c r="B40" s="48"/>
      <c r="C40" s="49" t="s">
        <v>554</v>
      </c>
      <c r="D40" s="48">
        <v>100</v>
      </c>
      <c r="E40" s="48" t="s">
        <v>26</v>
      </c>
      <c r="F40" s="50">
        <v>75000</v>
      </c>
      <c r="G40" s="122">
        <f>ROUNDDOWN(D40*F40,-3)</f>
        <v>7500000</v>
      </c>
      <c r="H40" s="150"/>
      <c r="I40" s="201" t="s">
        <v>554</v>
      </c>
      <c r="J40" s="202">
        <v>190</v>
      </c>
      <c r="K40" s="202" t="s">
        <v>26</v>
      </c>
      <c r="L40" s="204">
        <v>75000</v>
      </c>
      <c r="M40" s="204">
        <f>ROUNDDOWN(J40*L40,-3)</f>
        <v>14250000</v>
      </c>
      <c r="N40" s="375">
        <f>G40-M40</f>
        <v>-6750000</v>
      </c>
      <c r="O40" s="187" t="str">
        <f t="shared" ref="O40:O43" si="4">IF(AND(ISBLANK(H40),N40&lt;&gt;0),"Rev detil","")</f>
        <v>Rev detil</v>
      </c>
      <c r="P40" s="180"/>
      <c r="Q40" s="180"/>
      <c r="T40" s="204" cm="1">
        <f t="array" ref="T40">_xlfn._xlws.FILTER(cek_realisasi[Akrual],cek_realisasi[Akun]=Pasca_rakernis[[#This Row],[Column1]],0)</f>
        <v>2442000</v>
      </c>
      <c r="U40" s="204">
        <f>IF(Pasca_rakernis[[#This Row],[Akrual]]&gt;Pasca_rakernis[[#This Row],[JUMLAH ]],Pasca_rakernis[[#This Row],[Akrual]]-Pasca_rakernis[[#This Row],[JUMLAH ]],0)</f>
        <v>0</v>
      </c>
    </row>
    <row r="41" spans="1:21" ht="13.2" x14ac:dyDescent="0.25">
      <c r="A41" s="1" t="s">
        <v>56</v>
      </c>
      <c r="B41" s="48"/>
      <c r="C41" s="49" t="s">
        <v>562</v>
      </c>
      <c r="D41" s="48">
        <v>1</v>
      </c>
      <c r="E41" s="48" t="s">
        <v>120</v>
      </c>
      <c r="F41" s="50">
        <v>1500000</v>
      </c>
      <c r="G41" s="122">
        <f>ROUNDDOWN(D41*F41,-3)</f>
        <v>1500000</v>
      </c>
      <c r="H41" s="150"/>
      <c r="I41" s="201" t="s">
        <v>562</v>
      </c>
      <c r="J41" s="202">
        <v>2</v>
      </c>
      <c r="K41" s="202" t="s">
        <v>120</v>
      </c>
      <c r="L41" s="204">
        <v>1500000</v>
      </c>
      <c r="M41" s="204">
        <f>ROUNDDOWN(J41*L41,-3)</f>
        <v>3000000</v>
      </c>
      <c r="N41" s="375">
        <f>G41-M41</f>
        <v>-1500000</v>
      </c>
      <c r="O41" s="187" t="str">
        <f t="shared" si="4"/>
        <v>Rev detil</v>
      </c>
      <c r="P41" s="180"/>
      <c r="Q41" s="180"/>
      <c r="T41" s="204" cm="1">
        <f t="array" ref="T41">_xlfn._xlws.FILTER(cek_realisasi[Akrual],cek_realisasi[Akun]=Pasca_rakernis[[#This Row],[Column1]],0)</f>
        <v>1470000</v>
      </c>
      <c r="U41" s="204">
        <f>IF(Pasca_rakernis[[#This Row],[Akrual]]&gt;Pasca_rakernis[[#This Row],[JUMLAH ]],Pasca_rakernis[[#This Row],[Akrual]]-Pasca_rakernis[[#This Row],[JUMLAH ]],0)</f>
        <v>0</v>
      </c>
    </row>
    <row r="42" spans="1:21" ht="13.2" x14ac:dyDescent="0.25">
      <c r="A42" s="1" t="s">
        <v>57</v>
      </c>
      <c r="B42" s="48"/>
      <c r="C42" s="49" t="s">
        <v>563</v>
      </c>
      <c r="D42" s="48">
        <v>1</v>
      </c>
      <c r="E42" s="48" t="s">
        <v>120</v>
      </c>
      <c r="F42" s="50">
        <v>1000000</v>
      </c>
      <c r="G42" s="122">
        <f>ROUNDDOWN(D42*F42,-3)</f>
        <v>1000000</v>
      </c>
      <c r="H42" s="150"/>
      <c r="I42" s="201" t="s">
        <v>563</v>
      </c>
      <c r="J42" s="202">
        <v>2</v>
      </c>
      <c r="K42" s="202" t="s">
        <v>120</v>
      </c>
      <c r="L42" s="204">
        <v>1000000</v>
      </c>
      <c r="M42" s="204">
        <f>ROUNDDOWN(J42*L42,-3)</f>
        <v>2000000</v>
      </c>
      <c r="N42" s="375">
        <f>G42-M42</f>
        <v>-1000000</v>
      </c>
      <c r="O42" s="187" t="str">
        <f t="shared" si="4"/>
        <v>Rev detil</v>
      </c>
      <c r="P42" s="180"/>
      <c r="Q42" s="180"/>
      <c r="T42" s="204" cm="1">
        <f t="array" ref="T42">_xlfn._xlws.FILTER(cek_realisasi[Akrual],cek_realisasi[Akun]=Pasca_rakernis[[#This Row],[Column1]],0)</f>
        <v>988000</v>
      </c>
      <c r="U42" s="204">
        <f>IF(Pasca_rakernis[[#This Row],[Akrual]]&gt;Pasca_rakernis[[#This Row],[JUMLAH ]],Pasca_rakernis[[#This Row],[Akrual]]-Pasca_rakernis[[#This Row],[JUMLAH ]],0)</f>
        <v>0</v>
      </c>
    </row>
    <row r="43" spans="1:21" ht="13.2" hidden="1" x14ac:dyDescent="0.25">
      <c r="A43" s="1" t="s">
        <v>58</v>
      </c>
      <c r="B43" s="48"/>
      <c r="C43" s="49" t="s">
        <v>564</v>
      </c>
      <c r="D43" s="48">
        <v>3</v>
      </c>
      <c r="E43" s="48" t="s">
        <v>59</v>
      </c>
      <c r="F43" s="50">
        <v>350000</v>
      </c>
      <c r="G43" s="122">
        <f>ROUNDDOWN(D43*F43,-3)</f>
        <v>1050000</v>
      </c>
      <c r="H43" s="150"/>
      <c r="I43" s="49" t="s">
        <v>564</v>
      </c>
      <c r="J43" s="48">
        <v>3</v>
      </c>
      <c r="K43" s="48" t="s">
        <v>59</v>
      </c>
      <c r="L43" s="50">
        <v>350000</v>
      </c>
      <c r="M43" s="50">
        <f>ROUNDDOWN(J43*L43,-3)</f>
        <v>1050000</v>
      </c>
      <c r="N43" s="247">
        <f>G43-M43</f>
        <v>0</v>
      </c>
      <c r="O43" s="207" t="str">
        <f t="shared" si="4"/>
        <v/>
      </c>
      <c r="P43" s="180"/>
      <c r="Q43" s="180"/>
      <c r="T43" s="50" cm="1">
        <f t="array" ref="T43">_xlfn._xlws.FILTER(cek_realisasi[Akrual],cek_realisasi[Akun]=Pasca_rakernis[[#This Row],[Column1]],0)</f>
        <v>0</v>
      </c>
      <c r="U43" s="50">
        <f>IF(Pasca_rakernis[[#This Row],[Akrual]]&gt;Pasca_rakernis[[#This Row],[JUMLAH ]],Pasca_rakernis[[#This Row],[Akrual]]-Pasca_rakernis[[#This Row],[JUMLAH ]],0)</f>
        <v>0</v>
      </c>
    </row>
    <row r="44" spans="1:21" ht="13.2" hidden="1" x14ac:dyDescent="0.25">
      <c r="A44" s="1" t="s">
        <v>53</v>
      </c>
      <c r="B44" s="48"/>
      <c r="C44" s="49"/>
      <c r="D44" s="48"/>
      <c r="E44" s="48"/>
      <c r="F44" s="50"/>
      <c r="G44" s="122"/>
      <c r="H44" s="149" t="s">
        <v>524</v>
      </c>
      <c r="I44" s="46" t="s">
        <v>73</v>
      </c>
      <c r="J44" s="45"/>
      <c r="K44" s="45"/>
      <c r="L44" s="47"/>
      <c r="M44" s="47">
        <f>M45</f>
        <v>0</v>
      </c>
      <c r="N44" s="323">
        <f>N45</f>
        <v>0</v>
      </c>
      <c r="O44" s="207"/>
      <c r="P44" s="180"/>
      <c r="Q44" s="180"/>
      <c r="S44" s="223" t="s">
        <v>501</v>
      </c>
      <c r="T44" s="47"/>
      <c r="U44" s="47">
        <f>IF(Pasca_rakernis[[#This Row],[Akrual]]&gt;Pasca_rakernis[[#This Row],[JUMLAH ]],Pasca_rakernis[[#This Row],[Akrual]]-Pasca_rakernis[[#This Row],[JUMLAH ]],0)</f>
        <v>0</v>
      </c>
    </row>
    <row r="45" spans="1:21" ht="13.2" hidden="1" x14ac:dyDescent="0.25">
      <c r="A45" s="1"/>
      <c r="B45" s="48"/>
      <c r="C45" s="49"/>
      <c r="D45" s="48"/>
      <c r="E45" s="48"/>
      <c r="F45" s="50"/>
      <c r="G45" s="122"/>
      <c r="H45" s="150"/>
      <c r="I45" s="49" t="s">
        <v>983</v>
      </c>
      <c r="J45" s="190">
        <v>0</v>
      </c>
      <c r="K45" s="48" t="s">
        <v>120</v>
      </c>
      <c r="L45" s="50">
        <v>31000000</v>
      </c>
      <c r="M45" s="50">
        <f>ROUNDDOWN(J45*L45,-3)</f>
        <v>0</v>
      </c>
      <c r="N45" s="247">
        <f>G45-M45</f>
        <v>0</v>
      </c>
      <c r="O45" s="187" t="str">
        <f>IF(AND(ISBLANK(H45),N45&lt;&gt;0),"Rev detil","")</f>
        <v/>
      </c>
      <c r="P45" s="180"/>
      <c r="Q45" s="180"/>
      <c r="T45" s="50"/>
      <c r="U45" s="50">
        <f>IF(Pasca_rakernis[[#This Row],[Akrual]]&gt;Pasca_rakernis[[#This Row],[JUMLAH ]],Pasca_rakernis[[#This Row],[Akrual]]-Pasca_rakernis[[#This Row],[JUMLAH ]],0)</f>
        <v>0</v>
      </c>
    </row>
    <row r="46" spans="1:21" ht="13.2" hidden="1" x14ac:dyDescent="0.25">
      <c r="A46" s="1" t="s">
        <v>991</v>
      </c>
      <c r="B46" s="48"/>
      <c r="C46" s="49"/>
      <c r="D46" s="48"/>
      <c r="E46" s="48"/>
      <c r="F46" s="50"/>
      <c r="G46" s="122"/>
      <c r="H46" s="153" t="s">
        <v>528</v>
      </c>
      <c r="I46" s="58" t="s">
        <v>31</v>
      </c>
      <c r="J46" s="306"/>
      <c r="K46" s="57"/>
      <c r="L46" s="59"/>
      <c r="M46" s="59">
        <f>M47</f>
        <v>0</v>
      </c>
      <c r="N46" s="325">
        <f>N47</f>
        <v>0</v>
      </c>
      <c r="O46" s="207"/>
      <c r="P46" s="180"/>
      <c r="Q46" s="180"/>
      <c r="S46" s="223" t="s">
        <v>501</v>
      </c>
      <c r="T46" s="59"/>
      <c r="U46" s="59">
        <f>IF(Pasca_rakernis[[#This Row],[Akrual]]&gt;Pasca_rakernis[[#This Row],[JUMLAH ]],Pasca_rakernis[[#This Row],[Akrual]]-Pasca_rakernis[[#This Row],[JUMLAH ]],0)</f>
        <v>0</v>
      </c>
    </row>
    <row r="47" spans="1:21" ht="13.2" hidden="1" x14ac:dyDescent="0.25">
      <c r="A47" s="1"/>
      <c r="B47" s="48"/>
      <c r="C47" s="49"/>
      <c r="D47" s="48"/>
      <c r="E47" s="48"/>
      <c r="F47" s="50"/>
      <c r="G47" s="122"/>
      <c r="H47" s="150"/>
      <c r="I47" s="49" t="s">
        <v>558</v>
      </c>
      <c r="J47" s="190">
        <v>0</v>
      </c>
      <c r="K47" s="48" t="s">
        <v>33</v>
      </c>
      <c r="L47" s="50">
        <v>1000000</v>
      </c>
      <c r="M47" s="50">
        <f>ROUNDDOWN(J47*L47,-3)</f>
        <v>0</v>
      </c>
      <c r="N47" s="247">
        <f>G47-M47</f>
        <v>0</v>
      </c>
      <c r="O47" s="187" t="str">
        <f>IF(AND(ISBLANK(H47),N47&lt;&gt;0),"Rev detil","")</f>
        <v/>
      </c>
      <c r="P47" s="180"/>
      <c r="Q47" s="180"/>
      <c r="T47" s="50"/>
      <c r="U47" s="50">
        <f>IF(Pasca_rakernis[[#This Row],[Akrual]]&gt;Pasca_rakernis[[#This Row],[JUMLAH ]],Pasca_rakernis[[#This Row],[Akrual]]-Pasca_rakernis[[#This Row],[JUMLAH ]],0)</f>
        <v>0</v>
      </c>
    </row>
    <row r="48" spans="1:21" ht="13.2" x14ac:dyDescent="0.25">
      <c r="A48" s="1" t="s">
        <v>60</v>
      </c>
      <c r="B48" s="51" t="s">
        <v>525</v>
      </c>
      <c r="C48" s="52" t="s">
        <v>35</v>
      </c>
      <c r="D48" s="51"/>
      <c r="E48" s="51"/>
      <c r="F48" s="53"/>
      <c r="G48" s="123">
        <f>G49</f>
        <v>24000000</v>
      </c>
      <c r="H48" s="151" t="s">
        <v>525</v>
      </c>
      <c r="I48" s="52" t="s">
        <v>35</v>
      </c>
      <c r="J48" s="51"/>
      <c r="K48" s="51"/>
      <c r="L48" s="53"/>
      <c r="M48" s="53">
        <f>M49</f>
        <v>24000000</v>
      </c>
      <c r="N48" s="324">
        <f>N49</f>
        <v>0</v>
      </c>
      <c r="O48" s="207" t="s">
        <v>977</v>
      </c>
      <c r="P48" s="180"/>
      <c r="Q48" s="180"/>
      <c r="S48" s="223" t="s">
        <v>501</v>
      </c>
      <c r="T48" s="53" cm="1">
        <f t="array" ref="T48">_xlfn._xlws.FILTER(cek_realisasi[Akrual],cek_realisasi[Akun]=Pasca_rakernis[[#This Row],[Column1]],0)</f>
        <v>18310000</v>
      </c>
      <c r="U48" s="53">
        <f>IF(Pasca_rakernis[[#This Row],[Akrual]]&gt;Pasca_rakernis[[#This Row],[JUMLAH ]],Pasca_rakernis[[#This Row],[Akrual]]-Pasca_rakernis[[#This Row],[JUMLAH ]],0)</f>
        <v>0</v>
      </c>
    </row>
    <row r="49" spans="1:21" ht="26.4" hidden="1" x14ac:dyDescent="0.25">
      <c r="A49" s="1" t="s">
        <v>61</v>
      </c>
      <c r="B49" s="48"/>
      <c r="C49" s="49" t="s">
        <v>565</v>
      </c>
      <c r="D49" s="48">
        <v>6</v>
      </c>
      <c r="E49" s="48" t="s">
        <v>26</v>
      </c>
      <c r="F49" s="50">
        <v>4000000</v>
      </c>
      <c r="G49" s="122">
        <f>ROUNDDOWN(D49*F49,-3)</f>
        <v>24000000</v>
      </c>
      <c r="H49" s="150"/>
      <c r="I49" s="49" t="s">
        <v>565</v>
      </c>
      <c r="J49" s="48">
        <v>6</v>
      </c>
      <c r="K49" s="48" t="s">
        <v>26</v>
      </c>
      <c r="L49" s="50">
        <v>4000000</v>
      </c>
      <c r="M49" s="50">
        <f>ROUNDDOWN(J49*L49,-3)</f>
        <v>24000000</v>
      </c>
      <c r="N49" s="247">
        <f>G49-M49</f>
        <v>0</v>
      </c>
      <c r="O49" s="178" t="str">
        <f>IF(AND(ISBLANK(H49),N49&lt;&gt;0),"Rev detil","")</f>
        <v/>
      </c>
      <c r="P49" s="181"/>
      <c r="Q49" s="180"/>
      <c r="T49" s="50" cm="1">
        <f t="array" ref="T49">_xlfn._xlws.FILTER(cek_realisasi[Akrual],cek_realisasi[Akun]=Pasca_rakernis[[#This Row],[Column1]],0)</f>
        <v>18310000</v>
      </c>
      <c r="U49" s="50">
        <f>IF(Pasca_rakernis[[#This Row],[Akrual]]&gt;Pasca_rakernis[[#This Row],[JUMLAH ]],Pasca_rakernis[[#This Row],[Akrual]]-Pasca_rakernis[[#This Row],[JUMLAH ]],0)</f>
        <v>0</v>
      </c>
    </row>
    <row r="50" spans="1:21" ht="13.2" x14ac:dyDescent="0.25">
      <c r="A50" s="1" t="s">
        <v>62</v>
      </c>
      <c r="B50" s="54" t="s">
        <v>38</v>
      </c>
      <c r="C50" s="55" t="s">
        <v>566</v>
      </c>
      <c r="D50" s="54"/>
      <c r="E50" s="54"/>
      <c r="F50" s="56"/>
      <c r="G50" s="124">
        <f>SUM(G51,G56,G58)</f>
        <v>83752000</v>
      </c>
      <c r="H50" s="152" t="s">
        <v>38</v>
      </c>
      <c r="I50" s="55" t="s">
        <v>566</v>
      </c>
      <c r="J50" s="54"/>
      <c r="K50" s="54"/>
      <c r="L50" s="56"/>
      <c r="M50" s="56">
        <f>SUM(M51,M56,M58)</f>
        <v>91252000</v>
      </c>
      <c r="N50" s="351">
        <f>SUM(N51,N56,N58)</f>
        <v>-7500000</v>
      </c>
      <c r="O50" s="207" t="s">
        <v>977</v>
      </c>
      <c r="P50" s="180" t="s">
        <v>499</v>
      </c>
      <c r="Q50" s="180" t="s">
        <v>501</v>
      </c>
      <c r="S50" s="223"/>
      <c r="T50" s="56" cm="1">
        <f t="array" ref="T50">_xlfn._xlws.FILTER(cek_realisasi[Akrual],cek_realisasi[Akun]=Pasca_rakernis[[#This Row],[Column1]],0)</f>
        <v>16972856</v>
      </c>
      <c r="U50" s="56">
        <f>IF(Pasca_rakernis[[#This Row],[Akrual]]&gt;Pasca_rakernis[[#This Row],[JUMLAH ]],Pasca_rakernis[[#This Row],[Akrual]]-Pasca_rakernis[[#This Row],[JUMLAH ]],0)</f>
        <v>0</v>
      </c>
    </row>
    <row r="51" spans="1:21" ht="13.2" x14ac:dyDescent="0.25">
      <c r="A51" s="1" t="s">
        <v>567</v>
      </c>
      <c r="B51" s="51" t="s">
        <v>523</v>
      </c>
      <c r="C51" s="52" t="s">
        <v>24</v>
      </c>
      <c r="D51" s="51"/>
      <c r="E51" s="51"/>
      <c r="F51" s="53"/>
      <c r="G51" s="123">
        <f>SUM(G52:G55)</f>
        <v>13500000</v>
      </c>
      <c r="H51" s="151" t="s">
        <v>523</v>
      </c>
      <c r="I51" s="52" t="s">
        <v>24</v>
      </c>
      <c r="J51" s="51"/>
      <c r="K51" s="51"/>
      <c r="L51" s="53"/>
      <c r="M51" s="53">
        <f>SUM(M52:M55)</f>
        <v>21000000</v>
      </c>
      <c r="N51" s="352">
        <f>SUM(N52:N55)</f>
        <v>-7500000</v>
      </c>
      <c r="O51" s="207" t="s">
        <v>977</v>
      </c>
      <c r="P51" s="180"/>
      <c r="Q51" s="180"/>
      <c r="S51" s="223" t="s">
        <v>501</v>
      </c>
      <c r="T51" s="53" cm="1">
        <f t="array" ref="T51">_xlfn._xlws.FILTER(cek_realisasi[Akrual],cek_realisasi[Akun]=Pasca_rakernis[[#This Row],[Column1]],0)</f>
        <v>4069000</v>
      </c>
      <c r="U51" s="53">
        <f>IF(Pasca_rakernis[[#This Row],[Akrual]]&gt;Pasca_rakernis[[#This Row],[JUMLAH ]],Pasca_rakernis[[#This Row],[Akrual]]-Pasca_rakernis[[#This Row],[JUMLAH ]],0)</f>
        <v>0</v>
      </c>
    </row>
    <row r="52" spans="1:21" ht="13.2" x14ac:dyDescent="0.25">
      <c r="A52" s="1" t="s">
        <v>568</v>
      </c>
      <c r="B52" s="48"/>
      <c r="C52" s="49" t="s">
        <v>554</v>
      </c>
      <c r="D52" s="48">
        <v>100</v>
      </c>
      <c r="E52" s="48" t="s">
        <v>26</v>
      </c>
      <c r="F52" s="50">
        <v>75000</v>
      </c>
      <c r="G52" s="122">
        <f>ROUNDDOWN(D52*F52,-3)</f>
        <v>7500000</v>
      </c>
      <c r="H52" s="150"/>
      <c r="I52" s="201" t="s">
        <v>554</v>
      </c>
      <c r="J52" s="202">
        <v>200</v>
      </c>
      <c r="K52" s="202" t="s">
        <v>26</v>
      </c>
      <c r="L52" s="204">
        <v>75000</v>
      </c>
      <c r="M52" s="204">
        <f>ROUNDDOWN(J52*L52,-3)</f>
        <v>15000000</v>
      </c>
      <c r="N52" s="375">
        <f>G52-M52</f>
        <v>-7500000</v>
      </c>
      <c r="O52" s="187" t="str">
        <f t="shared" ref="O52:O55" si="5">IF(AND(ISBLANK(H52),N52&lt;&gt;0),"Rev detil","")</f>
        <v>Rev detil</v>
      </c>
      <c r="P52" s="180"/>
      <c r="Q52" s="180"/>
      <c r="T52" s="204" cm="1">
        <f t="array" ref="T52">_xlfn._xlws.FILTER(cek_realisasi[Akrual],cek_realisasi[Akun]=Pasca_rakernis[[#This Row],[Column1]],0)</f>
        <v>1584000</v>
      </c>
      <c r="U52" s="204">
        <f>IF(Pasca_rakernis[[#This Row],[Akrual]]&gt;Pasca_rakernis[[#This Row],[JUMLAH ]],Pasca_rakernis[[#This Row],[Akrual]]-Pasca_rakernis[[#This Row],[JUMLAH ]],0)</f>
        <v>0</v>
      </c>
    </row>
    <row r="53" spans="1:21" ht="13.2" hidden="1" x14ac:dyDescent="0.25">
      <c r="A53" s="1" t="s">
        <v>569</v>
      </c>
      <c r="B53" s="48"/>
      <c r="C53" s="49" t="s">
        <v>562</v>
      </c>
      <c r="D53" s="48">
        <v>2</v>
      </c>
      <c r="E53" s="48" t="s">
        <v>120</v>
      </c>
      <c r="F53" s="50">
        <v>1500000</v>
      </c>
      <c r="G53" s="122">
        <f>ROUNDDOWN(D53*F53,-3)</f>
        <v>3000000</v>
      </c>
      <c r="H53" s="150"/>
      <c r="I53" s="49" t="s">
        <v>562</v>
      </c>
      <c r="J53" s="48">
        <v>2</v>
      </c>
      <c r="K53" s="48" t="s">
        <v>120</v>
      </c>
      <c r="L53" s="50">
        <v>1500000</v>
      </c>
      <c r="M53" s="50">
        <f>ROUNDDOWN(J53*L53,-3)</f>
        <v>3000000</v>
      </c>
      <c r="N53" s="247">
        <f>G53-M53</f>
        <v>0</v>
      </c>
      <c r="O53" s="207" t="str">
        <f t="shared" si="5"/>
        <v/>
      </c>
      <c r="P53" s="180"/>
      <c r="Q53" s="180"/>
      <c r="T53" s="50" cm="1">
        <f t="array" ref="T53">_xlfn._xlws.FILTER(cek_realisasi[Akrual],cek_realisasi[Akun]=Pasca_rakernis[[#This Row],[Column1]],0)</f>
        <v>1495000</v>
      </c>
      <c r="U53" s="50">
        <f>IF(Pasca_rakernis[[#This Row],[Akrual]]&gt;Pasca_rakernis[[#This Row],[JUMLAH ]],Pasca_rakernis[[#This Row],[Akrual]]-Pasca_rakernis[[#This Row],[JUMLAH ]],0)</f>
        <v>0</v>
      </c>
    </row>
    <row r="54" spans="1:21" ht="13.2" hidden="1" x14ac:dyDescent="0.25">
      <c r="A54" s="1" t="s">
        <v>570</v>
      </c>
      <c r="B54" s="48"/>
      <c r="C54" s="49" t="s">
        <v>563</v>
      </c>
      <c r="D54" s="48">
        <v>2</v>
      </c>
      <c r="E54" s="48" t="s">
        <v>120</v>
      </c>
      <c r="F54" s="50">
        <v>1000000</v>
      </c>
      <c r="G54" s="122">
        <f>ROUNDDOWN(D54*F54,-3)</f>
        <v>2000000</v>
      </c>
      <c r="H54" s="150"/>
      <c r="I54" s="49" t="s">
        <v>563</v>
      </c>
      <c r="J54" s="48">
        <v>2</v>
      </c>
      <c r="K54" s="48" t="s">
        <v>120</v>
      </c>
      <c r="L54" s="50">
        <v>1000000</v>
      </c>
      <c r="M54" s="50">
        <f>ROUNDDOWN(J54*L54,-3)</f>
        <v>2000000</v>
      </c>
      <c r="N54" s="247">
        <f>G54-M54</f>
        <v>0</v>
      </c>
      <c r="O54" s="207" t="str">
        <f t="shared" si="5"/>
        <v/>
      </c>
      <c r="P54" s="180"/>
      <c r="Q54" s="180"/>
      <c r="T54" s="50" cm="1">
        <f t="array" ref="T54">_xlfn._xlws.FILTER(cek_realisasi[Akrual],cek_realisasi[Akun]=Pasca_rakernis[[#This Row],[Column1]],0)</f>
        <v>990000</v>
      </c>
      <c r="U54" s="50">
        <f>IF(Pasca_rakernis[[#This Row],[Akrual]]&gt;Pasca_rakernis[[#This Row],[JUMLAH ]],Pasca_rakernis[[#This Row],[Akrual]]-Pasca_rakernis[[#This Row],[JUMLAH ]],0)</f>
        <v>0</v>
      </c>
    </row>
    <row r="55" spans="1:21" ht="13.2" hidden="1" x14ac:dyDescent="0.25">
      <c r="A55" s="22" t="s">
        <v>571</v>
      </c>
      <c r="B55" s="48"/>
      <c r="C55" s="49" t="s">
        <v>572</v>
      </c>
      <c r="D55" s="48">
        <v>4</v>
      </c>
      <c r="E55" s="48" t="s">
        <v>59</v>
      </c>
      <c r="F55" s="50">
        <v>250000</v>
      </c>
      <c r="G55" s="122">
        <f>ROUNDDOWN(D55*F55,-3)</f>
        <v>1000000</v>
      </c>
      <c r="H55" s="150"/>
      <c r="I55" s="49" t="s">
        <v>572</v>
      </c>
      <c r="J55" s="48">
        <v>4</v>
      </c>
      <c r="K55" s="48" t="s">
        <v>59</v>
      </c>
      <c r="L55" s="50">
        <v>250000</v>
      </c>
      <c r="M55" s="50">
        <f>ROUNDDOWN(J55*L55,-3)</f>
        <v>1000000</v>
      </c>
      <c r="N55" s="247">
        <f>G55-M55</f>
        <v>0</v>
      </c>
      <c r="O55" s="207" t="str">
        <f t="shared" si="5"/>
        <v/>
      </c>
      <c r="P55" s="180"/>
      <c r="Q55" s="180"/>
      <c r="T55" s="50" cm="1">
        <f t="array" ref="T55">_xlfn._xlws.FILTER(cek_realisasi[Akrual],cek_realisasi[Akun]=Pasca_rakernis[[#This Row],[Column1]],0)</f>
        <v>0</v>
      </c>
      <c r="U55" s="50">
        <f>IF(Pasca_rakernis[[#This Row],[Akrual]]&gt;Pasca_rakernis[[#This Row],[JUMLAH ]],Pasca_rakernis[[#This Row],[Akrual]]-Pasca_rakernis[[#This Row],[JUMLAH ]],0)</f>
        <v>0</v>
      </c>
    </row>
    <row r="56" spans="1:21" ht="13.2" x14ac:dyDescent="0.25">
      <c r="A56" s="1" t="s">
        <v>573</v>
      </c>
      <c r="B56" s="57" t="s">
        <v>528</v>
      </c>
      <c r="C56" s="58" t="s">
        <v>31</v>
      </c>
      <c r="D56" s="57"/>
      <c r="E56" s="57"/>
      <c r="F56" s="59"/>
      <c r="G56" s="125">
        <f>G57</f>
        <v>4000000</v>
      </c>
      <c r="H56" s="153" t="s">
        <v>528</v>
      </c>
      <c r="I56" s="58" t="s">
        <v>31</v>
      </c>
      <c r="J56" s="57"/>
      <c r="K56" s="57"/>
      <c r="L56" s="59"/>
      <c r="M56" s="59">
        <f>M57</f>
        <v>4000000</v>
      </c>
      <c r="N56" s="325">
        <f>N57</f>
        <v>0</v>
      </c>
      <c r="O56" s="207" t="s">
        <v>977</v>
      </c>
      <c r="P56" s="180"/>
      <c r="Q56" s="180"/>
      <c r="S56" s="223" t="s">
        <v>501</v>
      </c>
      <c r="T56" s="59" cm="1">
        <f t="array" ref="T56">_xlfn._xlws.FILTER(cek_realisasi[Akrual],cek_realisasi[Akun]=Pasca_rakernis[[#This Row],[Column1]],0)</f>
        <v>0</v>
      </c>
      <c r="U56" s="59">
        <f>IF(Pasca_rakernis[[#This Row],[Akrual]]&gt;Pasca_rakernis[[#This Row],[JUMLAH ]],Pasca_rakernis[[#This Row],[Akrual]]-Pasca_rakernis[[#This Row],[JUMLAH ]],0)</f>
        <v>0</v>
      </c>
    </row>
    <row r="57" spans="1:21" ht="13.2" hidden="1" x14ac:dyDescent="0.25">
      <c r="A57" s="1" t="s">
        <v>574</v>
      </c>
      <c r="B57" s="48"/>
      <c r="C57" s="49" t="s">
        <v>558</v>
      </c>
      <c r="D57" s="48">
        <v>4</v>
      </c>
      <c r="E57" s="48" t="s">
        <v>33</v>
      </c>
      <c r="F57" s="50">
        <v>1000000</v>
      </c>
      <c r="G57" s="122">
        <f>ROUNDDOWN(D57*F57,-3)</f>
        <v>4000000</v>
      </c>
      <c r="H57" s="150"/>
      <c r="I57" s="49" t="s">
        <v>558</v>
      </c>
      <c r="J57" s="48">
        <v>4</v>
      </c>
      <c r="K57" s="48" t="s">
        <v>33</v>
      </c>
      <c r="L57" s="50">
        <v>1000000</v>
      </c>
      <c r="M57" s="50">
        <f>ROUNDDOWN(J57*L57,-3)</f>
        <v>4000000</v>
      </c>
      <c r="N57" s="247">
        <f>G57-M57</f>
        <v>0</v>
      </c>
      <c r="O57" s="187" t="str">
        <f>IF(AND(ISBLANK(H57),N57&lt;&gt;0),"Rev detil","")</f>
        <v/>
      </c>
      <c r="P57" s="180"/>
      <c r="Q57" s="180"/>
      <c r="T57" s="50" cm="1">
        <f t="array" ref="T57">_xlfn._xlws.FILTER(cek_realisasi[Akrual],cek_realisasi[Akun]=Pasca_rakernis[[#This Row],[Column1]],0)</f>
        <v>0</v>
      </c>
      <c r="U57" s="50">
        <f>IF(Pasca_rakernis[[#This Row],[Akrual]]&gt;Pasca_rakernis[[#This Row],[JUMLAH ]],Pasca_rakernis[[#This Row],[Akrual]]-Pasca_rakernis[[#This Row],[JUMLAH ]],0)</f>
        <v>0</v>
      </c>
    </row>
    <row r="58" spans="1:21" ht="13.2" x14ac:dyDescent="0.25">
      <c r="A58" s="1" t="s">
        <v>63</v>
      </c>
      <c r="B58" s="51" t="s">
        <v>525</v>
      </c>
      <c r="C58" s="52" t="s">
        <v>35</v>
      </c>
      <c r="D58" s="51"/>
      <c r="E58" s="51"/>
      <c r="F58" s="53"/>
      <c r="G58" s="123">
        <f>G59</f>
        <v>66252000</v>
      </c>
      <c r="H58" s="151" t="s">
        <v>525</v>
      </c>
      <c r="I58" s="52" t="s">
        <v>35</v>
      </c>
      <c r="J58" s="51"/>
      <c r="K58" s="51"/>
      <c r="L58" s="53"/>
      <c r="M58" s="53">
        <f>M59</f>
        <v>66252000</v>
      </c>
      <c r="N58" s="324">
        <f>N59</f>
        <v>0</v>
      </c>
      <c r="O58" s="207" t="s">
        <v>977</v>
      </c>
      <c r="P58" s="180"/>
      <c r="Q58" s="180"/>
      <c r="S58" s="223" t="s">
        <v>501</v>
      </c>
      <c r="T58" s="53" cm="1">
        <f t="array" ref="T58">_xlfn._xlws.FILTER(cek_realisasi[Akrual],cek_realisasi[Akun]=Pasca_rakernis[[#This Row],[Column1]],0)</f>
        <v>12903856</v>
      </c>
      <c r="U58" s="53">
        <f>IF(Pasca_rakernis[[#This Row],[Akrual]]&gt;Pasca_rakernis[[#This Row],[JUMLAH ]],Pasca_rakernis[[#This Row],[Akrual]]-Pasca_rakernis[[#This Row],[JUMLAH ]],0)</f>
        <v>0</v>
      </c>
    </row>
    <row r="59" spans="1:21" ht="13.2" hidden="1" x14ac:dyDescent="0.25">
      <c r="A59" s="1" t="s">
        <v>64</v>
      </c>
      <c r="B59" s="48"/>
      <c r="C59" s="49" t="s">
        <v>575</v>
      </c>
      <c r="D59" s="48">
        <v>12</v>
      </c>
      <c r="E59" s="48" t="s">
        <v>26</v>
      </c>
      <c r="F59" s="50">
        <v>5521000</v>
      </c>
      <c r="G59" s="122">
        <f>ROUNDDOWN(D59*F59,-3)</f>
        <v>66252000</v>
      </c>
      <c r="H59" s="150"/>
      <c r="I59" s="49" t="s">
        <v>575</v>
      </c>
      <c r="J59" s="48">
        <v>12</v>
      </c>
      <c r="K59" s="48" t="s">
        <v>26</v>
      </c>
      <c r="L59" s="50">
        <v>5521000</v>
      </c>
      <c r="M59" s="50">
        <f>ROUNDDOWN(J59*L59,-3)</f>
        <v>66252000</v>
      </c>
      <c r="N59" s="247">
        <f>G59-M59</f>
        <v>0</v>
      </c>
      <c r="O59" s="178" t="str">
        <f>IF(AND(ISBLANK(H59),N59&lt;&gt;0),"Rev detil","")</f>
        <v/>
      </c>
      <c r="P59" s="180"/>
      <c r="Q59" s="180"/>
      <c r="T59" s="50" cm="1">
        <f t="array" ref="T59">_xlfn._xlws.FILTER(cek_realisasi[Akrual],cek_realisasi[Akun]=Pasca_rakernis[[#This Row],[Column1]],0)</f>
        <v>12903856</v>
      </c>
      <c r="U59" s="50">
        <f>IF(Pasca_rakernis[[#This Row],[Akrual]]&gt;Pasca_rakernis[[#This Row],[JUMLAH ]],Pasca_rakernis[[#This Row],[Akrual]]-Pasca_rakernis[[#This Row],[JUMLAH ]],0)</f>
        <v>0</v>
      </c>
    </row>
    <row r="60" spans="1:21" ht="13.2" x14ac:dyDescent="0.25">
      <c r="A60" s="1" t="s">
        <v>65</v>
      </c>
      <c r="B60" s="60" t="s">
        <v>66</v>
      </c>
      <c r="C60" s="61" t="s">
        <v>67</v>
      </c>
      <c r="D60" s="60"/>
      <c r="E60" s="60" t="s">
        <v>553</v>
      </c>
      <c r="F60" s="62"/>
      <c r="G60" s="126">
        <f>SUM(G61,G76)</f>
        <v>475336000</v>
      </c>
      <c r="H60" s="154" t="s">
        <v>66</v>
      </c>
      <c r="I60" s="61" t="s">
        <v>67</v>
      </c>
      <c r="J60" s="60"/>
      <c r="K60" s="60" t="s">
        <v>553</v>
      </c>
      <c r="L60" s="62"/>
      <c r="M60" s="62">
        <f>SUM(M61,M76)</f>
        <v>466536000</v>
      </c>
      <c r="N60" s="335">
        <f>SUM(N61,N76)</f>
        <v>8800000</v>
      </c>
      <c r="O60" s="207" t="s">
        <v>977</v>
      </c>
      <c r="P60" s="180"/>
      <c r="Q60" s="180"/>
      <c r="T60" s="62" cm="1">
        <f t="array" ref="T60">_xlfn._xlws.FILTER(cek_realisasi[Akrual],cek_realisasi[Akun]=Pasca_rakernis[[#This Row],[Column1]],0)</f>
        <v>169486170</v>
      </c>
      <c r="U60" s="62">
        <f>IF(Pasca_rakernis[[#This Row],[Akrual]]&gt;Pasca_rakernis[[#This Row],[JUMLAH ]],Pasca_rakernis[[#This Row],[Akrual]]-Pasca_rakernis[[#This Row],[JUMLAH ]],0)</f>
        <v>0</v>
      </c>
    </row>
    <row r="61" spans="1:21" ht="13.2" x14ac:dyDescent="0.25">
      <c r="A61" s="1" t="s">
        <v>68</v>
      </c>
      <c r="B61" s="54" t="s">
        <v>21</v>
      </c>
      <c r="C61" s="55" t="s">
        <v>576</v>
      </c>
      <c r="D61" s="54"/>
      <c r="E61" s="54"/>
      <c r="F61" s="56"/>
      <c r="G61" s="124">
        <f>SUM(G62,G70,G72,G74)</f>
        <v>404820000</v>
      </c>
      <c r="H61" s="152" t="s">
        <v>21</v>
      </c>
      <c r="I61" s="55" t="s">
        <v>576</v>
      </c>
      <c r="J61" s="54"/>
      <c r="K61" s="54"/>
      <c r="L61" s="56"/>
      <c r="M61" s="56">
        <f>SUM(M62,M68,M70,M72,M74)</f>
        <v>396020000</v>
      </c>
      <c r="N61" s="326">
        <f>SUM(N62,N68,N70,N72,N74)</f>
        <v>8800000</v>
      </c>
      <c r="O61" s="207" t="s">
        <v>977</v>
      </c>
      <c r="P61" s="180" t="s">
        <v>502</v>
      </c>
      <c r="Q61" s="180" t="s">
        <v>503</v>
      </c>
      <c r="S61" s="223"/>
      <c r="T61" s="56" cm="1">
        <f t="array" ref="T61">_xlfn._xlws.FILTER(cek_realisasi[Akrual],cek_realisasi[Akun]=Pasca_rakernis[[#This Row],[Column1]],0)</f>
        <v>165512970</v>
      </c>
      <c r="U61" s="56">
        <f>IF(Pasca_rakernis[[#This Row],[Akrual]]&gt;Pasca_rakernis[[#This Row],[JUMLAH ]],Pasca_rakernis[[#This Row],[Akrual]]-Pasca_rakernis[[#This Row],[JUMLAH ]],0)</f>
        <v>0</v>
      </c>
    </row>
    <row r="62" spans="1:21" ht="13.2" x14ac:dyDescent="0.25">
      <c r="A62" s="1" t="s">
        <v>69</v>
      </c>
      <c r="B62" s="51" t="s">
        <v>523</v>
      </c>
      <c r="C62" s="52" t="s">
        <v>24</v>
      </c>
      <c r="D62" s="51"/>
      <c r="E62" s="51"/>
      <c r="F62" s="53"/>
      <c r="G62" s="123">
        <f>SUM(G63:G67)</f>
        <v>74000000</v>
      </c>
      <c r="H62" s="151" t="s">
        <v>523</v>
      </c>
      <c r="I62" s="52" t="s">
        <v>24</v>
      </c>
      <c r="J62" s="51"/>
      <c r="K62" s="51"/>
      <c r="L62" s="53"/>
      <c r="M62" s="53">
        <f>SUM(M63:M67)</f>
        <v>36000000</v>
      </c>
      <c r="N62" s="324">
        <f>SUM(N63:N67)</f>
        <v>38000000</v>
      </c>
      <c r="O62" s="207" t="s">
        <v>977</v>
      </c>
      <c r="P62" s="180"/>
      <c r="Q62" s="180"/>
      <c r="S62" s="223" t="s">
        <v>503</v>
      </c>
      <c r="T62" s="53" cm="1">
        <f t="array" ref="T62">_xlfn._xlws.FILTER(cek_realisasi[Akrual],cek_realisasi[Akun]=Pasca_rakernis[[#This Row],[Column1]],0)</f>
        <v>21711000</v>
      </c>
      <c r="U62" s="53">
        <f>IF(Pasca_rakernis[[#This Row],[Akrual]]&gt;Pasca_rakernis[[#This Row],[JUMLAH ]],Pasca_rakernis[[#This Row],[Akrual]]-Pasca_rakernis[[#This Row],[JUMLAH ]],0)</f>
        <v>0</v>
      </c>
    </row>
    <row r="63" spans="1:21" ht="13.2" hidden="1" x14ac:dyDescent="0.25">
      <c r="A63" s="1" t="s">
        <v>70</v>
      </c>
      <c r="B63" s="48"/>
      <c r="C63" s="49" t="s">
        <v>554</v>
      </c>
      <c r="D63" s="48">
        <v>200</v>
      </c>
      <c r="E63" s="48" t="s">
        <v>26</v>
      </c>
      <c r="F63" s="50">
        <v>75000</v>
      </c>
      <c r="G63" s="122">
        <f>ROUNDDOWN(D63*F63,-3)</f>
        <v>15000000</v>
      </c>
      <c r="H63" s="150"/>
      <c r="I63" s="49" t="s">
        <v>554</v>
      </c>
      <c r="J63" s="48">
        <v>200</v>
      </c>
      <c r="K63" s="48" t="s">
        <v>26</v>
      </c>
      <c r="L63" s="50">
        <v>75000</v>
      </c>
      <c r="M63" s="50">
        <f>ROUNDDOWN(J63*L63,-3)</f>
        <v>15000000</v>
      </c>
      <c r="N63" s="247">
        <f>G63-M63</f>
        <v>0</v>
      </c>
      <c r="O63" s="207" t="str">
        <f t="shared" ref="O63:O67" si="6">IF(AND(ISBLANK(H63),N63&lt;&gt;0),"Rev detil","")</f>
        <v/>
      </c>
      <c r="P63" s="180"/>
      <c r="Q63" s="180"/>
      <c r="T63" s="50" cm="1">
        <f t="array" ref="T63">_xlfn._xlws.FILTER(cek_realisasi[Akrual],cek_realisasi[Akun]=Pasca_rakernis[[#This Row],[Column1]],0)</f>
        <v>14240000</v>
      </c>
      <c r="U63" s="50">
        <f>IF(Pasca_rakernis[[#This Row],[Akrual]]&gt;Pasca_rakernis[[#This Row],[JUMLAH ]],Pasca_rakernis[[#This Row],[Akrual]]-Pasca_rakernis[[#This Row],[JUMLAH ]],0)</f>
        <v>0</v>
      </c>
    </row>
    <row r="64" spans="1:21" ht="13.2" x14ac:dyDescent="0.25">
      <c r="A64" s="1" t="s">
        <v>71</v>
      </c>
      <c r="B64" s="48"/>
      <c r="C64" s="49" t="s">
        <v>555</v>
      </c>
      <c r="D64" s="48">
        <v>8</v>
      </c>
      <c r="E64" s="48" t="s">
        <v>120</v>
      </c>
      <c r="F64" s="50">
        <v>1000000</v>
      </c>
      <c r="G64" s="122">
        <f>ROUNDDOWN(D64*F64,-3)</f>
        <v>8000000</v>
      </c>
      <c r="H64" s="150"/>
      <c r="I64" s="201" t="s">
        <v>555</v>
      </c>
      <c r="J64" s="202">
        <v>6</v>
      </c>
      <c r="K64" s="202" t="s">
        <v>120</v>
      </c>
      <c r="L64" s="204">
        <v>1000000</v>
      </c>
      <c r="M64" s="204">
        <f>ROUNDDOWN(J64*L64,-3)</f>
        <v>6000000</v>
      </c>
      <c r="N64" s="376">
        <f>G64-M64</f>
        <v>2000000</v>
      </c>
      <c r="O64" s="187" t="str">
        <f t="shared" si="6"/>
        <v>Rev detil</v>
      </c>
      <c r="P64" s="180"/>
      <c r="Q64" s="180"/>
      <c r="T64" s="204" cm="1">
        <f t="array" ref="T64">_xlfn._xlws.FILTER(cek_realisasi[Akrual],cek_realisasi[Akun]=Pasca_rakernis[[#This Row],[Column1]],0)</f>
        <v>2491500</v>
      </c>
      <c r="U64" s="204">
        <f>IF(Pasca_rakernis[[#This Row],[Akrual]]&gt;Pasca_rakernis[[#This Row],[JUMLAH ]],Pasca_rakernis[[#This Row],[Akrual]]-Pasca_rakernis[[#This Row],[JUMLAH ]],0)</f>
        <v>0</v>
      </c>
    </row>
    <row r="65" spans="1:21" ht="13.2" x14ac:dyDescent="0.25">
      <c r="A65" s="1" t="s">
        <v>72</v>
      </c>
      <c r="B65" s="48"/>
      <c r="C65" s="49" t="s">
        <v>556</v>
      </c>
      <c r="D65" s="48">
        <v>8</v>
      </c>
      <c r="E65" s="48" t="s">
        <v>120</v>
      </c>
      <c r="F65" s="50">
        <v>1500000</v>
      </c>
      <c r="G65" s="122">
        <f>ROUNDDOWN(D65*F65,-3)</f>
        <v>12000000</v>
      </c>
      <c r="H65" s="150"/>
      <c r="I65" s="201" t="s">
        <v>556</v>
      </c>
      <c r="J65" s="202">
        <v>6</v>
      </c>
      <c r="K65" s="202" t="s">
        <v>120</v>
      </c>
      <c r="L65" s="204">
        <v>1500000</v>
      </c>
      <c r="M65" s="204">
        <f>ROUNDDOWN(J65*L65,-3)</f>
        <v>9000000</v>
      </c>
      <c r="N65" s="376">
        <f>G65-M65</f>
        <v>3000000</v>
      </c>
      <c r="O65" s="187" t="str">
        <f t="shared" si="6"/>
        <v>Rev detil</v>
      </c>
      <c r="P65" s="180"/>
      <c r="Q65" s="180"/>
      <c r="T65" s="204" cm="1">
        <f t="array" ref="T65">_xlfn._xlws.FILTER(cek_realisasi[Akrual],cek_realisasi[Akun]=Pasca_rakernis[[#This Row],[Column1]],0)</f>
        <v>2980000</v>
      </c>
      <c r="U65" s="204">
        <f>IF(Pasca_rakernis[[#This Row],[Akrual]]&gt;Pasca_rakernis[[#This Row],[JUMLAH ]],Pasca_rakernis[[#This Row],[Akrual]]-Pasca_rakernis[[#This Row],[JUMLAH ]],0)</f>
        <v>0</v>
      </c>
    </row>
    <row r="66" spans="1:21" ht="13.2" x14ac:dyDescent="0.25">
      <c r="A66" s="1" t="s">
        <v>577</v>
      </c>
      <c r="B66" s="48"/>
      <c r="C66" s="49" t="s">
        <v>557</v>
      </c>
      <c r="D66" s="48">
        <v>8</v>
      </c>
      <c r="E66" s="48" t="s">
        <v>120</v>
      </c>
      <c r="F66" s="50">
        <v>1000000</v>
      </c>
      <c r="G66" s="122">
        <f>ROUNDDOWN(D66*F66,-3)</f>
        <v>8000000</v>
      </c>
      <c r="H66" s="150"/>
      <c r="I66" s="201" t="s">
        <v>557</v>
      </c>
      <c r="J66" s="202">
        <v>6</v>
      </c>
      <c r="K66" s="202" t="s">
        <v>120</v>
      </c>
      <c r="L66" s="204">
        <v>1000000</v>
      </c>
      <c r="M66" s="204">
        <f>ROUNDDOWN(J66*L66,-3)</f>
        <v>6000000</v>
      </c>
      <c r="N66" s="376">
        <f>G66-M66</f>
        <v>2000000</v>
      </c>
      <c r="O66" s="187" t="str">
        <f t="shared" si="6"/>
        <v>Rev detil</v>
      </c>
      <c r="P66" s="180"/>
      <c r="Q66" s="180"/>
      <c r="T66" s="204" cm="1">
        <f t="array" ref="T66">_xlfn._xlws.FILTER(cek_realisasi[Akrual],cek_realisasi[Akun]=Pasca_rakernis[[#This Row],[Column1]],0)</f>
        <v>1999500</v>
      </c>
      <c r="U66" s="204">
        <f>IF(Pasca_rakernis[[#This Row],[Akrual]]&gt;Pasca_rakernis[[#This Row],[JUMLAH ]],Pasca_rakernis[[#This Row],[Akrual]]-Pasca_rakernis[[#This Row],[JUMLAH ]],0)</f>
        <v>0</v>
      </c>
    </row>
    <row r="67" spans="1:21" ht="13.2" x14ac:dyDescent="0.25">
      <c r="A67" s="1" t="s">
        <v>578</v>
      </c>
      <c r="B67" s="48"/>
      <c r="C67" s="49" t="s">
        <v>579</v>
      </c>
      <c r="D67" s="48">
        <v>62</v>
      </c>
      <c r="E67" s="48" t="s">
        <v>580</v>
      </c>
      <c r="F67" s="50">
        <v>500000</v>
      </c>
      <c r="G67" s="122">
        <f>ROUNDDOWN(D67*F67,-3)</f>
        <v>31000000</v>
      </c>
      <c r="H67" s="150"/>
      <c r="I67" s="217"/>
      <c r="J67" s="218"/>
      <c r="K67" s="218"/>
      <c r="L67" s="219"/>
      <c r="M67" s="219"/>
      <c r="N67" s="374">
        <f>G67-M67</f>
        <v>31000000</v>
      </c>
      <c r="O67" s="187" t="str">
        <f t="shared" si="6"/>
        <v>Rev detil</v>
      </c>
      <c r="P67" s="180"/>
      <c r="Q67" s="180"/>
      <c r="T67" s="219" cm="1">
        <f t="array" ref="T67">_xlfn._xlws.FILTER(cek_realisasi[Akrual],cek_realisasi[Akun]=Pasca_rakernis[[#This Row],[Column1]],0)</f>
        <v>0</v>
      </c>
      <c r="U67" s="219">
        <f>IF(Pasca_rakernis[[#This Row],[Akrual]]&gt;Pasca_rakernis[[#This Row],[JUMLAH ]],Pasca_rakernis[[#This Row],[Akrual]]-Pasca_rakernis[[#This Row],[JUMLAH ]],0)</f>
        <v>0</v>
      </c>
    </row>
    <row r="68" spans="1:21" ht="13.2" x14ac:dyDescent="0.25">
      <c r="A68" s="1" t="s">
        <v>992</v>
      </c>
      <c r="B68" s="48"/>
      <c r="C68" s="49"/>
      <c r="D68" s="48"/>
      <c r="E68" s="48"/>
      <c r="F68" s="50"/>
      <c r="G68" s="122"/>
      <c r="H68" s="149" t="s">
        <v>524</v>
      </c>
      <c r="I68" s="46" t="s">
        <v>73</v>
      </c>
      <c r="J68" s="45"/>
      <c r="K68" s="45"/>
      <c r="L68" s="47"/>
      <c r="M68" s="47">
        <f>M69</f>
        <v>31000000</v>
      </c>
      <c r="N68" s="349">
        <f>N69</f>
        <v>-31000000</v>
      </c>
      <c r="O68" s="207" t="s">
        <v>977</v>
      </c>
      <c r="P68" s="180"/>
      <c r="Q68" s="180"/>
      <c r="S68" s="223" t="s">
        <v>503</v>
      </c>
      <c r="T68" s="47"/>
      <c r="U68" s="47">
        <f>IF(Pasca_rakernis[[#This Row],[Akrual]]&gt;Pasca_rakernis[[#This Row],[JUMLAH ]],Pasca_rakernis[[#This Row],[Akrual]]-Pasca_rakernis[[#This Row],[JUMLAH ]],0)</f>
        <v>0</v>
      </c>
    </row>
    <row r="69" spans="1:21" ht="13.2" x14ac:dyDescent="0.25">
      <c r="A69" s="1"/>
      <c r="B69" s="48"/>
      <c r="C69" s="49"/>
      <c r="D69" s="48"/>
      <c r="E69" s="48"/>
      <c r="F69" s="50"/>
      <c r="G69" s="122"/>
      <c r="H69" s="150"/>
      <c r="I69" s="201" t="s">
        <v>953</v>
      </c>
      <c r="J69" s="202">
        <v>1</v>
      </c>
      <c r="K69" s="202" t="s">
        <v>120</v>
      </c>
      <c r="L69" s="204">
        <v>31000000</v>
      </c>
      <c r="M69" s="204">
        <f>ROUNDDOWN(J69*L69,-3)</f>
        <v>31000000</v>
      </c>
      <c r="N69" s="375">
        <f>G69-M69</f>
        <v>-31000000</v>
      </c>
      <c r="O69" s="187" t="str">
        <f>IF(AND(ISBLANK(H69),N69&lt;&gt;0),"Rev detil","")</f>
        <v>Rev detil</v>
      </c>
      <c r="P69" s="180"/>
      <c r="Q69" s="180"/>
      <c r="T69" s="204"/>
      <c r="U69" s="204">
        <f>IF(Pasca_rakernis[[#This Row],[Akrual]]&gt;Pasca_rakernis[[#This Row],[JUMLAH ]],Pasca_rakernis[[#This Row],[Akrual]]-Pasca_rakernis[[#This Row],[JUMLAH ]],0)</f>
        <v>0</v>
      </c>
    </row>
    <row r="70" spans="1:21" ht="13.2" x14ac:dyDescent="0.25">
      <c r="A70" s="1" t="s">
        <v>75</v>
      </c>
      <c r="B70" s="51" t="s">
        <v>528</v>
      </c>
      <c r="C70" s="52" t="s">
        <v>31</v>
      </c>
      <c r="D70" s="51"/>
      <c r="E70" s="51"/>
      <c r="F70" s="53"/>
      <c r="G70" s="123">
        <f>G71</f>
        <v>25200000</v>
      </c>
      <c r="H70" s="151" t="s">
        <v>528</v>
      </c>
      <c r="I70" s="52" t="s">
        <v>31</v>
      </c>
      <c r="J70" s="51"/>
      <c r="K70" s="51"/>
      <c r="L70" s="53"/>
      <c r="M70" s="53">
        <f>M71</f>
        <v>23400000</v>
      </c>
      <c r="N70" s="324">
        <f>N71</f>
        <v>1800000</v>
      </c>
      <c r="O70" s="207" t="s">
        <v>977</v>
      </c>
      <c r="P70" s="180"/>
      <c r="Q70" s="180"/>
      <c r="S70" s="223" t="s">
        <v>503</v>
      </c>
      <c r="T70" s="53" cm="1">
        <f t="array" ref="T70">_xlfn._xlws.FILTER(cek_realisasi[Akrual],cek_realisasi[Akun]=Pasca_rakernis[[#This Row],[Column1]],0)</f>
        <v>0</v>
      </c>
      <c r="U70" s="53">
        <f>IF(Pasca_rakernis[[#This Row],[Akrual]]&gt;Pasca_rakernis[[#This Row],[JUMLAH ]],Pasca_rakernis[[#This Row],[Akrual]]-Pasca_rakernis[[#This Row],[JUMLAH ]],0)</f>
        <v>0</v>
      </c>
    </row>
    <row r="71" spans="1:21" ht="13.2" x14ac:dyDescent="0.25">
      <c r="A71" s="1" t="s">
        <v>76</v>
      </c>
      <c r="B71" s="48"/>
      <c r="C71" s="49" t="s">
        <v>558</v>
      </c>
      <c r="D71" s="48">
        <v>28</v>
      </c>
      <c r="E71" s="48" t="s">
        <v>33</v>
      </c>
      <c r="F71" s="50">
        <v>900000</v>
      </c>
      <c r="G71" s="122">
        <f>ROUNDDOWN(D71*F71,-3)</f>
        <v>25200000</v>
      </c>
      <c r="H71" s="150"/>
      <c r="I71" s="201" t="s">
        <v>558</v>
      </c>
      <c r="J71" s="202">
        <v>26</v>
      </c>
      <c r="K71" s="202" t="s">
        <v>33</v>
      </c>
      <c r="L71" s="204">
        <v>900000</v>
      </c>
      <c r="M71" s="204">
        <f>ROUNDDOWN(J71*L71,-3)</f>
        <v>23400000</v>
      </c>
      <c r="N71" s="376">
        <f>G71-M71</f>
        <v>1800000</v>
      </c>
      <c r="O71" s="187" t="str">
        <f>IF(AND(ISBLANK(H71),N71&lt;&gt;0),"Rev detil","")</f>
        <v>Rev detil</v>
      </c>
      <c r="P71" s="180"/>
      <c r="Q71" s="180"/>
      <c r="T71" s="204" cm="1">
        <f t="array" ref="T71">_xlfn._xlws.FILTER(cek_realisasi[Akrual],cek_realisasi[Akun]=Pasca_rakernis[[#This Row],[Column1]],0)</f>
        <v>0</v>
      </c>
      <c r="U71" s="204">
        <f>IF(Pasca_rakernis[[#This Row],[Akrual]]&gt;Pasca_rakernis[[#This Row],[JUMLAH ]],Pasca_rakernis[[#This Row],[Akrual]]-Pasca_rakernis[[#This Row],[JUMLAH ]],0)</f>
        <v>0</v>
      </c>
    </row>
    <row r="72" spans="1:21" ht="13.2" x14ac:dyDescent="0.25">
      <c r="A72" s="1" t="s">
        <v>77</v>
      </c>
      <c r="B72" s="51" t="s">
        <v>525</v>
      </c>
      <c r="C72" s="52" t="s">
        <v>35</v>
      </c>
      <c r="D72" s="51"/>
      <c r="E72" s="51"/>
      <c r="F72" s="53"/>
      <c r="G72" s="123">
        <f>G73</f>
        <v>304120000</v>
      </c>
      <c r="H72" s="151" t="s">
        <v>525</v>
      </c>
      <c r="I72" s="52" t="s">
        <v>35</v>
      </c>
      <c r="J72" s="51"/>
      <c r="K72" s="51"/>
      <c r="L72" s="53"/>
      <c r="M72" s="53">
        <f>M73</f>
        <v>304120000</v>
      </c>
      <c r="N72" s="324">
        <f>N73</f>
        <v>0</v>
      </c>
      <c r="O72" s="207" t="s">
        <v>977</v>
      </c>
      <c r="P72" s="180"/>
      <c r="Q72" s="180"/>
      <c r="S72" s="223" t="s">
        <v>503</v>
      </c>
      <c r="T72" s="53" cm="1">
        <f t="array" ref="T72">_xlfn._xlws.FILTER(cek_realisasi[Akrual],cek_realisasi[Akun]=Pasca_rakernis[[#This Row],[Column1]],0)</f>
        <v>143201970</v>
      </c>
      <c r="U72" s="53">
        <f>IF(Pasca_rakernis[[#This Row],[Akrual]]&gt;Pasca_rakernis[[#This Row],[JUMLAH ]],Pasca_rakernis[[#This Row],[Akrual]]-Pasca_rakernis[[#This Row],[JUMLAH ]],0)</f>
        <v>0</v>
      </c>
    </row>
    <row r="73" spans="1:21" ht="13.2" hidden="1" x14ac:dyDescent="0.25">
      <c r="A73" s="1" t="s">
        <v>78</v>
      </c>
      <c r="B73" s="48"/>
      <c r="C73" s="49" t="s">
        <v>581</v>
      </c>
      <c r="D73" s="48">
        <v>52</v>
      </c>
      <c r="E73" s="48" t="s">
        <v>26</v>
      </c>
      <c r="F73" s="50">
        <v>5848480</v>
      </c>
      <c r="G73" s="122">
        <f>ROUNDDOWN(D73*F73,-3)</f>
        <v>304120000</v>
      </c>
      <c r="H73" s="150"/>
      <c r="I73" s="49" t="s">
        <v>581</v>
      </c>
      <c r="J73" s="48">
        <v>52</v>
      </c>
      <c r="K73" s="48" t="s">
        <v>26</v>
      </c>
      <c r="L73" s="50">
        <v>5848480</v>
      </c>
      <c r="M73" s="50">
        <f>ROUNDDOWN(J73*L73,-3)</f>
        <v>304120000</v>
      </c>
      <c r="N73" s="247">
        <f>G73-M73</f>
        <v>0</v>
      </c>
      <c r="O73" s="178" t="str">
        <f>IF(AND(ISBLANK(H73),N73&lt;&gt;0),"Rev detil","")</f>
        <v/>
      </c>
      <c r="P73" s="180"/>
      <c r="Q73" s="180"/>
      <c r="T73" s="50" cm="1">
        <f t="array" ref="T73">_xlfn._xlws.FILTER(cek_realisasi[Akrual],cek_realisasi[Akun]=Pasca_rakernis[[#This Row],[Column1]],0)</f>
        <v>143201970</v>
      </c>
      <c r="U73" s="50">
        <f>IF(Pasca_rakernis[[#This Row],[Akrual]]&gt;Pasca_rakernis[[#This Row],[JUMLAH ]],Pasca_rakernis[[#This Row],[Akrual]]-Pasca_rakernis[[#This Row],[JUMLAH ]],0)</f>
        <v>0</v>
      </c>
    </row>
    <row r="74" spans="1:21" ht="13.2" x14ac:dyDescent="0.25">
      <c r="A74" s="1" t="s">
        <v>79</v>
      </c>
      <c r="B74" s="51" t="s">
        <v>582</v>
      </c>
      <c r="C74" s="52" t="s">
        <v>80</v>
      </c>
      <c r="D74" s="51"/>
      <c r="E74" s="51"/>
      <c r="F74" s="53"/>
      <c r="G74" s="123">
        <f>G75</f>
        <v>1500000</v>
      </c>
      <c r="H74" s="151" t="s">
        <v>582</v>
      </c>
      <c r="I74" s="52" t="s">
        <v>80</v>
      </c>
      <c r="J74" s="51"/>
      <c r="K74" s="51"/>
      <c r="L74" s="53"/>
      <c r="M74" s="53">
        <f>M75</f>
        <v>1500000</v>
      </c>
      <c r="N74" s="324">
        <f>N75</f>
        <v>0</v>
      </c>
      <c r="O74" s="207" t="s">
        <v>977</v>
      </c>
      <c r="P74" s="180"/>
      <c r="Q74" s="180"/>
      <c r="S74" s="223" t="s">
        <v>503</v>
      </c>
      <c r="T74" s="53" cm="1">
        <f t="array" ref="T74">_xlfn._xlws.FILTER(cek_realisasi[Akrual],cek_realisasi[Akun]=Pasca_rakernis[[#This Row],[Column1]],0)</f>
        <v>600000</v>
      </c>
      <c r="U74" s="53">
        <f>IF(Pasca_rakernis[[#This Row],[Akrual]]&gt;Pasca_rakernis[[#This Row],[JUMLAH ]],Pasca_rakernis[[#This Row],[Akrual]]-Pasca_rakernis[[#This Row],[JUMLAH ]],0)</f>
        <v>0</v>
      </c>
    </row>
    <row r="75" spans="1:21" ht="13.2" hidden="1" x14ac:dyDescent="0.25">
      <c r="A75" s="1" t="s">
        <v>81</v>
      </c>
      <c r="B75" s="48"/>
      <c r="C75" s="49" t="s">
        <v>583</v>
      </c>
      <c r="D75" s="48">
        <v>10</v>
      </c>
      <c r="E75" s="48" t="s">
        <v>26</v>
      </c>
      <c r="F75" s="50">
        <v>150000</v>
      </c>
      <c r="G75" s="122">
        <f>ROUNDDOWN(D75*F75,-3)</f>
        <v>1500000</v>
      </c>
      <c r="H75" s="150"/>
      <c r="I75" s="49" t="s">
        <v>583</v>
      </c>
      <c r="J75" s="48">
        <v>10</v>
      </c>
      <c r="K75" s="48" t="s">
        <v>26</v>
      </c>
      <c r="L75" s="50">
        <v>150000</v>
      </c>
      <c r="M75" s="50">
        <f>ROUNDDOWN(J75*L75,-3)</f>
        <v>1500000</v>
      </c>
      <c r="N75" s="247">
        <f>G75-M75</f>
        <v>0</v>
      </c>
      <c r="O75" s="178" t="str">
        <f>IF(AND(ISBLANK(H75),N75&lt;&gt;0),"Rev detil","")</f>
        <v/>
      </c>
      <c r="P75" s="180"/>
      <c r="Q75" s="180"/>
      <c r="T75" s="50" cm="1">
        <f t="array" ref="T75">_xlfn._xlws.FILTER(cek_realisasi[Akrual],cek_realisasi[Akun]=Pasca_rakernis[[#This Row],[Column1]],0)</f>
        <v>600000</v>
      </c>
      <c r="U75" s="50">
        <f>IF(Pasca_rakernis[[#This Row],[Akrual]]&gt;Pasca_rakernis[[#This Row],[JUMLAH ]],Pasca_rakernis[[#This Row],[Akrual]]-Pasca_rakernis[[#This Row],[JUMLAH ]],0)</f>
        <v>0</v>
      </c>
    </row>
    <row r="76" spans="1:21" ht="13.2" x14ac:dyDescent="0.25">
      <c r="A76" s="1" t="s">
        <v>82</v>
      </c>
      <c r="B76" s="54" t="s">
        <v>38</v>
      </c>
      <c r="C76" s="55" t="s">
        <v>92</v>
      </c>
      <c r="D76" s="54"/>
      <c r="E76" s="54"/>
      <c r="F76" s="56"/>
      <c r="G76" s="124">
        <f>SUM(G77,G82,G84)</f>
        <v>70516000</v>
      </c>
      <c r="H76" s="152" t="s">
        <v>38</v>
      </c>
      <c r="I76" s="55" t="s">
        <v>92</v>
      </c>
      <c r="J76" s="54"/>
      <c r="K76" s="54"/>
      <c r="L76" s="56"/>
      <c r="M76" s="56">
        <f>SUM(M77,M82,M84)</f>
        <v>70516000</v>
      </c>
      <c r="N76" s="326">
        <f>SUM(N77,N82,N84)</f>
        <v>0</v>
      </c>
      <c r="O76" s="207" t="s">
        <v>977</v>
      </c>
      <c r="P76" s="180" t="s">
        <v>502</v>
      </c>
      <c r="Q76" s="180" t="s">
        <v>503</v>
      </c>
      <c r="S76" s="223"/>
      <c r="T76" s="56" cm="1">
        <f t="array" ref="T76">_xlfn._xlws.FILTER(cek_realisasi[Akrual],cek_realisasi[Akun]=Pasca_rakernis[[#This Row],[Column1]],0)</f>
        <v>3973200</v>
      </c>
      <c r="U76" s="56">
        <f>IF(Pasca_rakernis[[#This Row],[Akrual]]&gt;Pasca_rakernis[[#This Row],[JUMLAH ]],Pasca_rakernis[[#This Row],[Akrual]]-Pasca_rakernis[[#This Row],[JUMLAH ]],0)</f>
        <v>0</v>
      </c>
    </row>
    <row r="77" spans="1:21" ht="13.2" hidden="1" x14ac:dyDescent="0.25">
      <c r="A77" s="1" t="s">
        <v>83</v>
      </c>
      <c r="B77" s="51" t="s">
        <v>523</v>
      </c>
      <c r="C77" s="52" t="s">
        <v>24</v>
      </c>
      <c r="D77" s="51"/>
      <c r="E77" s="51"/>
      <c r="F77" s="53"/>
      <c r="G77" s="123">
        <f>SUM(G78:G81)</f>
        <v>22625000</v>
      </c>
      <c r="H77" s="151" t="s">
        <v>523</v>
      </c>
      <c r="I77" s="52" t="s">
        <v>24</v>
      </c>
      <c r="J77" s="51"/>
      <c r="K77" s="51"/>
      <c r="L77" s="53"/>
      <c r="M77" s="53">
        <f>SUM(M78:M81)</f>
        <v>22625000</v>
      </c>
      <c r="N77" s="324">
        <f>SUM(N78:N81)</f>
        <v>0</v>
      </c>
      <c r="O77" s="209"/>
      <c r="P77" s="180"/>
      <c r="Q77" s="180"/>
      <c r="S77" s="223" t="s">
        <v>503</v>
      </c>
      <c r="T77" s="53" cm="1">
        <f t="array" ref="T77">_xlfn._xlws.FILTER(cek_realisasi[Akrual],cek_realisasi[Akun]=Pasca_rakernis[[#This Row],[Column1]],0)</f>
        <v>3973200</v>
      </c>
      <c r="U77" s="53">
        <f>IF(Pasca_rakernis[[#This Row],[Akrual]]&gt;Pasca_rakernis[[#This Row],[JUMLAH ]],Pasca_rakernis[[#This Row],[Akrual]]-Pasca_rakernis[[#This Row],[JUMLAH ]],0)</f>
        <v>0</v>
      </c>
    </row>
    <row r="78" spans="1:21" ht="13.2" hidden="1" x14ac:dyDescent="0.25">
      <c r="A78" s="1" t="s">
        <v>84</v>
      </c>
      <c r="B78" s="48"/>
      <c r="C78" s="49" t="s">
        <v>554</v>
      </c>
      <c r="D78" s="48">
        <v>75</v>
      </c>
      <c r="E78" s="48" t="s">
        <v>26</v>
      </c>
      <c r="F78" s="50">
        <v>75000</v>
      </c>
      <c r="G78" s="122">
        <f>ROUNDDOWN(D78*F78,-3)</f>
        <v>5625000</v>
      </c>
      <c r="H78" s="150"/>
      <c r="I78" s="49" t="s">
        <v>554</v>
      </c>
      <c r="J78" s="48">
        <v>75</v>
      </c>
      <c r="K78" s="48" t="s">
        <v>26</v>
      </c>
      <c r="L78" s="50">
        <v>75000</v>
      </c>
      <c r="M78" s="50">
        <f>ROUNDDOWN(J78*L78,-3)</f>
        <v>5625000</v>
      </c>
      <c r="N78" s="247">
        <f>G78-M78</f>
        <v>0</v>
      </c>
      <c r="O78" s="178" t="str">
        <f t="shared" ref="O78:O81" si="7">IF(AND(ISBLANK(H78),N78&lt;&gt;0),"Rev detil","")</f>
        <v/>
      </c>
      <c r="P78" s="180"/>
      <c r="Q78" s="180"/>
      <c r="T78" s="50" cm="1">
        <f t="array" ref="T78">_xlfn._xlws.FILTER(cek_realisasi[Akrual],cek_realisasi[Akun]=Pasca_rakernis[[#This Row],[Column1]],0)</f>
        <v>0</v>
      </c>
      <c r="U78" s="50">
        <f>IF(Pasca_rakernis[[#This Row],[Akrual]]&gt;Pasca_rakernis[[#This Row],[JUMLAH ]],Pasca_rakernis[[#This Row],[Akrual]]-Pasca_rakernis[[#This Row],[JUMLAH ]],0)</f>
        <v>0</v>
      </c>
    </row>
    <row r="79" spans="1:21" ht="13.2" hidden="1" x14ac:dyDescent="0.25">
      <c r="A79" s="1" t="s">
        <v>85</v>
      </c>
      <c r="B79" s="48"/>
      <c r="C79" s="49" t="s">
        <v>555</v>
      </c>
      <c r="D79" s="48">
        <v>4</v>
      </c>
      <c r="E79" s="48" t="s">
        <v>120</v>
      </c>
      <c r="F79" s="50">
        <v>1500000</v>
      </c>
      <c r="G79" s="122">
        <f>ROUNDDOWN(D79*F79,-3)</f>
        <v>6000000</v>
      </c>
      <c r="H79" s="150"/>
      <c r="I79" s="49" t="s">
        <v>555</v>
      </c>
      <c r="J79" s="48">
        <v>4</v>
      </c>
      <c r="K79" s="48" t="s">
        <v>120</v>
      </c>
      <c r="L79" s="50">
        <v>1500000</v>
      </c>
      <c r="M79" s="50">
        <f>ROUNDDOWN(J79*L79,-3)</f>
        <v>6000000</v>
      </c>
      <c r="N79" s="247">
        <f>G79-M79</f>
        <v>0</v>
      </c>
      <c r="O79" s="178" t="str">
        <f t="shared" si="7"/>
        <v/>
      </c>
      <c r="P79" s="180"/>
      <c r="Q79" s="180"/>
      <c r="T79" s="50" cm="1">
        <f t="array" ref="T79">_xlfn._xlws.FILTER(cek_realisasi[Akrual],cek_realisasi[Akun]=Pasca_rakernis[[#This Row],[Column1]],0)</f>
        <v>1488200</v>
      </c>
      <c r="U79" s="50">
        <f>IF(Pasca_rakernis[[#This Row],[Akrual]]&gt;Pasca_rakernis[[#This Row],[JUMLAH ]],Pasca_rakernis[[#This Row],[Akrual]]-Pasca_rakernis[[#This Row],[JUMLAH ]],0)</f>
        <v>0</v>
      </c>
    </row>
    <row r="80" spans="1:21" ht="13.2" hidden="1" x14ac:dyDescent="0.25">
      <c r="A80" s="1" t="s">
        <v>584</v>
      </c>
      <c r="B80" s="48"/>
      <c r="C80" s="49" t="s">
        <v>556</v>
      </c>
      <c r="D80" s="48">
        <v>4</v>
      </c>
      <c r="E80" s="48" t="s">
        <v>120</v>
      </c>
      <c r="F80" s="50">
        <v>1500000</v>
      </c>
      <c r="G80" s="122">
        <f>ROUNDDOWN(D80*F80,-3)</f>
        <v>6000000</v>
      </c>
      <c r="H80" s="150"/>
      <c r="I80" s="49" t="s">
        <v>556</v>
      </c>
      <c r="J80" s="48">
        <v>4</v>
      </c>
      <c r="K80" s="48" t="s">
        <v>120</v>
      </c>
      <c r="L80" s="50">
        <v>1500000</v>
      </c>
      <c r="M80" s="50">
        <f>ROUNDDOWN(J80*L80,-3)</f>
        <v>6000000</v>
      </c>
      <c r="N80" s="247">
        <f>G80-M80</f>
        <v>0</v>
      </c>
      <c r="O80" s="178" t="str">
        <f t="shared" si="7"/>
        <v/>
      </c>
      <c r="P80" s="180"/>
      <c r="Q80" s="180"/>
      <c r="T80" s="50" cm="1">
        <f t="array" ref="T80">_xlfn._xlws.FILTER(cek_realisasi[Akrual],cek_realisasi[Akun]=Pasca_rakernis[[#This Row],[Column1]],0)</f>
        <v>1500000</v>
      </c>
      <c r="U80" s="50">
        <f>IF(Pasca_rakernis[[#This Row],[Akrual]]&gt;Pasca_rakernis[[#This Row],[JUMLAH ]],Pasca_rakernis[[#This Row],[Akrual]]-Pasca_rakernis[[#This Row],[JUMLAH ]],0)</f>
        <v>0</v>
      </c>
    </row>
    <row r="81" spans="1:21" ht="13.2" hidden="1" x14ac:dyDescent="0.25">
      <c r="A81" s="1" t="s">
        <v>585</v>
      </c>
      <c r="B81" s="48"/>
      <c r="C81" s="49" t="s">
        <v>557</v>
      </c>
      <c r="D81" s="48">
        <v>5</v>
      </c>
      <c r="E81" s="48" t="s">
        <v>120</v>
      </c>
      <c r="F81" s="50">
        <v>1000000</v>
      </c>
      <c r="G81" s="122">
        <f>ROUNDDOWN(D81*F81,-3)</f>
        <v>5000000</v>
      </c>
      <c r="H81" s="150"/>
      <c r="I81" s="49" t="s">
        <v>557</v>
      </c>
      <c r="J81" s="48">
        <v>5</v>
      </c>
      <c r="K81" s="48" t="s">
        <v>120</v>
      </c>
      <c r="L81" s="50">
        <v>1000000</v>
      </c>
      <c r="M81" s="50">
        <f>ROUNDDOWN(J81*L81,-3)</f>
        <v>5000000</v>
      </c>
      <c r="N81" s="247">
        <f>G81-M81</f>
        <v>0</v>
      </c>
      <c r="O81" s="178" t="str">
        <f t="shared" si="7"/>
        <v/>
      </c>
      <c r="P81" s="180"/>
      <c r="Q81" s="180"/>
      <c r="T81" s="50" cm="1">
        <f t="array" ref="T81">_xlfn._xlws.FILTER(cek_realisasi[Akrual],cek_realisasi[Akun]=Pasca_rakernis[[#This Row],[Column1]],0)</f>
        <v>985000</v>
      </c>
      <c r="U81" s="50">
        <f>IF(Pasca_rakernis[[#This Row],[Akrual]]&gt;Pasca_rakernis[[#This Row],[JUMLAH ]],Pasca_rakernis[[#This Row],[Akrual]]-Pasca_rakernis[[#This Row],[JUMLAH ]],0)</f>
        <v>0</v>
      </c>
    </row>
    <row r="82" spans="1:21" ht="13.2" hidden="1" x14ac:dyDescent="0.25">
      <c r="A82" s="1" t="s">
        <v>86</v>
      </c>
      <c r="B82" s="45" t="s">
        <v>528</v>
      </c>
      <c r="C82" s="46" t="s">
        <v>31</v>
      </c>
      <c r="D82" s="45"/>
      <c r="E82" s="45"/>
      <c r="F82" s="47"/>
      <c r="G82" s="121">
        <f>G83</f>
        <v>7200000</v>
      </c>
      <c r="H82" s="149" t="s">
        <v>528</v>
      </c>
      <c r="I82" s="46" t="s">
        <v>31</v>
      </c>
      <c r="J82" s="45"/>
      <c r="K82" s="45"/>
      <c r="L82" s="47"/>
      <c r="M82" s="47">
        <f>M83</f>
        <v>7200000</v>
      </c>
      <c r="N82" s="323">
        <f>N83</f>
        <v>0</v>
      </c>
      <c r="O82" s="208"/>
      <c r="P82" s="180"/>
      <c r="Q82" s="180"/>
      <c r="S82" s="223" t="s">
        <v>503</v>
      </c>
      <c r="T82" s="47" cm="1">
        <f t="array" ref="T82">_xlfn._xlws.FILTER(cek_realisasi[Akrual],cek_realisasi[Akun]=Pasca_rakernis[[#This Row],[Column1]],0)</f>
        <v>0</v>
      </c>
      <c r="U82" s="47">
        <f>IF(Pasca_rakernis[[#This Row],[Akrual]]&gt;Pasca_rakernis[[#This Row],[JUMLAH ]],Pasca_rakernis[[#This Row],[Akrual]]-Pasca_rakernis[[#This Row],[JUMLAH ]],0)</f>
        <v>0</v>
      </c>
    </row>
    <row r="83" spans="1:21" ht="13.2" hidden="1" x14ac:dyDescent="0.25">
      <c r="A83" s="1" t="s">
        <v>87</v>
      </c>
      <c r="B83" s="48"/>
      <c r="C83" s="49" t="s">
        <v>558</v>
      </c>
      <c r="D83" s="48">
        <v>8</v>
      </c>
      <c r="E83" s="48" t="s">
        <v>33</v>
      </c>
      <c r="F83" s="50">
        <v>900000</v>
      </c>
      <c r="G83" s="122">
        <f>ROUNDDOWN(D83*F83,-3)</f>
        <v>7200000</v>
      </c>
      <c r="H83" s="150"/>
      <c r="I83" s="49" t="s">
        <v>558</v>
      </c>
      <c r="J83" s="48">
        <v>8</v>
      </c>
      <c r="K83" s="48" t="s">
        <v>33</v>
      </c>
      <c r="L83" s="50">
        <v>900000</v>
      </c>
      <c r="M83" s="50">
        <f>ROUNDDOWN(J83*L83,-3)</f>
        <v>7200000</v>
      </c>
      <c r="N83" s="247">
        <f>G83-M83</f>
        <v>0</v>
      </c>
      <c r="O83" s="178" t="str">
        <f>IF(AND(ISBLANK(H83),N83&lt;&gt;0),"Rev detil","")</f>
        <v/>
      </c>
      <c r="P83" s="180"/>
      <c r="Q83" s="180"/>
      <c r="T83" s="50" cm="1">
        <f t="array" ref="T83">_xlfn._xlws.FILTER(cek_realisasi[Akrual],cek_realisasi[Akun]=Pasca_rakernis[[#This Row],[Column1]],0)</f>
        <v>0</v>
      </c>
      <c r="U83" s="50">
        <f>IF(Pasca_rakernis[[#This Row],[Akrual]]&gt;Pasca_rakernis[[#This Row],[JUMLAH ]],Pasca_rakernis[[#This Row],[Akrual]]-Pasca_rakernis[[#This Row],[JUMLAH ]],0)</f>
        <v>0</v>
      </c>
    </row>
    <row r="84" spans="1:21" ht="13.2" hidden="1" x14ac:dyDescent="0.25">
      <c r="A84" s="1" t="s">
        <v>89</v>
      </c>
      <c r="B84" s="51" t="s">
        <v>525</v>
      </c>
      <c r="C84" s="52" t="s">
        <v>35</v>
      </c>
      <c r="D84" s="51"/>
      <c r="E84" s="51"/>
      <c r="F84" s="53"/>
      <c r="G84" s="123">
        <f>G85</f>
        <v>40691000</v>
      </c>
      <c r="H84" s="151" t="s">
        <v>525</v>
      </c>
      <c r="I84" s="52" t="s">
        <v>35</v>
      </c>
      <c r="J84" s="51"/>
      <c r="K84" s="51"/>
      <c r="L84" s="53"/>
      <c r="M84" s="53">
        <f>M85</f>
        <v>40691000</v>
      </c>
      <c r="N84" s="324">
        <f>N85</f>
        <v>0</v>
      </c>
      <c r="O84" s="209"/>
      <c r="P84" s="180"/>
      <c r="Q84" s="180"/>
      <c r="S84" s="223" t="s">
        <v>503</v>
      </c>
      <c r="T84" s="53" cm="1">
        <f t="array" ref="T84">_xlfn._xlws.FILTER(cek_realisasi[Akrual],cek_realisasi[Akun]=Pasca_rakernis[[#This Row],[Column1]],0)</f>
        <v>0</v>
      </c>
      <c r="U84" s="53">
        <f>IF(Pasca_rakernis[[#This Row],[Akrual]]&gt;Pasca_rakernis[[#This Row],[JUMLAH ]],Pasca_rakernis[[#This Row],[Akrual]]-Pasca_rakernis[[#This Row],[JUMLAH ]],0)</f>
        <v>0</v>
      </c>
    </row>
    <row r="85" spans="1:21" ht="13.2" hidden="1" x14ac:dyDescent="0.25">
      <c r="A85" s="1" t="s">
        <v>90</v>
      </c>
      <c r="B85" s="48"/>
      <c r="C85" s="49" t="s">
        <v>586</v>
      </c>
      <c r="D85" s="48">
        <v>20</v>
      </c>
      <c r="E85" s="48" t="s">
        <v>26</v>
      </c>
      <c r="F85" s="50">
        <v>2034550</v>
      </c>
      <c r="G85" s="122">
        <f>ROUNDDOWN(D85*F85,-3)</f>
        <v>40691000</v>
      </c>
      <c r="H85" s="150"/>
      <c r="I85" s="49" t="s">
        <v>586</v>
      </c>
      <c r="J85" s="48">
        <v>20</v>
      </c>
      <c r="K85" s="48" t="s">
        <v>26</v>
      </c>
      <c r="L85" s="50">
        <v>2034550</v>
      </c>
      <c r="M85" s="50">
        <f>ROUNDDOWN(J85*L85,-3)</f>
        <v>40691000</v>
      </c>
      <c r="N85" s="247">
        <f>G85-M85</f>
        <v>0</v>
      </c>
      <c r="O85" s="178" t="str">
        <f>IF(AND(ISBLANK(H85),N85&lt;&gt;0),"Rev detil","")</f>
        <v/>
      </c>
      <c r="P85" s="180"/>
      <c r="Q85" s="180"/>
      <c r="T85" s="50" cm="1">
        <f t="array" ref="T85">_xlfn._xlws.FILTER(cek_realisasi[Akrual],cek_realisasi[Akun]=Pasca_rakernis[[#This Row],[Column1]],0)</f>
        <v>0</v>
      </c>
      <c r="U85" s="50">
        <f>IF(Pasca_rakernis[[#This Row],[Akrual]]&gt;Pasca_rakernis[[#This Row],[JUMLAH ]],Pasca_rakernis[[#This Row],[Akrual]]-Pasca_rakernis[[#This Row],[JUMLAH ]],0)</f>
        <v>0</v>
      </c>
    </row>
    <row r="86" spans="1:21" ht="13.2" x14ac:dyDescent="0.25">
      <c r="A86" s="1" t="s">
        <v>93</v>
      </c>
      <c r="B86" s="60" t="s">
        <v>94</v>
      </c>
      <c r="C86" s="61" t="s">
        <v>95</v>
      </c>
      <c r="D86" s="60"/>
      <c r="E86" s="60" t="s">
        <v>553</v>
      </c>
      <c r="F86" s="62"/>
      <c r="G86" s="126">
        <f>SUM(G87,G97)</f>
        <v>219670000</v>
      </c>
      <c r="H86" s="154" t="s">
        <v>94</v>
      </c>
      <c r="I86" s="61" t="s">
        <v>95</v>
      </c>
      <c r="J86" s="60"/>
      <c r="K86" s="60" t="s">
        <v>553</v>
      </c>
      <c r="L86" s="62"/>
      <c r="M86" s="62">
        <f>SUM(M87,M97)</f>
        <v>211670000</v>
      </c>
      <c r="N86" s="335">
        <f>SUM(N87,N97)</f>
        <v>8000000</v>
      </c>
      <c r="O86" s="207" t="s">
        <v>977</v>
      </c>
      <c r="P86" s="180"/>
      <c r="Q86" s="180"/>
      <c r="T86" s="62" cm="1">
        <f t="array" ref="T86">_xlfn._xlws.FILTER(cek_realisasi[Akrual],cek_realisasi[Akun]=Pasca_rakernis[[#This Row],[Column1]],0)</f>
        <v>125006561</v>
      </c>
      <c r="U86" s="62">
        <f>IF(Pasca_rakernis[[#This Row],[Akrual]]&gt;Pasca_rakernis[[#This Row],[JUMLAH ]],Pasca_rakernis[[#This Row],[Akrual]]-Pasca_rakernis[[#This Row],[JUMLAH ]],0)</f>
        <v>0</v>
      </c>
    </row>
    <row r="87" spans="1:21" ht="13.2" x14ac:dyDescent="0.25">
      <c r="A87" s="1" t="s">
        <v>96</v>
      </c>
      <c r="B87" s="54" t="s">
        <v>21</v>
      </c>
      <c r="C87" s="55" t="s">
        <v>587</v>
      </c>
      <c r="D87" s="54"/>
      <c r="E87" s="54"/>
      <c r="F87" s="56"/>
      <c r="G87" s="124">
        <f>SUM(G88,G95)</f>
        <v>116750000</v>
      </c>
      <c r="H87" s="152" t="s">
        <v>21</v>
      </c>
      <c r="I87" s="55" t="s">
        <v>587</v>
      </c>
      <c r="J87" s="54"/>
      <c r="K87" s="54"/>
      <c r="L87" s="56"/>
      <c r="M87" s="56">
        <f>SUM(M88,M93,M95)</f>
        <v>108750000</v>
      </c>
      <c r="N87" s="326">
        <f>SUM(N88,N93,N95)</f>
        <v>8000000</v>
      </c>
      <c r="O87" s="207" t="s">
        <v>977</v>
      </c>
      <c r="P87" s="180" t="s">
        <v>502</v>
      </c>
      <c r="Q87" s="180" t="s">
        <v>504</v>
      </c>
      <c r="S87" s="223"/>
      <c r="T87" s="56" cm="1">
        <f t="array" ref="T87">_xlfn._xlws.FILTER(cek_realisasi[Akrual],cek_realisasi[Akun]=Pasca_rakernis[[#This Row],[Column1]],0)</f>
        <v>54972390</v>
      </c>
      <c r="U87" s="56">
        <f>IF(Pasca_rakernis[[#This Row],[Akrual]]&gt;Pasca_rakernis[[#This Row],[JUMLAH ]],Pasca_rakernis[[#This Row],[Akrual]]-Pasca_rakernis[[#This Row],[JUMLAH ]],0)</f>
        <v>0</v>
      </c>
    </row>
    <row r="88" spans="1:21" ht="13.2" x14ac:dyDescent="0.25">
      <c r="A88" s="1" t="s">
        <v>98</v>
      </c>
      <c r="B88" s="51" t="s">
        <v>523</v>
      </c>
      <c r="C88" s="52" t="s">
        <v>24</v>
      </c>
      <c r="D88" s="51"/>
      <c r="E88" s="51"/>
      <c r="F88" s="53"/>
      <c r="G88" s="123">
        <f>SUM(G89:G92)</f>
        <v>50750000</v>
      </c>
      <c r="H88" s="151" t="s">
        <v>523</v>
      </c>
      <c r="I88" s="52" t="s">
        <v>24</v>
      </c>
      <c r="J88" s="51"/>
      <c r="K88" s="51"/>
      <c r="L88" s="53"/>
      <c r="M88" s="53">
        <f>SUM(M89:M92)</f>
        <v>42750000</v>
      </c>
      <c r="N88" s="324">
        <f>SUM(N89:N92)</f>
        <v>8000000</v>
      </c>
      <c r="O88" s="207" t="s">
        <v>977</v>
      </c>
      <c r="P88" s="180"/>
      <c r="Q88" s="180"/>
      <c r="S88" s="223" t="s">
        <v>504</v>
      </c>
      <c r="T88" s="53" cm="1">
        <f t="array" ref="T88">_xlfn._xlws.FILTER(cek_realisasi[Akrual],cek_realisasi[Akun]=Pasca_rakernis[[#This Row],[Column1]],0)</f>
        <v>8768000</v>
      </c>
      <c r="U88" s="53">
        <f>IF(Pasca_rakernis[[#This Row],[Akrual]]&gt;Pasca_rakernis[[#This Row],[JUMLAH ]],Pasca_rakernis[[#This Row],[Akrual]]-Pasca_rakernis[[#This Row],[JUMLAH ]],0)</f>
        <v>0</v>
      </c>
    </row>
    <row r="89" spans="1:21" ht="13.2" hidden="1" x14ac:dyDescent="0.25">
      <c r="A89" s="1" t="s">
        <v>99</v>
      </c>
      <c r="B89" s="48"/>
      <c r="C89" s="49" t="s">
        <v>554</v>
      </c>
      <c r="D89" s="48">
        <v>250</v>
      </c>
      <c r="E89" s="48" t="s">
        <v>26</v>
      </c>
      <c r="F89" s="50">
        <v>75000</v>
      </c>
      <c r="G89" s="122">
        <f>ROUNDDOWN(D89*F89,-3)</f>
        <v>18750000</v>
      </c>
      <c r="H89" s="150"/>
      <c r="I89" s="49" t="s">
        <v>554</v>
      </c>
      <c r="J89" s="48">
        <v>250</v>
      </c>
      <c r="K89" s="48" t="s">
        <v>26</v>
      </c>
      <c r="L89" s="50">
        <v>75000</v>
      </c>
      <c r="M89" s="50">
        <f>ROUNDDOWN(J89*L89,-3)</f>
        <v>18750000</v>
      </c>
      <c r="N89" s="247">
        <f>G89-M89</f>
        <v>0</v>
      </c>
      <c r="O89" s="207" t="str">
        <f t="shared" ref="O89:O92" si="8">IF(AND(ISBLANK(H89),N89&lt;&gt;0),"Rev detil","")</f>
        <v/>
      </c>
      <c r="P89" s="180"/>
      <c r="Q89" s="180"/>
      <c r="T89" s="50" cm="1">
        <f t="array" ref="T89">_xlfn._xlws.FILTER(cek_realisasi[Akrual],cek_realisasi[Akun]=Pasca_rakernis[[#This Row],[Column1]],0)</f>
        <v>770000</v>
      </c>
      <c r="U89" s="50">
        <f>IF(Pasca_rakernis[[#This Row],[Akrual]]&gt;Pasca_rakernis[[#This Row],[JUMLAH ]],Pasca_rakernis[[#This Row],[Akrual]]-Pasca_rakernis[[#This Row],[JUMLAH ]],0)</f>
        <v>0</v>
      </c>
    </row>
    <row r="90" spans="1:21" ht="13.2" x14ac:dyDescent="0.25">
      <c r="A90" s="1" t="s">
        <v>100</v>
      </c>
      <c r="B90" s="48"/>
      <c r="C90" s="49" t="s">
        <v>555</v>
      </c>
      <c r="D90" s="48">
        <v>8</v>
      </c>
      <c r="E90" s="48" t="s">
        <v>120</v>
      </c>
      <c r="F90" s="50">
        <v>1500000</v>
      </c>
      <c r="G90" s="122">
        <f>ROUNDDOWN(D90*F90,-3)</f>
        <v>12000000</v>
      </c>
      <c r="H90" s="150"/>
      <c r="I90" s="201" t="s">
        <v>555</v>
      </c>
      <c r="J90" s="202">
        <v>6</v>
      </c>
      <c r="K90" s="202" t="s">
        <v>120</v>
      </c>
      <c r="L90" s="204">
        <v>1500000</v>
      </c>
      <c r="M90" s="204">
        <f>ROUNDDOWN(J90*L90,-3)</f>
        <v>9000000</v>
      </c>
      <c r="N90" s="376">
        <f>G90-M90</f>
        <v>3000000</v>
      </c>
      <c r="O90" s="187" t="str">
        <f t="shared" si="8"/>
        <v>Rev detil</v>
      </c>
      <c r="P90" s="180"/>
      <c r="Q90" s="180"/>
      <c r="T90" s="204" cm="1">
        <f t="array" ref="T90">_xlfn._xlws.FILTER(cek_realisasi[Akrual],cek_realisasi[Akun]=Pasca_rakernis[[#This Row],[Column1]],0)</f>
        <v>2998000</v>
      </c>
      <c r="U90" s="204">
        <f>IF(Pasca_rakernis[[#This Row],[Akrual]]&gt;Pasca_rakernis[[#This Row],[JUMLAH ]],Pasca_rakernis[[#This Row],[Akrual]]-Pasca_rakernis[[#This Row],[JUMLAH ]],0)</f>
        <v>0</v>
      </c>
    </row>
    <row r="91" spans="1:21" ht="13.2" x14ac:dyDescent="0.25">
      <c r="A91" s="1" t="s">
        <v>101</v>
      </c>
      <c r="B91" s="48"/>
      <c r="C91" s="49" t="s">
        <v>556</v>
      </c>
      <c r="D91" s="48">
        <v>8</v>
      </c>
      <c r="E91" s="48" t="s">
        <v>120</v>
      </c>
      <c r="F91" s="50">
        <v>1500000</v>
      </c>
      <c r="G91" s="122">
        <f>ROUNDDOWN(D91*F91,-3)</f>
        <v>12000000</v>
      </c>
      <c r="H91" s="150"/>
      <c r="I91" s="201" t="s">
        <v>556</v>
      </c>
      <c r="J91" s="202">
        <v>6</v>
      </c>
      <c r="K91" s="202" t="s">
        <v>120</v>
      </c>
      <c r="L91" s="204">
        <v>1500000</v>
      </c>
      <c r="M91" s="204">
        <f>ROUNDDOWN(J91*L91,-3)</f>
        <v>9000000</v>
      </c>
      <c r="N91" s="376">
        <f>G91-M91</f>
        <v>3000000</v>
      </c>
      <c r="O91" s="187" t="str">
        <f t="shared" si="8"/>
        <v>Rev detil</v>
      </c>
      <c r="P91" s="180"/>
      <c r="Q91" s="180"/>
      <c r="T91" s="204" cm="1">
        <f t="array" ref="T91">_xlfn._xlws.FILTER(cek_realisasi[Akrual],cek_realisasi[Akun]=Pasca_rakernis[[#This Row],[Column1]],0)</f>
        <v>3000000</v>
      </c>
      <c r="U91" s="204">
        <f>IF(Pasca_rakernis[[#This Row],[Akrual]]&gt;Pasca_rakernis[[#This Row],[JUMLAH ]],Pasca_rakernis[[#This Row],[Akrual]]-Pasca_rakernis[[#This Row],[JUMLAH ]],0)</f>
        <v>0</v>
      </c>
    </row>
    <row r="92" spans="1:21" ht="13.2" x14ac:dyDescent="0.25">
      <c r="A92" s="1" t="s">
        <v>102</v>
      </c>
      <c r="B92" s="48"/>
      <c r="C92" s="49" t="s">
        <v>557</v>
      </c>
      <c r="D92" s="48">
        <v>8</v>
      </c>
      <c r="E92" s="48" t="s">
        <v>120</v>
      </c>
      <c r="F92" s="50">
        <v>1000000</v>
      </c>
      <c r="G92" s="122">
        <f>ROUNDDOWN(D92*F92,-3)</f>
        <v>8000000</v>
      </c>
      <c r="H92" s="150"/>
      <c r="I92" s="201" t="s">
        <v>557</v>
      </c>
      <c r="J92" s="202">
        <v>6</v>
      </c>
      <c r="K92" s="202" t="s">
        <v>120</v>
      </c>
      <c r="L92" s="204">
        <v>1000000</v>
      </c>
      <c r="M92" s="204">
        <f>ROUNDDOWN(J92*L92,-3)</f>
        <v>6000000</v>
      </c>
      <c r="N92" s="376">
        <f>G92-M92</f>
        <v>2000000</v>
      </c>
      <c r="O92" s="187" t="str">
        <f t="shared" si="8"/>
        <v>Rev detil</v>
      </c>
      <c r="P92" s="180"/>
      <c r="Q92" s="180"/>
      <c r="T92" s="204" cm="1">
        <f t="array" ref="T92">_xlfn._xlws.FILTER(cek_realisasi[Akrual],cek_realisasi[Akun]=Pasca_rakernis[[#This Row],[Column1]],0)</f>
        <v>2000000</v>
      </c>
      <c r="U92" s="204">
        <f>IF(Pasca_rakernis[[#This Row],[Akrual]]&gt;Pasca_rakernis[[#This Row],[JUMLAH ]],Pasca_rakernis[[#This Row],[Akrual]]-Pasca_rakernis[[#This Row],[JUMLAH ]],0)</f>
        <v>0</v>
      </c>
    </row>
    <row r="93" spans="1:21" ht="13.2" hidden="1" x14ac:dyDescent="0.25">
      <c r="A93" s="1" t="s">
        <v>993</v>
      </c>
      <c r="B93" s="48"/>
      <c r="C93" s="49"/>
      <c r="D93" s="48"/>
      <c r="E93" s="48"/>
      <c r="F93" s="50"/>
      <c r="G93" s="122"/>
      <c r="H93" s="153" t="s">
        <v>528</v>
      </c>
      <c r="I93" s="58" t="s">
        <v>31</v>
      </c>
      <c r="J93" s="57"/>
      <c r="K93" s="57"/>
      <c r="L93" s="59"/>
      <c r="M93" s="59">
        <f>M94</f>
        <v>0</v>
      </c>
      <c r="N93" s="325">
        <f>N94</f>
        <v>0</v>
      </c>
      <c r="O93" s="207"/>
      <c r="P93" s="180"/>
      <c r="Q93" s="180"/>
      <c r="S93" s="223" t="s">
        <v>504</v>
      </c>
      <c r="T93" s="59"/>
      <c r="U93" s="59">
        <f>IF(Pasca_rakernis[[#This Row],[Akrual]]&gt;Pasca_rakernis[[#This Row],[JUMLAH ]],Pasca_rakernis[[#This Row],[Akrual]]-Pasca_rakernis[[#This Row],[JUMLAH ]],0)</f>
        <v>0</v>
      </c>
    </row>
    <row r="94" spans="1:21" ht="13.2" hidden="1" x14ac:dyDescent="0.25">
      <c r="A94" s="1"/>
      <c r="B94" s="48"/>
      <c r="C94" s="49"/>
      <c r="D94" s="48"/>
      <c r="E94" s="48"/>
      <c r="F94" s="50"/>
      <c r="G94" s="122"/>
      <c r="H94" s="150"/>
      <c r="I94" s="49" t="s">
        <v>558</v>
      </c>
      <c r="J94" s="48">
        <v>0</v>
      </c>
      <c r="K94" s="48" t="s">
        <v>33</v>
      </c>
      <c r="L94" s="50">
        <v>900000</v>
      </c>
      <c r="M94" s="50">
        <f>ROUNDDOWN(J94*L94,-3)</f>
        <v>0</v>
      </c>
      <c r="N94" s="247">
        <f>G94-M94</f>
        <v>0</v>
      </c>
      <c r="O94" s="187" t="str">
        <f>IF(AND(ISBLANK(H94),N94&lt;&gt;0),"Rev detil","")</f>
        <v/>
      </c>
      <c r="P94" s="180"/>
      <c r="Q94" s="180"/>
      <c r="T94" s="50"/>
      <c r="U94" s="50">
        <f>IF(Pasca_rakernis[[#This Row],[Akrual]]&gt;Pasca_rakernis[[#This Row],[JUMLAH ]],Pasca_rakernis[[#This Row],[Akrual]]-Pasca_rakernis[[#This Row],[JUMLAH ]],0)</f>
        <v>0</v>
      </c>
    </row>
    <row r="95" spans="1:21" ht="13.2" x14ac:dyDescent="0.25">
      <c r="A95" s="1" t="s">
        <v>103</v>
      </c>
      <c r="B95" s="51" t="s">
        <v>525</v>
      </c>
      <c r="C95" s="52" t="s">
        <v>35</v>
      </c>
      <c r="D95" s="51"/>
      <c r="E95" s="51"/>
      <c r="F95" s="53"/>
      <c r="G95" s="123">
        <f>G96</f>
        <v>66000000</v>
      </c>
      <c r="H95" s="151" t="s">
        <v>525</v>
      </c>
      <c r="I95" s="52" t="s">
        <v>35</v>
      </c>
      <c r="J95" s="51"/>
      <c r="K95" s="51"/>
      <c r="L95" s="53"/>
      <c r="M95" s="53">
        <f>M96</f>
        <v>66000000</v>
      </c>
      <c r="N95" s="324">
        <f>N96</f>
        <v>0</v>
      </c>
      <c r="O95" s="207" t="s">
        <v>977</v>
      </c>
      <c r="P95" s="180"/>
      <c r="Q95" s="180"/>
      <c r="S95" s="223" t="s">
        <v>504</v>
      </c>
      <c r="T95" s="53" cm="1">
        <f t="array" ref="T95">_xlfn._xlws.FILTER(cek_realisasi[Akrual],cek_realisasi[Akun]=Pasca_rakernis[[#This Row],[Column1]],0)</f>
        <v>46204390</v>
      </c>
      <c r="U95" s="53">
        <f>IF(Pasca_rakernis[[#This Row],[Akrual]]&gt;Pasca_rakernis[[#This Row],[JUMLAH ]],Pasca_rakernis[[#This Row],[Akrual]]-Pasca_rakernis[[#This Row],[JUMLAH ]],0)</f>
        <v>0</v>
      </c>
    </row>
    <row r="96" spans="1:21" ht="13.2" hidden="1" x14ac:dyDescent="0.25">
      <c r="A96" s="1" t="s">
        <v>104</v>
      </c>
      <c r="B96" s="48"/>
      <c r="C96" s="49" t="s">
        <v>588</v>
      </c>
      <c r="D96" s="48">
        <v>12</v>
      </c>
      <c r="E96" s="48" t="s">
        <v>26</v>
      </c>
      <c r="F96" s="50">
        <v>5500000</v>
      </c>
      <c r="G96" s="122">
        <f>ROUNDDOWN(D96*F96,-3)</f>
        <v>66000000</v>
      </c>
      <c r="H96" s="150"/>
      <c r="I96" s="49" t="s">
        <v>588</v>
      </c>
      <c r="J96" s="48">
        <v>12</v>
      </c>
      <c r="K96" s="48" t="s">
        <v>26</v>
      </c>
      <c r="L96" s="50">
        <v>5500000</v>
      </c>
      <c r="M96" s="50">
        <f>ROUNDDOWN(J96*L96,-3)</f>
        <v>66000000</v>
      </c>
      <c r="N96" s="247">
        <f>G96-M96</f>
        <v>0</v>
      </c>
      <c r="O96" s="178" t="str">
        <f>IF(AND(ISBLANK(H96),N96&lt;&gt;0),"Rev detil","")</f>
        <v/>
      </c>
      <c r="P96" s="180"/>
      <c r="Q96" s="180"/>
      <c r="T96" s="50" cm="1">
        <f t="array" ref="T96">_xlfn._xlws.FILTER(cek_realisasi[Akrual],cek_realisasi[Akun]=Pasca_rakernis[[#This Row],[Column1]],0)</f>
        <v>46204390</v>
      </c>
      <c r="U96" s="50">
        <f>IF(Pasca_rakernis[[#This Row],[Akrual]]&gt;Pasca_rakernis[[#This Row],[JUMLAH ]],Pasca_rakernis[[#This Row],[Akrual]]-Pasca_rakernis[[#This Row],[JUMLAH ]],0)</f>
        <v>0</v>
      </c>
    </row>
    <row r="97" spans="1:21" ht="13.2" x14ac:dyDescent="0.25">
      <c r="A97" s="1" t="s">
        <v>589</v>
      </c>
      <c r="B97" s="63" t="s">
        <v>38</v>
      </c>
      <c r="C97" s="64" t="s">
        <v>97</v>
      </c>
      <c r="D97" s="63"/>
      <c r="E97" s="63"/>
      <c r="F97" s="65"/>
      <c r="G97" s="127">
        <f>SUM(G98,G104,G106)</f>
        <v>102920000</v>
      </c>
      <c r="H97" s="155" t="s">
        <v>38</v>
      </c>
      <c r="I97" s="64" t="s">
        <v>97</v>
      </c>
      <c r="J97" s="63"/>
      <c r="K97" s="63"/>
      <c r="L97" s="65"/>
      <c r="M97" s="65">
        <f>SUM(M98,M104,M106)</f>
        <v>102920000</v>
      </c>
      <c r="N97" s="327">
        <f>SUM(N98,N104,N106)</f>
        <v>0</v>
      </c>
      <c r="O97" s="207" t="s">
        <v>977</v>
      </c>
      <c r="P97" s="180" t="s">
        <v>502</v>
      </c>
      <c r="Q97" s="180" t="s">
        <v>504</v>
      </c>
      <c r="S97" s="223"/>
      <c r="T97" s="65" cm="1">
        <f t="array" ref="T97">_xlfn._xlws.FILTER(cek_realisasi[Akrual],cek_realisasi[Akun]=Pasca_rakernis[[#This Row],[Column1]],0)</f>
        <v>70034171</v>
      </c>
      <c r="U97" s="65">
        <f>IF(Pasca_rakernis[[#This Row],[Akrual]]&gt;Pasca_rakernis[[#This Row],[JUMLAH ]],Pasca_rakernis[[#This Row],[Akrual]]-Pasca_rakernis[[#This Row],[JUMLAH ]],0)</f>
        <v>0</v>
      </c>
    </row>
    <row r="98" spans="1:21" ht="13.2" hidden="1" x14ac:dyDescent="0.25">
      <c r="A98" s="1" t="s">
        <v>590</v>
      </c>
      <c r="B98" s="51" t="s">
        <v>523</v>
      </c>
      <c r="C98" s="52" t="s">
        <v>24</v>
      </c>
      <c r="D98" s="51"/>
      <c r="E98" s="51"/>
      <c r="F98" s="53"/>
      <c r="G98" s="123">
        <f>SUM(G99:G103)</f>
        <v>23750000</v>
      </c>
      <c r="H98" s="151" t="s">
        <v>523</v>
      </c>
      <c r="I98" s="52" t="s">
        <v>24</v>
      </c>
      <c r="J98" s="51"/>
      <c r="K98" s="51"/>
      <c r="L98" s="53"/>
      <c r="M98" s="53">
        <f>SUM(M99:M103)</f>
        <v>23750000</v>
      </c>
      <c r="N98" s="324">
        <f>SUM(N99:N103)</f>
        <v>0</v>
      </c>
      <c r="O98" s="207"/>
      <c r="P98" s="180"/>
      <c r="Q98" s="180"/>
      <c r="S98" s="223" t="s">
        <v>504</v>
      </c>
      <c r="T98" s="53" cm="1">
        <f t="array" ref="T98">_xlfn._xlws.FILTER(cek_realisasi[Akrual],cek_realisasi[Akun]=Pasca_rakernis[[#This Row],[Column1]],0)</f>
        <v>17521250</v>
      </c>
      <c r="U98" s="53">
        <f>IF(Pasca_rakernis[[#This Row],[Akrual]]&gt;Pasca_rakernis[[#This Row],[JUMLAH ]],Pasca_rakernis[[#This Row],[Akrual]]-Pasca_rakernis[[#This Row],[JUMLAH ]],0)</f>
        <v>0</v>
      </c>
    </row>
    <row r="99" spans="1:21" ht="13.2" hidden="1" x14ac:dyDescent="0.25">
      <c r="A99" s="1" t="s">
        <v>591</v>
      </c>
      <c r="B99" s="48"/>
      <c r="C99" s="49" t="s">
        <v>554</v>
      </c>
      <c r="D99" s="48">
        <v>90</v>
      </c>
      <c r="E99" s="48" t="s">
        <v>26</v>
      </c>
      <c r="F99" s="50">
        <v>75000</v>
      </c>
      <c r="G99" s="122">
        <f>ROUNDDOWN(D99*F99,-3)</f>
        <v>6750000</v>
      </c>
      <c r="H99" s="150"/>
      <c r="I99" s="49" t="s">
        <v>554</v>
      </c>
      <c r="J99" s="48">
        <v>90</v>
      </c>
      <c r="K99" s="48" t="s">
        <v>26</v>
      </c>
      <c r="L99" s="50">
        <v>75000</v>
      </c>
      <c r="M99" s="50">
        <f>ROUNDDOWN(J99*L99,-3)</f>
        <v>6750000</v>
      </c>
      <c r="N99" s="247">
        <f>G99-M99</f>
        <v>0</v>
      </c>
      <c r="O99" s="178" t="str">
        <f t="shared" ref="O99:O103" si="9">IF(AND(ISBLANK(H99),N99&lt;&gt;0),"Rev detil","")</f>
        <v/>
      </c>
      <c r="P99" s="180"/>
      <c r="Q99" s="180"/>
      <c r="T99" s="50" cm="1">
        <f t="array" ref="T99">_xlfn._xlws.FILTER(cek_realisasi[Akrual],cek_realisasi[Akun]=Pasca_rakernis[[#This Row],[Column1]],0)</f>
        <v>2640000</v>
      </c>
      <c r="U99" s="50">
        <f>IF(Pasca_rakernis[[#This Row],[Akrual]]&gt;Pasca_rakernis[[#This Row],[JUMLAH ]],Pasca_rakernis[[#This Row],[Akrual]]-Pasca_rakernis[[#This Row],[JUMLAH ]],0)</f>
        <v>0</v>
      </c>
    </row>
    <row r="100" spans="1:21" ht="13.2" hidden="1" x14ac:dyDescent="0.25">
      <c r="A100" s="1" t="s">
        <v>592</v>
      </c>
      <c r="B100" s="48"/>
      <c r="C100" s="49" t="s">
        <v>555</v>
      </c>
      <c r="D100" s="48">
        <v>2</v>
      </c>
      <c r="E100" s="48" t="s">
        <v>120</v>
      </c>
      <c r="F100" s="50">
        <v>1500000</v>
      </c>
      <c r="G100" s="122">
        <f>ROUNDDOWN(D100*F100,-3)</f>
        <v>3000000</v>
      </c>
      <c r="H100" s="150"/>
      <c r="I100" s="49" t="s">
        <v>555</v>
      </c>
      <c r="J100" s="48">
        <v>2</v>
      </c>
      <c r="K100" s="48" t="s">
        <v>120</v>
      </c>
      <c r="L100" s="50">
        <v>1500000</v>
      </c>
      <c r="M100" s="50">
        <f>ROUNDDOWN(J100*L100,-3)</f>
        <v>3000000</v>
      </c>
      <c r="N100" s="247">
        <f>G100-M100</f>
        <v>0</v>
      </c>
      <c r="O100" s="178" t="str">
        <f t="shared" si="9"/>
        <v/>
      </c>
      <c r="P100" s="180"/>
      <c r="Q100" s="180"/>
      <c r="T100" s="50" cm="1">
        <f t="array" ref="T100">_xlfn._xlws.FILTER(cek_realisasi[Akrual],cek_realisasi[Akun]=Pasca_rakernis[[#This Row],[Column1]],0)</f>
        <v>2999250</v>
      </c>
      <c r="U100" s="50">
        <f>IF(Pasca_rakernis[[#This Row],[Akrual]]&gt;Pasca_rakernis[[#This Row],[JUMLAH ]],Pasca_rakernis[[#This Row],[Akrual]]-Pasca_rakernis[[#This Row],[JUMLAH ]],0)</f>
        <v>0</v>
      </c>
    </row>
    <row r="101" spans="1:21" ht="13.2" hidden="1" x14ac:dyDescent="0.25">
      <c r="A101" s="1" t="s">
        <v>593</v>
      </c>
      <c r="B101" s="48"/>
      <c r="C101" s="49" t="s">
        <v>556</v>
      </c>
      <c r="D101" s="48">
        <v>2</v>
      </c>
      <c r="E101" s="48" t="s">
        <v>120</v>
      </c>
      <c r="F101" s="50">
        <v>1500000</v>
      </c>
      <c r="G101" s="122">
        <f>ROUNDDOWN(D101*F101,-3)</f>
        <v>3000000</v>
      </c>
      <c r="H101" s="150"/>
      <c r="I101" s="49" t="s">
        <v>556</v>
      </c>
      <c r="J101" s="48">
        <v>2</v>
      </c>
      <c r="K101" s="48" t="s">
        <v>120</v>
      </c>
      <c r="L101" s="50">
        <v>1500000</v>
      </c>
      <c r="M101" s="50">
        <f>ROUNDDOWN(J101*L101,-3)</f>
        <v>3000000</v>
      </c>
      <c r="N101" s="247">
        <f>G101-M101</f>
        <v>0</v>
      </c>
      <c r="O101" s="178" t="str">
        <f t="shared" si="9"/>
        <v/>
      </c>
      <c r="P101" s="180"/>
      <c r="Q101" s="180"/>
      <c r="T101" s="50" cm="1">
        <f t="array" ref="T101">_xlfn._xlws.FILTER(cek_realisasi[Akrual],cek_realisasi[Akun]=Pasca_rakernis[[#This Row],[Column1]],0)</f>
        <v>3000000</v>
      </c>
      <c r="U101" s="50">
        <f>IF(Pasca_rakernis[[#This Row],[Akrual]]&gt;Pasca_rakernis[[#This Row],[JUMLAH ]],Pasca_rakernis[[#This Row],[Akrual]]-Pasca_rakernis[[#This Row],[JUMLAH ]],0)</f>
        <v>0</v>
      </c>
    </row>
    <row r="102" spans="1:21" ht="13.2" hidden="1" x14ac:dyDescent="0.25">
      <c r="A102" s="1" t="s">
        <v>594</v>
      </c>
      <c r="B102" s="48"/>
      <c r="C102" s="49" t="s">
        <v>557</v>
      </c>
      <c r="D102" s="48">
        <v>2</v>
      </c>
      <c r="E102" s="48" t="s">
        <v>120</v>
      </c>
      <c r="F102" s="50">
        <v>1000000</v>
      </c>
      <c r="G102" s="122">
        <f>ROUNDDOWN(D102*F102,-3)</f>
        <v>2000000</v>
      </c>
      <c r="H102" s="150"/>
      <c r="I102" s="49" t="s">
        <v>557</v>
      </c>
      <c r="J102" s="48">
        <v>2</v>
      </c>
      <c r="K102" s="48" t="s">
        <v>120</v>
      </c>
      <c r="L102" s="50">
        <v>1000000</v>
      </c>
      <c r="M102" s="50">
        <f>ROUNDDOWN(J102*L102,-3)</f>
        <v>2000000</v>
      </c>
      <c r="N102" s="247">
        <f>G102-M102</f>
        <v>0</v>
      </c>
      <c r="O102" s="178" t="str">
        <f t="shared" si="9"/>
        <v/>
      </c>
      <c r="P102" s="180"/>
      <c r="Q102" s="180"/>
      <c r="T102" s="50" cm="1">
        <f t="array" ref="T102">_xlfn._xlws.FILTER(cek_realisasi[Akrual],cek_realisasi[Akun]=Pasca_rakernis[[#This Row],[Column1]],0)</f>
        <v>1997000</v>
      </c>
      <c r="U102" s="50">
        <f>IF(Pasca_rakernis[[#This Row],[Akrual]]&gt;Pasca_rakernis[[#This Row],[JUMLAH ]],Pasca_rakernis[[#This Row],[Akrual]]-Pasca_rakernis[[#This Row],[JUMLAH ]],0)</f>
        <v>0</v>
      </c>
    </row>
    <row r="103" spans="1:21" ht="13.2" hidden="1" x14ac:dyDescent="0.25">
      <c r="A103" s="22" t="s">
        <v>595</v>
      </c>
      <c r="B103" s="48"/>
      <c r="C103" s="49" t="s">
        <v>596</v>
      </c>
      <c r="D103" s="48">
        <v>36</v>
      </c>
      <c r="E103" s="48" t="s">
        <v>26</v>
      </c>
      <c r="F103" s="50">
        <v>250000</v>
      </c>
      <c r="G103" s="122">
        <f>ROUNDDOWN(D103*F103,-3)</f>
        <v>9000000</v>
      </c>
      <c r="H103" s="150"/>
      <c r="I103" s="49" t="s">
        <v>596</v>
      </c>
      <c r="J103" s="48">
        <v>36</v>
      </c>
      <c r="K103" s="48" t="s">
        <v>26</v>
      </c>
      <c r="L103" s="50">
        <v>250000</v>
      </c>
      <c r="M103" s="50">
        <f>ROUNDDOWN(J103*L103,-3)</f>
        <v>9000000</v>
      </c>
      <c r="N103" s="247">
        <f>G103-M103</f>
        <v>0</v>
      </c>
      <c r="O103" s="178" t="str">
        <f t="shared" si="9"/>
        <v/>
      </c>
      <c r="P103" s="180"/>
      <c r="Q103" s="180"/>
      <c r="T103" s="50" cm="1">
        <f t="array" ref="T103">_xlfn._xlws.FILTER(cek_realisasi[Akrual],cek_realisasi[Akun]=Pasca_rakernis[[#This Row],[Column1]],0)</f>
        <v>6885000</v>
      </c>
      <c r="U103" s="50">
        <f>IF(Pasca_rakernis[[#This Row],[Akrual]]&gt;Pasca_rakernis[[#This Row],[JUMLAH ]],Pasca_rakernis[[#This Row],[Akrual]]-Pasca_rakernis[[#This Row],[JUMLAH ]],0)</f>
        <v>0</v>
      </c>
    </row>
    <row r="104" spans="1:21" ht="13.2" hidden="1" x14ac:dyDescent="0.25">
      <c r="A104" s="1" t="s">
        <v>597</v>
      </c>
      <c r="B104" s="57" t="s">
        <v>528</v>
      </c>
      <c r="C104" s="58" t="s">
        <v>31</v>
      </c>
      <c r="D104" s="57"/>
      <c r="E104" s="57"/>
      <c r="F104" s="59"/>
      <c r="G104" s="125">
        <f>G105</f>
        <v>10000000</v>
      </c>
      <c r="H104" s="153" t="s">
        <v>528</v>
      </c>
      <c r="I104" s="58" t="s">
        <v>31</v>
      </c>
      <c r="J104" s="57"/>
      <c r="K104" s="57"/>
      <c r="L104" s="59"/>
      <c r="M104" s="59">
        <f>M105</f>
        <v>10000000</v>
      </c>
      <c r="N104" s="325">
        <f>N105</f>
        <v>0</v>
      </c>
      <c r="O104" s="207"/>
      <c r="P104" s="180"/>
      <c r="Q104" s="180"/>
      <c r="S104" s="223" t="s">
        <v>504</v>
      </c>
      <c r="T104" s="59" cm="1">
        <f t="array" ref="T104">_xlfn._xlws.FILTER(cek_realisasi[Akrual],cek_realisasi[Akun]=Pasca_rakernis[[#This Row],[Column1]],0)</f>
        <v>0</v>
      </c>
      <c r="U104" s="59">
        <f>IF(Pasca_rakernis[[#This Row],[Akrual]]&gt;Pasca_rakernis[[#This Row],[JUMLAH ]],Pasca_rakernis[[#This Row],[Akrual]]-Pasca_rakernis[[#This Row],[JUMLAH ]],0)</f>
        <v>0</v>
      </c>
    </row>
    <row r="105" spans="1:21" ht="13.2" hidden="1" x14ac:dyDescent="0.25">
      <c r="A105" s="1" t="s">
        <v>598</v>
      </c>
      <c r="B105" s="48"/>
      <c r="C105" s="49" t="s">
        <v>558</v>
      </c>
      <c r="D105" s="48">
        <v>10</v>
      </c>
      <c r="E105" s="48" t="s">
        <v>33</v>
      </c>
      <c r="F105" s="50">
        <v>1000000</v>
      </c>
      <c r="G105" s="122">
        <f>ROUNDDOWN(D105*F105,-3)</f>
        <v>10000000</v>
      </c>
      <c r="H105" s="150"/>
      <c r="I105" s="49" t="s">
        <v>558</v>
      </c>
      <c r="J105" s="48">
        <v>10</v>
      </c>
      <c r="K105" s="48" t="s">
        <v>33</v>
      </c>
      <c r="L105" s="50">
        <v>1000000</v>
      </c>
      <c r="M105" s="50">
        <f>ROUNDDOWN(J105*L105,-3)</f>
        <v>10000000</v>
      </c>
      <c r="N105" s="247">
        <f>G105-M105</f>
        <v>0</v>
      </c>
      <c r="O105" s="187" t="str">
        <f>IF(AND(ISBLANK(H105),N105&lt;&gt;0),"Rev detil","")</f>
        <v/>
      </c>
      <c r="P105" s="180"/>
      <c r="Q105" s="180"/>
      <c r="T105" s="50" cm="1">
        <f t="array" ref="T105">_xlfn._xlws.FILTER(cek_realisasi[Akrual],cek_realisasi[Akun]=Pasca_rakernis[[#This Row],[Column1]],0)</f>
        <v>0</v>
      </c>
      <c r="U105" s="50">
        <f>IF(Pasca_rakernis[[#This Row],[Akrual]]&gt;Pasca_rakernis[[#This Row],[JUMLAH ]],Pasca_rakernis[[#This Row],[Akrual]]-Pasca_rakernis[[#This Row],[JUMLAH ]],0)</f>
        <v>0</v>
      </c>
    </row>
    <row r="106" spans="1:21" ht="13.2" hidden="1" x14ac:dyDescent="0.25">
      <c r="A106" s="1" t="s">
        <v>599</v>
      </c>
      <c r="B106" s="51" t="s">
        <v>525</v>
      </c>
      <c r="C106" s="52" t="s">
        <v>35</v>
      </c>
      <c r="D106" s="51"/>
      <c r="E106" s="51"/>
      <c r="F106" s="53"/>
      <c r="G106" s="123">
        <f>G107</f>
        <v>69170000</v>
      </c>
      <c r="H106" s="151" t="s">
        <v>525</v>
      </c>
      <c r="I106" s="52" t="s">
        <v>35</v>
      </c>
      <c r="J106" s="51"/>
      <c r="K106" s="51"/>
      <c r="L106" s="53"/>
      <c r="M106" s="53">
        <f>M107</f>
        <v>69170000</v>
      </c>
      <c r="N106" s="324">
        <f>N107</f>
        <v>0</v>
      </c>
      <c r="O106" s="207"/>
      <c r="P106" s="180"/>
      <c r="Q106" s="180"/>
      <c r="S106" s="223" t="s">
        <v>504</v>
      </c>
      <c r="T106" s="53" cm="1">
        <f t="array" ref="T106">_xlfn._xlws.FILTER(cek_realisasi[Akrual],cek_realisasi[Akun]=Pasca_rakernis[[#This Row],[Column1]],0)</f>
        <v>52512921</v>
      </c>
      <c r="U106" s="53">
        <f>IF(Pasca_rakernis[[#This Row],[Akrual]]&gt;Pasca_rakernis[[#This Row],[JUMLAH ]],Pasca_rakernis[[#This Row],[Akrual]]-Pasca_rakernis[[#This Row],[JUMLAH ]],0)</f>
        <v>0</v>
      </c>
    </row>
    <row r="107" spans="1:21" ht="13.2" hidden="1" x14ac:dyDescent="0.25">
      <c r="A107" s="1" t="s">
        <v>600</v>
      </c>
      <c r="B107" s="48"/>
      <c r="C107" s="49" t="s">
        <v>601</v>
      </c>
      <c r="D107" s="48">
        <v>26</v>
      </c>
      <c r="E107" s="48" t="s">
        <v>26</v>
      </c>
      <c r="F107" s="50">
        <v>2660417</v>
      </c>
      <c r="G107" s="122">
        <f>ROUNDDOWN(D107*F107,-3)</f>
        <v>69170000</v>
      </c>
      <c r="H107" s="150"/>
      <c r="I107" s="49" t="s">
        <v>601</v>
      </c>
      <c r="J107" s="48">
        <v>26</v>
      </c>
      <c r="K107" s="48" t="s">
        <v>26</v>
      </c>
      <c r="L107" s="50">
        <v>2660417</v>
      </c>
      <c r="M107" s="50">
        <f>ROUNDDOWN(J107*L107,-3)</f>
        <v>69170000</v>
      </c>
      <c r="N107" s="247">
        <f>G107-M107</f>
        <v>0</v>
      </c>
      <c r="O107" s="178" t="str">
        <f>IF(AND(ISBLANK(H107),N107&lt;&gt;0),"Rev detil","")</f>
        <v/>
      </c>
      <c r="P107" s="180"/>
      <c r="Q107" s="180"/>
      <c r="T107" s="50" cm="1">
        <f t="array" ref="T107">_xlfn._xlws.FILTER(cek_realisasi[Akrual],cek_realisasi[Akun]=Pasca_rakernis[[#This Row],[Column1]],0)</f>
        <v>52512921</v>
      </c>
      <c r="U107" s="50">
        <f>IF(Pasca_rakernis[[#This Row],[Akrual]]&gt;Pasca_rakernis[[#This Row],[JUMLAH ]],Pasca_rakernis[[#This Row],[Akrual]]-Pasca_rakernis[[#This Row],[JUMLAH ]],0)</f>
        <v>0</v>
      </c>
    </row>
    <row r="108" spans="1:21" ht="13.2" x14ac:dyDescent="0.25">
      <c r="A108" s="1" t="s">
        <v>105</v>
      </c>
      <c r="B108" s="66" t="s">
        <v>105</v>
      </c>
      <c r="C108" s="67" t="s">
        <v>106</v>
      </c>
      <c r="D108" s="66"/>
      <c r="E108" s="66"/>
      <c r="F108" s="68"/>
      <c r="G108" s="128">
        <f>SUM(G109,G610)</f>
        <v>22288180000</v>
      </c>
      <c r="H108" s="156" t="s">
        <v>105</v>
      </c>
      <c r="I108" s="67" t="s">
        <v>106</v>
      </c>
      <c r="J108" s="66"/>
      <c r="K108" s="66"/>
      <c r="L108" s="68"/>
      <c r="M108" s="68">
        <f>SUM(M109,M610)</f>
        <v>22288180000</v>
      </c>
      <c r="N108" s="328">
        <f>SUM(N109,N610)</f>
        <v>22945000</v>
      </c>
      <c r="O108" s="207" t="s">
        <v>977</v>
      </c>
      <c r="P108" s="180"/>
      <c r="Q108" s="180"/>
      <c r="T108" s="68" cm="1">
        <f t="array" ref="T108">_xlfn._xlws.FILTER(cek_realisasi[Akrual],cek_realisasi[Akun]=Pasca_rakernis[[#This Row],[Column1]],0)</f>
        <v>7296424808</v>
      </c>
      <c r="U108" s="68">
        <f>IF(Pasca_rakernis[[#This Row],[Akrual]]&gt;Pasca_rakernis[[#This Row],[JUMLAH ]],Pasca_rakernis[[#This Row],[Akrual]]-Pasca_rakernis[[#This Row],[JUMLAH ]],0)</f>
        <v>0</v>
      </c>
    </row>
    <row r="109" spans="1:21" ht="26.4" x14ac:dyDescent="0.25">
      <c r="A109" s="1" t="s">
        <v>107</v>
      </c>
      <c r="B109" s="69" t="s">
        <v>602</v>
      </c>
      <c r="C109" s="70" t="s">
        <v>108</v>
      </c>
      <c r="D109" s="69"/>
      <c r="E109" s="69"/>
      <c r="F109" s="71"/>
      <c r="G109" s="129">
        <f>SUM(G110,G116,G389,G395)</f>
        <v>13788180000</v>
      </c>
      <c r="H109" s="157" t="s">
        <v>602</v>
      </c>
      <c r="I109" s="70" t="s">
        <v>108</v>
      </c>
      <c r="J109" s="69"/>
      <c r="K109" s="69"/>
      <c r="L109" s="71"/>
      <c r="M109" s="71">
        <f>SUM(M110,M116,M389,M395)</f>
        <v>13788180000</v>
      </c>
      <c r="N109" s="329">
        <f>SUM(N110,N116,N389,N395)</f>
        <v>22945000</v>
      </c>
      <c r="O109" s="207" t="s">
        <v>977</v>
      </c>
      <c r="P109" s="180"/>
      <c r="Q109" s="180"/>
      <c r="T109" s="71" cm="1">
        <f t="array" ref="T109">_xlfn._xlws.FILTER(cek_realisasi[Akrual],cek_realisasi[Akun]=Pasca_rakernis[[#This Row],[Column1]],0)</f>
        <v>4244306100</v>
      </c>
      <c r="U109" s="71">
        <f>IF(Pasca_rakernis[[#This Row],[Akrual]]&gt;Pasca_rakernis[[#This Row],[JUMLAH ]],Pasca_rakernis[[#This Row],[Akrual]]-Pasca_rakernis[[#This Row],[JUMLAH ]],0)</f>
        <v>0</v>
      </c>
    </row>
    <row r="110" spans="1:21" ht="26.4" x14ac:dyDescent="0.25">
      <c r="A110" s="1" t="s">
        <v>109</v>
      </c>
      <c r="B110" s="72" t="s">
        <v>110</v>
      </c>
      <c r="C110" s="73" t="s">
        <v>603</v>
      </c>
      <c r="D110" s="72">
        <v>2</v>
      </c>
      <c r="E110" s="72" t="s">
        <v>111</v>
      </c>
      <c r="F110" s="74"/>
      <c r="G110" s="130">
        <f>G111</f>
        <v>260000000</v>
      </c>
      <c r="H110" s="158" t="s">
        <v>110</v>
      </c>
      <c r="I110" s="73" t="s">
        <v>603</v>
      </c>
      <c r="J110" s="72">
        <v>2</v>
      </c>
      <c r="K110" s="72" t="s">
        <v>111</v>
      </c>
      <c r="L110" s="74"/>
      <c r="M110" s="74">
        <f t="shared" ref="M110:N114" si="10">M111</f>
        <v>260000000</v>
      </c>
      <c r="N110" s="330">
        <f t="shared" si="10"/>
        <v>0</v>
      </c>
      <c r="O110" s="207" t="s">
        <v>977</v>
      </c>
      <c r="P110" s="180"/>
      <c r="Q110" s="180"/>
      <c r="T110" s="74" cm="1">
        <f t="array" ref="T110">_xlfn._xlws.FILTER(cek_realisasi[Akrual],cek_realisasi[Akun]=Pasca_rakernis[[#This Row],[Column1]],0)</f>
        <v>0</v>
      </c>
      <c r="U110" s="74">
        <f>IF(Pasca_rakernis[[#This Row],[Akrual]]&gt;Pasca_rakernis[[#This Row],[JUMLAH ]],Pasca_rakernis[[#This Row],[Akrual]]-Pasca_rakernis[[#This Row],[JUMLAH ]],0)</f>
        <v>0</v>
      </c>
    </row>
    <row r="111" spans="1:21" ht="26.4" hidden="1" x14ac:dyDescent="0.25">
      <c r="A111" s="1" t="s">
        <v>112</v>
      </c>
      <c r="B111" s="75" t="s">
        <v>113</v>
      </c>
      <c r="C111" s="76" t="s">
        <v>604</v>
      </c>
      <c r="D111" s="75">
        <v>2</v>
      </c>
      <c r="E111" s="75" t="s">
        <v>111</v>
      </c>
      <c r="F111" s="77"/>
      <c r="G111" s="77">
        <f>G112</f>
        <v>260000000</v>
      </c>
      <c r="H111" s="75" t="s">
        <v>113</v>
      </c>
      <c r="I111" s="76" t="s">
        <v>604</v>
      </c>
      <c r="J111" s="75">
        <v>2</v>
      </c>
      <c r="K111" s="75" t="s">
        <v>111</v>
      </c>
      <c r="L111" s="77"/>
      <c r="M111" s="77">
        <f t="shared" si="10"/>
        <v>260000000</v>
      </c>
      <c r="N111" s="331">
        <f t="shared" si="10"/>
        <v>0</v>
      </c>
      <c r="O111" s="214"/>
      <c r="P111" s="180"/>
      <c r="Q111" s="180"/>
      <c r="T111" s="77" cm="1">
        <f t="array" ref="T111">_xlfn._xlws.FILTER(cek_realisasi[Akrual],cek_realisasi[Akun]=Pasca_rakernis[[#This Row],[Column1]],0)</f>
        <v>0</v>
      </c>
      <c r="U111" s="77">
        <f>IF(Pasca_rakernis[[#This Row],[Akrual]]&gt;Pasca_rakernis[[#This Row],[JUMLAH ]],Pasca_rakernis[[#This Row],[Akrual]]-Pasca_rakernis[[#This Row],[JUMLAH ]],0)</f>
        <v>0</v>
      </c>
    </row>
    <row r="112" spans="1:21" ht="26.4" hidden="1" x14ac:dyDescent="0.25">
      <c r="A112" s="1" t="s">
        <v>114</v>
      </c>
      <c r="B112" s="277" t="s">
        <v>605</v>
      </c>
      <c r="C112" s="278" t="s">
        <v>115</v>
      </c>
      <c r="D112" s="277"/>
      <c r="E112" s="277" t="s">
        <v>553</v>
      </c>
      <c r="F112" s="279"/>
      <c r="G112" s="280">
        <f>G113</f>
        <v>260000000</v>
      </c>
      <c r="H112" s="281" t="s">
        <v>605</v>
      </c>
      <c r="I112" s="278" t="s">
        <v>115</v>
      </c>
      <c r="J112" s="277"/>
      <c r="K112" s="277" t="s">
        <v>553</v>
      </c>
      <c r="L112" s="279"/>
      <c r="M112" s="279">
        <f t="shared" si="10"/>
        <v>260000000</v>
      </c>
      <c r="N112" s="332">
        <f t="shared" si="10"/>
        <v>0</v>
      </c>
      <c r="O112" s="215"/>
      <c r="P112" s="180"/>
      <c r="Q112" s="180"/>
      <c r="T112" s="279" cm="1">
        <f t="array" ref="T112">_xlfn._xlws.FILTER(cek_realisasi[Akrual],cek_realisasi[Akun]=Pasca_rakernis[[#This Row],[Column1]],0)</f>
        <v>0</v>
      </c>
      <c r="U112" s="279">
        <f>IF(Pasca_rakernis[[#This Row],[Akrual]]&gt;Pasca_rakernis[[#This Row],[JUMLAH ]],Pasca_rakernis[[#This Row],[Akrual]]-Pasca_rakernis[[#This Row],[JUMLAH ]],0)</f>
        <v>0</v>
      </c>
    </row>
    <row r="113" spans="1:21" ht="13.2" hidden="1" x14ac:dyDescent="0.25">
      <c r="A113" s="1" t="s">
        <v>116</v>
      </c>
      <c r="B113" s="63" t="s">
        <v>21</v>
      </c>
      <c r="C113" s="64" t="s">
        <v>606</v>
      </c>
      <c r="D113" s="63"/>
      <c r="E113" s="63"/>
      <c r="F113" s="65"/>
      <c r="G113" s="127">
        <f>G114</f>
        <v>260000000</v>
      </c>
      <c r="H113" s="155" t="s">
        <v>21</v>
      </c>
      <c r="I113" s="64" t="s">
        <v>606</v>
      </c>
      <c r="J113" s="63"/>
      <c r="K113" s="63"/>
      <c r="L113" s="65"/>
      <c r="M113" s="65">
        <f t="shared" si="10"/>
        <v>260000000</v>
      </c>
      <c r="N113" s="327">
        <f t="shared" si="10"/>
        <v>0</v>
      </c>
      <c r="O113" s="213"/>
      <c r="P113" s="180" t="s">
        <v>505</v>
      </c>
      <c r="Q113" s="180" t="s">
        <v>506</v>
      </c>
      <c r="S113" s="223"/>
      <c r="T113" s="65" cm="1">
        <f t="array" ref="T113">_xlfn._xlws.FILTER(cek_realisasi[Akrual],cek_realisasi[Akun]=Pasca_rakernis[[#This Row],[Column1]],0)</f>
        <v>0</v>
      </c>
      <c r="U113" s="65">
        <f>IF(Pasca_rakernis[[#This Row],[Akrual]]&gt;Pasca_rakernis[[#This Row],[JUMLAH ]],Pasca_rakernis[[#This Row],[Akrual]]-Pasca_rakernis[[#This Row],[JUMLAH ]],0)</f>
        <v>0</v>
      </c>
    </row>
    <row r="114" spans="1:21" ht="13.2" hidden="1" x14ac:dyDescent="0.25">
      <c r="A114" s="1" t="s">
        <v>117</v>
      </c>
      <c r="B114" s="45" t="s">
        <v>607</v>
      </c>
      <c r="C114" s="46" t="s">
        <v>118</v>
      </c>
      <c r="D114" s="45"/>
      <c r="E114" s="45"/>
      <c r="F114" s="47"/>
      <c r="G114" s="121">
        <f>G115</f>
        <v>260000000</v>
      </c>
      <c r="H114" s="149" t="s">
        <v>607</v>
      </c>
      <c r="I114" s="46" t="s">
        <v>118</v>
      </c>
      <c r="J114" s="45"/>
      <c r="K114" s="45"/>
      <c r="L114" s="47"/>
      <c r="M114" s="47">
        <f t="shared" si="10"/>
        <v>260000000</v>
      </c>
      <c r="N114" s="323">
        <f t="shared" si="10"/>
        <v>0</v>
      </c>
      <c r="O114" s="208"/>
      <c r="P114" s="180"/>
      <c r="Q114" s="180"/>
      <c r="R114" s="252" t="s">
        <v>1011</v>
      </c>
      <c r="S114" s="223" t="s">
        <v>506</v>
      </c>
      <c r="T114" s="47" cm="1">
        <f t="array" ref="T114">_xlfn._xlws.FILTER(cek_realisasi[Akrual],cek_realisasi[Akun]=Pasca_rakernis[[#This Row],[Column1]],0)</f>
        <v>0</v>
      </c>
      <c r="U114" s="47">
        <f>IF(Pasca_rakernis[[#This Row],[Akrual]]&gt;Pasca_rakernis[[#This Row],[JUMLAH ]],Pasca_rakernis[[#This Row],[Akrual]]-Pasca_rakernis[[#This Row],[JUMLAH ]],0)</f>
        <v>0</v>
      </c>
    </row>
    <row r="115" spans="1:21" ht="13.2" hidden="1" x14ac:dyDescent="0.25">
      <c r="A115" s="1" t="s">
        <v>119</v>
      </c>
      <c r="B115" s="48"/>
      <c r="C115" s="49" t="s">
        <v>608</v>
      </c>
      <c r="D115" s="48">
        <v>1</v>
      </c>
      <c r="E115" s="48" t="s">
        <v>120</v>
      </c>
      <c r="F115" s="50">
        <v>260000000</v>
      </c>
      <c r="G115" s="122">
        <f>ROUNDDOWN(D115*F115,-3)</f>
        <v>260000000</v>
      </c>
      <c r="H115" s="150"/>
      <c r="I115" s="49" t="s">
        <v>608</v>
      </c>
      <c r="J115" s="48">
        <v>1</v>
      </c>
      <c r="K115" s="48" t="s">
        <v>120</v>
      </c>
      <c r="L115" s="50">
        <v>260000000</v>
      </c>
      <c r="M115" s="50">
        <f>ROUNDDOWN(J115*L115,-3)</f>
        <v>260000000</v>
      </c>
      <c r="N115" s="247">
        <f>G115-M115</f>
        <v>0</v>
      </c>
      <c r="O115" s="178" t="str">
        <f>IF(AND(ISBLANK(H115),N115&lt;&gt;0),"Rev detil","")</f>
        <v/>
      </c>
      <c r="P115" s="180"/>
      <c r="Q115" s="180"/>
      <c r="T115" s="50" cm="1">
        <f t="array" ref="T115">_xlfn._xlws.FILTER(cek_realisasi[Akrual],cek_realisasi[Akun]=Pasca_rakernis[[#This Row],[Column1]],0)</f>
        <v>0</v>
      </c>
      <c r="U115" s="50">
        <f>IF(Pasca_rakernis[[#This Row],[Akrual]]&gt;Pasca_rakernis[[#This Row],[JUMLAH ]],Pasca_rakernis[[#This Row],[Akrual]]-Pasca_rakernis[[#This Row],[JUMLAH ]],0)</f>
        <v>0</v>
      </c>
    </row>
    <row r="116" spans="1:21" ht="66" x14ac:dyDescent="0.25">
      <c r="A116" s="1" t="s">
        <v>121</v>
      </c>
      <c r="B116" s="78" t="s">
        <v>122</v>
      </c>
      <c r="C116" s="79" t="s">
        <v>609</v>
      </c>
      <c r="D116" s="78">
        <v>8</v>
      </c>
      <c r="E116" s="381" t="s">
        <v>610</v>
      </c>
      <c r="F116" s="381"/>
      <c r="G116" s="132">
        <f>SUM(G117,G147,G304)</f>
        <v>10694573000</v>
      </c>
      <c r="H116" s="160" t="s">
        <v>122</v>
      </c>
      <c r="I116" s="79" t="s">
        <v>609</v>
      </c>
      <c r="J116" s="78">
        <v>8</v>
      </c>
      <c r="K116" s="183" t="s">
        <v>610</v>
      </c>
      <c r="L116" s="183"/>
      <c r="M116" s="80">
        <f>SUM(M117,M147,M304)</f>
        <v>11198198000</v>
      </c>
      <c r="N116" s="315">
        <f>SUM(N117,N147,N304)</f>
        <v>-538687000</v>
      </c>
      <c r="O116" s="207" t="s">
        <v>977</v>
      </c>
      <c r="P116" s="180"/>
      <c r="Q116" s="180"/>
      <c r="T116" s="80" cm="1">
        <f t="array" ref="T116">_xlfn._xlws.FILTER(cek_realisasi[Akrual],cek_realisasi[Akun]=Pasca_rakernis[[#This Row],[Column1]],0)</f>
        <v>3629873144</v>
      </c>
      <c r="U116" s="80">
        <f>IF(Pasca_rakernis[[#This Row],[Akrual]]&gt;Pasca_rakernis[[#This Row],[JUMLAH ]],Pasca_rakernis[[#This Row],[Akrual]]-Pasca_rakernis[[#This Row],[JUMLAH ]],0)</f>
        <v>0</v>
      </c>
    </row>
    <row r="117" spans="1:21" ht="13.2" x14ac:dyDescent="0.25">
      <c r="A117" s="1" t="s">
        <v>124</v>
      </c>
      <c r="B117" s="81" t="s">
        <v>125</v>
      </c>
      <c r="C117" s="82" t="s">
        <v>126</v>
      </c>
      <c r="D117" s="81">
        <v>1</v>
      </c>
      <c r="E117" s="81" t="s">
        <v>123</v>
      </c>
      <c r="F117" s="83"/>
      <c r="G117" s="133">
        <f>G118</f>
        <v>253780000</v>
      </c>
      <c r="H117" s="161" t="s">
        <v>125</v>
      </c>
      <c r="I117" s="82" t="s">
        <v>126</v>
      </c>
      <c r="J117" s="81">
        <v>1</v>
      </c>
      <c r="K117" s="81" t="s">
        <v>123</v>
      </c>
      <c r="L117" s="83"/>
      <c r="M117" s="83">
        <f t="shared" ref="M117:N117" si="11">M118</f>
        <v>250401000</v>
      </c>
      <c r="N117" s="341">
        <f t="shared" si="11"/>
        <v>3379000</v>
      </c>
      <c r="O117" s="207" t="s">
        <v>977</v>
      </c>
      <c r="P117" s="180"/>
      <c r="Q117" s="180"/>
      <c r="T117" s="83" cm="1">
        <f t="array" ref="T117">_xlfn._xlws.FILTER(cek_realisasi[Akrual],cek_realisasi[Akun]=Pasca_rakernis[[#This Row],[Column1]],0)</f>
        <v>20470542</v>
      </c>
      <c r="U117" s="83">
        <f>IF(Pasca_rakernis[[#This Row],[Akrual]]&gt;Pasca_rakernis[[#This Row],[JUMLAH ]],Pasca_rakernis[[#This Row],[Akrual]]-Pasca_rakernis[[#This Row],[JUMLAH ]],0)</f>
        <v>0</v>
      </c>
    </row>
    <row r="118" spans="1:21" ht="13.2" x14ac:dyDescent="0.25">
      <c r="A118" s="1" t="s">
        <v>611</v>
      </c>
      <c r="B118" s="282" t="s">
        <v>612</v>
      </c>
      <c r="C118" s="283" t="s">
        <v>127</v>
      </c>
      <c r="D118" s="282"/>
      <c r="E118" s="282" t="s">
        <v>553</v>
      </c>
      <c r="F118" s="284"/>
      <c r="G118" s="285">
        <f>G119</f>
        <v>253780000</v>
      </c>
      <c r="H118" s="286" t="s">
        <v>612</v>
      </c>
      <c r="I118" s="283" t="s">
        <v>127</v>
      </c>
      <c r="J118" s="282"/>
      <c r="K118" s="282" t="s">
        <v>553</v>
      </c>
      <c r="L118" s="284"/>
      <c r="M118" s="284">
        <f>SUM(M119,M132)</f>
        <v>250401000</v>
      </c>
      <c r="N118" s="284">
        <f>SUM(N119,N132)</f>
        <v>3379000</v>
      </c>
      <c r="O118" s="207" t="s">
        <v>977</v>
      </c>
      <c r="P118" s="180"/>
      <c r="Q118" s="180"/>
      <c r="T118" s="284" cm="1">
        <f t="array" ref="T118">_xlfn._xlws.FILTER(cek_realisasi[Akrual],cek_realisasi[Akun]=Pasca_rakernis[[#This Row],[Column1]],0)</f>
        <v>20470542</v>
      </c>
      <c r="U118" s="284">
        <f>IF(Pasca_rakernis[[#This Row],[Akrual]]&gt;Pasca_rakernis[[#This Row],[JUMLAH ]],Pasca_rakernis[[#This Row],[Akrual]]-Pasca_rakernis[[#This Row],[JUMLAH ]],0)</f>
        <v>0</v>
      </c>
    </row>
    <row r="119" spans="1:21" ht="13.2" x14ac:dyDescent="0.25">
      <c r="A119" s="1" t="s">
        <v>613</v>
      </c>
      <c r="B119" s="84" t="s">
        <v>21</v>
      </c>
      <c r="C119" s="85" t="s">
        <v>128</v>
      </c>
      <c r="D119" s="84"/>
      <c r="E119" s="84"/>
      <c r="F119" s="86"/>
      <c r="G119" s="134">
        <f>SUM(G120,G125,G128,G130)</f>
        <v>253780000</v>
      </c>
      <c r="H119" s="162" t="s">
        <v>21</v>
      </c>
      <c r="I119" s="85" t="s">
        <v>128</v>
      </c>
      <c r="J119" s="84"/>
      <c r="K119" s="84"/>
      <c r="L119" s="86"/>
      <c r="M119" s="86">
        <f>SUM(M120,M125,M128,M130)</f>
        <v>104426000</v>
      </c>
      <c r="N119" s="343">
        <f>SUM(N120,N125,N128,N130)</f>
        <v>149354000</v>
      </c>
      <c r="O119" s="207" t="s">
        <v>977</v>
      </c>
      <c r="P119" s="180" t="s">
        <v>507</v>
      </c>
      <c r="Q119" s="180" t="s">
        <v>508</v>
      </c>
      <c r="S119" s="223"/>
      <c r="T119" s="86" cm="1">
        <f t="array" ref="T119">_xlfn._xlws.FILTER(cek_realisasi[Akrual],cek_realisasi[Akun]=Pasca_rakernis[[#This Row],[Column1]],0)</f>
        <v>20470542</v>
      </c>
      <c r="U119" s="86">
        <f>IF(Pasca_rakernis[[#This Row],[Akrual]]&gt;Pasca_rakernis[[#This Row],[JUMLAH ]],Pasca_rakernis[[#This Row],[Akrual]]-Pasca_rakernis[[#This Row],[JUMLAH ]],0)</f>
        <v>0</v>
      </c>
    </row>
    <row r="120" spans="1:21" ht="15" x14ac:dyDescent="0.25">
      <c r="A120" s="1" t="s">
        <v>614</v>
      </c>
      <c r="B120" s="87" t="s">
        <v>523</v>
      </c>
      <c r="C120" s="88" t="s">
        <v>24</v>
      </c>
      <c r="D120" s="87"/>
      <c r="E120" s="87"/>
      <c r="F120" s="89"/>
      <c r="G120" s="135">
        <f>SUM(G121:G124)</f>
        <v>39000000</v>
      </c>
      <c r="H120" s="163" t="s">
        <v>523</v>
      </c>
      <c r="I120" s="88" t="s">
        <v>24</v>
      </c>
      <c r="J120" s="87"/>
      <c r="K120" s="87"/>
      <c r="L120" s="89"/>
      <c r="M120" s="89">
        <f>SUM(M121:M124)</f>
        <v>23500000</v>
      </c>
      <c r="N120" s="344">
        <f>SUM(N121:N124)</f>
        <v>15500000</v>
      </c>
      <c r="O120" s="207" t="s">
        <v>977</v>
      </c>
      <c r="P120" s="180"/>
      <c r="Q120" s="180"/>
      <c r="R120" s="263" t="s">
        <v>127</v>
      </c>
      <c r="S120" s="223" t="s">
        <v>508</v>
      </c>
      <c r="T120" s="89" cm="1">
        <f t="array" ref="T120">_xlfn._xlws.FILTER(cek_realisasi[Akrual],cek_realisasi[Akun]=Pasca_rakernis[[#This Row],[Column1]],0)</f>
        <v>9534950</v>
      </c>
      <c r="U120" s="89">
        <f>IF(Pasca_rakernis[[#This Row],[Akrual]]&gt;Pasca_rakernis[[#This Row],[JUMLAH ]],Pasca_rakernis[[#This Row],[Akrual]]-Pasca_rakernis[[#This Row],[JUMLAH ]],0)</f>
        <v>0</v>
      </c>
    </row>
    <row r="121" spans="1:21" ht="13.2" x14ac:dyDescent="0.25">
      <c r="A121" s="1" t="s">
        <v>615</v>
      </c>
      <c r="B121" s="48"/>
      <c r="C121" s="49" t="s">
        <v>554</v>
      </c>
      <c r="D121" s="48">
        <v>200</v>
      </c>
      <c r="E121" s="48" t="s">
        <v>26</v>
      </c>
      <c r="F121" s="50">
        <v>75000</v>
      </c>
      <c r="G121" s="122">
        <f>ROUNDDOWN(D121*F121,-3)</f>
        <v>15000000</v>
      </c>
      <c r="H121" s="150"/>
      <c r="I121" s="201" t="s">
        <v>554</v>
      </c>
      <c r="J121" s="202">
        <v>100</v>
      </c>
      <c r="K121" s="202" t="s">
        <v>26</v>
      </c>
      <c r="L121" s="204">
        <v>75000</v>
      </c>
      <c r="M121" s="204">
        <f>ROUNDDOWN(J121*L121,-3)</f>
        <v>7500000</v>
      </c>
      <c r="N121" s="376">
        <f>G121-M121</f>
        <v>7500000</v>
      </c>
      <c r="O121" s="187" t="str">
        <f t="shared" ref="O121:O124" si="12">IF(AND(ISBLANK(H121),N121&lt;&gt;0),"Rev detil","")</f>
        <v>Rev detil</v>
      </c>
      <c r="P121" s="180"/>
      <c r="Q121" s="180"/>
      <c r="T121" s="204" cm="1">
        <f t="array" ref="T121">_xlfn._xlws.FILTER(cek_realisasi[Akrual],cek_realisasi[Akun]=Pasca_rakernis[[#This Row],[Column1]],0)</f>
        <v>1740000</v>
      </c>
      <c r="U121" s="204">
        <f>IF(Pasca_rakernis[[#This Row],[Akrual]]&gt;Pasca_rakernis[[#This Row],[JUMLAH ]],Pasca_rakernis[[#This Row],[Akrual]]-Pasca_rakernis[[#This Row],[JUMLAH ]],0)</f>
        <v>0</v>
      </c>
    </row>
    <row r="122" spans="1:21" ht="13.2" x14ac:dyDescent="0.25">
      <c r="A122" s="1" t="s">
        <v>616</v>
      </c>
      <c r="B122" s="48"/>
      <c r="C122" s="49" t="s">
        <v>555</v>
      </c>
      <c r="D122" s="48">
        <v>6</v>
      </c>
      <c r="E122" s="48" t="s">
        <v>120</v>
      </c>
      <c r="F122" s="50">
        <v>1500000</v>
      </c>
      <c r="G122" s="122">
        <f>ROUNDDOWN(D122*F122,-3)</f>
        <v>9000000</v>
      </c>
      <c r="H122" s="150"/>
      <c r="I122" s="201" t="s">
        <v>555</v>
      </c>
      <c r="J122" s="202">
        <v>4</v>
      </c>
      <c r="K122" s="202" t="s">
        <v>120</v>
      </c>
      <c r="L122" s="204">
        <v>1500000</v>
      </c>
      <c r="M122" s="204">
        <f>ROUNDDOWN(J122*L122,-3)</f>
        <v>6000000</v>
      </c>
      <c r="N122" s="376">
        <f>G122-M122</f>
        <v>3000000</v>
      </c>
      <c r="O122" s="187" t="str">
        <f t="shared" si="12"/>
        <v>Rev detil</v>
      </c>
      <c r="P122" s="180"/>
      <c r="Q122" s="180"/>
      <c r="T122" s="204" cm="1">
        <f t="array" ref="T122">_xlfn._xlws.FILTER(cek_realisasi[Akrual],cek_realisasi[Akun]=Pasca_rakernis[[#This Row],[Column1]],0)</f>
        <v>2956950</v>
      </c>
      <c r="U122" s="204">
        <f>IF(Pasca_rakernis[[#This Row],[Akrual]]&gt;Pasca_rakernis[[#This Row],[JUMLAH ]],Pasca_rakernis[[#This Row],[Akrual]]-Pasca_rakernis[[#This Row],[JUMLAH ]],0)</f>
        <v>0</v>
      </c>
    </row>
    <row r="123" spans="1:21" ht="13.2" x14ac:dyDescent="0.25">
      <c r="A123" s="1" t="s">
        <v>617</v>
      </c>
      <c r="B123" s="48"/>
      <c r="C123" s="49" t="s">
        <v>556</v>
      </c>
      <c r="D123" s="48">
        <v>6</v>
      </c>
      <c r="E123" s="48" t="s">
        <v>120</v>
      </c>
      <c r="F123" s="50">
        <v>1500000</v>
      </c>
      <c r="G123" s="122">
        <f>ROUNDDOWN(D123*F123,-3)</f>
        <v>9000000</v>
      </c>
      <c r="H123" s="150"/>
      <c r="I123" s="201" t="s">
        <v>556</v>
      </c>
      <c r="J123" s="202">
        <v>4</v>
      </c>
      <c r="K123" s="202" t="s">
        <v>120</v>
      </c>
      <c r="L123" s="204">
        <v>1500000</v>
      </c>
      <c r="M123" s="204">
        <f>ROUNDDOWN(J123*L123,-3)</f>
        <v>6000000</v>
      </c>
      <c r="N123" s="376">
        <f>G123-M123</f>
        <v>3000000</v>
      </c>
      <c r="O123" s="187" t="str">
        <f t="shared" si="12"/>
        <v>Rev detil</v>
      </c>
      <c r="P123" s="180"/>
      <c r="Q123" s="180"/>
      <c r="T123" s="204" cm="1">
        <f t="array" ref="T123">_xlfn._xlws.FILTER(cek_realisasi[Akrual],cek_realisasi[Akun]=Pasca_rakernis[[#This Row],[Column1]],0)</f>
        <v>2880000</v>
      </c>
      <c r="U123" s="204">
        <f>IF(Pasca_rakernis[[#This Row],[Akrual]]&gt;Pasca_rakernis[[#This Row],[JUMLAH ]],Pasca_rakernis[[#This Row],[Akrual]]-Pasca_rakernis[[#This Row],[JUMLAH ]],0)</f>
        <v>0</v>
      </c>
    </row>
    <row r="124" spans="1:21" ht="13.2" x14ac:dyDescent="0.25">
      <c r="A124" s="1" t="s">
        <v>618</v>
      </c>
      <c r="B124" s="48"/>
      <c r="C124" s="49" t="s">
        <v>557</v>
      </c>
      <c r="D124" s="48">
        <v>6</v>
      </c>
      <c r="E124" s="48" t="s">
        <v>120</v>
      </c>
      <c r="F124" s="50">
        <v>1000000</v>
      </c>
      <c r="G124" s="122">
        <f>ROUNDDOWN(D124*F124,-3)</f>
        <v>6000000</v>
      </c>
      <c r="H124" s="150"/>
      <c r="I124" s="201" t="s">
        <v>557</v>
      </c>
      <c r="J124" s="202">
        <v>4</v>
      </c>
      <c r="K124" s="202" t="s">
        <v>120</v>
      </c>
      <c r="L124" s="204">
        <v>1000000</v>
      </c>
      <c r="M124" s="204">
        <f>ROUNDDOWN(J124*L124,-3)</f>
        <v>4000000</v>
      </c>
      <c r="N124" s="376">
        <f>G124-M124</f>
        <v>2000000</v>
      </c>
      <c r="O124" s="187" t="str">
        <f t="shared" si="12"/>
        <v>Rev detil</v>
      </c>
      <c r="P124" s="180"/>
      <c r="Q124" s="180"/>
      <c r="T124" s="204" cm="1">
        <f t="array" ref="T124">_xlfn._xlws.FILTER(cek_realisasi[Akrual],cek_realisasi[Akun]=Pasca_rakernis[[#This Row],[Column1]],0)</f>
        <v>1958000</v>
      </c>
      <c r="U124" s="204">
        <f>IF(Pasca_rakernis[[#This Row],[Akrual]]&gt;Pasca_rakernis[[#This Row],[JUMLAH ]],Pasca_rakernis[[#This Row],[Akrual]]-Pasca_rakernis[[#This Row],[JUMLAH ]],0)</f>
        <v>0</v>
      </c>
    </row>
    <row r="125" spans="1:21" ht="15" x14ac:dyDescent="0.25">
      <c r="A125" s="1" t="s">
        <v>619</v>
      </c>
      <c r="B125" s="45" t="s">
        <v>524</v>
      </c>
      <c r="C125" s="46" t="s">
        <v>73</v>
      </c>
      <c r="D125" s="45"/>
      <c r="E125" s="45"/>
      <c r="F125" s="47"/>
      <c r="G125" s="121">
        <f>SUM(G126:G127)</f>
        <v>9000000</v>
      </c>
      <c r="H125" s="149" t="s">
        <v>524</v>
      </c>
      <c r="I125" s="46" t="s">
        <v>73</v>
      </c>
      <c r="J125" s="45"/>
      <c r="K125" s="45"/>
      <c r="L125" s="47"/>
      <c r="M125" s="47">
        <f>SUM(M126:M127)</f>
        <v>9000000</v>
      </c>
      <c r="N125" s="323">
        <f>SUM(N126:N127)</f>
        <v>0</v>
      </c>
      <c r="O125" s="207" t="s">
        <v>977</v>
      </c>
      <c r="P125" s="180"/>
      <c r="Q125" s="180"/>
      <c r="R125" s="263" t="s">
        <v>127</v>
      </c>
      <c r="S125" s="223" t="s">
        <v>508</v>
      </c>
      <c r="T125" s="47" cm="1">
        <f t="array" ref="T125">_xlfn._xlws.FILTER(cek_realisasi[Akrual],cek_realisasi[Akun]=Pasca_rakernis[[#This Row],[Column1]],0)</f>
        <v>183262</v>
      </c>
      <c r="U125" s="47">
        <f>IF(Pasca_rakernis[[#This Row],[Akrual]]&gt;Pasca_rakernis[[#This Row],[JUMLAH ]],Pasca_rakernis[[#This Row],[Akrual]]-Pasca_rakernis[[#This Row],[JUMLAH ]],0)</f>
        <v>0</v>
      </c>
    </row>
    <row r="126" spans="1:21" ht="13.2" hidden="1" x14ac:dyDescent="0.25">
      <c r="A126" s="1" t="s">
        <v>620</v>
      </c>
      <c r="B126" s="48"/>
      <c r="C126" s="49" t="s">
        <v>621</v>
      </c>
      <c r="D126" s="48">
        <v>4</v>
      </c>
      <c r="E126" s="48" t="s">
        <v>120</v>
      </c>
      <c r="F126" s="50">
        <v>250000</v>
      </c>
      <c r="G126" s="122">
        <f>ROUNDDOWN(D126*F126,-3)</f>
        <v>1000000</v>
      </c>
      <c r="H126" s="150"/>
      <c r="I126" s="49" t="s">
        <v>621</v>
      </c>
      <c r="J126" s="48">
        <v>4</v>
      </c>
      <c r="K126" s="48" t="s">
        <v>120</v>
      </c>
      <c r="L126" s="50">
        <v>250000</v>
      </c>
      <c r="M126" s="50">
        <f>ROUNDDOWN(J126*L126,-3)</f>
        <v>1000000</v>
      </c>
      <c r="N126" s="247">
        <f>G126-M126</f>
        <v>0</v>
      </c>
      <c r="O126" s="178" t="str">
        <f t="shared" ref="O126:O127" si="13">IF(AND(ISBLANK(H126),N126&lt;&gt;0),"Rev detil","")</f>
        <v/>
      </c>
      <c r="P126" s="180"/>
      <c r="Q126" s="180"/>
      <c r="T126" s="50" cm="1">
        <f t="array" ref="T126">_xlfn._xlws.FILTER(cek_realisasi[Akrual],cek_realisasi[Akun]=Pasca_rakernis[[#This Row],[Column1]],0)</f>
        <v>183262</v>
      </c>
      <c r="U126" s="50">
        <f>IF(Pasca_rakernis[[#This Row],[Akrual]]&gt;Pasca_rakernis[[#This Row],[JUMLAH ]],Pasca_rakernis[[#This Row],[Akrual]]-Pasca_rakernis[[#This Row],[JUMLAH ]],0)</f>
        <v>0</v>
      </c>
    </row>
    <row r="127" spans="1:21" ht="13.2" hidden="1" x14ac:dyDescent="0.25">
      <c r="A127" s="22" t="s">
        <v>622</v>
      </c>
      <c r="B127" s="48"/>
      <c r="C127" s="49" t="s">
        <v>623</v>
      </c>
      <c r="D127" s="48">
        <v>1</v>
      </c>
      <c r="E127" s="48" t="s">
        <v>120</v>
      </c>
      <c r="F127" s="50">
        <v>8000000</v>
      </c>
      <c r="G127" s="122">
        <f>ROUNDDOWN(D127*F127,-3)</f>
        <v>8000000</v>
      </c>
      <c r="H127" s="150"/>
      <c r="I127" s="49" t="s">
        <v>623</v>
      </c>
      <c r="J127" s="48">
        <v>1</v>
      </c>
      <c r="K127" s="48" t="s">
        <v>120</v>
      </c>
      <c r="L127" s="50">
        <v>8000000</v>
      </c>
      <c r="M127" s="50">
        <f>ROUNDDOWN(J127*L127,-3)</f>
        <v>8000000</v>
      </c>
      <c r="N127" s="247">
        <f>G127-M127</f>
        <v>0</v>
      </c>
      <c r="O127" s="178" t="str">
        <f t="shared" si="13"/>
        <v/>
      </c>
      <c r="P127" s="180"/>
      <c r="Q127" s="180"/>
      <c r="T127" s="50" cm="1">
        <f t="array" ref="T127">_xlfn._xlws.FILTER(cek_realisasi[Akrual],cek_realisasi[Akun]=Pasca_rakernis[[#This Row],[Column1]],0)</f>
        <v>0</v>
      </c>
      <c r="U127" s="50">
        <f>IF(Pasca_rakernis[[#This Row],[Akrual]]&gt;Pasca_rakernis[[#This Row],[JUMLAH ]],Pasca_rakernis[[#This Row],[Akrual]]-Pasca_rakernis[[#This Row],[JUMLAH ]],0)</f>
        <v>0</v>
      </c>
    </row>
    <row r="128" spans="1:21" ht="15" x14ac:dyDescent="0.25">
      <c r="A128" s="1" t="s">
        <v>624</v>
      </c>
      <c r="B128" s="90" t="s">
        <v>528</v>
      </c>
      <c r="C128" s="91" t="s">
        <v>31</v>
      </c>
      <c r="D128" s="90"/>
      <c r="E128" s="90"/>
      <c r="F128" s="92"/>
      <c r="G128" s="136">
        <f>G129</f>
        <v>8000000</v>
      </c>
      <c r="H128" s="164" t="s">
        <v>528</v>
      </c>
      <c r="I128" s="91" t="s">
        <v>31</v>
      </c>
      <c r="J128" s="90"/>
      <c r="K128" s="90"/>
      <c r="L128" s="92"/>
      <c r="M128" s="92">
        <f>M129</f>
        <v>6000000</v>
      </c>
      <c r="N128" s="336">
        <f>N129</f>
        <v>2000000</v>
      </c>
      <c r="O128" s="207" t="s">
        <v>977</v>
      </c>
      <c r="P128" s="180"/>
      <c r="Q128" s="180"/>
      <c r="R128" s="263" t="s">
        <v>127</v>
      </c>
      <c r="S128" s="223" t="s">
        <v>508</v>
      </c>
      <c r="T128" s="92" cm="1">
        <f t="array" ref="T128">_xlfn._xlws.FILTER(cek_realisasi[Akrual],cek_realisasi[Akun]=Pasca_rakernis[[#This Row],[Column1]],0)</f>
        <v>0</v>
      </c>
      <c r="U128" s="92">
        <f>IF(Pasca_rakernis[[#This Row],[Akrual]]&gt;Pasca_rakernis[[#This Row],[JUMLAH ]],Pasca_rakernis[[#This Row],[Akrual]]-Pasca_rakernis[[#This Row],[JUMLAH ]],0)</f>
        <v>0</v>
      </c>
    </row>
    <row r="129" spans="1:21" ht="13.2" x14ac:dyDescent="0.25">
      <c r="A129" s="1" t="s">
        <v>625</v>
      </c>
      <c r="B129" s="48"/>
      <c r="C129" s="49" t="s">
        <v>558</v>
      </c>
      <c r="D129" s="48">
        <v>8</v>
      </c>
      <c r="E129" s="48" t="s">
        <v>33</v>
      </c>
      <c r="F129" s="50">
        <v>1000000</v>
      </c>
      <c r="G129" s="122">
        <f>ROUNDDOWN(D129*F129,-3)</f>
        <v>8000000</v>
      </c>
      <c r="H129" s="150"/>
      <c r="I129" s="201" t="s">
        <v>558</v>
      </c>
      <c r="J129" s="202">
        <v>6</v>
      </c>
      <c r="K129" s="202" t="s">
        <v>33</v>
      </c>
      <c r="L129" s="204">
        <v>1000000</v>
      </c>
      <c r="M129" s="204">
        <f>ROUNDDOWN(J129*L129,-3)</f>
        <v>6000000</v>
      </c>
      <c r="N129" s="376">
        <f>G129-M129</f>
        <v>2000000</v>
      </c>
      <c r="O129" s="187" t="str">
        <f>IF(AND(ISBLANK(H129),N129&lt;&gt;0),"Rev detil","")</f>
        <v>Rev detil</v>
      </c>
      <c r="P129" s="180"/>
      <c r="Q129" s="180"/>
      <c r="T129" s="204" cm="1">
        <f t="array" ref="T129">_xlfn._xlws.FILTER(cek_realisasi[Akrual],cek_realisasi[Akun]=Pasca_rakernis[[#This Row],[Column1]],0)</f>
        <v>0</v>
      </c>
      <c r="U129" s="204">
        <f>IF(Pasca_rakernis[[#This Row],[Akrual]]&gt;Pasca_rakernis[[#This Row],[JUMLAH ]],Pasca_rakernis[[#This Row],[Akrual]]-Pasca_rakernis[[#This Row],[JUMLAH ]],0)</f>
        <v>0</v>
      </c>
    </row>
    <row r="130" spans="1:21" ht="15" x14ac:dyDescent="0.25">
      <c r="A130" s="1" t="s">
        <v>626</v>
      </c>
      <c r="B130" s="57" t="s">
        <v>525</v>
      </c>
      <c r="C130" s="58" t="s">
        <v>35</v>
      </c>
      <c r="D130" s="57"/>
      <c r="E130" s="57"/>
      <c r="F130" s="59"/>
      <c r="G130" s="125">
        <f>G131</f>
        <v>197780000</v>
      </c>
      <c r="H130" s="153" t="s">
        <v>525</v>
      </c>
      <c r="I130" s="58" t="s">
        <v>35</v>
      </c>
      <c r="J130" s="57"/>
      <c r="K130" s="57"/>
      <c r="L130" s="59"/>
      <c r="M130" s="59">
        <f>M131</f>
        <v>65926000</v>
      </c>
      <c r="N130" s="325">
        <f>N131</f>
        <v>131854000</v>
      </c>
      <c r="O130" s="207" t="s">
        <v>977</v>
      </c>
      <c r="P130" s="180"/>
      <c r="Q130" s="180"/>
      <c r="R130" s="263" t="s">
        <v>127</v>
      </c>
      <c r="S130" s="223" t="s">
        <v>508</v>
      </c>
      <c r="T130" s="59" cm="1">
        <f t="array" ref="T130">_xlfn._xlws.FILTER(cek_realisasi[Akrual],cek_realisasi[Akun]=Pasca_rakernis[[#This Row],[Column1]],0)</f>
        <v>10752330</v>
      </c>
      <c r="U130" s="59">
        <f>IF(Pasca_rakernis[[#This Row],[Akrual]]&gt;Pasca_rakernis[[#This Row],[JUMLAH ]],Pasca_rakernis[[#This Row],[Akrual]]-Pasca_rakernis[[#This Row],[JUMLAH ]],0)</f>
        <v>0</v>
      </c>
    </row>
    <row r="131" spans="1:21" ht="13.2" x14ac:dyDescent="0.25">
      <c r="A131" s="1" t="s">
        <v>627</v>
      </c>
      <c r="B131" s="48"/>
      <c r="C131" s="49" t="s">
        <v>628</v>
      </c>
      <c r="D131" s="48">
        <v>30</v>
      </c>
      <c r="E131" s="48" t="s">
        <v>26</v>
      </c>
      <c r="F131" s="50">
        <v>6592667</v>
      </c>
      <c r="G131" s="122">
        <f>ROUNDDOWN(D131*F131,-3)</f>
        <v>197780000</v>
      </c>
      <c r="H131" s="150"/>
      <c r="I131" s="201" t="s">
        <v>628</v>
      </c>
      <c r="J131" s="202">
        <v>10</v>
      </c>
      <c r="K131" s="202" t="s">
        <v>26</v>
      </c>
      <c r="L131" s="204">
        <v>6592667</v>
      </c>
      <c r="M131" s="204">
        <f>ROUNDDOWN(J131*L131,-3)</f>
        <v>65926000</v>
      </c>
      <c r="N131" s="376">
        <f t="shared" ref="N131:N146" si="14">G131-M131</f>
        <v>131854000</v>
      </c>
      <c r="O131" s="187" t="str">
        <f>IF(AND(ISBLANK(H131),N131&lt;&gt;0),"Rev detil","")</f>
        <v>Rev detil</v>
      </c>
      <c r="P131" s="180"/>
      <c r="Q131" s="180"/>
      <c r="T131" s="204" cm="1">
        <f t="array" ref="T131">_xlfn._xlws.FILTER(cek_realisasi[Akrual],cek_realisasi[Akun]=Pasca_rakernis[[#This Row],[Column1]],0)</f>
        <v>10752330</v>
      </c>
      <c r="U131" s="204">
        <f>IF(Pasca_rakernis[[#This Row],[Akrual]]&gt;Pasca_rakernis[[#This Row],[JUMLAH ]],Pasca_rakernis[[#This Row],[Akrual]]-Pasca_rakernis[[#This Row],[JUMLAH ]],0)</f>
        <v>0</v>
      </c>
    </row>
    <row r="132" spans="1:21" ht="13.2" hidden="1" x14ac:dyDescent="0.25">
      <c r="A132" s="425" t="s">
        <v>627</v>
      </c>
      <c r="B132" s="48"/>
      <c r="C132" s="49"/>
      <c r="D132" s="48"/>
      <c r="E132" s="48"/>
      <c r="F132" s="50"/>
      <c r="G132" s="122"/>
      <c r="H132" s="162" t="s">
        <v>38</v>
      </c>
      <c r="I132" s="85" t="s">
        <v>1069</v>
      </c>
      <c r="J132" s="84"/>
      <c r="K132" s="84"/>
      <c r="L132" s="86"/>
      <c r="M132" s="86">
        <f>SUM(M133,M139,M142,M144)</f>
        <v>145975000</v>
      </c>
      <c r="N132" s="415">
        <f t="shared" si="14"/>
        <v>-145975000</v>
      </c>
      <c r="O132" s="178" t="str">
        <f t="shared" ref="O132:O144" si="15">IF(AND(ISBLANK(H132),N132&lt;&gt;0),"Rev","")</f>
        <v/>
      </c>
      <c r="P132" s="384" t="s">
        <v>507</v>
      </c>
      <c r="Q132" s="384" t="s">
        <v>508</v>
      </c>
      <c r="S132" s="223"/>
      <c r="T132" s="86"/>
      <c r="U132" s="86">
        <f>IF(Pasca_rakernis[[#This Row],[Akrual]]&gt;Pasca_rakernis[[#This Row],[JUMLAH ]],Pasca_rakernis[[#This Row],[Akrual]]-Pasca_rakernis[[#This Row],[JUMLAH ]],0)</f>
        <v>0</v>
      </c>
    </row>
    <row r="133" spans="1:21" ht="15" hidden="1" x14ac:dyDescent="0.25">
      <c r="A133" s="425" t="s">
        <v>627</v>
      </c>
      <c r="B133" s="48"/>
      <c r="C133" s="49"/>
      <c r="D133" s="48"/>
      <c r="E133" s="48"/>
      <c r="F133" s="50"/>
      <c r="G133" s="122"/>
      <c r="H133" s="163" t="s">
        <v>523</v>
      </c>
      <c r="I133" s="88" t="s">
        <v>24</v>
      </c>
      <c r="J133" s="87"/>
      <c r="K133" s="87"/>
      <c r="L133" s="89"/>
      <c r="M133" s="89">
        <f>SUM(M134:M138)</f>
        <v>19875000</v>
      </c>
      <c r="N133" s="415">
        <f t="shared" si="14"/>
        <v>-19875000</v>
      </c>
      <c r="O133" s="178" t="str">
        <f t="shared" si="15"/>
        <v/>
      </c>
      <c r="P133" s="180"/>
      <c r="Q133" s="180"/>
      <c r="R133" s="263" t="s">
        <v>127</v>
      </c>
      <c r="S133" s="223" t="s">
        <v>508</v>
      </c>
      <c r="T133" s="89"/>
      <c r="U133" s="89">
        <f>IF(Pasca_rakernis[[#This Row],[Akrual]]&gt;Pasca_rakernis[[#This Row],[JUMLAH ]],Pasca_rakernis[[#This Row],[Akrual]]-Pasca_rakernis[[#This Row],[JUMLAH ]],0)</f>
        <v>0</v>
      </c>
    </row>
    <row r="134" spans="1:21" ht="13.2" x14ac:dyDescent="0.25">
      <c r="A134" s="425" t="s">
        <v>627</v>
      </c>
      <c r="B134" s="48"/>
      <c r="C134" s="49"/>
      <c r="D134" s="48"/>
      <c r="E134" s="48"/>
      <c r="F134" s="50"/>
      <c r="G134" s="122"/>
      <c r="H134" s="150"/>
      <c r="I134" s="201" t="s">
        <v>554</v>
      </c>
      <c r="J134" s="389">
        <v>25</v>
      </c>
      <c r="K134" s="202" t="s">
        <v>26</v>
      </c>
      <c r="L134" s="204">
        <v>75000</v>
      </c>
      <c r="M134" s="204">
        <f>ROUNDDOWN(J134*L134,-3)</f>
        <v>1875000</v>
      </c>
      <c r="N134" s="415">
        <f t="shared" si="14"/>
        <v>-1875000</v>
      </c>
      <c r="O134" s="178" t="str">
        <f t="shared" ref="O134:O138" si="16">IF(AND(ISBLANK(H134),N134&lt;&gt;0),"Rev detil","")</f>
        <v>Rev detil</v>
      </c>
      <c r="P134" s="180"/>
      <c r="Q134" s="180"/>
      <c r="T134" s="204"/>
      <c r="U134" s="204">
        <f>IF(Pasca_rakernis[[#This Row],[Akrual]]&gt;Pasca_rakernis[[#This Row],[JUMLAH ]],Pasca_rakernis[[#This Row],[Akrual]]-Pasca_rakernis[[#This Row],[JUMLAH ]],0)</f>
        <v>0</v>
      </c>
    </row>
    <row r="135" spans="1:21" ht="13.2" x14ac:dyDescent="0.25">
      <c r="A135" s="425" t="s">
        <v>627</v>
      </c>
      <c r="B135" s="48"/>
      <c r="C135" s="49"/>
      <c r="D135" s="48"/>
      <c r="E135" s="48"/>
      <c r="F135" s="50"/>
      <c r="G135" s="122"/>
      <c r="H135" s="150"/>
      <c r="I135" s="201" t="s">
        <v>555</v>
      </c>
      <c r="J135" s="389">
        <v>1</v>
      </c>
      <c r="K135" s="202" t="s">
        <v>120</v>
      </c>
      <c r="L135" s="204">
        <v>1500000</v>
      </c>
      <c r="M135" s="204">
        <f>ROUNDDOWN(J135*L135,-3)</f>
        <v>1500000</v>
      </c>
      <c r="N135" s="415">
        <f t="shared" si="14"/>
        <v>-1500000</v>
      </c>
      <c r="O135" s="178" t="str">
        <f t="shared" si="16"/>
        <v>Rev detil</v>
      </c>
      <c r="P135" s="180"/>
      <c r="Q135" s="180"/>
      <c r="T135" s="204"/>
      <c r="U135" s="204">
        <f>IF(Pasca_rakernis[[#This Row],[Akrual]]&gt;Pasca_rakernis[[#This Row],[JUMLAH ]],Pasca_rakernis[[#This Row],[Akrual]]-Pasca_rakernis[[#This Row],[JUMLAH ]],0)</f>
        <v>0</v>
      </c>
    </row>
    <row r="136" spans="1:21" ht="13.2" x14ac:dyDescent="0.25">
      <c r="A136" s="425" t="s">
        <v>627</v>
      </c>
      <c r="B136" s="48"/>
      <c r="C136" s="49"/>
      <c r="D136" s="48"/>
      <c r="E136" s="48"/>
      <c r="F136" s="50"/>
      <c r="G136" s="122"/>
      <c r="H136" s="150"/>
      <c r="I136" s="201" t="s">
        <v>556</v>
      </c>
      <c r="J136" s="389">
        <v>1</v>
      </c>
      <c r="K136" s="202" t="s">
        <v>120</v>
      </c>
      <c r="L136" s="204">
        <v>1500000</v>
      </c>
      <c r="M136" s="204">
        <f>ROUNDDOWN(J136*L136,-3)</f>
        <v>1500000</v>
      </c>
      <c r="N136" s="415">
        <f t="shared" si="14"/>
        <v>-1500000</v>
      </c>
      <c r="O136" s="178" t="str">
        <f t="shared" si="16"/>
        <v>Rev detil</v>
      </c>
      <c r="P136" s="180"/>
      <c r="Q136" s="180"/>
      <c r="T136" s="204"/>
      <c r="U136" s="204">
        <f>IF(Pasca_rakernis[[#This Row],[Akrual]]&gt;Pasca_rakernis[[#This Row],[JUMLAH ]],Pasca_rakernis[[#This Row],[Akrual]]-Pasca_rakernis[[#This Row],[JUMLAH ]],0)</f>
        <v>0</v>
      </c>
    </row>
    <row r="137" spans="1:21" ht="13.2" x14ac:dyDescent="0.25">
      <c r="A137" s="425" t="s">
        <v>627</v>
      </c>
      <c r="B137" s="48"/>
      <c r="C137" s="49"/>
      <c r="D137" s="48"/>
      <c r="E137" s="48"/>
      <c r="F137" s="50"/>
      <c r="G137" s="122"/>
      <c r="H137" s="150"/>
      <c r="I137" s="201" t="s">
        <v>557</v>
      </c>
      <c r="J137" s="389">
        <v>1</v>
      </c>
      <c r="K137" s="202" t="s">
        <v>120</v>
      </c>
      <c r="L137" s="204">
        <v>1000000</v>
      </c>
      <c r="M137" s="204">
        <f>ROUNDDOWN(J137*L137,-3)</f>
        <v>1000000</v>
      </c>
      <c r="N137" s="415">
        <f t="shared" si="14"/>
        <v>-1000000</v>
      </c>
      <c r="O137" s="178" t="str">
        <f t="shared" si="16"/>
        <v>Rev detil</v>
      </c>
      <c r="P137" s="180"/>
      <c r="Q137" s="180"/>
      <c r="T137" s="204"/>
      <c r="U137" s="204">
        <f>IF(Pasca_rakernis[[#This Row],[Akrual]]&gt;Pasca_rakernis[[#This Row],[JUMLAH ]],Pasca_rakernis[[#This Row],[Akrual]]-Pasca_rakernis[[#This Row],[JUMLAH ]],0)</f>
        <v>0</v>
      </c>
    </row>
    <row r="138" spans="1:21" ht="13.2" x14ac:dyDescent="0.25">
      <c r="A138" s="425" t="s">
        <v>627</v>
      </c>
      <c r="B138" s="48"/>
      <c r="C138" s="49"/>
      <c r="D138" s="48"/>
      <c r="E138" s="48"/>
      <c r="F138" s="50"/>
      <c r="G138" s="122"/>
      <c r="H138" s="150"/>
      <c r="I138" s="201" t="s">
        <v>1071</v>
      </c>
      <c r="J138" s="389">
        <v>50</v>
      </c>
      <c r="K138" s="202" t="s">
        <v>120</v>
      </c>
      <c r="L138" s="204">
        <v>280000</v>
      </c>
      <c r="M138" s="204">
        <f>ROUNDDOWN(J138*L138,-3)</f>
        <v>14000000</v>
      </c>
      <c r="N138" s="415">
        <f t="shared" si="14"/>
        <v>-14000000</v>
      </c>
      <c r="O138" s="178" t="str">
        <f t="shared" si="16"/>
        <v>Rev detil</v>
      </c>
      <c r="P138" s="180"/>
      <c r="Q138" s="180"/>
      <c r="T138" s="204"/>
      <c r="U138" s="204">
        <f>IF(Pasca_rakernis[[#This Row],[Akrual]]&gt;Pasca_rakernis[[#This Row],[JUMLAH ]],Pasca_rakernis[[#This Row],[Akrual]]-Pasca_rakernis[[#This Row],[JUMLAH ]],0)</f>
        <v>0</v>
      </c>
    </row>
    <row r="139" spans="1:21" ht="15" hidden="1" x14ac:dyDescent="0.25">
      <c r="A139" s="425" t="s">
        <v>627</v>
      </c>
      <c r="B139" s="48"/>
      <c r="C139" s="49"/>
      <c r="D139" s="48"/>
      <c r="E139" s="48"/>
      <c r="F139" s="50"/>
      <c r="G139" s="122"/>
      <c r="H139" s="149" t="s">
        <v>524</v>
      </c>
      <c r="I139" s="46" t="s">
        <v>73</v>
      </c>
      <c r="J139" s="45"/>
      <c r="K139" s="45"/>
      <c r="L139" s="47"/>
      <c r="M139" s="47">
        <f>SUM(M140:M141)</f>
        <v>0</v>
      </c>
      <c r="N139" s="415">
        <f t="shared" si="14"/>
        <v>0</v>
      </c>
      <c r="O139" s="178" t="str">
        <f t="shared" si="15"/>
        <v/>
      </c>
      <c r="P139" s="180"/>
      <c r="Q139" s="180"/>
      <c r="R139" s="263" t="s">
        <v>127</v>
      </c>
      <c r="S139" s="223" t="s">
        <v>508</v>
      </c>
      <c r="T139" s="47"/>
      <c r="U139" s="47">
        <f>IF(Pasca_rakernis[[#This Row],[Akrual]]&gt;Pasca_rakernis[[#This Row],[JUMLAH ]],Pasca_rakernis[[#This Row],[Akrual]]-Pasca_rakernis[[#This Row],[JUMLAH ]],0)</f>
        <v>0</v>
      </c>
    </row>
    <row r="140" spans="1:21" ht="13.2" hidden="1" x14ac:dyDescent="0.25">
      <c r="A140" s="425" t="s">
        <v>627</v>
      </c>
      <c r="B140" s="48"/>
      <c r="C140" s="49"/>
      <c r="D140" s="48"/>
      <c r="E140" s="48"/>
      <c r="F140" s="50"/>
      <c r="G140" s="122"/>
      <c r="H140" s="150"/>
      <c r="I140" s="49" t="s">
        <v>621</v>
      </c>
      <c r="J140" s="48">
        <v>0</v>
      </c>
      <c r="K140" s="48" t="s">
        <v>120</v>
      </c>
      <c r="L140" s="50">
        <v>250000</v>
      </c>
      <c r="M140" s="50">
        <f>ROUNDDOWN(J140*L140,-3)</f>
        <v>0</v>
      </c>
      <c r="N140" s="415">
        <f t="shared" si="14"/>
        <v>0</v>
      </c>
      <c r="O140" s="178" t="str">
        <f t="shared" ref="O140:O141" si="17">IF(AND(ISBLANK(H140),N140&lt;&gt;0),"Rev detil","")</f>
        <v/>
      </c>
      <c r="P140" s="180"/>
      <c r="Q140" s="180"/>
      <c r="T140" s="50"/>
      <c r="U140" s="50">
        <f>IF(Pasca_rakernis[[#This Row],[Akrual]]&gt;Pasca_rakernis[[#This Row],[JUMLAH ]],Pasca_rakernis[[#This Row],[Akrual]]-Pasca_rakernis[[#This Row],[JUMLAH ]],0)</f>
        <v>0</v>
      </c>
    </row>
    <row r="141" spans="1:21" ht="13.2" hidden="1" x14ac:dyDescent="0.25">
      <c r="A141" s="425" t="s">
        <v>627</v>
      </c>
      <c r="B141" s="48"/>
      <c r="C141" s="49"/>
      <c r="D141" s="48"/>
      <c r="E141" s="48"/>
      <c r="F141" s="50"/>
      <c r="G141" s="122"/>
      <c r="H141" s="150"/>
      <c r="I141" s="49" t="s">
        <v>623</v>
      </c>
      <c r="J141" s="48">
        <v>0</v>
      </c>
      <c r="K141" s="48" t="s">
        <v>120</v>
      </c>
      <c r="L141" s="50">
        <v>8000000</v>
      </c>
      <c r="M141" s="50">
        <f>ROUNDDOWN(J141*L141,-3)</f>
        <v>0</v>
      </c>
      <c r="N141" s="415">
        <f t="shared" si="14"/>
        <v>0</v>
      </c>
      <c r="O141" s="178" t="str">
        <f t="shared" si="17"/>
        <v/>
      </c>
      <c r="P141" s="180"/>
      <c r="Q141" s="180"/>
      <c r="T141" s="50"/>
      <c r="U141" s="50">
        <f>IF(Pasca_rakernis[[#This Row],[Akrual]]&gt;Pasca_rakernis[[#This Row],[JUMLAH ]],Pasca_rakernis[[#This Row],[Akrual]]-Pasca_rakernis[[#This Row],[JUMLAH ]],0)</f>
        <v>0</v>
      </c>
    </row>
    <row r="142" spans="1:21" ht="15" hidden="1" x14ac:dyDescent="0.25">
      <c r="A142" s="425" t="s">
        <v>627</v>
      </c>
      <c r="B142" s="48"/>
      <c r="C142" s="49"/>
      <c r="D142" s="48"/>
      <c r="E142" s="48"/>
      <c r="F142" s="50"/>
      <c r="G142" s="122"/>
      <c r="H142" s="164" t="s">
        <v>528</v>
      </c>
      <c r="I142" s="91" t="s">
        <v>31</v>
      </c>
      <c r="J142" s="90"/>
      <c r="K142" s="90"/>
      <c r="L142" s="92"/>
      <c r="M142" s="92">
        <f>M143</f>
        <v>10000000</v>
      </c>
      <c r="N142" s="415">
        <f t="shared" si="14"/>
        <v>-10000000</v>
      </c>
      <c r="O142" s="178" t="str">
        <f t="shared" si="15"/>
        <v/>
      </c>
      <c r="P142" s="180"/>
      <c r="Q142" s="180"/>
      <c r="R142" s="263" t="s">
        <v>127</v>
      </c>
      <c r="S142" s="223" t="s">
        <v>508</v>
      </c>
      <c r="T142" s="92"/>
      <c r="U142" s="92">
        <f>IF(Pasca_rakernis[[#This Row],[Akrual]]&gt;Pasca_rakernis[[#This Row],[JUMLAH ]],Pasca_rakernis[[#This Row],[Akrual]]-Pasca_rakernis[[#This Row],[JUMLAH ]],0)</f>
        <v>0</v>
      </c>
    </row>
    <row r="143" spans="1:21" ht="13.2" x14ac:dyDescent="0.25">
      <c r="A143" s="425" t="s">
        <v>627</v>
      </c>
      <c r="B143" s="48"/>
      <c r="C143" s="49"/>
      <c r="D143" s="48"/>
      <c r="E143" s="48"/>
      <c r="F143" s="50"/>
      <c r="G143" s="122"/>
      <c r="H143" s="150"/>
      <c r="I143" s="201" t="s">
        <v>558</v>
      </c>
      <c r="J143" s="389">
        <v>10</v>
      </c>
      <c r="K143" s="202" t="s">
        <v>33</v>
      </c>
      <c r="L143" s="204">
        <v>1000000</v>
      </c>
      <c r="M143" s="204">
        <f>ROUNDDOWN(J143*L143,-3)</f>
        <v>10000000</v>
      </c>
      <c r="N143" s="415">
        <f t="shared" si="14"/>
        <v>-10000000</v>
      </c>
      <c r="O143" s="178" t="str">
        <f>IF(AND(ISBLANK(H143),N143&lt;&gt;0),"Rev detil","")</f>
        <v>Rev detil</v>
      </c>
      <c r="P143" s="180"/>
      <c r="Q143" s="180"/>
      <c r="T143" s="204"/>
      <c r="U143" s="204">
        <f>IF(Pasca_rakernis[[#This Row],[Akrual]]&gt;Pasca_rakernis[[#This Row],[JUMLAH ]],Pasca_rakernis[[#This Row],[Akrual]]-Pasca_rakernis[[#This Row],[JUMLAH ]],0)</f>
        <v>0</v>
      </c>
    </row>
    <row r="144" spans="1:21" ht="15" hidden="1" x14ac:dyDescent="0.25">
      <c r="A144" s="425" t="s">
        <v>627</v>
      </c>
      <c r="B144" s="48"/>
      <c r="C144" s="49"/>
      <c r="D144" s="48"/>
      <c r="E144" s="48"/>
      <c r="F144" s="50"/>
      <c r="G144" s="122"/>
      <c r="H144" s="153" t="s">
        <v>525</v>
      </c>
      <c r="I144" s="58" t="s">
        <v>35</v>
      </c>
      <c r="J144" s="57"/>
      <c r="K144" s="57"/>
      <c r="L144" s="59"/>
      <c r="M144" s="59">
        <f>SUM(M145:M146)</f>
        <v>116100000</v>
      </c>
      <c r="N144" s="415">
        <f t="shared" si="14"/>
        <v>-116100000</v>
      </c>
      <c r="O144" s="178" t="str">
        <f t="shared" si="15"/>
        <v/>
      </c>
      <c r="P144" s="180"/>
      <c r="Q144" s="180"/>
      <c r="R144" s="263" t="s">
        <v>127</v>
      </c>
      <c r="S144" s="223" t="s">
        <v>508</v>
      </c>
      <c r="T144" s="59"/>
      <c r="U144" s="59">
        <f>IF(Pasca_rakernis[[#This Row],[Akrual]]&gt;Pasca_rakernis[[#This Row],[JUMLAH ]],Pasca_rakernis[[#This Row],[Akrual]]-Pasca_rakernis[[#This Row],[JUMLAH ]],0)</f>
        <v>0</v>
      </c>
    </row>
    <row r="145" spans="1:21" ht="13.2" x14ac:dyDescent="0.25">
      <c r="A145" s="425" t="s">
        <v>627</v>
      </c>
      <c r="B145" s="48"/>
      <c r="C145" s="49"/>
      <c r="D145" s="48"/>
      <c r="E145" s="48"/>
      <c r="F145" s="50"/>
      <c r="G145" s="122"/>
      <c r="H145" s="150"/>
      <c r="I145" s="201" t="s">
        <v>1256</v>
      </c>
      <c r="J145" s="389">
        <v>50</v>
      </c>
      <c r="K145" s="202" t="s">
        <v>26</v>
      </c>
      <c r="L145" s="204">
        <v>822000</v>
      </c>
      <c r="M145" s="204">
        <f>ROUNDDOWN(J145*L145,-3)</f>
        <v>41100000</v>
      </c>
      <c r="N145" s="415">
        <f t="shared" si="14"/>
        <v>-41100000</v>
      </c>
      <c r="O145" s="178" t="str">
        <f t="shared" ref="O145:O146" si="18">IF(AND(ISBLANK(H145),N145&lt;&gt;0),"Rev detil","")</f>
        <v>Rev detil</v>
      </c>
      <c r="P145" s="180"/>
      <c r="Q145" s="180"/>
      <c r="T145" s="204"/>
      <c r="U145" s="204">
        <f>IF(Pasca_rakernis[[#This Row],[Akrual]]&gt;Pasca_rakernis[[#This Row],[JUMLAH ]],Pasca_rakernis[[#This Row],[Akrual]]-Pasca_rakernis[[#This Row],[JUMLAH ]],0)</f>
        <v>0</v>
      </c>
    </row>
    <row r="146" spans="1:21" ht="13.2" x14ac:dyDescent="0.25">
      <c r="A146" s="425" t="s">
        <v>627</v>
      </c>
      <c r="B146" s="48"/>
      <c r="C146" s="49"/>
      <c r="D146" s="48"/>
      <c r="E146" s="48"/>
      <c r="F146" s="50"/>
      <c r="G146" s="122"/>
      <c r="H146" s="150"/>
      <c r="I146" s="205" t="s">
        <v>956</v>
      </c>
      <c r="J146" s="389">
        <v>25</v>
      </c>
      <c r="K146" s="202" t="s">
        <v>26</v>
      </c>
      <c r="L146" s="204">
        <v>3000000</v>
      </c>
      <c r="M146" s="204">
        <f>ROUNDDOWN(J146*L146,-3)</f>
        <v>75000000</v>
      </c>
      <c r="N146" s="415">
        <f t="shared" si="14"/>
        <v>-75000000</v>
      </c>
      <c r="O146" s="178" t="str">
        <f t="shared" si="18"/>
        <v>Rev detil</v>
      </c>
      <c r="P146" s="180"/>
      <c r="Q146" s="180"/>
      <c r="T146" s="204"/>
      <c r="U146" s="204">
        <f>IF(Pasca_rakernis[[#This Row],[Akrual]]&gt;Pasca_rakernis[[#This Row],[JUMLAH ]],Pasca_rakernis[[#This Row],[Akrual]]-Pasca_rakernis[[#This Row],[JUMLAH ]],0)</f>
        <v>0</v>
      </c>
    </row>
    <row r="147" spans="1:21" ht="13.2" x14ac:dyDescent="0.25">
      <c r="A147" s="1" t="s">
        <v>129</v>
      </c>
      <c r="B147" s="81" t="s">
        <v>130</v>
      </c>
      <c r="C147" s="82" t="s">
        <v>131</v>
      </c>
      <c r="D147" s="81">
        <v>1</v>
      </c>
      <c r="E147" s="81" t="s">
        <v>123</v>
      </c>
      <c r="F147" s="83"/>
      <c r="G147" s="133">
        <f>G148</f>
        <v>1209115000</v>
      </c>
      <c r="H147" s="161" t="s">
        <v>130</v>
      </c>
      <c r="I147" s="82" t="s">
        <v>131</v>
      </c>
      <c r="J147" s="81">
        <v>1</v>
      </c>
      <c r="K147" s="81" t="s">
        <v>123</v>
      </c>
      <c r="L147" s="83"/>
      <c r="M147" s="83">
        <f>M148</f>
        <v>1716119000</v>
      </c>
      <c r="N147" s="353">
        <f>N148</f>
        <v>-542066000</v>
      </c>
      <c r="O147" s="207" t="s">
        <v>977</v>
      </c>
      <c r="P147" s="180"/>
      <c r="Q147" s="180"/>
      <c r="T147" s="83" cm="1">
        <f t="array" ref="T147">_xlfn._xlws.FILTER(cek_realisasi[Akrual],cek_realisasi[Akun]=Pasca_rakernis[[#This Row],[Column1]],0)</f>
        <v>275791024</v>
      </c>
      <c r="U147" s="83">
        <f>IF(Pasca_rakernis[[#This Row],[Akrual]]&gt;Pasca_rakernis[[#This Row],[JUMLAH ]],Pasca_rakernis[[#This Row],[Akrual]]-Pasca_rakernis[[#This Row],[JUMLAH ]],0)</f>
        <v>0</v>
      </c>
    </row>
    <row r="148" spans="1:21" ht="26.4" x14ac:dyDescent="0.25">
      <c r="A148" s="1" t="s">
        <v>132</v>
      </c>
      <c r="B148" s="287" t="s">
        <v>605</v>
      </c>
      <c r="C148" s="288" t="s">
        <v>133</v>
      </c>
      <c r="D148" s="287"/>
      <c r="E148" s="287" t="s">
        <v>553</v>
      </c>
      <c r="F148" s="289"/>
      <c r="G148" s="290">
        <f>SUM(G149,G159,G168,G180,G191,G205,G217,G228,G236)</f>
        <v>1209115000</v>
      </c>
      <c r="H148" s="291" t="s">
        <v>605</v>
      </c>
      <c r="I148" s="288" t="s">
        <v>133</v>
      </c>
      <c r="J148" s="287"/>
      <c r="K148" s="287" t="s">
        <v>553</v>
      </c>
      <c r="L148" s="289"/>
      <c r="M148" s="289">
        <f>SUM(M149,M159,M168,M180,M191,M205,M217,M228,M236,M244,M262,M277,M280,M284,M289,M292)</f>
        <v>1716119000</v>
      </c>
      <c r="N148" s="317">
        <f>SUM(N149,N159,N168,N180,N191,N205,N217,N228,N236,N244,N262,N277,N280,N284,N289)</f>
        <v>-542066000</v>
      </c>
      <c r="O148" s="207" t="s">
        <v>977</v>
      </c>
      <c r="P148" s="180"/>
      <c r="Q148" s="180"/>
      <c r="T148" s="289" cm="1">
        <f t="array" ref="T148">_xlfn._xlws.FILTER(cek_realisasi[Akrual],cek_realisasi[Akun]=Pasca_rakernis[[#This Row],[Column1]],0)</f>
        <v>275791024</v>
      </c>
      <c r="U148" s="289">
        <f>IF(Pasca_rakernis[[#This Row],[Akrual]]&gt;Pasca_rakernis[[#This Row],[JUMLAH ]],Pasca_rakernis[[#This Row],[Akrual]]-Pasca_rakernis[[#This Row],[JUMLAH ]],0)</f>
        <v>0</v>
      </c>
    </row>
    <row r="149" spans="1:21" ht="13.2" x14ac:dyDescent="0.25">
      <c r="A149" s="1" t="s">
        <v>134</v>
      </c>
      <c r="B149" s="63" t="s">
        <v>21</v>
      </c>
      <c r="C149" s="64" t="s">
        <v>629</v>
      </c>
      <c r="D149" s="63"/>
      <c r="E149" s="63"/>
      <c r="F149" s="65"/>
      <c r="G149" s="127">
        <f>SUM(G150,G155,G157)</f>
        <v>72100000</v>
      </c>
      <c r="H149" s="155" t="s">
        <v>21</v>
      </c>
      <c r="I149" s="64" t="s">
        <v>629</v>
      </c>
      <c r="J149" s="63"/>
      <c r="K149" s="63"/>
      <c r="L149" s="65"/>
      <c r="M149" s="65">
        <f>SUM(M150,M155,M157)</f>
        <v>61900000</v>
      </c>
      <c r="N149" s="327">
        <f>SUM(N150,N155,N157)</f>
        <v>10200000</v>
      </c>
      <c r="O149" s="207" t="s">
        <v>977</v>
      </c>
      <c r="P149" s="180" t="s">
        <v>505</v>
      </c>
      <c r="Q149" s="180" t="s">
        <v>506</v>
      </c>
      <c r="S149" s="223"/>
      <c r="T149" s="65" cm="1">
        <f t="array" ref="T149">_xlfn._xlws.FILTER(cek_realisasi[Akrual],cek_realisasi[Akun]=Pasca_rakernis[[#This Row],[Column1]],0)</f>
        <v>27285195</v>
      </c>
      <c r="U149" s="65">
        <f>IF(Pasca_rakernis[[#This Row],[Akrual]]&gt;Pasca_rakernis[[#This Row],[JUMLAH ]],Pasca_rakernis[[#This Row],[Akrual]]-Pasca_rakernis[[#This Row],[JUMLAH ]],0)</f>
        <v>0</v>
      </c>
    </row>
    <row r="150" spans="1:21" ht="13.2" x14ac:dyDescent="0.25">
      <c r="A150" s="1" t="s">
        <v>135</v>
      </c>
      <c r="B150" s="45" t="s">
        <v>523</v>
      </c>
      <c r="C150" s="46" t="s">
        <v>24</v>
      </c>
      <c r="D150" s="45"/>
      <c r="E150" s="45"/>
      <c r="F150" s="47"/>
      <c r="G150" s="121">
        <f>SUM(G151:G154)</f>
        <v>22000000</v>
      </c>
      <c r="H150" s="149" t="s">
        <v>523</v>
      </c>
      <c r="I150" s="46" t="s">
        <v>24</v>
      </c>
      <c r="J150" s="45"/>
      <c r="K150" s="45"/>
      <c r="L150" s="47"/>
      <c r="M150" s="47">
        <f>SUM(M151:M154)</f>
        <v>15000000</v>
      </c>
      <c r="N150" s="323">
        <f>SUM(N151:N154)</f>
        <v>7000000</v>
      </c>
      <c r="O150" s="207" t="s">
        <v>977</v>
      </c>
      <c r="P150" s="180"/>
      <c r="Q150" s="180"/>
      <c r="R150" s="4" t="s">
        <v>131</v>
      </c>
      <c r="S150" s="223" t="s">
        <v>506</v>
      </c>
      <c r="T150" s="47" cm="1">
        <f t="array" ref="T150">_xlfn._xlws.FILTER(cek_realisasi[Akrual],cek_realisasi[Akun]=Pasca_rakernis[[#This Row],[Column1]],0)</f>
        <v>4992850</v>
      </c>
      <c r="U150" s="47">
        <f>IF(Pasca_rakernis[[#This Row],[Akrual]]&gt;Pasca_rakernis[[#This Row],[JUMLAH ]],Pasca_rakernis[[#This Row],[Akrual]]-Pasca_rakernis[[#This Row],[JUMLAH ]],0)</f>
        <v>0</v>
      </c>
    </row>
    <row r="151" spans="1:21" ht="13.2" x14ac:dyDescent="0.25">
      <c r="A151" s="1" t="s">
        <v>136</v>
      </c>
      <c r="B151" s="48"/>
      <c r="C151" s="49" t="s">
        <v>630</v>
      </c>
      <c r="D151" s="48">
        <v>4</v>
      </c>
      <c r="E151" s="48" t="s">
        <v>120</v>
      </c>
      <c r="F151" s="50">
        <v>1500000</v>
      </c>
      <c r="G151" s="122">
        <f>ROUNDDOWN(D151*F151,-3)</f>
        <v>6000000</v>
      </c>
      <c r="H151" s="150"/>
      <c r="I151" s="201" t="s">
        <v>630</v>
      </c>
      <c r="J151" s="202">
        <v>3</v>
      </c>
      <c r="K151" s="202" t="s">
        <v>120</v>
      </c>
      <c r="L151" s="204">
        <v>1500000</v>
      </c>
      <c r="M151" s="204">
        <f>ROUNDDOWN(J151*L151,-3)</f>
        <v>4500000</v>
      </c>
      <c r="N151" s="376">
        <f>G151-M151</f>
        <v>1500000</v>
      </c>
      <c r="O151" s="207" t="str">
        <f t="shared" ref="O151:O154" si="19">IF(AND(ISBLANK(H151),N151&lt;&gt;0),"Rev detil","")</f>
        <v>Rev detil</v>
      </c>
      <c r="P151" s="180"/>
      <c r="Q151" s="180"/>
      <c r="T151" s="204" cm="1">
        <f t="array" ref="T151">_xlfn._xlws.FILTER(cek_realisasi[Akrual],cek_realisasi[Akun]=Pasca_rakernis[[#This Row],[Column1]],0)</f>
        <v>1495000</v>
      </c>
      <c r="U151" s="204">
        <f>IF(Pasca_rakernis[[#This Row],[Akrual]]&gt;Pasca_rakernis[[#This Row],[JUMLAH ]],Pasca_rakernis[[#This Row],[Akrual]]-Pasca_rakernis[[#This Row],[JUMLAH ]],0)</f>
        <v>0</v>
      </c>
    </row>
    <row r="152" spans="1:21" ht="13.2" x14ac:dyDescent="0.25">
      <c r="A152" s="1" t="s">
        <v>137</v>
      </c>
      <c r="B152" s="48"/>
      <c r="C152" s="49" t="s">
        <v>562</v>
      </c>
      <c r="D152" s="48">
        <v>4</v>
      </c>
      <c r="E152" s="48" t="s">
        <v>120</v>
      </c>
      <c r="F152" s="50">
        <v>1500000</v>
      </c>
      <c r="G152" s="122">
        <f>ROUNDDOWN(D152*F152,-3)</f>
        <v>6000000</v>
      </c>
      <c r="H152" s="150"/>
      <c r="I152" s="201" t="s">
        <v>562</v>
      </c>
      <c r="J152" s="202">
        <v>3</v>
      </c>
      <c r="K152" s="202" t="s">
        <v>120</v>
      </c>
      <c r="L152" s="204">
        <v>1500000</v>
      </c>
      <c r="M152" s="204">
        <f>ROUNDDOWN(J152*L152,-3)</f>
        <v>4500000</v>
      </c>
      <c r="N152" s="376">
        <f>G152-M152</f>
        <v>1500000</v>
      </c>
      <c r="O152" s="207" t="str">
        <f t="shared" si="19"/>
        <v>Rev detil</v>
      </c>
      <c r="P152" s="180"/>
      <c r="Q152" s="180"/>
      <c r="T152" s="204" cm="1">
        <f t="array" ref="T152">_xlfn._xlws.FILTER(cek_realisasi[Akrual],cek_realisasi[Akun]=Pasca_rakernis[[#This Row],[Column1]],0)</f>
        <v>1500000</v>
      </c>
      <c r="U152" s="204">
        <f>IF(Pasca_rakernis[[#This Row],[Akrual]]&gt;Pasca_rakernis[[#This Row],[JUMLAH ]],Pasca_rakernis[[#This Row],[Akrual]]-Pasca_rakernis[[#This Row],[JUMLAH ]],0)</f>
        <v>0</v>
      </c>
    </row>
    <row r="153" spans="1:21" ht="13.2" x14ac:dyDescent="0.25">
      <c r="A153" s="1" t="s">
        <v>138</v>
      </c>
      <c r="B153" s="48"/>
      <c r="C153" s="49" t="s">
        <v>563</v>
      </c>
      <c r="D153" s="48">
        <v>4</v>
      </c>
      <c r="E153" s="48" t="s">
        <v>120</v>
      </c>
      <c r="F153" s="50">
        <v>1000000</v>
      </c>
      <c r="G153" s="122">
        <f>ROUNDDOWN(D153*F153,-3)</f>
        <v>4000000</v>
      </c>
      <c r="H153" s="150"/>
      <c r="I153" s="201" t="s">
        <v>563</v>
      </c>
      <c r="J153" s="202">
        <v>3</v>
      </c>
      <c r="K153" s="202" t="s">
        <v>120</v>
      </c>
      <c r="L153" s="204">
        <v>1000000</v>
      </c>
      <c r="M153" s="204">
        <f>ROUNDDOWN(J153*L153,-3)</f>
        <v>3000000</v>
      </c>
      <c r="N153" s="376">
        <f>G153-M153</f>
        <v>1000000</v>
      </c>
      <c r="O153" s="207" t="str">
        <f t="shared" si="19"/>
        <v>Rev detil</v>
      </c>
      <c r="P153" s="180"/>
      <c r="Q153" s="180"/>
      <c r="T153" s="204" cm="1">
        <f t="array" ref="T153">_xlfn._xlws.FILTER(cek_realisasi[Akrual],cek_realisasi[Akun]=Pasca_rakernis[[#This Row],[Column1]],0)</f>
        <v>998000</v>
      </c>
      <c r="U153" s="204">
        <f>IF(Pasca_rakernis[[#This Row],[Akrual]]&gt;Pasca_rakernis[[#This Row],[JUMLAH ]],Pasca_rakernis[[#This Row],[Akrual]]-Pasca_rakernis[[#This Row],[JUMLAH ]],0)</f>
        <v>0</v>
      </c>
    </row>
    <row r="154" spans="1:21" ht="13.2" x14ac:dyDescent="0.25">
      <c r="A154" s="1" t="s">
        <v>631</v>
      </c>
      <c r="B154" s="48"/>
      <c r="C154" s="49" t="s">
        <v>632</v>
      </c>
      <c r="D154" s="48">
        <v>12</v>
      </c>
      <c r="E154" s="48" t="s">
        <v>633</v>
      </c>
      <c r="F154" s="50">
        <v>500000</v>
      </c>
      <c r="G154" s="122">
        <f>ROUNDDOWN(D154*F154,-3)</f>
        <v>6000000</v>
      </c>
      <c r="H154" s="150"/>
      <c r="I154" s="201" t="s">
        <v>632</v>
      </c>
      <c r="J154" s="202">
        <v>6</v>
      </c>
      <c r="K154" s="202" t="s">
        <v>633</v>
      </c>
      <c r="L154" s="204">
        <v>500000</v>
      </c>
      <c r="M154" s="204">
        <f>ROUNDDOWN(J154*L154,-3)</f>
        <v>3000000</v>
      </c>
      <c r="N154" s="376">
        <f>G154-M154</f>
        <v>3000000</v>
      </c>
      <c r="O154" s="187" t="str">
        <f t="shared" si="19"/>
        <v>Rev detil</v>
      </c>
      <c r="P154" s="180"/>
      <c r="Q154" s="180"/>
      <c r="T154" s="204" cm="1">
        <f t="array" ref="T154">_xlfn._xlws.FILTER(cek_realisasi[Akrual],cek_realisasi[Akun]=Pasca_rakernis[[#This Row],[Column1]],0)</f>
        <v>999850</v>
      </c>
      <c r="U154" s="204">
        <f>IF(Pasca_rakernis[[#This Row],[Akrual]]&gt;Pasca_rakernis[[#This Row],[JUMLAH ]],Pasca_rakernis[[#This Row],[Akrual]]-Pasca_rakernis[[#This Row],[JUMLAH ]],0)</f>
        <v>0</v>
      </c>
    </row>
    <row r="155" spans="1:21" ht="13.2" x14ac:dyDescent="0.25">
      <c r="A155" s="1" t="s">
        <v>139</v>
      </c>
      <c r="B155" s="57" t="s">
        <v>525</v>
      </c>
      <c r="C155" s="58" t="s">
        <v>35</v>
      </c>
      <c r="D155" s="57"/>
      <c r="E155" s="57"/>
      <c r="F155" s="59"/>
      <c r="G155" s="125">
        <f>G156</f>
        <v>48000000</v>
      </c>
      <c r="H155" s="153" t="s">
        <v>525</v>
      </c>
      <c r="I155" s="58" t="s">
        <v>35</v>
      </c>
      <c r="J155" s="57"/>
      <c r="K155" s="57"/>
      <c r="L155" s="59"/>
      <c r="M155" s="59">
        <f>M156</f>
        <v>44800000</v>
      </c>
      <c r="N155" s="325">
        <f>N156</f>
        <v>3200000</v>
      </c>
      <c r="O155" s="207" t="s">
        <v>977</v>
      </c>
      <c r="P155" s="180"/>
      <c r="Q155" s="180"/>
      <c r="R155" s="4" t="s">
        <v>131</v>
      </c>
      <c r="S155" s="223" t="s">
        <v>506</v>
      </c>
      <c r="T155" s="59" cm="1">
        <f t="array" ref="T155">_xlfn._xlws.FILTER(cek_realisasi[Akrual],cek_realisasi[Akun]=Pasca_rakernis[[#This Row],[Column1]],0)</f>
        <v>21992345</v>
      </c>
      <c r="U155" s="59">
        <f>IF(Pasca_rakernis[[#This Row],[Akrual]]&gt;Pasca_rakernis[[#This Row],[JUMLAH ]],Pasca_rakernis[[#This Row],[Akrual]]-Pasca_rakernis[[#This Row],[JUMLAH ]],0)</f>
        <v>0</v>
      </c>
    </row>
    <row r="156" spans="1:21" ht="13.2" x14ac:dyDescent="0.25">
      <c r="A156" s="1" t="s">
        <v>140</v>
      </c>
      <c r="B156" s="48"/>
      <c r="C156" s="49" t="s">
        <v>634</v>
      </c>
      <c r="D156" s="48">
        <v>12</v>
      </c>
      <c r="E156" s="48" t="s">
        <v>26</v>
      </c>
      <c r="F156" s="50">
        <v>4000000</v>
      </c>
      <c r="G156" s="122">
        <f>ROUNDDOWN(D156*F156,-3)</f>
        <v>48000000</v>
      </c>
      <c r="H156" s="150"/>
      <c r="I156" s="201" t="s">
        <v>634</v>
      </c>
      <c r="J156" s="202">
        <v>8</v>
      </c>
      <c r="K156" s="202" t="s">
        <v>26</v>
      </c>
      <c r="L156" s="204">
        <v>5600000</v>
      </c>
      <c r="M156" s="204">
        <f>ROUNDDOWN(J156*L156,-3)</f>
        <v>44800000</v>
      </c>
      <c r="N156" s="376">
        <f>G156-M156</f>
        <v>3200000</v>
      </c>
      <c r="O156" s="187" t="str">
        <f>IF(AND(ISBLANK(H156),N156&lt;&gt;0),"Rev detil","")</f>
        <v>Rev detil</v>
      </c>
      <c r="P156" s="180"/>
      <c r="Q156" s="180"/>
      <c r="T156" s="204" cm="1">
        <f t="array" ref="T156">_xlfn._xlws.FILTER(cek_realisasi[Akrual],cek_realisasi[Akun]=Pasca_rakernis[[#This Row],[Column1]],0)</f>
        <v>21992345</v>
      </c>
      <c r="U156" s="204">
        <f>IF(Pasca_rakernis[[#This Row],[Akrual]]&gt;Pasca_rakernis[[#This Row],[JUMLAH ]],Pasca_rakernis[[#This Row],[Akrual]]-Pasca_rakernis[[#This Row],[JUMLAH ]],0)</f>
        <v>0</v>
      </c>
    </row>
    <row r="157" spans="1:21" ht="13.2" x14ac:dyDescent="0.25">
      <c r="A157" s="1" t="s">
        <v>141</v>
      </c>
      <c r="B157" s="51" t="s">
        <v>582</v>
      </c>
      <c r="C157" s="52" t="s">
        <v>80</v>
      </c>
      <c r="D157" s="51"/>
      <c r="E157" s="51"/>
      <c r="F157" s="53"/>
      <c r="G157" s="123">
        <f>G158</f>
        <v>2100000</v>
      </c>
      <c r="H157" s="151" t="s">
        <v>582</v>
      </c>
      <c r="I157" s="52" t="s">
        <v>80</v>
      </c>
      <c r="J157" s="51"/>
      <c r="K157" s="51"/>
      <c r="L157" s="53"/>
      <c r="M157" s="53">
        <f>M158</f>
        <v>2100000</v>
      </c>
      <c r="N157" s="324">
        <f>N158</f>
        <v>0</v>
      </c>
      <c r="O157" s="207" t="s">
        <v>977</v>
      </c>
      <c r="P157" s="180"/>
      <c r="Q157" s="180"/>
      <c r="R157" s="4" t="s">
        <v>131</v>
      </c>
      <c r="S157" s="223" t="s">
        <v>506</v>
      </c>
      <c r="T157" s="53" cm="1">
        <f t="array" ref="T157">_xlfn._xlws.FILTER(cek_realisasi[Akrual],cek_realisasi[Akun]=Pasca_rakernis[[#This Row],[Column1]],0)</f>
        <v>300000</v>
      </c>
      <c r="U157" s="53">
        <f>IF(Pasca_rakernis[[#This Row],[Akrual]]&gt;Pasca_rakernis[[#This Row],[JUMLAH ]],Pasca_rakernis[[#This Row],[Akrual]]-Pasca_rakernis[[#This Row],[JUMLAH ]],0)</f>
        <v>0</v>
      </c>
    </row>
    <row r="158" spans="1:21" ht="13.2" hidden="1" x14ac:dyDescent="0.25">
      <c r="A158" s="1" t="s">
        <v>142</v>
      </c>
      <c r="B158" s="48"/>
      <c r="C158" s="49" t="s">
        <v>635</v>
      </c>
      <c r="D158" s="48">
        <v>14</v>
      </c>
      <c r="E158" s="48" t="s">
        <v>26</v>
      </c>
      <c r="F158" s="50">
        <v>150000</v>
      </c>
      <c r="G158" s="122">
        <f>ROUNDDOWN(D158*F158,-3)</f>
        <v>2100000</v>
      </c>
      <c r="H158" s="150"/>
      <c r="I158" s="49" t="s">
        <v>635</v>
      </c>
      <c r="J158" s="48">
        <v>14</v>
      </c>
      <c r="K158" s="48" t="s">
        <v>26</v>
      </c>
      <c r="L158" s="50">
        <v>150000</v>
      </c>
      <c r="M158" s="50">
        <f>ROUNDDOWN(J158*L158,-3)</f>
        <v>2100000</v>
      </c>
      <c r="N158" s="247">
        <f>G158-M158</f>
        <v>0</v>
      </c>
      <c r="O158" s="178" t="str">
        <f>IF(AND(ISBLANK(H158),N158&lt;&gt;0),"Rev detil","")</f>
        <v/>
      </c>
      <c r="P158" s="180"/>
      <c r="Q158" s="180"/>
      <c r="T158" s="50" cm="1">
        <f t="array" ref="T158">_xlfn._xlws.FILTER(cek_realisasi[Akrual],cek_realisasi[Akun]=Pasca_rakernis[[#This Row],[Column1]],0)</f>
        <v>300000</v>
      </c>
      <c r="U158" s="50">
        <f>IF(Pasca_rakernis[[#This Row],[Akrual]]&gt;Pasca_rakernis[[#This Row],[JUMLAH ]],Pasca_rakernis[[#This Row],[Akrual]]-Pasca_rakernis[[#This Row],[JUMLAH ]],0)</f>
        <v>0</v>
      </c>
    </row>
    <row r="159" spans="1:21" ht="13.2" x14ac:dyDescent="0.25">
      <c r="A159" s="1" t="s">
        <v>143</v>
      </c>
      <c r="B159" s="93" t="s">
        <v>38</v>
      </c>
      <c r="C159" s="94" t="s">
        <v>636</v>
      </c>
      <c r="D159" s="93"/>
      <c r="E159" s="93"/>
      <c r="F159" s="95"/>
      <c r="G159" s="137">
        <f>SUM(G160,G163,G165)</f>
        <v>572300000</v>
      </c>
      <c r="H159" s="165" t="s">
        <v>38</v>
      </c>
      <c r="I159" s="94" t="s">
        <v>1009</v>
      </c>
      <c r="J159" s="93"/>
      <c r="K159" s="93"/>
      <c r="L159" s="95"/>
      <c r="M159" s="95">
        <f>SUM(M160,M163,M165)</f>
        <v>498618000</v>
      </c>
      <c r="N159" s="345">
        <f>SUM(N160,N163,N165)</f>
        <v>73682000</v>
      </c>
      <c r="O159" s="207" t="s">
        <v>977</v>
      </c>
      <c r="P159" s="180" t="s">
        <v>505</v>
      </c>
      <c r="Q159" s="180" t="s">
        <v>506</v>
      </c>
      <c r="S159" s="223"/>
      <c r="T159" s="95" cm="1">
        <f t="array" ref="T159">_xlfn._xlws.FILTER(cek_realisasi[Akrual],cek_realisasi[Akun]=Pasca_rakernis[[#This Row],[Column1]],0)</f>
        <v>117188341</v>
      </c>
      <c r="U159" s="95">
        <f>IF(Pasca_rakernis[[#This Row],[Akrual]]&gt;Pasca_rakernis[[#This Row],[JUMLAH ]],Pasca_rakernis[[#This Row],[Akrual]]-Pasca_rakernis[[#This Row],[JUMLAH ]],0)</f>
        <v>0</v>
      </c>
    </row>
    <row r="160" spans="1:21" ht="13.2" x14ac:dyDescent="0.25">
      <c r="A160" s="1" t="s">
        <v>144</v>
      </c>
      <c r="B160" s="57" t="s">
        <v>523</v>
      </c>
      <c r="C160" s="58" t="s">
        <v>24</v>
      </c>
      <c r="D160" s="57"/>
      <c r="E160" s="57"/>
      <c r="F160" s="59"/>
      <c r="G160" s="125">
        <f>SUM(G161:G162)</f>
        <v>10000000</v>
      </c>
      <c r="H160" s="153" t="s">
        <v>523</v>
      </c>
      <c r="I160" s="58" t="s">
        <v>24</v>
      </c>
      <c r="J160" s="57"/>
      <c r="K160" s="57"/>
      <c r="L160" s="59"/>
      <c r="M160" s="59">
        <f>SUM(M161:M162)</f>
        <v>5000000</v>
      </c>
      <c r="N160" s="325">
        <f>SUM(N161:N162)</f>
        <v>5000000</v>
      </c>
      <c r="O160" s="207" t="s">
        <v>977</v>
      </c>
      <c r="P160" s="180"/>
      <c r="Q160" s="180"/>
      <c r="R160" s="4" t="s">
        <v>131</v>
      </c>
      <c r="S160" s="223" t="s">
        <v>506</v>
      </c>
      <c r="T160" s="59" cm="1">
        <f t="array" ref="T160">_xlfn._xlws.FILTER(cek_realisasi[Akrual],cek_realisasi[Akun]=Pasca_rakernis[[#This Row],[Column1]],0)</f>
        <v>2455000</v>
      </c>
      <c r="U160" s="59">
        <f>IF(Pasca_rakernis[[#This Row],[Akrual]]&gt;Pasca_rakernis[[#This Row],[JUMLAH ]],Pasca_rakernis[[#This Row],[Akrual]]-Pasca_rakernis[[#This Row],[JUMLAH ]],0)</f>
        <v>0</v>
      </c>
    </row>
    <row r="161" spans="1:26" ht="13.2" x14ac:dyDescent="0.25">
      <c r="A161" s="1" t="s">
        <v>145</v>
      </c>
      <c r="B161" s="48"/>
      <c r="C161" s="49" t="s">
        <v>637</v>
      </c>
      <c r="D161" s="48">
        <v>4</v>
      </c>
      <c r="E161" s="48" t="s">
        <v>120</v>
      </c>
      <c r="F161" s="50">
        <v>1500000</v>
      </c>
      <c r="G161" s="122">
        <f>ROUNDDOWN(D161*F161,-3)</f>
        <v>6000000</v>
      </c>
      <c r="H161" s="150"/>
      <c r="I161" s="201" t="s">
        <v>637</v>
      </c>
      <c r="J161" s="202">
        <v>2</v>
      </c>
      <c r="K161" s="202" t="s">
        <v>120</v>
      </c>
      <c r="L161" s="204">
        <v>1500000</v>
      </c>
      <c r="M161" s="204">
        <f>ROUNDDOWN(J161*L161,-3)</f>
        <v>3000000</v>
      </c>
      <c r="N161" s="376">
        <f>G161-M161</f>
        <v>3000000</v>
      </c>
      <c r="O161" s="187" t="str">
        <f t="shared" ref="O161:O162" si="20">IF(AND(ISBLANK(H161),N161&lt;&gt;0),"Rev detil","")</f>
        <v>Rev detil</v>
      </c>
      <c r="P161" s="180"/>
      <c r="Q161" s="180"/>
      <c r="T161" s="204" cm="1">
        <f t="array" ref="T161">_xlfn._xlws.FILTER(cek_realisasi[Akrual],cek_realisasi[Akun]=Pasca_rakernis[[#This Row],[Column1]],0)</f>
        <v>1455000</v>
      </c>
      <c r="U161" s="204">
        <f>IF(Pasca_rakernis[[#This Row],[Akrual]]&gt;Pasca_rakernis[[#This Row],[JUMLAH ]],Pasca_rakernis[[#This Row],[Akrual]]-Pasca_rakernis[[#This Row],[JUMLAH ]],0)</f>
        <v>0</v>
      </c>
    </row>
    <row r="162" spans="1:26" ht="13.2" x14ac:dyDescent="0.25">
      <c r="A162" s="1" t="s">
        <v>146</v>
      </c>
      <c r="B162" s="48"/>
      <c r="C162" s="49" t="s">
        <v>638</v>
      </c>
      <c r="D162" s="48">
        <v>4</v>
      </c>
      <c r="E162" s="48" t="s">
        <v>120</v>
      </c>
      <c r="F162" s="50">
        <v>1000000</v>
      </c>
      <c r="G162" s="122">
        <f>ROUNDDOWN(D162*F162,-3)</f>
        <v>4000000</v>
      </c>
      <c r="H162" s="150"/>
      <c r="I162" s="201" t="s">
        <v>638</v>
      </c>
      <c r="J162" s="202">
        <v>2</v>
      </c>
      <c r="K162" s="202" t="s">
        <v>120</v>
      </c>
      <c r="L162" s="204">
        <v>1000000</v>
      </c>
      <c r="M162" s="204">
        <f>ROUNDDOWN(J162*L162,-3)</f>
        <v>2000000</v>
      </c>
      <c r="N162" s="376">
        <f>G162-M162</f>
        <v>2000000</v>
      </c>
      <c r="O162" s="187" t="str">
        <f t="shared" si="20"/>
        <v>Rev detil</v>
      </c>
      <c r="P162" s="180"/>
      <c r="Q162" s="180"/>
      <c r="T162" s="204" cm="1">
        <f t="array" ref="T162">_xlfn._xlws.FILTER(cek_realisasi[Akrual],cek_realisasi[Akun]=Pasca_rakernis[[#This Row],[Column1]],0)</f>
        <v>1000000</v>
      </c>
      <c r="U162" s="204">
        <f>IF(Pasca_rakernis[[#This Row],[Akrual]]&gt;Pasca_rakernis[[#This Row],[JUMLAH ]],Pasca_rakernis[[#This Row],[Akrual]]-Pasca_rakernis[[#This Row],[JUMLAH ]],0)</f>
        <v>0</v>
      </c>
    </row>
    <row r="163" spans="1:26" ht="13.2" x14ac:dyDescent="0.25">
      <c r="A163" s="1" t="s">
        <v>639</v>
      </c>
      <c r="B163" s="51" t="s">
        <v>524</v>
      </c>
      <c r="C163" s="52" t="s">
        <v>73</v>
      </c>
      <c r="D163" s="51"/>
      <c r="E163" s="51"/>
      <c r="F163" s="53"/>
      <c r="G163" s="123">
        <f>G164</f>
        <v>7800000</v>
      </c>
      <c r="H163" s="151" t="s">
        <v>524</v>
      </c>
      <c r="I163" s="52" t="s">
        <v>73</v>
      </c>
      <c r="J163" s="51"/>
      <c r="K163" s="51"/>
      <c r="L163" s="53"/>
      <c r="M163" s="53">
        <f>M164</f>
        <v>7800000</v>
      </c>
      <c r="N163" s="324">
        <f>N164</f>
        <v>0</v>
      </c>
      <c r="O163" s="207" t="s">
        <v>977</v>
      </c>
      <c r="P163" s="180"/>
      <c r="Q163" s="180"/>
      <c r="R163" s="4" t="s">
        <v>131</v>
      </c>
      <c r="S163" s="223" t="s">
        <v>506</v>
      </c>
      <c r="T163" s="53" cm="1">
        <f t="array" ref="T163">_xlfn._xlws.FILTER(cek_realisasi[Akrual],cek_realisasi[Akun]=Pasca_rakernis[[#This Row],[Column1]],0)</f>
        <v>0</v>
      </c>
      <c r="U163" s="53">
        <f>IF(Pasca_rakernis[[#This Row],[Akrual]]&gt;Pasca_rakernis[[#This Row],[JUMLAH ]],Pasca_rakernis[[#This Row],[Akrual]]-Pasca_rakernis[[#This Row],[JUMLAH ]],0)</f>
        <v>0</v>
      </c>
      <c r="X163" s="307"/>
    </row>
    <row r="164" spans="1:26" ht="13.2" hidden="1" x14ac:dyDescent="0.25">
      <c r="A164" s="1" t="s">
        <v>640</v>
      </c>
      <c r="B164" s="48"/>
      <c r="C164" s="49" t="s">
        <v>621</v>
      </c>
      <c r="D164" s="48">
        <v>12</v>
      </c>
      <c r="E164" s="48" t="s">
        <v>120</v>
      </c>
      <c r="F164" s="50">
        <v>650000</v>
      </c>
      <c r="G164" s="122">
        <f>ROUNDDOWN(D164*F164,-3)</f>
        <v>7800000</v>
      </c>
      <c r="H164" s="150"/>
      <c r="I164" s="49" t="s">
        <v>960</v>
      </c>
      <c r="J164" s="48">
        <v>2</v>
      </c>
      <c r="K164" s="48" t="s">
        <v>120</v>
      </c>
      <c r="L164" s="50">
        <v>3900000</v>
      </c>
      <c r="M164" s="50">
        <f>ROUNDDOWN(J164*L164,-3)</f>
        <v>7800000</v>
      </c>
      <c r="N164" s="247">
        <f>G164-M164</f>
        <v>0</v>
      </c>
      <c r="O164" s="178" t="str">
        <f>IF(AND(ISBLANK(H164),N164&lt;&gt;0),"Rev detil","")</f>
        <v/>
      </c>
      <c r="P164" s="180"/>
      <c r="Q164" s="180"/>
      <c r="T164" s="50" cm="1">
        <f t="array" ref="T164">_xlfn._xlws.FILTER(cek_realisasi[Akrual],cek_realisasi[Akun]=Pasca_rakernis[[#This Row],[Column1]],0)</f>
        <v>0</v>
      </c>
      <c r="U164" s="50">
        <f>IF(Pasca_rakernis[[#This Row],[Akrual]]&gt;Pasca_rakernis[[#This Row],[JUMLAH ]],Pasca_rakernis[[#This Row],[Akrual]]-Pasca_rakernis[[#This Row],[JUMLAH ]],0)</f>
        <v>0</v>
      </c>
    </row>
    <row r="165" spans="1:26" ht="13.2" x14ac:dyDescent="0.25">
      <c r="A165" s="1" t="s">
        <v>148</v>
      </c>
      <c r="B165" s="45" t="s">
        <v>525</v>
      </c>
      <c r="C165" s="46" t="s">
        <v>35</v>
      </c>
      <c r="D165" s="45"/>
      <c r="E165" s="45"/>
      <c r="F165" s="47"/>
      <c r="G165" s="121">
        <f>SUM(G166:G167)</f>
        <v>554500000</v>
      </c>
      <c r="H165" s="149" t="s">
        <v>525</v>
      </c>
      <c r="I165" s="46" t="s">
        <v>35</v>
      </c>
      <c r="J165" s="45"/>
      <c r="K165" s="45"/>
      <c r="L165" s="47"/>
      <c r="M165" s="47">
        <f>SUM(M166:M167)</f>
        <v>485818000</v>
      </c>
      <c r="N165" s="323">
        <f>SUM(N166:N167)</f>
        <v>68682000</v>
      </c>
      <c r="O165" s="207" t="s">
        <v>977</v>
      </c>
      <c r="P165" s="180"/>
      <c r="Q165" s="180"/>
      <c r="R165" s="4" t="s">
        <v>131</v>
      </c>
      <c r="S165" s="223" t="s">
        <v>506</v>
      </c>
      <c r="T165" s="47" cm="1">
        <f t="array" ref="T165">_xlfn._xlws.FILTER(cek_realisasi[Akrual],cek_realisasi[Akun]=Pasca_rakernis[[#This Row],[Column1]],0)</f>
        <v>114733341</v>
      </c>
      <c r="U165" s="47">
        <f>IF(Pasca_rakernis[[#This Row],[Akrual]]&gt;Pasca_rakernis[[#This Row],[JUMLAH ]],Pasca_rakernis[[#This Row],[Akrual]]-Pasca_rakernis[[#This Row],[JUMLAH ]],0)</f>
        <v>0</v>
      </c>
    </row>
    <row r="166" spans="1:26" ht="26.4" x14ac:dyDescent="0.25">
      <c r="A166" s="1" t="s">
        <v>149</v>
      </c>
      <c r="B166" s="48"/>
      <c r="C166" s="49" t="s">
        <v>641</v>
      </c>
      <c r="D166" s="48">
        <v>55</v>
      </c>
      <c r="E166" s="48" t="s">
        <v>26</v>
      </c>
      <c r="F166" s="50">
        <v>6075000</v>
      </c>
      <c r="G166" s="122">
        <f>ROUNDDOWN(D166*F166,-3)</f>
        <v>334125000</v>
      </c>
      <c r="H166" s="150"/>
      <c r="I166" s="201" t="s">
        <v>1010</v>
      </c>
      <c r="J166" s="202">
        <v>68</v>
      </c>
      <c r="K166" s="202" t="s">
        <v>26</v>
      </c>
      <c r="L166" s="204">
        <v>6548868</v>
      </c>
      <c r="M166" s="204">
        <f>ROUNDDOWN(J166*L166,-3)</f>
        <v>445323000</v>
      </c>
      <c r="N166" s="375">
        <f>G166-M166</f>
        <v>-111198000</v>
      </c>
      <c r="O166" s="187" t="str">
        <f t="shared" ref="O166:O167" si="21">IF(AND(ISBLANK(H166),N166&lt;&gt;0),"Rev detil","")</f>
        <v>Rev detil</v>
      </c>
      <c r="P166" s="180"/>
      <c r="Q166" s="180"/>
      <c r="T166" s="204" cm="1">
        <f t="array" ref="T166">_xlfn._xlws.FILTER(cek_realisasi[Akrual],cek_realisasi[Akun]=Pasca_rakernis[[#This Row],[Column1]],0)</f>
        <v>49909266</v>
      </c>
      <c r="U166" s="204">
        <f>IF(Pasca_rakernis[[#This Row],[Akrual]]&gt;Pasca_rakernis[[#This Row],[JUMLAH ]],Pasca_rakernis[[#This Row],[Akrual]]-Pasca_rakernis[[#This Row],[JUMLAH ]],0)</f>
        <v>0</v>
      </c>
      <c r="W166" s="427"/>
    </row>
    <row r="167" spans="1:26" ht="26.4" x14ac:dyDescent="0.25">
      <c r="A167" s="1" t="s">
        <v>150</v>
      </c>
      <c r="B167" s="48"/>
      <c r="C167" s="49" t="s">
        <v>642</v>
      </c>
      <c r="D167" s="48">
        <v>36</v>
      </c>
      <c r="E167" s="48" t="s">
        <v>26</v>
      </c>
      <c r="F167" s="50">
        <v>6121528</v>
      </c>
      <c r="G167" s="122">
        <f>ROUNDDOWN(D167*F167,-3)</f>
        <v>220375000</v>
      </c>
      <c r="H167" s="150"/>
      <c r="I167" s="201" t="s">
        <v>642</v>
      </c>
      <c r="J167" s="202">
        <v>7</v>
      </c>
      <c r="K167" s="202" t="s">
        <v>26</v>
      </c>
      <c r="L167" s="204">
        <v>5785000</v>
      </c>
      <c r="M167" s="204">
        <f>ROUNDDOWN(J167*L167,-3)</f>
        <v>40495000</v>
      </c>
      <c r="N167" s="376">
        <f>G167-M167</f>
        <v>179880000</v>
      </c>
      <c r="O167" s="187" t="str">
        <f t="shared" si="21"/>
        <v>Rev detil</v>
      </c>
      <c r="P167" s="180"/>
      <c r="Q167" s="180"/>
      <c r="T167" s="428" cm="1">
        <f t="array" ref="T167">_xlfn._xlws.FILTER(cek_realisasi[Akrual],cek_realisasi[Akun]=Pasca_rakernis[[#This Row],[Column1]],0)</f>
        <v>64824075</v>
      </c>
      <c r="U167" s="428">
        <f>IF(Pasca_rakernis[[#This Row],[Akrual]]&gt;Pasca_rakernis[[#This Row],[JUMLAH ]],Pasca_rakernis[[#This Row],[Akrual]]-Pasca_rakernis[[#This Row],[JUMLAH ]],0)</f>
        <v>24329075</v>
      </c>
      <c r="W167" s="427"/>
      <c r="X167" s="427"/>
      <c r="Z167" s="427"/>
    </row>
    <row r="168" spans="1:26" ht="26.4" x14ac:dyDescent="0.25">
      <c r="A168" s="1" t="s">
        <v>151</v>
      </c>
      <c r="B168" s="63" t="s">
        <v>91</v>
      </c>
      <c r="C168" s="64" t="s">
        <v>152</v>
      </c>
      <c r="D168" s="63"/>
      <c r="E168" s="63"/>
      <c r="F168" s="65"/>
      <c r="G168" s="127">
        <f>SUM(G169,G174,G176,G178)</f>
        <v>78000000</v>
      </c>
      <c r="H168" s="155" t="s">
        <v>91</v>
      </c>
      <c r="I168" s="64" t="s">
        <v>152</v>
      </c>
      <c r="J168" s="63"/>
      <c r="K168" s="63"/>
      <c r="L168" s="65"/>
      <c r="M168" s="65">
        <f>SUM(M169,M174,M176,M178)</f>
        <v>63200000</v>
      </c>
      <c r="N168" s="327">
        <f>SUM(N169,N174,N176,N178)</f>
        <v>14800000</v>
      </c>
      <c r="O168" s="207" t="s">
        <v>977</v>
      </c>
      <c r="P168" s="180" t="s">
        <v>505</v>
      </c>
      <c r="Q168" s="180" t="s">
        <v>506</v>
      </c>
      <c r="S168" s="223"/>
      <c r="T168" s="65" cm="1">
        <f t="array" ref="T168">_xlfn._xlws.FILTER(cek_realisasi[Akrual],cek_realisasi[Akun]=Pasca_rakernis[[#This Row],[Column1]],0)</f>
        <v>15685970</v>
      </c>
      <c r="U168" s="65">
        <f>IF(Pasca_rakernis[[#This Row],[Akrual]]&gt;Pasca_rakernis[[#This Row],[JUMLAH ]],Pasca_rakernis[[#This Row],[Akrual]]-Pasca_rakernis[[#This Row],[JUMLAH ]],0)</f>
        <v>0</v>
      </c>
      <c r="Z168" s="427"/>
    </row>
    <row r="169" spans="1:26" ht="13.2" x14ac:dyDescent="0.25">
      <c r="A169" s="1" t="s">
        <v>153</v>
      </c>
      <c r="B169" s="57" t="s">
        <v>523</v>
      </c>
      <c r="C169" s="58" t="s">
        <v>24</v>
      </c>
      <c r="D169" s="57"/>
      <c r="E169" s="57"/>
      <c r="F169" s="59"/>
      <c r="G169" s="125">
        <f>SUM(G170:G173)</f>
        <v>34000000</v>
      </c>
      <c r="H169" s="153" t="s">
        <v>523</v>
      </c>
      <c r="I169" s="58" t="s">
        <v>24</v>
      </c>
      <c r="J169" s="57"/>
      <c r="K169" s="57"/>
      <c r="L169" s="59"/>
      <c r="M169" s="59">
        <f>SUM(M170:M173)</f>
        <v>18000000</v>
      </c>
      <c r="N169" s="325">
        <f>SUM(N170:N173)</f>
        <v>16000000</v>
      </c>
      <c r="O169" s="207" t="s">
        <v>977</v>
      </c>
      <c r="P169" s="180"/>
      <c r="Q169" s="180"/>
      <c r="R169" s="4" t="s">
        <v>131</v>
      </c>
      <c r="S169" s="223" t="s">
        <v>506</v>
      </c>
      <c r="T169" s="59" cm="1">
        <f t="array" ref="T169">_xlfn._xlws.FILTER(cek_realisasi[Akrual],cek_realisasi[Akun]=Pasca_rakernis[[#This Row],[Column1]],0)</f>
        <v>4986800</v>
      </c>
      <c r="U169" s="59">
        <f>IF(Pasca_rakernis[[#This Row],[Akrual]]&gt;Pasca_rakernis[[#This Row],[JUMLAH ]],Pasca_rakernis[[#This Row],[Akrual]]-Pasca_rakernis[[#This Row],[JUMLAH ]],0)</f>
        <v>0</v>
      </c>
      <c r="W169" s="427"/>
    </row>
    <row r="170" spans="1:26" ht="13.2" x14ac:dyDescent="0.25">
      <c r="A170" s="1" t="s">
        <v>154</v>
      </c>
      <c r="B170" s="48"/>
      <c r="C170" s="49" t="s">
        <v>630</v>
      </c>
      <c r="D170" s="48">
        <v>8</v>
      </c>
      <c r="E170" s="48" t="s">
        <v>120</v>
      </c>
      <c r="F170" s="50">
        <v>1000000</v>
      </c>
      <c r="G170" s="122">
        <f>ROUNDDOWN(D170*F170,-3)</f>
        <v>8000000</v>
      </c>
      <c r="H170" s="150"/>
      <c r="I170" s="201" t="s">
        <v>630</v>
      </c>
      <c r="J170" s="202">
        <v>4</v>
      </c>
      <c r="K170" s="202" t="s">
        <v>120</v>
      </c>
      <c r="L170" s="204">
        <v>1000000</v>
      </c>
      <c r="M170" s="204">
        <f>ROUNDDOWN(J170*L170,-3)</f>
        <v>4000000</v>
      </c>
      <c r="N170" s="376">
        <f>G170-M170</f>
        <v>4000000</v>
      </c>
      <c r="O170" s="187" t="str">
        <f t="shared" ref="O170:O173" si="22">IF(AND(ISBLANK(H170),N170&lt;&gt;0),"Rev detil","")</f>
        <v>Rev detil</v>
      </c>
      <c r="P170" s="180"/>
      <c r="Q170" s="180"/>
      <c r="T170" s="204" cm="1">
        <f t="array" ref="T170">_xlfn._xlws.FILTER(cek_realisasi[Akrual],cek_realisasi[Akun]=Pasca_rakernis[[#This Row],[Column1]],0)</f>
        <v>1500000</v>
      </c>
      <c r="U170" s="204">
        <f>IF(Pasca_rakernis[[#This Row],[Akrual]]&gt;Pasca_rakernis[[#This Row],[JUMLAH ]],Pasca_rakernis[[#This Row],[Akrual]]-Pasca_rakernis[[#This Row],[JUMLAH ]],0)</f>
        <v>0</v>
      </c>
    </row>
    <row r="171" spans="1:26" ht="13.2" x14ac:dyDescent="0.25">
      <c r="A171" s="1" t="s">
        <v>155</v>
      </c>
      <c r="B171" s="48"/>
      <c r="C171" s="49" t="s">
        <v>562</v>
      </c>
      <c r="D171" s="48">
        <v>8</v>
      </c>
      <c r="E171" s="48" t="s">
        <v>120</v>
      </c>
      <c r="F171" s="50">
        <v>1500000</v>
      </c>
      <c r="G171" s="122">
        <f>ROUNDDOWN(D171*F171,-3)</f>
        <v>12000000</v>
      </c>
      <c r="H171" s="150"/>
      <c r="I171" s="201" t="s">
        <v>562</v>
      </c>
      <c r="J171" s="202">
        <v>4</v>
      </c>
      <c r="K171" s="202" t="s">
        <v>120</v>
      </c>
      <c r="L171" s="204">
        <v>1500000</v>
      </c>
      <c r="M171" s="204">
        <f>ROUNDDOWN(J171*L171,-3)</f>
        <v>6000000</v>
      </c>
      <c r="N171" s="376">
        <f>G171-M171</f>
        <v>6000000</v>
      </c>
      <c r="O171" s="187" t="str">
        <f t="shared" si="22"/>
        <v>Rev detil</v>
      </c>
      <c r="P171" s="180"/>
      <c r="Q171" s="180"/>
      <c r="T171" s="204" cm="1">
        <f t="array" ref="T171">_xlfn._xlws.FILTER(cek_realisasi[Akrual],cek_realisasi[Akun]=Pasca_rakernis[[#This Row],[Column1]],0)</f>
        <v>1490000</v>
      </c>
      <c r="U171" s="204">
        <f>IF(Pasca_rakernis[[#This Row],[Akrual]]&gt;Pasca_rakernis[[#This Row],[JUMLAH ]],Pasca_rakernis[[#This Row],[Akrual]]-Pasca_rakernis[[#This Row],[JUMLAH ]],0)</f>
        <v>0</v>
      </c>
    </row>
    <row r="172" spans="1:26" ht="13.2" x14ac:dyDescent="0.25">
      <c r="A172" s="1" t="s">
        <v>156</v>
      </c>
      <c r="B172" s="48"/>
      <c r="C172" s="49" t="s">
        <v>563</v>
      </c>
      <c r="D172" s="48">
        <v>8</v>
      </c>
      <c r="E172" s="48" t="s">
        <v>120</v>
      </c>
      <c r="F172" s="50">
        <v>1000000</v>
      </c>
      <c r="G172" s="122">
        <f>ROUNDDOWN(D172*F172,-3)</f>
        <v>8000000</v>
      </c>
      <c r="H172" s="150"/>
      <c r="I172" s="201" t="s">
        <v>563</v>
      </c>
      <c r="J172" s="202">
        <v>4</v>
      </c>
      <c r="K172" s="202" t="s">
        <v>120</v>
      </c>
      <c r="L172" s="204">
        <v>1000000</v>
      </c>
      <c r="M172" s="204">
        <f>ROUNDDOWN(J172*L172,-3)</f>
        <v>4000000</v>
      </c>
      <c r="N172" s="376">
        <f>G172-M172</f>
        <v>4000000</v>
      </c>
      <c r="O172" s="187" t="str">
        <f t="shared" si="22"/>
        <v>Rev detil</v>
      </c>
      <c r="P172" s="180"/>
      <c r="Q172" s="180"/>
      <c r="T172" s="204" cm="1">
        <f t="array" ref="T172">_xlfn._xlws.FILTER(cek_realisasi[Akrual],cek_realisasi[Akun]=Pasca_rakernis[[#This Row],[Column1]],0)</f>
        <v>997500</v>
      </c>
      <c r="U172" s="204">
        <f>IF(Pasca_rakernis[[#This Row],[Akrual]]&gt;Pasca_rakernis[[#This Row],[JUMLAH ]],Pasca_rakernis[[#This Row],[Akrual]]-Pasca_rakernis[[#This Row],[JUMLAH ]],0)</f>
        <v>0</v>
      </c>
    </row>
    <row r="173" spans="1:26" ht="13.2" x14ac:dyDescent="0.25">
      <c r="A173" s="1" t="s">
        <v>157</v>
      </c>
      <c r="B173" s="48"/>
      <c r="C173" s="49" t="s">
        <v>643</v>
      </c>
      <c r="D173" s="48">
        <v>12</v>
      </c>
      <c r="E173" s="48" t="s">
        <v>633</v>
      </c>
      <c r="F173" s="50">
        <v>500000</v>
      </c>
      <c r="G173" s="122">
        <f>ROUNDDOWN(D173*F173,-3)</f>
        <v>6000000</v>
      </c>
      <c r="H173" s="150"/>
      <c r="I173" s="201" t="s">
        <v>643</v>
      </c>
      <c r="J173" s="202">
        <v>8</v>
      </c>
      <c r="K173" s="202" t="s">
        <v>633</v>
      </c>
      <c r="L173" s="204">
        <v>500000</v>
      </c>
      <c r="M173" s="204">
        <f>ROUNDDOWN(J173*L173,-3)</f>
        <v>4000000</v>
      </c>
      <c r="N173" s="376">
        <f>G173-M173</f>
        <v>2000000</v>
      </c>
      <c r="O173" s="187" t="str">
        <f t="shared" si="22"/>
        <v>Rev detil</v>
      </c>
      <c r="P173" s="180"/>
      <c r="Q173" s="180"/>
      <c r="T173" s="204" cm="1">
        <f t="array" ref="T173">_xlfn._xlws.FILTER(cek_realisasi[Akrual],cek_realisasi[Akun]=Pasca_rakernis[[#This Row],[Column1]],0)</f>
        <v>999300</v>
      </c>
      <c r="U173" s="204">
        <f>IF(Pasca_rakernis[[#This Row],[Akrual]]&gt;Pasca_rakernis[[#This Row],[JUMLAH ]],Pasca_rakernis[[#This Row],[Akrual]]-Pasca_rakernis[[#This Row],[JUMLAH ]],0)</f>
        <v>0</v>
      </c>
    </row>
    <row r="174" spans="1:26" ht="13.2" x14ac:dyDescent="0.25">
      <c r="A174" s="1" t="s">
        <v>158</v>
      </c>
      <c r="B174" s="51" t="s">
        <v>532</v>
      </c>
      <c r="C174" s="52" t="s">
        <v>159</v>
      </c>
      <c r="D174" s="51"/>
      <c r="E174" s="51"/>
      <c r="F174" s="53"/>
      <c r="G174" s="123">
        <f>G175</f>
        <v>3000000</v>
      </c>
      <c r="H174" s="151" t="s">
        <v>532</v>
      </c>
      <c r="I174" s="52" t="s">
        <v>159</v>
      </c>
      <c r="J174" s="51"/>
      <c r="K174" s="51"/>
      <c r="L174" s="53"/>
      <c r="M174" s="53">
        <f>M175</f>
        <v>3000000</v>
      </c>
      <c r="N174" s="324">
        <f>N175</f>
        <v>0</v>
      </c>
      <c r="O174" s="207" t="s">
        <v>977</v>
      </c>
      <c r="P174" s="180"/>
      <c r="Q174" s="180"/>
      <c r="R174" s="4" t="s">
        <v>131</v>
      </c>
      <c r="S174" s="223" t="s">
        <v>506</v>
      </c>
      <c r="T174" s="53" cm="1">
        <f t="array" ref="T174">_xlfn._xlws.FILTER(cek_realisasi[Akrual],cek_realisasi[Akun]=Pasca_rakernis[[#This Row],[Column1]],0)</f>
        <v>0</v>
      </c>
      <c r="U174" s="53">
        <f>IF(Pasca_rakernis[[#This Row],[Akrual]]&gt;Pasca_rakernis[[#This Row],[JUMLAH ]],Pasca_rakernis[[#This Row],[Akrual]]-Pasca_rakernis[[#This Row],[JUMLAH ]],0)</f>
        <v>0</v>
      </c>
    </row>
    <row r="175" spans="1:26" ht="13.2" hidden="1" x14ac:dyDescent="0.25">
      <c r="A175" s="1" t="s">
        <v>160</v>
      </c>
      <c r="B175" s="48"/>
      <c r="C175" s="49" t="s">
        <v>644</v>
      </c>
      <c r="D175" s="48">
        <v>2</v>
      </c>
      <c r="E175" s="48" t="s">
        <v>161</v>
      </c>
      <c r="F175" s="50">
        <v>1500000</v>
      </c>
      <c r="G175" s="122">
        <f>ROUNDDOWN(D175*F175,-3)</f>
        <v>3000000</v>
      </c>
      <c r="H175" s="150"/>
      <c r="I175" s="49" t="s">
        <v>644</v>
      </c>
      <c r="J175" s="48">
        <v>2</v>
      </c>
      <c r="K175" s="48" t="s">
        <v>161</v>
      </c>
      <c r="L175" s="50">
        <v>1500000</v>
      </c>
      <c r="M175" s="50">
        <f>ROUNDDOWN(J175*L175,-3)</f>
        <v>3000000</v>
      </c>
      <c r="N175" s="247">
        <f>G175-M175</f>
        <v>0</v>
      </c>
      <c r="O175" s="178" t="str">
        <f>IF(AND(ISBLANK(H175),N175&lt;&gt;0),"Rev detil","")</f>
        <v/>
      </c>
      <c r="P175" s="180"/>
      <c r="Q175" s="180"/>
      <c r="T175" s="50" cm="1">
        <f t="array" ref="T175">_xlfn._xlws.FILTER(cek_realisasi[Akrual],cek_realisasi[Akun]=Pasca_rakernis[[#This Row],[Column1]],0)</f>
        <v>0</v>
      </c>
      <c r="U175" s="50">
        <f>IF(Pasca_rakernis[[#This Row],[Akrual]]&gt;Pasca_rakernis[[#This Row],[JUMLAH ]],Pasca_rakernis[[#This Row],[Akrual]]-Pasca_rakernis[[#This Row],[JUMLAH ]],0)</f>
        <v>0</v>
      </c>
    </row>
    <row r="176" spans="1:26" ht="13.2" x14ac:dyDescent="0.25">
      <c r="A176" s="1" t="s">
        <v>162</v>
      </c>
      <c r="B176" s="51" t="s">
        <v>525</v>
      </c>
      <c r="C176" s="52" t="s">
        <v>35</v>
      </c>
      <c r="D176" s="51"/>
      <c r="E176" s="51"/>
      <c r="F176" s="53"/>
      <c r="G176" s="123">
        <f>G177</f>
        <v>38000000</v>
      </c>
      <c r="H176" s="151" t="s">
        <v>525</v>
      </c>
      <c r="I176" s="52" t="s">
        <v>35</v>
      </c>
      <c r="J176" s="51"/>
      <c r="K176" s="51"/>
      <c r="L176" s="53"/>
      <c r="M176" s="53">
        <f>M177</f>
        <v>38000000</v>
      </c>
      <c r="N176" s="324">
        <f>N177</f>
        <v>0</v>
      </c>
      <c r="O176" s="207" t="s">
        <v>977</v>
      </c>
      <c r="P176" s="180"/>
      <c r="Q176" s="180"/>
      <c r="R176" s="4" t="s">
        <v>131</v>
      </c>
      <c r="S176" s="223" t="s">
        <v>506</v>
      </c>
      <c r="T176" s="53" cm="1">
        <f t="array" ref="T176">_xlfn._xlws.FILTER(cek_realisasi[Akrual],cek_realisasi[Akun]=Pasca_rakernis[[#This Row],[Column1]],0)</f>
        <v>9349170</v>
      </c>
      <c r="U176" s="53">
        <f>IF(Pasca_rakernis[[#This Row],[Akrual]]&gt;Pasca_rakernis[[#This Row],[JUMLAH ]],Pasca_rakernis[[#This Row],[Akrual]]-Pasca_rakernis[[#This Row],[JUMLAH ]],0)</f>
        <v>0</v>
      </c>
    </row>
    <row r="177" spans="1:21" ht="26.4" hidden="1" x14ac:dyDescent="0.25">
      <c r="A177" s="1" t="s">
        <v>163</v>
      </c>
      <c r="B177" s="48"/>
      <c r="C177" s="49" t="s">
        <v>645</v>
      </c>
      <c r="D177" s="48">
        <v>8</v>
      </c>
      <c r="E177" s="48" t="s">
        <v>26</v>
      </c>
      <c r="F177" s="50">
        <v>4750000</v>
      </c>
      <c r="G177" s="122">
        <f>ROUNDDOWN(D177*F177,-3)</f>
        <v>38000000</v>
      </c>
      <c r="H177" s="150"/>
      <c r="I177" s="49" t="s">
        <v>961</v>
      </c>
      <c r="J177" s="48">
        <v>8</v>
      </c>
      <c r="K177" s="48" t="s">
        <v>26</v>
      </c>
      <c r="L177" s="50">
        <v>4750000</v>
      </c>
      <c r="M177" s="50">
        <f>ROUNDDOWN(J177*L177,-3)</f>
        <v>38000000</v>
      </c>
      <c r="N177" s="364">
        <f>G177-M177</f>
        <v>0</v>
      </c>
      <c r="O177" s="187" t="str">
        <f>IF(AND(ISBLANK(H177),N177&lt;&gt;0),"Rev detil","")</f>
        <v/>
      </c>
      <c r="P177" s="180"/>
      <c r="Q177" s="180"/>
      <c r="T177" s="50" cm="1">
        <f t="array" ref="T177">_xlfn._xlws.FILTER(cek_realisasi[Akrual],cek_realisasi[Akun]=Pasca_rakernis[[#This Row],[Column1]],0)</f>
        <v>9349170</v>
      </c>
      <c r="U177" s="50">
        <f>IF(Pasca_rakernis[[#This Row],[Akrual]]&gt;Pasca_rakernis[[#This Row],[JUMLAH ]],Pasca_rakernis[[#This Row],[Akrual]]-Pasca_rakernis[[#This Row],[JUMLAH ]],0)</f>
        <v>0</v>
      </c>
    </row>
    <row r="178" spans="1:21" ht="13.2" x14ac:dyDescent="0.25">
      <c r="A178" s="1" t="s">
        <v>164</v>
      </c>
      <c r="B178" s="57" t="s">
        <v>582</v>
      </c>
      <c r="C178" s="58" t="s">
        <v>80</v>
      </c>
      <c r="D178" s="57"/>
      <c r="E178" s="57"/>
      <c r="F178" s="59"/>
      <c r="G178" s="125">
        <f>G179</f>
        <v>3000000</v>
      </c>
      <c r="H178" s="153" t="s">
        <v>582</v>
      </c>
      <c r="I178" s="58" t="s">
        <v>80</v>
      </c>
      <c r="J178" s="57"/>
      <c r="K178" s="57"/>
      <c r="L178" s="59"/>
      <c r="M178" s="59">
        <f>M179</f>
        <v>4200000</v>
      </c>
      <c r="N178" s="354">
        <f>N179</f>
        <v>-1200000</v>
      </c>
      <c r="O178" s="207" t="s">
        <v>977</v>
      </c>
      <c r="P178" s="180"/>
      <c r="Q178" s="180"/>
      <c r="R178" s="4" t="s">
        <v>131</v>
      </c>
      <c r="S178" s="223" t="s">
        <v>506</v>
      </c>
      <c r="T178" s="59" cm="1">
        <f t="array" ref="T178">_xlfn._xlws.FILTER(cek_realisasi[Akrual],cek_realisasi[Akun]=Pasca_rakernis[[#This Row],[Column1]],0)</f>
        <v>1350000</v>
      </c>
      <c r="U178" s="59">
        <f>IF(Pasca_rakernis[[#This Row],[Akrual]]&gt;Pasca_rakernis[[#This Row],[JUMLAH ]],Pasca_rakernis[[#This Row],[Akrual]]-Pasca_rakernis[[#This Row],[JUMLAH ]],0)</f>
        <v>0</v>
      </c>
    </row>
    <row r="179" spans="1:21" ht="13.2" x14ac:dyDescent="0.25">
      <c r="A179" s="1" t="s">
        <v>165</v>
      </c>
      <c r="B179" s="48"/>
      <c r="C179" s="49" t="s">
        <v>646</v>
      </c>
      <c r="D179" s="48">
        <v>20</v>
      </c>
      <c r="E179" s="48" t="s">
        <v>26</v>
      </c>
      <c r="F179" s="50">
        <v>150000</v>
      </c>
      <c r="G179" s="122">
        <f>ROUNDDOWN(D179*F179,-3)</f>
        <v>3000000</v>
      </c>
      <c r="H179" s="150"/>
      <c r="I179" s="201" t="s">
        <v>646</v>
      </c>
      <c r="J179" s="202">
        <v>28</v>
      </c>
      <c r="K179" s="202" t="s">
        <v>26</v>
      </c>
      <c r="L179" s="204">
        <v>150000</v>
      </c>
      <c r="M179" s="204">
        <f>ROUNDDOWN(J179*L179,-3)</f>
        <v>4200000</v>
      </c>
      <c r="N179" s="375">
        <f>G179-M179</f>
        <v>-1200000</v>
      </c>
      <c r="O179" s="187" t="str">
        <f>IF(AND(ISBLANK(H179),N179&lt;&gt;0),"Rev detil","")</f>
        <v>Rev detil</v>
      </c>
      <c r="P179" s="180"/>
      <c r="Q179" s="180"/>
      <c r="T179" s="204" cm="1">
        <f t="array" ref="T179">_xlfn._xlws.FILTER(cek_realisasi[Akrual],cek_realisasi[Akun]=Pasca_rakernis[[#This Row],[Column1]],0)</f>
        <v>1350000</v>
      </c>
      <c r="U179" s="204">
        <f>IF(Pasca_rakernis[[#This Row],[Akrual]]&gt;Pasca_rakernis[[#This Row],[JUMLAH ]],Pasca_rakernis[[#This Row],[Akrual]]-Pasca_rakernis[[#This Row],[JUMLAH ]],0)</f>
        <v>0</v>
      </c>
    </row>
    <row r="180" spans="1:21" ht="13.2" x14ac:dyDescent="0.25">
      <c r="A180" s="1" t="s">
        <v>166</v>
      </c>
      <c r="B180" s="63" t="s">
        <v>167</v>
      </c>
      <c r="C180" s="64" t="s">
        <v>168</v>
      </c>
      <c r="D180" s="63"/>
      <c r="E180" s="63"/>
      <c r="F180" s="65"/>
      <c r="G180" s="127">
        <f>SUM(G181,G187,G189)</f>
        <v>65000000</v>
      </c>
      <c r="H180" s="155" t="s">
        <v>167</v>
      </c>
      <c r="I180" s="64" t="s">
        <v>168</v>
      </c>
      <c r="J180" s="63"/>
      <c r="K180" s="63"/>
      <c r="L180" s="65"/>
      <c r="M180" s="65">
        <f>SUM(M181,M187,M189)</f>
        <v>64800000</v>
      </c>
      <c r="N180" s="327">
        <f>SUM(N181,N187,N189)</f>
        <v>200000</v>
      </c>
      <c r="O180" s="207" t="s">
        <v>977</v>
      </c>
      <c r="P180" s="180" t="s">
        <v>505</v>
      </c>
      <c r="Q180" s="180" t="s">
        <v>506</v>
      </c>
      <c r="S180" s="223"/>
      <c r="T180" s="65" cm="1">
        <f t="array" ref="T180">_xlfn._xlws.FILTER(cek_realisasi[Akrual],cek_realisasi[Akun]=Pasca_rakernis[[#This Row],[Column1]],0)</f>
        <v>13770185</v>
      </c>
      <c r="U180" s="65">
        <f>IF(Pasca_rakernis[[#This Row],[Akrual]]&gt;Pasca_rakernis[[#This Row],[JUMLAH ]],Pasca_rakernis[[#This Row],[Akrual]]-Pasca_rakernis[[#This Row],[JUMLAH ]],0)</f>
        <v>0</v>
      </c>
    </row>
    <row r="181" spans="1:21" ht="13.2" x14ac:dyDescent="0.25">
      <c r="A181" s="1" t="s">
        <v>169</v>
      </c>
      <c r="B181" s="51" t="s">
        <v>523</v>
      </c>
      <c r="C181" s="52" t="s">
        <v>24</v>
      </c>
      <c r="D181" s="51"/>
      <c r="E181" s="51"/>
      <c r="F181" s="53"/>
      <c r="G181" s="123">
        <f>SUM(G182:G185)</f>
        <v>22000000</v>
      </c>
      <c r="H181" s="151" t="s">
        <v>523</v>
      </c>
      <c r="I181" s="52" t="s">
        <v>24</v>
      </c>
      <c r="J181" s="51"/>
      <c r="K181" s="51"/>
      <c r="L181" s="53"/>
      <c r="M181" s="53">
        <f>SUM(M182:M186)</f>
        <v>23000000</v>
      </c>
      <c r="N181" s="324">
        <f>SUM(N182:N186)</f>
        <v>-1000000</v>
      </c>
      <c r="O181" s="207" t="s">
        <v>977</v>
      </c>
      <c r="P181" s="180"/>
      <c r="Q181" s="180"/>
      <c r="R181" s="4" t="s">
        <v>131</v>
      </c>
      <c r="S181" s="223" t="s">
        <v>506</v>
      </c>
      <c r="T181" s="53" cm="1">
        <f t="array" ref="T181">_xlfn._xlws.FILTER(cek_realisasi[Akrual],cek_realisasi[Akun]=Pasca_rakernis[[#This Row],[Column1]],0)</f>
        <v>4985000</v>
      </c>
      <c r="U181" s="53">
        <f>IF(Pasca_rakernis[[#This Row],[Akrual]]&gt;Pasca_rakernis[[#This Row],[JUMLAH ]],Pasca_rakernis[[#This Row],[Akrual]]-Pasca_rakernis[[#This Row],[JUMLAH ]],0)</f>
        <v>0</v>
      </c>
    </row>
    <row r="182" spans="1:21" ht="13.2" hidden="1" x14ac:dyDescent="0.25">
      <c r="A182" s="1" t="s">
        <v>170</v>
      </c>
      <c r="B182" s="48"/>
      <c r="C182" s="49" t="s">
        <v>630</v>
      </c>
      <c r="D182" s="48">
        <v>4</v>
      </c>
      <c r="E182" s="48" t="s">
        <v>120</v>
      </c>
      <c r="F182" s="50">
        <v>1500000</v>
      </c>
      <c r="G182" s="122">
        <f>ROUNDDOWN(D182*F182,-3)</f>
        <v>6000000</v>
      </c>
      <c r="H182" s="150"/>
      <c r="I182" s="49" t="s">
        <v>630</v>
      </c>
      <c r="J182" s="48">
        <v>4</v>
      </c>
      <c r="K182" s="48" t="s">
        <v>120</v>
      </c>
      <c r="L182" s="50">
        <v>1500000</v>
      </c>
      <c r="M182" s="50">
        <f>ROUNDDOWN(J182*L182,-3)</f>
        <v>6000000</v>
      </c>
      <c r="N182" s="247">
        <f>G182-M182</f>
        <v>0</v>
      </c>
      <c r="O182" s="207" t="str">
        <f t="shared" ref="O182:O186" si="23">IF(AND(ISBLANK(H182),N182&lt;&gt;0),"Rev detil","")</f>
        <v/>
      </c>
      <c r="P182" s="180"/>
      <c r="Q182" s="180"/>
      <c r="T182" s="50" cm="1">
        <f t="array" ref="T182">_xlfn._xlws.FILTER(cek_realisasi[Akrual],cek_realisasi[Akun]=Pasca_rakernis[[#This Row],[Column1]],0)</f>
        <v>1495000</v>
      </c>
      <c r="U182" s="50">
        <f>IF(Pasca_rakernis[[#This Row],[Akrual]]&gt;Pasca_rakernis[[#This Row],[JUMLAH ]],Pasca_rakernis[[#This Row],[Akrual]]-Pasca_rakernis[[#This Row],[JUMLAH ]],0)</f>
        <v>0</v>
      </c>
    </row>
    <row r="183" spans="1:21" ht="13.2" hidden="1" x14ac:dyDescent="0.25">
      <c r="A183" s="1" t="s">
        <v>171</v>
      </c>
      <c r="B183" s="48"/>
      <c r="C183" s="49" t="s">
        <v>562</v>
      </c>
      <c r="D183" s="48">
        <v>4</v>
      </c>
      <c r="E183" s="48" t="s">
        <v>120</v>
      </c>
      <c r="F183" s="50">
        <v>1500000</v>
      </c>
      <c r="G183" s="122">
        <f>ROUNDDOWN(D183*F183,-3)</f>
        <v>6000000</v>
      </c>
      <c r="H183" s="150"/>
      <c r="I183" s="49" t="s">
        <v>562</v>
      </c>
      <c r="J183" s="48">
        <v>4</v>
      </c>
      <c r="K183" s="48" t="s">
        <v>120</v>
      </c>
      <c r="L183" s="50">
        <v>1500000</v>
      </c>
      <c r="M183" s="50">
        <f>ROUNDDOWN(J183*L183,-3)</f>
        <v>6000000</v>
      </c>
      <c r="N183" s="247">
        <f>G183-M183</f>
        <v>0</v>
      </c>
      <c r="O183" s="207" t="str">
        <f t="shared" si="23"/>
        <v/>
      </c>
      <c r="P183" s="180"/>
      <c r="Q183" s="180"/>
      <c r="T183" s="50" cm="1">
        <f t="array" ref="T183">_xlfn._xlws.FILTER(cek_realisasi[Akrual],cek_realisasi[Akun]=Pasca_rakernis[[#This Row],[Column1]],0)</f>
        <v>1490000</v>
      </c>
      <c r="U183" s="50">
        <f>IF(Pasca_rakernis[[#This Row],[Akrual]]&gt;Pasca_rakernis[[#This Row],[JUMLAH ]],Pasca_rakernis[[#This Row],[Akrual]]-Pasca_rakernis[[#This Row],[JUMLAH ]],0)</f>
        <v>0</v>
      </c>
    </row>
    <row r="184" spans="1:21" ht="13.2" hidden="1" x14ac:dyDescent="0.25">
      <c r="A184" s="1" t="s">
        <v>172</v>
      </c>
      <c r="B184" s="48"/>
      <c r="C184" s="49" t="s">
        <v>563</v>
      </c>
      <c r="D184" s="48">
        <v>4</v>
      </c>
      <c r="E184" s="48" t="s">
        <v>120</v>
      </c>
      <c r="F184" s="50">
        <v>1000000</v>
      </c>
      <c r="G184" s="122">
        <f>ROUNDDOWN(D184*F184,-3)</f>
        <v>4000000</v>
      </c>
      <c r="H184" s="150"/>
      <c r="I184" s="49" t="s">
        <v>563</v>
      </c>
      <c r="J184" s="48">
        <v>4</v>
      </c>
      <c r="K184" s="48" t="s">
        <v>120</v>
      </c>
      <c r="L184" s="50">
        <v>1000000</v>
      </c>
      <c r="M184" s="50">
        <f>ROUNDDOWN(J184*L184,-3)</f>
        <v>4000000</v>
      </c>
      <c r="N184" s="247">
        <f>G184-M184</f>
        <v>0</v>
      </c>
      <c r="O184" s="207" t="str">
        <f t="shared" si="23"/>
        <v/>
      </c>
      <c r="P184" s="180"/>
      <c r="Q184" s="180"/>
      <c r="T184" s="50" cm="1">
        <f t="array" ref="T184">_xlfn._xlws.FILTER(cek_realisasi[Akrual],cek_realisasi[Akun]=Pasca_rakernis[[#This Row],[Column1]],0)</f>
        <v>1000000</v>
      </c>
      <c r="U184" s="50">
        <f>IF(Pasca_rakernis[[#This Row],[Akrual]]&gt;Pasca_rakernis[[#This Row],[JUMLAH ]],Pasca_rakernis[[#This Row],[Akrual]]-Pasca_rakernis[[#This Row],[JUMLAH ]],0)</f>
        <v>0</v>
      </c>
    </row>
    <row r="185" spans="1:21" ht="13.2" x14ac:dyDescent="0.25">
      <c r="A185" s="1" t="s">
        <v>173</v>
      </c>
      <c r="B185" s="48"/>
      <c r="C185" s="49" t="s">
        <v>643</v>
      </c>
      <c r="D185" s="48">
        <v>12</v>
      </c>
      <c r="E185" s="48" t="s">
        <v>633</v>
      </c>
      <c r="F185" s="50">
        <v>500000</v>
      </c>
      <c r="G185" s="122">
        <f>ROUNDDOWN(D185*F185,-3)</f>
        <v>6000000</v>
      </c>
      <c r="H185" s="150"/>
      <c r="I185" s="201" t="s">
        <v>643</v>
      </c>
      <c r="J185" s="202">
        <v>8</v>
      </c>
      <c r="K185" s="202" t="s">
        <v>633</v>
      </c>
      <c r="L185" s="204">
        <v>500000</v>
      </c>
      <c r="M185" s="204">
        <f>ROUNDDOWN(J185*L185,-3)</f>
        <v>4000000</v>
      </c>
      <c r="N185" s="376">
        <f>G185-M185</f>
        <v>2000000</v>
      </c>
      <c r="O185" s="187" t="str">
        <f t="shared" si="23"/>
        <v>Rev detil</v>
      </c>
      <c r="P185" s="180"/>
      <c r="Q185" s="180"/>
      <c r="T185" s="204" cm="1">
        <f t="array" ref="T185">_xlfn._xlws.FILTER(cek_realisasi[Akrual],cek_realisasi[Akun]=Pasca_rakernis[[#This Row],[Column1]],0)</f>
        <v>1000000</v>
      </c>
      <c r="U185" s="204">
        <f>IF(Pasca_rakernis[[#This Row],[Akrual]]&gt;Pasca_rakernis[[#This Row],[JUMLAH ]],Pasca_rakernis[[#This Row],[Akrual]]-Pasca_rakernis[[#This Row],[JUMLAH ]],0)</f>
        <v>0</v>
      </c>
    </row>
    <row r="186" spans="1:21" ht="13.2" x14ac:dyDescent="0.25">
      <c r="A186" s="1"/>
      <c r="B186" s="48"/>
      <c r="C186" s="49"/>
      <c r="D186" s="48"/>
      <c r="E186" s="48"/>
      <c r="F186" s="50"/>
      <c r="G186" s="122"/>
      <c r="H186" s="150"/>
      <c r="I186" s="201" t="s">
        <v>1027</v>
      </c>
      <c r="J186" s="202">
        <v>40</v>
      </c>
      <c r="K186" s="202" t="s">
        <v>26</v>
      </c>
      <c r="L186" s="204">
        <v>75000</v>
      </c>
      <c r="M186" s="204">
        <f>ROUNDDOWN(J186*L186,-3)</f>
        <v>3000000</v>
      </c>
      <c r="N186" s="376">
        <f>G186-M186</f>
        <v>-3000000</v>
      </c>
      <c r="O186" s="187" t="str">
        <f t="shared" si="23"/>
        <v>Rev detil</v>
      </c>
      <c r="P186" s="180"/>
      <c r="Q186" s="180"/>
      <c r="T186" s="204"/>
      <c r="U186" s="204">
        <f>IF(Pasca_rakernis[[#This Row],[Akrual]]&gt;Pasca_rakernis[[#This Row],[JUMLAH ]],Pasca_rakernis[[#This Row],[Akrual]]-Pasca_rakernis[[#This Row],[JUMLAH ]],0)</f>
        <v>0</v>
      </c>
    </row>
    <row r="187" spans="1:21" ht="13.2" x14ac:dyDescent="0.25">
      <c r="A187" s="1" t="s">
        <v>174</v>
      </c>
      <c r="B187" s="51" t="s">
        <v>525</v>
      </c>
      <c r="C187" s="52" t="s">
        <v>35</v>
      </c>
      <c r="D187" s="51"/>
      <c r="E187" s="51"/>
      <c r="F187" s="53"/>
      <c r="G187" s="123">
        <f>G188</f>
        <v>40000000</v>
      </c>
      <c r="H187" s="151" t="s">
        <v>525</v>
      </c>
      <c r="I187" s="52" t="s">
        <v>35</v>
      </c>
      <c r="J187" s="51"/>
      <c r="K187" s="51"/>
      <c r="L187" s="53"/>
      <c r="M187" s="53">
        <f>M188</f>
        <v>40000000</v>
      </c>
      <c r="N187" s="324">
        <f>N188</f>
        <v>0</v>
      </c>
      <c r="O187" s="207" t="s">
        <v>977</v>
      </c>
      <c r="P187" s="180"/>
      <c r="Q187" s="180"/>
      <c r="R187" s="4" t="s">
        <v>131</v>
      </c>
      <c r="S187" s="223" t="s">
        <v>506</v>
      </c>
      <c r="T187" s="53" cm="1">
        <f t="array" ref="T187">_xlfn._xlws.FILTER(cek_realisasi[Akrual],cek_realisasi[Akun]=Pasca_rakernis[[#This Row],[Column1]],0)</f>
        <v>8035185</v>
      </c>
      <c r="U187" s="53">
        <f>IF(Pasca_rakernis[[#This Row],[Akrual]]&gt;Pasca_rakernis[[#This Row],[JUMLAH ]],Pasca_rakernis[[#This Row],[Akrual]]-Pasca_rakernis[[#This Row],[JUMLAH ]],0)</f>
        <v>0</v>
      </c>
    </row>
    <row r="188" spans="1:21" ht="26.4" hidden="1" x14ac:dyDescent="0.25">
      <c r="A188" s="1" t="s">
        <v>175</v>
      </c>
      <c r="B188" s="48"/>
      <c r="C188" s="49" t="s">
        <v>647</v>
      </c>
      <c r="D188" s="48">
        <v>10</v>
      </c>
      <c r="E188" s="48" t="s">
        <v>26</v>
      </c>
      <c r="F188" s="50">
        <v>4000000</v>
      </c>
      <c r="G188" s="122">
        <f>ROUNDDOWN(D188*F188,-3)</f>
        <v>40000000</v>
      </c>
      <c r="H188" s="150"/>
      <c r="I188" s="49" t="s">
        <v>647</v>
      </c>
      <c r="J188" s="48">
        <v>10</v>
      </c>
      <c r="K188" s="48" t="s">
        <v>26</v>
      </c>
      <c r="L188" s="50">
        <v>4000000</v>
      </c>
      <c r="M188" s="50">
        <f>ROUNDDOWN(J188*L188,-3)</f>
        <v>40000000</v>
      </c>
      <c r="N188" s="247">
        <f>G188-M188</f>
        <v>0</v>
      </c>
      <c r="O188" s="178" t="str">
        <f>IF(AND(ISBLANK(H188),N188&lt;&gt;0),"Rev detil","")</f>
        <v/>
      </c>
      <c r="P188" s="180"/>
      <c r="Q188" s="180"/>
      <c r="T188" s="50" cm="1">
        <f t="array" ref="T188">_xlfn._xlws.FILTER(cek_realisasi[Akrual],cek_realisasi[Akun]=Pasca_rakernis[[#This Row],[Column1]],0)</f>
        <v>8035185</v>
      </c>
      <c r="U188" s="50">
        <f>IF(Pasca_rakernis[[#This Row],[Akrual]]&gt;Pasca_rakernis[[#This Row],[JUMLAH ]],Pasca_rakernis[[#This Row],[Akrual]]-Pasca_rakernis[[#This Row],[JUMLAH ]],0)</f>
        <v>0</v>
      </c>
    </row>
    <row r="189" spans="1:21" ht="13.2" x14ac:dyDescent="0.25">
      <c r="A189" s="1" t="s">
        <v>648</v>
      </c>
      <c r="B189" s="51" t="s">
        <v>582</v>
      </c>
      <c r="C189" s="52" t="s">
        <v>80</v>
      </c>
      <c r="D189" s="51"/>
      <c r="E189" s="51"/>
      <c r="F189" s="53"/>
      <c r="G189" s="123">
        <f>G190</f>
        <v>3000000</v>
      </c>
      <c r="H189" s="151" t="s">
        <v>582</v>
      </c>
      <c r="I189" s="52" t="s">
        <v>80</v>
      </c>
      <c r="J189" s="51"/>
      <c r="K189" s="51"/>
      <c r="L189" s="53"/>
      <c r="M189" s="53">
        <f>M190</f>
        <v>1800000</v>
      </c>
      <c r="N189" s="324">
        <f>N190</f>
        <v>1200000</v>
      </c>
      <c r="O189" s="207" t="s">
        <v>977</v>
      </c>
      <c r="P189" s="180"/>
      <c r="Q189" s="180"/>
      <c r="R189" s="4" t="s">
        <v>131</v>
      </c>
      <c r="S189" s="223" t="s">
        <v>506</v>
      </c>
      <c r="T189" s="53" cm="1">
        <f t="array" ref="T189">_xlfn._xlws.FILTER(cek_realisasi[Akrual],cek_realisasi[Akun]=Pasca_rakernis[[#This Row],[Column1]],0)</f>
        <v>750000</v>
      </c>
      <c r="U189" s="53">
        <f>IF(Pasca_rakernis[[#This Row],[Akrual]]&gt;Pasca_rakernis[[#This Row],[JUMLAH ]],Pasca_rakernis[[#This Row],[Akrual]]-Pasca_rakernis[[#This Row],[JUMLAH ]],0)</f>
        <v>0</v>
      </c>
    </row>
    <row r="190" spans="1:21" ht="13.2" x14ac:dyDescent="0.25">
      <c r="A190" s="1" t="s">
        <v>649</v>
      </c>
      <c r="B190" s="48"/>
      <c r="C190" s="49" t="s">
        <v>646</v>
      </c>
      <c r="D190" s="48">
        <v>20</v>
      </c>
      <c r="E190" s="48" t="s">
        <v>26</v>
      </c>
      <c r="F190" s="50">
        <v>150000</v>
      </c>
      <c r="G190" s="122">
        <f>ROUNDDOWN(D190*F190,-3)</f>
        <v>3000000</v>
      </c>
      <c r="H190" s="150"/>
      <c r="I190" s="201" t="s">
        <v>646</v>
      </c>
      <c r="J190" s="202">
        <v>12</v>
      </c>
      <c r="K190" s="202" t="s">
        <v>26</v>
      </c>
      <c r="L190" s="204">
        <v>150000</v>
      </c>
      <c r="M190" s="204">
        <f>ROUNDDOWN(J190*L190,-3)</f>
        <v>1800000</v>
      </c>
      <c r="N190" s="376">
        <f>G190-M190</f>
        <v>1200000</v>
      </c>
      <c r="O190" s="187" t="str">
        <f>IF(AND(ISBLANK(H190),N190&lt;&gt;0),"Rev detil","")</f>
        <v>Rev detil</v>
      </c>
      <c r="P190" s="180"/>
      <c r="Q190" s="180"/>
      <c r="T190" s="204" cm="1">
        <f t="array" ref="T190">_xlfn._xlws.FILTER(cek_realisasi[Akrual],cek_realisasi[Akun]=Pasca_rakernis[[#This Row],[Column1]],0)</f>
        <v>750000</v>
      </c>
      <c r="U190" s="204">
        <f>IF(Pasca_rakernis[[#This Row],[Akrual]]&gt;Pasca_rakernis[[#This Row],[JUMLAH ]],Pasca_rakernis[[#This Row],[Akrual]]-Pasca_rakernis[[#This Row],[JUMLAH ]],0)</f>
        <v>0</v>
      </c>
    </row>
    <row r="191" spans="1:21" ht="13.2" x14ac:dyDescent="0.25">
      <c r="A191" s="1" t="s">
        <v>176</v>
      </c>
      <c r="B191" s="63" t="s">
        <v>177</v>
      </c>
      <c r="C191" s="64" t="s">
        <v>178</v>
      </c>
      <c r="D191" s="63"/>
      <c r="E191" s="63"/>
      <c r="F191" s="65"/>
      <c r="G191" s="127">
        <f>SUM(G192,G198,G200,G203)</f>
        <v>82785000</v>
      </c>
      <c r="H191" s="155" t="s">
        <v>177</v>
      </c>
      <c r="I191" s="64" t="s">
        <v>178</v>
      </c>
      <c r="J191" s="63"/>
      <c r="K191" s="63"/>
      <c r="L191" s="65"/>
      <c r="M191" s="65">
        <f>SUM(M192,M198,M200,M203)</f>
        <v>151850000</v>
      </c>
      <c r="N191" s="355">
        <f>SUM(N192,N198,N200,N203)</f>
        <v>-69065000</v>
      </c>
      <c r="O191" s="207" t="s">
        <v>977</v>
      </c>
      <c r="P191" s="180" t="s">
        <v>505</v>
      </c>
      <c r="Q191" s="180" t="s">
        <v>506</v>
      </c>
      <c r="S191" s="223"/>
      <c r="T191" s="65" cm="1">
        <f t="array" ref="T191">_xlfn._xlws.FILTER(cek_realisasi[Akrual],cek_realisasi[Akun]=Pasca_rakernis[[#This Row],[Column1]],0)</f>
        <v>21720405</v>
      </c>
      <c r="U191" s="65">
        <f>IF(Pasca_rakernis[[#This Row],[Akrual]]&gt;Pasca_rakernis[[#This Row],[JUMLAH ]],Pasca_rakernis[[#This Row],[Akrual]]-Pasca_rakernis[[#This Row],[JUMLAH ]],0)</f>
        <v>0</v>
      </c>
    </row>
    <row r="192" spans="1:21" ht="13.2" x14ac:dyDescent="0.25">
      <c r="A192" s="1" t="s">
        <v>179</v>
      </c>
      <c r="B192" s="57" t="s">
        <v>523</v>
      </c>
      <c r="C192" s="58" t="s">
        <v>24</v>
      </c>
      <c r="D192" s="57"/>
      <c r="E192" s="57"/>
      <c r="F192" s="59"/>
      <c r="G192" s="125">
        <f>SUM(G193:G196)</f>
        <v>22000000</v>
      </c>
      <c r="H192" s="153" t="s">
        <v>523</v>
      </c>
      <c r="I192" s="58" t="s">
        <v>24</v>
      </c>
      <c r="J192" s="57"/>
      <c r="K192" s="57"/>
      <c r="L192" s="59"/>
      <c r="M192" s="59">
        <f>SUM(M193:M197)</f>
        <v>22000000</v>
      </c>
      <c r="N192" s="325">
        <f>SUM(N193:N197)</f>
        <v>0</v>
      </c>
      <c r="O192" s="207" t="s">
        <v>977</v>
      </c>
      <c r="P192" s="180"/>
      <c r="Q192" s="180"/>
      <c r="R192" s="4" t="s">
        <v>131</v>
      </c>
      <c r="S192" s="223" t="s">
        <v>506</v>
      </c>
      <c r="T192" s="59" cm="1">
        <f t="array" ref="T192">_xlfn._xlws.FILTER(cek_realisasi[Akrual],cek_realisasi[Akun]=Pasca_rakernis[[#This Row],[Column1]],0)</f>
        <v>4977900</v>
      </c>
      <c r="U192" s="59">
        <f>IF(Pasca_rakernis[[#This Row],[Akrual]]&gt;Pasca_rakernis[[#This Row],[JUMLAH ]],Pasca_rakernis[[#This Row],[Akrual]]-Pasca_rakernis[[#This Row],[JUMLAH ]],0)</f>
        <v>0</v>
      </c>
    </row>
    <row r="193" spans="1:21" ht="13.2" hidden="1" x14ac:dyDescent="0.25">
      <c r="A193" s="1" t="s">
        <v>180</v>
      </c>
      <c r="B193" s="48"/>
      <c r="C193" s="49" t="s">
        <v>630</v>
      </c>
      <c r="D193" s="48">
        <v>4</v>
      </c>
      <c r="E193" s="48" t="s">
        <v>120</v>
      </c>
      <c r="F193" s="50">
        <v>1500000</v>
      </c>
      <c r="G193" s="122">
        <f>ROUNDDOWN(D193*F193,-3)</f>
        <v>6000000</v>
      </c>
      <c r="H193" s="150"/>
      <c r="I193" s="49" t="s">
        <v>630</v>
      </c>
      <c r="J193" s="48">
        <v>4</v>
      </c>
      <c r="K193" s="48" t="s">
        <v>120</v>
      </c>
      <c r="L193" s="50">
        <v>1500000</v>
      </c>
      <c r="M193" s="50">
        <f>ROUNDDOWN(J193*L193,-3)</f>
        <v>6000000</v>
      </c>
      <c r="N193" s="247">
        <f>G193-M193</f>
        <v>0</v>
      </c>
      <c r="O193" s="207" t="str">
        <f t="shared" ref="O193:O197" si="24">IF(AND(ISBLANK(H193),N193&lt;&gt;0),"Rev detil","")</f>
        <v/>
      </c>
      <c r="P193" s="180"/>
      <c r="Q193" s="180"/>
      <c r="T193" s="50" cm="1">
        <f t="array" ref="T193">_xlfn._xlws.FILTER(cek_realisasi[Akrual],cek_realisasi[Akun]=Pasca_rakernis[[#This Row],[Column1]],0)</f>
        <v>1498000</v>
      </c>
      <c r="U193" s="50">
        <f>IF(Pasca_rakernis[[#This Row],[Akrual]]&gt;Pasca_rakernis[[#This Row],[JUMLAH ]],Pasca_rakernis[[#This Row],[Akrual]]-Pasca_rakernis[[#This Row],[JUMLAH ]],0)</f>
        <v>0</v>
      </c>
    </row>
    <row r="194" spans="1:21" ht="13.2" hidden="1" x14ac:dyDescent="0.25">
      <c r="A194" s="1" t="s">
        <v>181</v>
      </c>
      <c r="B194" s="48"/>
      <c r="C194" s="49" t="s">
        <v>562</v>
      </c>
      <c r="D194" s="48">
        <v>4</v>
      </c>
      <c r="E194" s="48" t="s">
        <v>120</v>
      </c>
      <c r="F194" s="50">
        <v>1500000</v>
      </c>
      <c r="G194" s="122">
        <f>ROUNDDOWN(D194*F194,-3)</f>
        <v>6000000</v>
      </c>
      <c r="H194" s="150"/>
      <c r="I194" s="49" t="s">
        <v>562</v>
      </c>
      <c r="J194" s="48">
        <v>4</v>
      </c>
      <c r="K194" s="48" t="s">
        <v>120</v>
      </c>
      <c r="L194" s="50">
        <v>1500000</v>
      </c>
      <c r="M194" s="50">
        <f>ROUNDDOWN(J194*L194,-3)</f>
        <v>6000000</v>
      </c>
      <c r="N194" s="247">
        <f>G194-M194</f>
        <v>0</v>
      </c>
      <c r="O194" s="207" t="str">
        <f t="shared" si="24"/>
        <v/>
      </c>
      <c r="P194" s="180"/>
      <c r="Q194" s="180"/>
      <c r="T194" s="50" cm="1">
        <f t="array" ref="T194">_xlfn._xlws.FILTER(cek_realisasi[Akrual],cek_realisasi[Akun]=Pasca_rakernis[[#This Row],[Column1]],0)</f>
        <v>1480000</v>
      </c>
      <c r="U194" s="50">
        <f>IF(Pasca_rakernis[[#This Row],[Akrual]]&gt;Pasca_rakernis[[#This Row],[JUMLAH ]],Pasca_rakernis[[#This Row],[Akrual]]-Pasca_rakernis[[#This Row],[JUMLAH ]],0)</f>
        <v>0</v>
      </c>
    </row>
    <row r="195" spans="1:21" ht="13.2" hidden="1" x14ac:dyDescent="0.25">
      <c r="A195" s="1" t="s">
        <v>182</v>
      </c>
      <c r="B195" s="48"/>
      <c r="C195" s="49" t="s">
        <v>563</v>
      </c>
      <c r="D195" s="48">
        <v>4</v>
      </c>
      <c r="E195" s="48" t="s">
        <v>120</v>
      </c>
      <c r="F195" s="50">
        <v>1000000</v>
      </c>
      <c r="G195" s="122">
        <f>ROUNDDOWN(D195*F195,-3)</f>
        <v>4000000</v>
      </c>
      <c r="H195" s="150"/>
      <c r="I195" s="49" t="s">
        <v>563</v>
      </c>
      <c r="J195" s="48">
        <v>4</v>
      </c>
      <c r="K195" s="48" t="s">
        <v>120</v>
      </c>
      <c r="L195" s="50">
        <v>1000000</v>
      </c>
      <c r="M195" s="50">
        <f>ROUNDDOWN(J195*L195,-3)</f>
        <v>4000000</v>
      </c>
      <c r="N195" s="247">
        <f>G195-M195</f>
        <v>0</v>
      </c>
      <c r="O195" s="207" t="str">
        <f t="shared" si="24"/>
        <v/>
      </c>
      <c r="P195" s="180"/>
      <c r="Q195" s="180"/>
      <c r="T195" s="50" cm="1">
        <f t="array" ref="T195">_xlfn._xlws.FILTER(cek_realisasi[Akrual],cek_realisasi[Akun]=Pasca_rakernis[[#This Row],[Column1]],0)</f>
        <v>1000000</v>
      </c>
      <c r="U195" s="50">
        <f>IF(Pasca_rakernis[[#This Row],[Akrual]]&gt;Pasca_rakernis[[#This Row],[JUMLAH ]],Pasca_rakernis[[#This Row],[Akrual]]-Pasca_rakernis[[#This Row],[JUMLAH ]],0)</f>
        <v>0</v>
      </c>
    </row>
    <row r="196" spans="1:21" ht="13.2" x14ac:dyDescent="0.25">
      <c r="A196" s="1" t="s">
        <v>183</v>
      </c>
      <c r="B196" s="48"/>
      <c r="C196" s="49" t="s">
        <v>643</v>
      </c>
      <c r="D196" s="48">
        <v>24</v>
      </c>
      <c r="E196" s="48" t="s">
        <v>633</v>
      </c>
      <c r="F196" s="50">
        <v>250000</v>
      </c>
      <c r="G196" s="122">
        <f>ROUNDDOWN(D196*F196,-3)</f>
        <v>6000000</v>
      </c>
      <c r="H196" s="150"/>
      <c r="I196" s="201" t="s">
        <v>643</v>
      </c>
      <c r="J196" s="202">
        <v>12</v>
      </c>
      <c r="K196" s="202" t="s">
        <v>633</v>
      </c>
      <c r="L196" s="204">
        <v>250000</v>
      </c>
      <c r="M196" s="204">
        <f>ROUNDDOWN(J196*L196,-3)</f>
        <v>3000000</v>
      </c>
      <c r="N196" s="376">
        <f>G196-M196</f>
        <v>3000000</v>
      </c>
      <c r="O196" s="187" t="str">
        <f t="shared" si="24"/>
        <v>Rev detil</v>
      </c>
      <c r="P196" s="180"/>
      <c r="Q196" s="180"/>
      <c r="T196" s="204" cm="1">
        <f t="array" ref="T196">_xlfn._xlws.FILTER(cek_realisasi[Akrual],cek_realisasi[Akun]=Pasca_rakernis[[#This Row],[Column1]],0)</f>
        <v>999900</v>
      </c>
      <c r="U196" s="204">
        <f>IF(Pasca_rakernis[[#This Row],[Akrual]]&gt;Pasca_rakernis[[#This Row],[JUMLAH ]],Pasca_rakernis[[#This Row],[Akrual]]-Pasca_rakernis[[#This Row],[JUMLAH ]],0)</f>
        <v>0</v>
      </c>
    </row>
    <row r="197" spans="1:21" ht="13.2" x14ac:dyDescent="0.25">
      <c r="A197" s="1"/>
      <c r="B197" s="48"/>
      <c r="C197" s="49"/>
      <c r="D197" s="48"/>
      <c r="E197" s="48"/>
      <c r="F197" s="50"/>
      <c r="G197" s="122"/>
      <c r="H197" s="150"/>
      <c r="I197" s="201" t="s">
        <v>1027</v>
      </c>
      <c r="J197" s="202">
        <v>40</v>
      </c>
      <c r="K197" s="202" t="s">
        <v>26</v>
      </c>
      <c r="L197" s="204">
        <v>75000</v>
      </c>
      <c r="M197" s="204">
        <f>ROUNDDOWN(J197*L197,-3)</f>
        <v>3000000</v>
      </c>
      <c r="N197" s="376">
        <f>G197-M197</f>
        <v>-3000000</v>
      </c>
      <c r="O197" s="187" t="str">
        <f t="shared" si="24"/>
        <v>Rev detil</v>
      </c>
      <c r="P197" s="180"/>
      <c r="Q197" s="180"/>
      <c r="T197" s="204"/>
      <c r="U197" s="204">
        <f>IF(Pasca_rakernis[[#This Row],[Akrual]]&gt;Pasca_rakernis[[#This Row],[JUMLAH ]],Pasca_rakernis[[#This Row],[Akrual]]-Pasca_rakernis[[#This Row],[JUMLAH ]],0)</f>
        <v>0</v>
      </c>
    </row>
    <row r="198" spans="1:21" ht="13.2" x14ac:dyDescent="0.25">
      <c r="A198" s="1" t="s">
        <v>650</v>
      </c>
      <c r="B198" s="51" t="s">
        <v>524</v>
      </c>
      <c r="C198" s="52" t="s">
        <v>73</v>
      </c>
      <c r="D198" s="51"/>
      <c r="E198" s="51"/>
      <c r="F198" s="53"/>
      <c r="G198" s="123">
        <f>G199</f>
        <v>26250000</v>
      </c>
      <c r="H198" s="151" t="s">
        <v>524</v>
      </c>
      <c r="I198" s="52" t="s">
        <v>73</v>
      </c>
      <c r="J198" s="51"/>
      <c r="K198" s="51"/>
      <c r="L198" s="53"/>
      <c r="M198" s="53">
        <f>M199</f>
        <v>26250000</v>
      </c>
      <c r="N198" s="324">
        <f>N199</f>
        <v>0</v>
      </c>
      <c r="O198" s="207" t="s">
        <v>977</v>
      </c>
      <c r="P198" s="180"/>
      <c r="Q198" s="180"/>
      <c r="R198" s="4" t="s">
        <v>131</v>
      </c>
      <c r="S198" s="223" t="s">
        <v>506</v>
      </c>
      <c r="T198" s="53" cm="1">
        <f t="array" ref="T198">_xlfn._xlws.FILTER(cek_realisasi[Akrual],cek_realisasi[Akun]=Pasca_rakernis[[#This Row],[Column1]],0)</f>
        <v>0</v>
      </c>
      <c r="U198" s="53">
        <f>IF(Pasca_rakernis[[#This Row],[Akrual]]&gt;Pasca_rakernis[[#This Row],[JUMLAH ]],Pasca_rakernis[[#This Row],[Akrual]]-Pasca_rakernis[[#This Row],[JUMLAH ]],0)</f>
        <v>0</v>
      </c>
    </row>
    <row r="199" spans="1:21" ht="13.2" hidden="1" x14ac:dyDescent="0.25">
      <c r="A199" s="1" t="s">
        <v>651</v>
      </c>
      <c r="B199" s="48"/>
      <c r="C199" s="49" t="s">
        <v>652</v>
      </c>
      <c r="D199" s="48">
        <v>15</v>
      </c>
      <c r="E199" s="48" t="s">
        <v>26</v>
      </c>
      <c r="F199" s="50">
        <v>1750000</v>
      </c>
      <c r="G199" s="122">
        <f>ROUNDDOWN(D199*F199,-3)</f>
        <v>26250000</v>
      </c>
      <c r="H199" s="150"/>
      <c r="I199" s="49" t="s">
        <v>652</v>
      </c>
      <c r="J199" s="48">
        <v>15</v>
      </c>
      <c r="K199" s="48" t="s">
        <v>26</v>
      </c>
      <c r="L199" s="50">
        <v>1750000</v>
      </c>
      <c r="M199" s="50">
        <f>ROUNDDOWN(J199*L199,-3)</f>
        <v>26250000</v>
      </c>
      <c r="N199" s="247">
        <f>G199-M199</f>
        <v>0</v>
      </c>
      <c r="O199" s="178" t="str">
        <f>IF(AND(ISBLANK(H199),N199&lt;&gt;0),"Rev detil","")</f>
        <v/>
      </c>
      <c r="P199" s="180"/>
      <c r="Q199" s="180"/>
      <c r="T199" s="50" cm="1">
        <f t="array" ref="T199">_xlfn._xlws.FILTER(cek_realisasi[Akrual],cek_realisasi[Akun]=Pasca_rakernis[[#This Row],[Column1]],0)</f>
        <v>0</v>
      </c>
      <c r="U199" s="50">
        <f>IF(Pasca_rakernis[[#This Row],[Akrual]]&gt;Pasca_rakernis[[#This Row],[JUMLAH ]],Pasca_rakernis[[#This Row],[Akrual]]-Pasca_rakernis[[#This Row],[JUMLAH ]],0)</f>
        <v>0</v>
      </c>
    </row>
    <row r="200" spans="1:21" ht="13.2" x14ac:dyDescent="0.25">
      <c r="A200" s="1" t="s">
        <v>186</v>
      </c>
      <c r="B200" s="51" t="s">
        <v>525</v>
      </c>
      <c r="C200" s="52" t="s">
        <v>35</v>
      </c>
      <c r="D200" s="51"/>
      <c r="E200" s="51"/>
      <c r="F200" s="53"/>
      <c r="G200" s="123">
        <f>G201</f>
        <v>32435000</v>
      </c>
      <c r="H200" s="151" t="s">
        <v>525</v>
      </c>
      <c r="I200" s="52" t="s">
        <v>35</v>
      </c>
      <c r="J200" s="51"/>
      <c r="K200" s="51"/>
      <c r="L200" s="53"/>
      <c r="M200" s="53">
        <f>SUM(M201:M202)</f>
        <v>101500000</v>
      </c>
      <c r="N200" s="352">
        <f>SUM(N201:N202)</f>
        <v>-69065000</v>
      </c>
      <c r="O200" s="207" t="s">
        <v>977</v>
      </c>
      <c r="P200" s="180"/>
      <c r="Q200" s="180"/>
      <c r="R200" s="4" t="s">
        <v>131</v>
      </c>
      <c r="S200" s="223" t="s">
        <v>506</v>
      </c>
      <c r="T200" s="53" cm="1">
        <f t="array" ref="T200">_xlfn._xlws.FILTER(cek_realisasi[Akrual],cek_realisasi[Akun]=Pasca_rakernis[[#This Row],[Column1]],0)</f>
        <v>15692505</v>
      </c>
      <c r="U200" s="53">
        <f>IF(Pasca_rakernis[[#This Row],[Akrual]]&gt;Pasca_rakernis[[#This Row],[JUMLAH ]],Pasca_rakernis[[#This Row],[Akrual]]-Pasca_rakernis[[#This Row],[JUMLAH ]],0)</f>
        <v>0</v>
      </c>
    </row>
    <row r="201" spans="1:21" ht="13.2" x14ac:dyDescent="0.25">
      <c r="A201" s="1" t="s">
        <v>187</v>
      </c>
      <c r="B201" s="48"/>
      <c r="C201" s="49" t="s">
        <v>653</v>
      </c>
      <c r="D201" s="48">
        <v>12</v>
      </c>
      <c r="E201" s="48" t="s">
        <v>26</v>
      </c>
      <c r="F201" s="50">
        <v>2702917</v>
      </c>
      <c r="G201" s="122">
        <f>ROUNDDOWN(D201*F201,-3)</f>
        <v>32435000</v>
      </c>
      <c r="H201" s="150"/>
      <c r="I201" s="201" t="s">
        <v>653</v>
      </c>
      <c r="J201" s="202">
        <v>8</v>
      </c>
      <c r="K201" s="202" t="s">
        <v>26</v>
      </c>
      <c r="L201" s="204">
        <v>4250000</v>
      </c>
      <c r="M201" s="204">
        <f>ROUNDDOWN(J201*L201,-3)</f>
        <v>34000000</v>
      </c>
      <c r="N201" s="375">
        <f>G201-M201</f>
        <v>-1565000</v>
      </c>
      <c r="O201" s="187" t="str">
        <f t="shared" ref="O201:O202" si="25">IF(AND(ISBLANK(H201),N201&lt;&gt;0),"Rev detil","")</f>
        <v>Rev detil</v>
      </c>
      <c r="P201" s="180"/>
      <c r="Q201" s="180"/>
      <c r="T201" s="204" cm="1">
        <f t="array" ref="T201">_xlfn._xlws.FILTER(cek_realisasi[Akrual],cek_realisasi[Akun]=Pasca_rakernis[[#This Row],[Column1]],0)</f>
        <v>15692505</v>
      </c>
      <c r="U201" s="204">
        <f>IF(Pasca_rakernis[[#This Row],[Akrual]]&gt;Pasca_rakernis[[#This Row],[JUMLAH ]],Pasca_rakernis[[#This Row],[Akrual]]-Pasca_rakernis[[#This Row],[JUMLAH ]],0)</f>
        <v>0</v>
      </c>
    </row>
    <row r="202" spans="1:21" ht="26.4" x14ac:dyDescent="0.25">
      <c r="A202" s="1"/>
      <c r="B202" s="48"/>
      <c r="C202" s="49"/>
      <c r="D202" s="48"/>
      <c r="E202" s="48"/>
      <c r="F202" s="50"/>
      <c r="G202" s="122"/>
      <c r="H202" s="150"/>
      <c r="I202" s="205" t="s">
        <v>962</v>
      </c>
      <c r="J202" s="202">
        <v>15</v>
      </c>
      <c r="K202" s="202" t="s">
        <v>26</v>
      </c>
      <c r="L202" s="204">
        <v>4500000</v>
      </c>
      <c r="M202" s="204">
        <f>ROUNDDOWN(J202*L202,-3)</f>
        <v>67500000</v>
      </c>
      <c r="N202" s="375">
        <f>G202-M202</f>
        <v>-67500000</v>
      </c>
      <c r="O202" s="187" t="str">
        <f t="shared" si="25"/>
        <v>Rev detil</v>
      </c>
      <c r="P202" s="180"/>
      <c r="Q202" s="180"/>
      <c r="T202" s="204"/>
      <c r="U202" s="204">
        <f>IF(Pasca_rakernis[[#This Row],[Akrual]]&gt;Pasca_rakernis[[#This Row],[JUMLAH ]],Pasca_rakernis[[#This Row],[Akrual]]-Pasca_rakernis[[#This Row],[JUMLAH ]],0)</f>
        <v>0</v>
      </c>
    </row>
    <row r="203" spans="1:21" ht="13.2" x14ac:dyDescent="0.25">
      <c r="A203" s="1" t="s">
        <v>188</v>
      </c>
      <c r="B203" s="45" t="s">
        <v>582</v>
      </c>
      <c r="C203" s="46" t="s">
        <v>80</v>
      </c>
      <c r="D203" s="45"/>
      <c r="E203" s="45"/>
      <c r="F203" s="47"/>
      <c r="G203" s="121">
        <f>G204</f>
        <v>2100000</v>
      </c>
      <c r="H203" s="149" t="s">
        <v>582</v>
      </c>
      <c r="I203" s="46" t="s">
        <v>80</v>
      </c>
      <c r="J203" s="45"/>
      <c r="K203" s="45"/>
      <c r="L203" s="47"/>
      <c r="M203" s="47">
        <f>M204</f>
        <v>2100000</v>
      </c>
      <c r="N203" s="323">
        <f>N204</f>
        <v>0</v>
      </c>
      <c r="O203" s="207" t="s">
        <v>977</v>
      </c>
      <c r="P203" s="180"/>
      <c r="Q203" s="180"/>
      <c r="R203" s="4" t="s">
        <v>131</v>
      </c>
      <c r="S203" s="223" t="s">
        <v>506</v>
      </c>
      <c r="T203" s="47" cm="1">
        <f t="array" ref="T203">_xlfn._xlws.FILTER(cek_realisasi[Akrual],cek_realisasi[Akun]=Pasca_rakernis[[#This Row],[Column1]],0)</f>
        <v>1050000</v>
      </c>
      <c r="U203" s="47">
        <f>IF(Pasca_rakernis[[#This Row],[Akrual]]&gt;Pasca_rakernis[[#This Row],[JUMLAH ]],Pasca_rakernis[[#This Row],[Akrual]]-Pasca_rakernis[[#This Row],[JUMLAH ]],0)</f>
        <v>0</v>
      </c>
    </row>
    <row r="204" spans="1:21" ht="13.2" hidden="1" x14ac:dyDescent="0.25">
      <c r="A204" s="1" t="s">
        <v>189</v>
      </c>
      <c r="B204" s="48"/>
      <c r="C204" s="49" t="s">
        <v>646</v>
      </c>
      <c r="D204" s="48">
        <v>14</v>
      </c>
      <c r="E204" s="48" t="s">
        <v>26</v>
      </c>
      <c r="F204" s="50">
        <v>150000</v>
      </c>
      <c r="G204" s="122">
        <f>ROUNDDOWN(D204*F204,-3)</f>
        <v>2100000</v>
      </c>
      <c r="H204" s="150"/>
      <c r="I204" s="49" t="s">
        <v>646</v>
      </c>
      <c r="J204" s="48">
        <v>14</v>
      </c>
      <c r="K204" s="48" t="s">
        <v>26</v>
      </c>
      <c r="L204" s="50">
        <v>150000</v>
      </c>
      <c r="M204" s="50">
        <f>ROUNDDOWN(J204*L204,-3)</f>
        <v>2100000</v>
      </c>
      <c r="N204" s="247">
        <f>G204-M204</f>
        <v>0</v>
      </c>
      <c r="O204" s="178" t="str">
        <f>IF(AND(ISBLANK(H204),N204&lt;&gt;0),"Rev detil","")</f>
        <v/>
      </c>
      <c r="P204" s="180"/>
      <c r="Q204" s="180"/>
      <c r="T204" s="50" cm="1">
        <f t="array" ref="T204">_xlfn._xlws.FILTER(cek_realisasi[Akrual],cek_realisasi[Akun]=Pasca_rakernis[[#This Row],[Column1]],0)</f>
        <v>1050000</v>
      </c>
      <c r="U204" s="50">
        <f>IF(Pasca_rakernis[[#This Row],[Akrual]]&gt;Pasca_rakernis[[#This Row],[JUMLAH ]],Pasca_rakernis[[#This Row],[Akrual]]-Pasca_rakernis[[#This Row],[JUMLAH ]],0)</f>
        <v>0</v>
      </c>
    </row>
    <row r="205" spans="1:21" ht="13.2" x14ac:dyDescent="0.25">
      <c r="A205" s="1" t="s">
        <v>190</v>
      </c>
      <c r="B205" s="63" t="s">
        <v>191</v>
      </c>
      <c r="C205" s="64" t="s">
        <v>654</v>
      </c>
      <c r="D205" s="63"/>
      <c r="E205" s="63"/>
      <c r="F205" s="65"/>
      <c r="G205" s="127">
        <f>SUM(G206,G211,G213,G215)</f>
        <v>50042000</v>
      </c>
      <c r="H205" s="155" t="s">
        <v>191</v>
      </c>
      <c r="I205" s="64" t="s">
        <v>654</v>
      </c>
      <c r="J205" s="63"/>
      <c r="K205" s="63"/>
      <c r="L205" s="65"/>
      <c r="M205" s="65">
        <f>SUM(M206,M211,M213,M215)</f>
        <v>44492000</v>
      </c>
      <c r="N205" s="327">
        <f>SUM(N206,N211,N213,N215)</f>
        <v>5550000</v>
      </c>
      <c r="O205" s="207" t="s">
        <v>977</v>
      </c>
      <c r="P205" s="180" t="s">
        <v>502</v>
      </c>
      <c r="Q205" s="180" t="s">
        <v>503</v>
      </c>
      <c r="S205" s="223"/>
      <c r="T205" s="65" cm="1">
        <f t="array" ref="T205">_xlfn._xlws.FILTER(cek_realisasi[Akrual],cek_realisasi[Akun]=Pasca_rakernis[[#This Row],[Column1]],0)</f>
        <v>12777235</v>
      </c>
      <c r="U205" s="65">
        <f>IF(Pasca_rakernis[[#This Row],[Akrual]]&gt;Pasca_rakernis[[#This Row],[JUMLAH ]],Pasca_rakernis[[#This Row],[Akrual]]-Pasca_rakernis[[#This Row],[JUMLAH ]],0)</f>
        <v>0</v>
      </c>
    </row>
    <row r="206" spans="1:21" ht="13.2" x14ac:dyDescent="0.25">
      <c r="A206" s="1" t="s">
        <v>192</v>
      </c>
      <c r="B206" s="51" t="s">
        <v>523</v>
      </c>
      <c r="C206" s="52" t="s">
        <v>24</v>
      </c>
      <c r="D206" s="51"/>
      <c r="E206" s="51"/>
      <c r="F206" s="53"/>
      <c r="G206" s="123">
        <f>SUM(G207:G210)</f>
        <v>20000000</v>
      </c>
      <c r="H206" s="151" t="s">
        <v>523</v>
      </c>
      <c r="I206" s="52" t="s">
        <v>24</v>
      </c>
      <c r="J206" s="51"/>
      <c r="K206" s="51"/>
      <c r="L206" s="53"/>
      <c r="M206" s="53">
        <f>SUM(M207:M210)</f>
        <v>16250000</v>
      </c>
      <c r="N206" s="324">
        <f>SUM(N207:N210)</f>
        <v>3750000</v>
      </c>
      <c r="O206" s="207" t="s">
        <v>977</v>
      </c>
      <c r="P206" s="180"/>
      <c r="Q206" s="180"/>
      <c r="S206" s="223" t="s">
        <v>503</v>
      </c>
      <c r="T206" s="53" cm="1">
        <f t="array" ref="T206">_xlfn._xlws.FILTER(cek_realisasi[Akrual],cek_realisasi[Akun]=Pasca_rakernis[[#This Row],[Column1]],0)</f>
        <v>5079200</v>
      </c>
      <c r="U206" s="53">
        <f>IF(Pasca_rakernis[[#This Row],[Akrual]]&gt;Pasca_rakernis[[#This Row],[JUMLAH ]],Pasca_rakernis[[#This Row],[Akrual]]-Pasca_rakernis[[#This Row],[JUMLAH ]],0)</f>
        <v>0</v>
      </c>
    </row>
    <row r="207" spans="1:21" ht="13.2" x14ac:dyDescent="0.25">
      <c r="A207" s="1" t="s">
        <v>193</v>
      </c>
      <c r="B207" s="48"/>
      <c r="C207" s="49" t="s">
        <v>554</v>
      </c>
      <c r="D207" s="48">
        <v>160</v>
      </c>
      <c r="E207" s="48" t="s">
        <v>26</v>
      </c>
      <c r="F207" s="50">
        <v>75000</v>
      </c>
      <c r="G207" s="122">
        <f>ROUNDDOWN(D207*F207,-3)</f>
        <v>12000000</v>
      </c>
      <c r="H207" s="150"/>
      <c r="I207" s="201" t="s">
        <v>554</v>
      </c>
      <c r="J207" s="202">
        <v>110</v>
      </c>
      <c r="K207" s="202" t="s">
        <v>26</v>
      </c>
      <c r="L207" s="204">
        <v>75000</v>
      </c>
      <c r="M207" s="204">
        <f>ROUNDDOWN(J207*L207,-3)</f>
        <v>8250000</v>
      </c>
      <c r="N207" s="376">
        <f>G207-M207</f>
        <v>3750000</v>
      </c>
      <c r="O207" s="178" t="str">
        <f t="shared" ref="O207:O210" si="26">IF(AND(ISBLANK(H207),N207&lt;&gt;0),"Rev detil","")</f>
        <v>Rev detil</v>
      </c>
      <c r="P207" s="180"/>
      <c r="Q207" s="180"/>
      <c r="T207" s="204" cm="1">
        <f t="array" ref="T207">_xlfn._xlws.FILTER(cek_realisasi[Akrual],cek_realisasi[Akun]=Pasca_rakernis[[#This Row],[Column1]],0)</f>
        <v>1087700</v>
      </c>
      <c r="U207" s="204">
        <f>IF(Pasca_rakernis[[#This Row],[Akrual]]&gt;Pasca_rakernis[[#This Row],[JUMLAH ]],Pasca_rakernis[[#This Row],[Akrual]]-Pasca_rakernis[[#This Row],[JUMLAH ]],0)</f>
        <v>0</v>
      </c>
    </row>
    <row r="208" spans="1:21" ht="13.2" hidden="1" x14ac:dyDescent="0.25">
      <c r="A208" s="1" t="s">
        <v>194</v>
      </c>
      <c r="B208" s="48"/>
      <c r="C208" s="49" t="s">
        <v>555</v>
      </c>
      <c r="D208" s="48">
        <v>2</v>
      </c>
      <c r="E208" s="48" t="s">
        <v>120</v>
      </c>
      <c r="F208" s="50">
        <v>1500000</v>
      </c>
      <c r="G208" s="122">
        <f>ROUNDDOWN(D208*F208,-3)</f>
        <v>3000000</v>
      </c>
      <c r="H208" s="150"/>
      <c r="I208" s="49" t="s">
        <v>555</v>
      </c>
      <c r="J208" s="48">
        <v>2</v>
      </c>
      <c r="K208" s="48" t="s">
        <v>120</v>
      </c>
      <c r="L208" s="50">
        <v>1500000</v>
      </c>
      <c r="M208" s="50">
        <f>ROUNDDOWN(J208*L208,-3)</f>
        <v>3000000</v>
      </c>
      <c r="N208" s="247">
        <f>G208-M208</f>
        <v>0</v>
      </c>
      <c r="O208" s="207" t="str">
        <f t="shared" si="26"/>
        <v/>
      </c>
      <c r="P208" s="180"/>
      <c r="Q208" s="180"/>
      <c r="T208" s="50" cm="1">
        <f t="array" ref="T208">_xlfn._xlws.FILTER(cek_realisasi[Akrual],cek_realisasi[Akun]=Pasca_rakernis[[#This Row],[Column1]],0)</f>
        <v>1498500</v>
      </c>
      <c r="U208" s="50">
        <f>IF(Pasca_rakernis[[#This Row],[Akrual]]&gt;Pasca_rakernis[[#This Row],[JUMLAH ]],Pasca_rakernis[[#This Row],[Akrual]]-Pasca_rakernis[[#This Row],[JUMLAH ]],0)</f>
        <v>0</v>
      </c>
    </row>
    <row r="209" spans="1:21" ht="13.2" hidden="1" x14ac:dyDescent="0.25">
      <c r="A209" s="1" t="s">
        <v>195</v>
      </c>
      <c r="B209" s="48"/>
      <c r="C209" s="49" t="s">
        <v>556</v>
      </c>
      <c r="D209" s="48">
        <v>2</v>
      </c>
      <c r="E209" s="48" t="s">
        <v>120</v>
      </c>
      <c r="F209" s="50">
        <v>1500000</v>
      </c>
      <c r="G209" s="122">
        <f>ROUNDDOWN(D209*F209,-3)</f>
        <v>3000000</v>
      </c>
      <c r="H209" s="150"/>
      <c r="I209" s="49" t="s">
        <v>556</v>
      </c>
      <c r="J209" s="48">
        <v>2</v>
      </c>
      <c r="K209" s="48" t="s">
        <v>120</v>
      </c>
      <c r="L209" s="50">
        <v>1500000</v>
      </c>
      <c r="M209" s="50">
        <f>ROUNDDOWN(J209*L209,-3)</f>
        <v>3000000</v>
      </c>
      <c r="N209" s="247">
        <f>G209-M209</f>
        <v>0</v>
      </c>
      <c r="O209" s="207" t="str">
        <f t="shared" si="26"/>
        <v/>
      </c>
      <c r="P209" s="180"/>
      <c r="Q209" s="180"/>
      <c r="T209" s="50" cm="1">
        <f t="array" ref="T209">_xlfn._xlws.FILTER(cek_realisasi[Akrual],cek_realisasi[Akun]=Pasca_rakernis[[#This Row],[Column1]],0)</f>
        <v>1498000</v>
      </c>
      <c r="U209" s="50">
        <f>IF(Pasca_rakernis[[#This Row],[Akrual]]&gt;Pasca_rakernis[[#This Row],[JUMLAH ]],Pasca_rakernis[[#This Row],[Akrual]]-Pasca_rakernis[[#This Row],[JUMLAH ]],0)</f>
        <v>0</v>
      </c>
    </row>
    <row r="210" spans="1:21" ht="13.2" hidden="1" x14ac:dyDescent="0.25">
      <c r="A210" s="1" t="s">
        <v>655</v>
      </c>
      <c r="B210" s="48"/>
      <c r="C210" s="49" t="s">
        <v>557</v>
      </c>
      <c r="D210" s="48">
        <v>2</v>
      </c>
      <c r="E210" s="48" t="s">
        <v>120</v>
      </c>
      <c r="F210" s="50">
        <v>1000000</v>
      </c>
      <c r="G210" s="122">
        <f>ROUNDDOWN(D210*F210,-3)</f>
        <v>2000000</v>
      </c>
      <c r="H210" s="150"/>
      <c r="I210" s="49" t="s">
        <v>557</v>
      </c>
      <c r="J210" s="48">
        <v>2</v>
      </c>
      <c r="K210" s="48" t="s">
        <v>120</v>
      </c>
      <c r="L210" s="50">
        <v>1000000</v>
      </c>
      <c r="M210" s="50">
        <f>ROUNDDOWN(J210*L210,-3)</f>
        <v>2000000</v>
      </c>
      <c r="N210" s="247">
        <f>G210-M210</f>
        <v>0</v>
      </c>
      <c r="O210" s="207" t="str">
        <f t="shared" si="26"/>
        <v/>
      </c>
      <c r="P210" s="180"/>
      <c r="Q210" s="180"/>
      <c r="T210" s="50" cm="1">
        <f t="array" ref="T210">_xlfn._xlws.FILTER(cek_realisasi[Akrual],cek_realisasi[Akun]=Pasca_rakernis[[#This Row],[Column1]],0)</f>
        <v>995000</v>
      </c>
      <c r="U210" s="50">
        <f>IF(Pasca_rakernis[[#This Row],[Akrual]]&gt;Pasca_rakernis[[#This Row],[JUMLAH ]],Pasca_rakernis[[#This Row],[Akrual]]-Pasca_rakernis[[#This Row],[JUMLAH ]],0)</f>
        <v>0</v>
      </c>
    </row>
    <row r="211" spans="1:21" ht="13.2" x14ac:dyDescent="0.25">
      <c r="A211" s="1" t="s">
        <v>196</v>
      </c>
      <c r="B211" s="51" t="s">
        <v>524</v>
      </c>
      <c r="C211" s="52" t="s">
        <v>73</v>
      </c>
      <c r="D211" s="51"/>
      <c r="E211" s="51"/>
      <c r="F211" s="53"/>
      <c r="G211" s="123">
        <f>G212</f>
        <v>3000000</v>
      </c>
      <c r="H211" s="151" t="s">
        <v>524</v>
      </c>
      <c r="I211" s="52" t="s">
        <v>73</v>
      </c>
      <c r="J211" s="51"/>
      <c r="K211" s="51"/>
      <c r="L211" s="53"/>
      <c r="M211" s="53">
        <f>M212</f>
        <v>3000000</v>
      </c>
      <c r="N211" s="324">
        <f>N212</f>
        <v>0</v>
      </c>
      <c r="O211" s="207" t="s">
        <v>977</v>
      </c>
      <c r="P211" s="180"/>
      <c r="Q211" s="180"/>
      <c r="S211" s="223" t="s">
        <v>503</v>
      </c>
      <c r="T211" s="53" cm="1">
        <f t="array" ref="T211">_xlfn._xlws.FILTER(cek_realisasi[Akrual],cek_realisasi[Akun]=Pasca_rakernis[[#This Row],[Column1]],0)</f>
        <v>1558035</v>
      </c>
      <c r="U211" s="53">
        <f>IF(Pasca_rakernis[[#This Row],[Akrual]]&gt;Pasca_rakernis[[#This Row],[JUMLAH ]],Pasca_rakernis[[#This Row],[Akrual]]-Pasca_rakernis[[#This Row],[JUMLAH ]],0)</f>
        <v>0</v>
      </c>
    </row>
    <row r="212" spans="1:21" ht="13.2" hidden="1" x14ac:dyDescent="0.25">
      <c r="A212" s="1" t="s">
        <v>197</v>
      </c>
      <c r="B212" s="48"/>
      <c r="C212" s="49" t="s">
        <v>621</v>
      </c>
      <c r="D212" s="48">
        <v>12</v>
      </c>
      <c r="E212" s="48" t="s">
        <v>120</v>
      </c>
      <c r="F212" s="50">
        <v>250000</v>
      </c>
      <c r="G212" s="122">
        <f>ROUNDDOWN(D212*F212,-3)</f>
        <v>3000000</v>
      </c>
      <c r="H212" s="150"/>
      <c r="I212" s="49" t="s">
        <v>621</v>
      </c>
      <c r="J212" s="48">
        <v>12</v>
      </c>
      <c r="K212" s="48" t="s">
        <v>120</v>
      </c>
      <c r="L212" s="50">
        <v>250000</v>
      </c>
      <c r="M212" s="50">
        <f>ROUNDDOWN(J212*L212,-3)</f>
        <v>3000000</v>
      </c>
      <c r="N212" s="247">
        <f>G212-M212</f>
        <v>0</v>
      </c>
      <c r="O212" s="178" t="str">
        <f>IF(AND(ISBLANK(H212),N212&lt;&gt;0),"Rev detil","")</f>
        <v/>
      </c>
      <c r="P212" s="180"/>
      <c r="Q212" s="180"/>
      <c r="T212" s="50" cm="1">
        <f t="array" ref="T212">_xlfn._xlws.FILTER(cek_realisasi[Akrual],cek_realisasi[Akun]=Pasca_rakernis[[#This Row],[Column1]],0)</f>
        <v>1558035</v>
      </c>
      <c r="U212" s="50">
        <f>IF(Pasca_rakernis[[#This Row],[Akrual]]&gt;Pasca_rakernis[[#This Row],[JUMLAH ]],Pasca_rakernis[[#This Row],[Akrual]]-Pasca_rakernis[[#This Row],[JUMLAH ]],0)</f>
        <v>0</v>
      </c>
    </row>
    <row r="213" spans="1:21" ht="13.2" x14ac:dyDescent="0.25">
      <c r="A213" s="1" t="s">
        <v>198</v>
      </c>
      <c r="B213" s="51" t="s">
        <v>528</v>
      </c>
      <c r="C213" s="52" t="s">
        <v>31</v>
      </c>
      <c r="D213" s="51"/>
      <c r="E213" s="51"/>
      <c r="F213" s="53"/>
      <c r="G213" s="123">
        <f>G214</f>
        <v>9000000</v>
      </c>
      <c r="H213" s="151" t="s">
        <v>528</v>
      </c>
      <c r="I213" s="52" t="s">
        <v>31</v>
      </c>
      <c r="J213" s="51"/>
      <c r="K213" s="51"/>
      <c r="L213" s="53"/>
      <c r="M213" s="53">
        <f>M214</f>
        <v>7200000</v>
      </c>
      <c r="N213" s="324">
        <f>N214</f>
        <v>1800000</v>
      </c>
      <c r="O213" s="207" t="s">
        <v>977</v>
      </c>
      <c r="P213" s="180"/>
      <c r="Q213" s="180"/>
      <c r="S213" s="223" t="s">
        <v>503</v>
      </c>
      <c r="T213" s="53" cm="1">
        <f t="array" ref="T213">_xlfn._xlws.FILTER(cek_realisasi[Akrual],cek_realisasi[Akun]=Pasca_rakernis[[#This Row],[Column1]],0)</f>
        <v>0</v>
      </c>
      <c r="U213" s="53">
        <f>IF(Pasca_rakernis[[#This Row],[Akrual]]&gt;Pasca_rakernis[[#This Row],[JUMLAH ]],Pasca_rakernis[[#This Row],[Akrual]]-Pasca_rakernis[[#This Row],[JUMLAH ]],0)</f>
        <v>0</v>
      </c>
    </row>
    <row r="214" spans="1:21" ht="13.2" x14ac:dyDescent="0.25">
      <c r="A214" s="1" t="s">
        <v>199</v>
      </c>
      <c r="B214" s="48"/>
      <c r="C214" s="49" t="s">
        <v>558</v>
      </c>
      <c r="D214" s="48">
        <v>10</v>
      </c>
      <c r="E214" s="48" t="s">
        <v>33</v>
      </c>
      <c r="F214" s="50">
        <v>900000</v>
      </c>
      <c r="G214" s="122">
        <f>ROUNDDOWN(D214*F214,-3)</f>
        <v>9000000</v>
      </c>
      <c r="H214" s="150"/>
      <c r="I214" s="201" t="s">
        <v>558</v>
      </c>
      <c r="J214" s="202">
        <v>8</v>
      </c>
      <c r="K214" s="202" t="s">
        <v>33</v>
      </c>
      <c r="L214" s="204">
        <v>900000</v>
      </c>
      <c r="M214" s="204">
        <f>ROUNDDOWN(J214*L214,-3)</f>
        <v>7200000</v>
      </c>
      <c r="N214" s="376">
        <f>G214-M214</f>
        <v>1800000</v>
      </c>
      <c r="O214" s="187" t="str">
        <f>IF(AND(ISBLANK(H214),N214&lt;&gt;0),"Rev detil","")</f>
        <v>Rev detil</v>
      </c>
      <c r="P214" s="180"/>
      <c r="Q214" s="180"/>
      <c r="T214" s="204" cm="1">
        <f t="array" ref="T214">_xlfn._xlws.FILTER(cek_realisasi[Akrual],cek_realisasi[Akun]=Pasca_rakernis[[#This Row],[Column1]],0)</f>
        <v>0</v>
      </c>
      <c r="U214" s="204">
        <f>IF(Pasca_rakernis[[#This Row],[Akrual]]&gt;Pasca_rakernis[[#This Row],[JUMLAH ]],Pasca_rakernis[[#This Row],[Akrual]]-Pasca_rakernis[[#This Row],[JUMLAH ]],0)</f>
        <v>0</v>
      </c>
    </row>
    <row r="215" spans="1:21" ht="13.2" x14ac:dyDescent="0.25">
      <c r="A215" s="1" t="s">
        <v>200</v>
      </c>
      <c r="B215" s="51" t="s">
        <v>525</v>
      </c>
      <c r="C215" s="52" t="s">
        <v>35</v>
      </c>
      <c r="D215" s="51"/>
      <c r="E215" s="51"/>
      <c r="F215" s="53"/>
      <c r="G215" s="123">
        <f>G216</f>
        <v>18042000</v>
      </c>
      <c r="H215" s="151" t="s">
        <v>525</v>
      </c>
      <c r="I215" s="52" t="s">
        <v>35</v>
      </c>
      <c r="J215" s="51"/>
      <c r="K215" s="51"/>
      <c r="L215" s="53"/>
      <c r="M215" s="53">
        <f>M216</f>
        <v>18042000</v>
      </c>
      <c r="N215" s="324">
        <f>N216</f>
        <v>0</v>
      </c>
      <c r="O215" s="207" t="s">
        <v>977</v>
      </c>
      <c r="P215" s="180"/>
      <c r="Q215" s="180"/>
      <c r="S215" s="223" t="s">
        <v>503</v>
      </c>
      <c r="T215" s="53" cm="1">
        <f t="array" ref="T215">_xlfn._xlws.FILTER(cek_realisasi[Akrual],cek_realisasi[Akun]=Pasca_rakernis[[#This Row],[Column1]],0)</f>
        <v>6140000</v>
      </c>
      <c r="U215" s="53">
        <f>IF(Pasca_rakernis[[#This Row],[Akrual]]&gt;Pasca_rakernis[[#This Row],[JUMLAH ]],Pasca_rakernis[[#This Row],[Akrual]]-Pasca_rakernis[[#This Row],[JUMLAH ]],0)</f>
        <v>0</v>
      </c>
    </row>
    <row r="216" spans="1:21" ht="13.2" hidden="1" x14ac:dyDescent="0.25">
      <c r="A216" s="1" t="s">
        <v>201</v>
      </c>
      <c r="B216" s="48"/>
      <c r="C216" s="49" t="s">
        <v>656</v>
      </c>
      <c r="D216" s="48">
        <v>6</v>
      </c>
      <c r="E216" s="48" t="s">
        <v>26</v>
      </c>
      <c r="F216" s="50">
        <v>3007000</v>
      </c>
      <c r="G216" s="122">
        <f>ROUNDDOWN(D216*F216,-3)</f>
        <v>18042000</v>
      </c>
      <c r="H216" s="150"/>
      <c r="I216" s="49" t="s">
        <v>656</v>
      </c>
      <c r="J216" s="48">
        <v>6</v>
      </c>
      <c r="K216" s="48" t="s">
        <v>26</v>
      </c>
      <c r="L216" s="50">
        <v>3007000</v>
      </c>
      <c r="M216" s="50">
        <f>ROUNDDOWN(J216*L216,-3)</f>
        <v>18042000</v>
      </c>
      <c r="N216" s="247">
        <f>G216-M216</f>
        <v>0</v>
      </c>
      <c r="O216" s="178" t="str">
        <f>IF(AND(ISBLANK(H216),N216&lt;&gt;0),"Rev detil","")</f>
        <v/>
      </c>
      <c r="P216" s="180"/>
      <c r="Q216" s="180"/>
      <c r="T216" s="50" cm="1">
        <f t="array" ref="T216">_xlfn._xlws.FILTER(cek_realisasi[Akrual],cek_realisasi[Akun]=Pasca_rakernis[[#This Row],[Column1]],0)</f>
        <v>6140000</v>
      </c>
      <c r="U216" s="50">
        <f>IF(Pasca_rakernis[[#This Row],[Akrual]]&gt;Pasca_rakernis[[#This Row],[JUMLAH ]],Pasca_rakernis[[#This Row],[Akrual]]-Pasca_rakernis[[#This Row],[JUMLAH ]],0)</f>
        <v>0</v>
      </c>
    </row>
    <row r="217" spans="1:21" ht="13.2" x14ac:dyDescent="0.25">
      <c r="A217" s="1" t="s">
        <v>202</v>
      </c>
      <c r="B217" s="63" t="s">
        <v>203</v>
      </c>
      <c r="C217" s="64" t="s">
        <v>657</v>
      </c>
      <c r="D217" s="63"/>
      <c r="E217" s="63"/>
      <c r="F217" s="65"/>
      <c r="G217" s="127">
        <f>SUM(G218,G223,G226)</f>
        <v>99334000</v>
      </c>
      <c r="H217" s="155" t="s">
        <v>203</v>
      </c>
      <c r="I217" s="64" t="s">
        <v>657</v>
      </c>
      <c r="J217" s="63"/>
      <c r="K217" s="63"/>
      <c r="L217" s="65"/>
      <c r="M217" s="65">
        <f>SUM(M218,M223,M226)</f>
        <v>94784000</v>
      </c>
      <c r="N217" s="355">
        <f>SUM(N218,N223,N226)</f>
        <v>4550000</v>
      </c>
      <c r="O217" s="207" t="s">
        <v>977</v>
      </c>
      <c r="P217" s="180" t="s">
        <v>499</v>
      </c>
      <c r="Q217" s="180" t="s">
        <v>500</v>
      </c>
      <c r="S217" s="223"/>
      <c r="T217" s="65" cm="1">
        <f t="array" ref="T217">_xlfn._xlws.FILTER(cek_realisasi[Akrual],cek_realisasi[Akun]=Pasca_rakernis[[#This Row],[Column1]],0)</f>
        <v>47781358</v>
      </c>
      <c r="U217" s="65">
        <f>IF(Pasca_rakernis[[#This Row],[Akrual]]&gt;Pasca_rakernis[[#This Row],[JUMLAH ]],Pasca_rakernis[[#This Row],[Akrual]]-Pasca_rakernis[[#This Row],[JUMLAH ]],0)</f>
        <v>0</v>
      </c>
    </row>
    <row r="218" spans="1:21" ht="13.2" x14ac:dyDescent="0.25">
      <c r="A218" s="1" t="s">
        <v>205</v>
      </c>
      <c r="B218" s="45" t="s">
        <v>523</v>
      </c>
      <c r="C218" s="46" t="s">
        <v>24</v>
      </c>
      <c r="D218" s="45"/>
      <c r="E218" s="45"/>
      <c r="F218" s="47"/>
      <c r="G218" s="121">
        <f>SUM(G219:G222)</f>
        <v>24800000</v>
      </c>
      <c r="H218" s="149" t="s">
        <v>523</v>
      </c>
      <c r="I218" s="46" t="s">
        <v>24</v>
      </c>
      <c r="J218" s="45"/>
      <c r="K218" s="45"/>
      <c r="L218" s="47"/>
      <c r="M218" s="47">
        <f>SUM(M219:M222)</f>
        <v>10250000</v>
      </c>
      <c r="N218" s="323">
        <f>SUM(N219:N222)</f>
        <v>14550000</v>
      </c>
      <c r="O218" s="207" t="s">
        <v>977</v>
      </c>
      <c r="P218" s="180"/>
      <c r="Q218" s="180"/>
      <c r="S218" s="223" t="s">
        <v>500</v>
      </c>
      <c r="T218" s="47" cm="1">
        <f t="array" ref="T218">_xlfn._xlws.FILTER(cek_realisasi[Akrual],cek_realisasi[Akun]=Pasca_rakernis[[#This Row],[Column1]],0)</f>
        <v>3804000</v>
      </c>
      <c r="U218" s="47">
        <f>IF(Pasca_rakernis[[#This Row],[Akrual]]&gt;Pasca_rakernis[[#This Row],[JUMLAH ]],Pasca_rakernis[[#This Row],[Akrual]]-Pasca_rakernis[[#This Row],[JUMLAH ]],0)</f>
        <v>0</v>
      </c>
    </row>
    <row r="219" spans="1:21" ht="13.2" x14ac:dyDescent="0.25">
      <c r="A219" s="1" t="s">
        <v>206</v>
      </c>
      <c r="B219" s="48"/>
      <c r="C219" s="49" t="s">
        <v>554</v>
      </c>
      <c r="D219" s="48">
        <v>224</v>
      </c>
      <c r="E219" s="48" t="s">
        <v>26</v>
      </c>
      <c r="F219" s="50">
        <v>75000</v>
      </c>
      <c r="G219" s="122">
        <f>ROUNDDOWN(D219*F219,-3)</f>
        <v>16800000</v>
      </c>
      <c r="H219" s="150"/>
      <c r="I219" s="201" t="s">
        <v>554</v>
      </c>
      <c r="J219" s="202">
        <v>60</v>
      </c>
      <c r="K219" s="202" t="s">
        <v>26</v>
      </c>
      <c r="L219" s="204">
        <v>75000</v>
      </c>
      <c r="M219" s="204">
        <f>ROUNDDOWN(J219*L219,-3)</f>
        <v>4500000</v>
      </c>
      <c r="N219" s="376">
        <f>G219-M219</f>
        <v>12300000</v>
      </c>
      <c r="O219" s="187" t="str">
        <f t="shared" ref="O219:O222" si="27">IF(AND(ISBLANK(H219),N219&lt;&gt;0),"Rev detil","")</f>
        <v>Rev detil</v>
      </c>
      <c r="P219" s="180"/>
      <c r="Q219" s="180"/>
      <c r="T219" s="204" cm="1">
        <f t="array" ref="T219">_xlfn._xlws.FILTER(cek_realisasi[Akrual],cek_realisasi[Akun]=Pasca_rakernis[[#This Row],[Column1]],0)</f>
        <v>1320000</v>
      </c>
      <c r="U219" s="204">
        <f>IF(Pasca_rakernis[[#This Row],[Akrual]]&gt;Pasca_rakernis[[#This Row],[JUMLAH ]],Pasca_rakernis[[#This Row],[Akrual]]-Pasca_rakernis[[#This Row],[JUMLAH ]],0)</f>
        <v>0</v>
      </c>
    </row>
    <row r="220" spans="1:21" ht="13.2" x14ac:dyDescent="0.25">
      <c r="A220" s="1" t="s">
        <v>207</v>
      </c>
      <c r="B220" s="48"/>
      <c r="C220" s="49" t="s">
        <v>555</v>
      </c>
      <c r="D220" s="48">
        <v>2</v>
      </c>
      <c r="E220" s="48" t="s">
        <v>120</v>
      </c>
      <c r="F220" s="50">
        <v>1500000</v>
      </c>
      <c r="G220" s="122">
        <f>ROUNDDOWN(D220*F220,-3)</f>
        <v>3000000</v>
      </c>
      <c r="H220" s="150"/>
      <c r="I220" s="201" t="s">
        <v>555</v>
      </c>
      <c r="J220" s="202">
        <v>1</v>
      </c>
      <c r="K220" s="202" t="s">
        <v>120</v>
      </c>
      <c r="L220" s="204">
        <v>750000</v>
      </c>
      <c r="M220" s="204">
        <f>ROUNDDOWN(J220*L220,-3)</f>
        <v>750000</v>
      </c>
      <c r="N220" s="376">
        <f>G220-M220</f>
        <v>2250000</v>
      </c>
      <c r="O220" s="187" t="str">
        <f t="shared" si="27"/>
        <v>Rev detil</v>
      </c>
      <c r="P220" s="180"/>
      <c r="Q220" s="180"/>
      <c r="T220" s="204" cm="1">
        <f t="array" ref="T220">_xlfn._xlws.FILTER(cek_realisasi[Akrual],cek_realisasi[Akun]=Pasca_rakernis[[#This Row],[Column1]],0)</f>
        <v>0</v>
      </c>
      <c r="U220" s="204">
        <f>IF(Pasca_rakernis[[#This Row],[Akrual]]&gt;Pasca_rakernis[[#This Row],[JUMLAH ]],Pasca_rakernis[[#This Row],[Akrual]]-Pasca_rakernis[[#This Row],[JUMLAH ]],0)</f>
        <v>0</v>
      </c>
    </row>
    <row r="221" spans="1:21" ht="13.2" hidden="1" x14ac:dyDescent="0.25">
      <c r="A221" s="1" t="s">
        <v>208</v>
      </c>
      <c r="B221" s="48"/>
      <c r="C221" s="49" t="s">
        <v>556</v>
      </c>
      <c r="D221" s="48">
        <v>2</v>
      </c>
      <c r="E221" s="48" t="s">
        <v>120</v>
      </c>
      <c r="F221" s="50">
        <v>1500000</v>
      </c>
      <c r="G221" s="122">
        <f>ROUNDDOWN(D221*F221,-3)</f>
        <v>3000000</v>
      </c>
      <c r="H221" s="150"/>
      <c r="I221" s="49" t="s">
        <v>556</v>
      </c>
      <c r="J221" s="48">
        <v>2</v>
      </c>
      <c r="K221" s="48" t="s">
        <v>120</v>
      </c>
      <c r="L221" s="50">
        <v>1500000</v>
      </c>
      <c r="M221" s="50">
        <f>ROUNDDOWN(J221*L221,-3)</f>
        <v>3000000</v>
      </c>
      <c r="N221" s="247">
        <f>G221-M221</f>
        <v>0</v>
      </c>
      <c r="O221" s="207" t="str">
        <f t="shared" si="27"/>
        <v/>
      </c>
      <c r="P221" s="180"/>
      <c r="Q221" s="180"/>
      <c r="T221" s="50" cm="1">
        <f t="array" ref="T221">_xlfn._xlws.FILTER(cek_realisasi[Akrual],cek_realisasi[Akun]=Pasca_rakernis[[#This Row],[Column1]],0)</f>
        <v>1489000</v>
      </c>
      <c r="U221" s="50">
        <f>IF(Pasca_rakernis[[#This Row],[Akrual]]&gt;Pasca_rakernis[[#This Row],[JUMLAH ]],Pasca_rakernis[[#This Row],[Akrual]]-Pasca_rakernis[[#This Row],[JUMLAH ]],0)</f>
        <v>0</v>
      </c>
    </row>
    <row r="222" spans="1:21" ht="13.2" hidden="1" x14ac:dyDescent="0.25">
      <c r="A222" s="1" t="s">
        <v>658</v>
      </c>
      <c r="B222" s="48"/>
      <c r="C222" s="49" t="s">
        <v>557</v>
      </c>
      <c r="D222" s="48">
        <v>2</v>
      </c>
      <c r="E222" s="48" t="s">
        <v>120</v>
      </c>
      <c r="F222" s="50">
        <v>1000000</v>
      </c>
      <c r="G222" s="122">
        <f>ROUNDDOWN(D222*F222,-3)</f>
        <v>2000000</v>
      </c>
      <c r="H222" s="150"/>
      <c r="I222" s="49" t="s">
        <v>557</v>
      </c>
      <c r="J222" s="48">
        <v>2</v>
      </c>
      <c r="K222" s="48" t="s">
        <v>120</v>
      </c>
      <c r="L222" s="50">
        <v>1000000</v>
      </c>
      <c r="M222" s="50">
        <f>ROUNDDOWN(J222*L222,-3)</f>
        <v>2000000</v>
      </c>
      <c r="N222" s="247">
        <f>G222-M222</f>
        <v>0</v>
      </c>
      <c r="O222" s="207" t="str">
        <f t="shared" si="27"/>
        <v/>
      </c>
      <c r="P222" s="180"/>
      <c r="Q222" s="180"/>
      <c r="T222" s="50" cm="1">
        <f t="array" ref="T222">_xlfn._xlws.FILTER(cek_realisasi[Akrual],cek_realisasi[Akun]=Pasca_rakernis[[#This Row],[Column1]],0)</f>
        <v>995000</v>
      </c>
      <c r="U222" s="50">
        <f>IF(Pasca_rakernis[[#This Row],[Akrual]]&gt;Pasca_rakernis[[#This Row],[JUMLAH ]],Pasca_rakernis[[#This Row],[Akrual]]-Pasca_rakernis[[#This Row],[JUMLAH ]],0)</f>
        <v>0</v>
      </c>
    </row>
    <row r="223" spans="1:21" ht="13.2" x14ac:dyDescent="0.25">
      <c r="A223" s="1" t="s">
        <v>209</v>
      </c>
      <c r="B223" s="51" t="s">
        <v>524</v>
      </c>
      <c r="C223" s="52" t="s">
        <v>73</v>
      </c>
      <c r="D223" s="51"/>
      <c r="E223" s="51"/>
      <c r="F223" s="53"/>
      <c r="G223" s="123">
        <f>G224</f>
        <v>3000000</v>
      </c>
      <c r="H223" s="151" t="s">
        <v>524</v>
      </c>
      <c r="I223" s="52" t="s">
        <v>73</v>
      </c>
      <c r="J223" s="51"/>
      <c r="K223" s="51"/>
      <c r="L223" s="53"/>
      <c r="M223" s="53">
        <f>SUM(M224:M225)</f>
        <v>13000000</v>
      </c>
      <c r="N223" s="352">
        <f>SUM(N224:N225)</f>
        <v>-10000000</v>
      </c>
      <c r="O223" s="207" t="s">
        <v>977</v>
      </c>
      <c r="P223" s="180"/>
      <c r="Q223" s="180"/>
      <c r="S223" s="223" t="s">
        <v>500</v>
      </c>
      <c r="T223" s="53" cm="1">
        <f t="array" ref="T223">_xlfn._xlws.FILTER(cek_realisasi[Akrual],cek_realisasi[Akun]=Pasca_rakernis[[#This Row],[Column1]],0)</f>
        <v>910448</v>
      </c>
      <c r="U223" s="53">
        <f>IF(Pasca_rakernis[[#This Row],[Akrual]]&gt;Pasca_rakernis[[#This Row],[JUMLAH ]],Pasca_rakernis[[#This Row],[Akrual]]-Pasca_rakernis[[#This Row],[JUMLAH ]],0)</f>
        <v>0</v>
      </c>
    </row>
    <row r="224" spans="1:21" ht="13.2" hidden="1" x14ac:dyDescent="0.25">
      <c r="A224" s="1" t="s">
        <v>210</v>
      </c>
      <c r="B224" s="48"/>
      <c r="C224" s="49" t="s">
        <v>621</v>
      </c>
      <c r="D224" s="48">
        <v>12</v>
      </c>
      <c r="E224" s="48" t="s">
        <v>120</v>
      </c>
      <c r="F224" s="50">
        <v>250000</v>
      </c>
      <c r="G224" s="122">
        <f>ROUNDDOWN(D224*F224,-3)</f>
        <v>3000000</v>
      </c>
      <c r="H224" s="150"/>
      <c r="I224" s="49" t="s">
        <v>621</v>
      </c>
      <c r="J224" s="48">
        <v>12</v>
      </c>
      <c r="K224" s="48" t="s">
        <v>120</v>
      </c>
      <c r="L224" s="50">
        <v>250000</v>
      </c>
      <c r="M224" s="50">
        <f>ROUNDDOWN(J224*L224,-3)</f>
        <v>3000000</v>
      </c>
      <c r="N224" s="247">
        <f>G224-M224</f>
        <v>0</v>
      </c>
      <c r="O224" s="207" t="str">
        <f t="shared" ref="O224:O225" si="28">IF(AND(ISBLANK(H224),N224&lt;&gt;0),"Rev detil","")</f>
        <v/>
      </c>
      <c r="P224" s="180"/>
      <c r="Q224" s="180"/>
      <c r="T224" s="50" cm="1">
        <f t="array" ref="T224">_xlfn._xlws.FILTER(cek_realisasi[Akrual],cek_realisasi[Akun]=Pasca_rakernis[[#This Row],[Column1]],0)</f>
        <v>910448</v>
      </c>
      <c r="U224" s="50">
        <f>IF(Pasca_rakernis[[#This Row],[Akrual]]&gt;Pasca_rakernis[[#This Row],[JUMLAH ]],Pasca_rakernis[[#This Row],[Akrual]]-Pasca_rakernis[[#This Row],[JUMLAH ]],0)</f>
        <v>0</v>
      </c>
    </row>
    <row r="225" spans="1:21" ht="13.2" x14ac:dyDescent="0.25">
      <c r="A225" s="1" t="s">
        <v>1130</v>
      </c>
      <c r="B225" s="48"/>
      <c r="C225" s="49"/>
      <c r="D225" s="48"/>
      <c r="E225" s="48"/>
      <c r="F225" s="50"/>
      <c r="G225" s="122"/>
      <c r="H225" s="150"/>
      <c r="I225" s="201" t="s">
        <v>987</v>
      </c>
      <c r="J225" s="202">
        <v>1</v>
      </c>
      <c r="K225" s="202" t="s">
        <v>120</v>
      </c>
      <c r="L225" s="204">
        <v>10000000</v>
      </c>
      <c r="M225" s="204">
        <f>ROUNDDOWN(J225*L225,-3)</f>
        <v>10000000</v>
      </c>
      <c r="N225" s="375">
        <f>G225-M225</f>
        <v>-10000000</v>
      </c>
      <c r="O225" s="187" t="str">
        <f t="shared" si="28"/>
        <v>Rev detil</v>
      </c>
      <c r="P225" s="180"/>
      <c r="Q225" s="180"/>
      <c r="T225" s="204"/>
      <c r="U225" s="204">
        <f>IF(Pasca_rakernis[[#This Row],[Akrual]]&gt;Pasca_rakernis[[#This Row],[JUMLAH ]],Pasca_rakernis[[#This Row],[Akrual]]-Pasca_rakernis[[#This Row],[JUMLAH ]],0)</f>
        <v>0</v>
      </c>
    </row>
    <row r="226" spans="1:21" ht="13.2" x14ac:dyDescent="0.25">
      <c r="A226" s="1" t="s">
        <v>211</v>
      </c>
      <c r="B226" s="45" t="s">
        <v>525</v>
      </c>
      <c r="C226" s="46" t="s">
        <v>35</v>
      </c>
      <c r="D226" s="45"/>
      <c r="E226" s="45"/>
      <c r="F226" s="47"/>
      <c r="G226" s="121">
        <f>G227</f>
        <v>71534000</v>
      </c>
      <c r="H226" s="149" t="s">
        <v>525</v>
      </c>
      <c r="I226" s="46" t="s">
        <v>35</v>
      </c>
      <c r="J226" s="45"/>
      <c r="K226" s="45"/>
      <c r="L226" s="47"/>
      <c r="M226" s="47">
        <f>M227</f>
        <v>71534000</v>
      </c>
      <c r="N226" s="323">
        <f>N227</f>
        <v>0</v>
      </c>
      <c r="O226" s="207" t="s">
        <v>977</v>
      </c>
      <c r="P226" s="180"/>
      <c r="Q226" s="180"/>
      <c r="S226" s="223" t="s">
        <v>500</v>
      </c>
      <c r="T226" s="47" cm="1">
        <f t="array" ref="T226">_xlfn._xlws.FILTER(cek_realisasi[Akrual],cek_realisasi[Akun]=Pasca_rakernis[[#This Row],[Column1]],0)</f>
        <v>43066910</v>
      </c>
      <c r="U226" s="47">
        <f>IF(Pasca_rakernis[[#This Row],[Akrual]]&gt;Pasca_rakernis[[#This Row],[JUMLAH ]],Pasca_rakernis[[#This Row],[Akrual]]-Pasca_rakernis[[#This Row],[JUMLAH ]],0)</f>
        <v>0</v>
      </c>
    </row>
    <row r="227" spans="1:21" ht="26.4" hidden="1" x14ac:dyDescent="0.25">
      <c r="A227" s="1" t="s">
        <v>212</v>
      </c>
      <c r="B227" s="48"/>
      <c r="C227" s="49" t="s">
        <v>659</v>
      </c>
      <c r="D227" s="48">
        <v>14</v>
      </c>
      <c r="E227" s="48" t="s">
        <v>26</v>
      </c>
      <c r="F227" s="50">
        <v>5109636</v>
      </c>
      <c r="G227" s="122">
        <f>ROUNDDOWN(D227*F227,-3)</f>
        <v>71534000</v>
      </c>
      <c r="H227" s="150"/>
      <c r="I227" s="49" t="s">
        <v>659</v>
      </c>
      <c r="J227" s="48">
        <v>14</v>
      </c>
      <c r="K227" s="48" t="s">
        <v>26</v>
      </c>
      <c r="L227" s="50">
        <v>5109636</v>
      </c>
      <c r="M227" s="50">
        <f>ROUNDDOWN(J227*L227,-3)</f>
        <v>71534000</v>
      </c>
      <c r="N227" s="247">
        <f>G227-M227</f>
        <v>0</v>
      </c>
      <c r="O227" s="178" t="str">
        <f>IF(AND(ISBLANK(H227),N227&lt;&gt;0),"Rev detil","")</f>
        <v/>
      </c>
      <c r="P227" s="180"/>
      <c r="Q227" s="180"/>
      <c r="T227" s="50" cm="1">
        <f t="array" ref="T227">_xlfn._xlws.FILTER(cek_realisasi[Akrual],cek_realisasi[Akun]=Pasca_rakernis[[#This Row],[Column1]],0)</f>
        <v>43066910</v>
      </c>
      <c r="U227" s="50">
        <f>IF(Pasca_rakernis[[#This Row],[Akrual]]&gt;Pasca_rakernis[[#This Row],[JUMLAH ]],Pasca_rakernis[[#This Row],[Akrual]]-Pasca_rakernis[[#This Row],[JUMLAH ]],0)</f>
        <v>0</v>
      </c>
    </row>
    <row r="228" spans="1:21" ht="13.2" x14ac:dyDescent="0.25">
      <c r="A228" s="1" t="s">
        <v>213</v>
      </c>
      <c r="B228" s="63" t="s">
        <v>214</v>
      </c>
      <c r="C228" s="64" t="s">
        <v>660</v>
      </c>
      <c r="D228" s="63"/>
      <c r="E228" s="63"/>
      <c r="F228" s="65"/>
      <c r="G228" s="127">
        <f>SUM(G229,G234)</f>
        <v>139554000</v>
      </c>
      <c r="H228" s="155" t="s">
        <v>214</v>
      </c>
      <c r="I228" s="64" t="s">
        <v>660</v>
      </c>
      <c r="J228" s="63"/>
      <c r="K228" s="63"/>
      <c r="L228" s="65"/>
      <c r="M228" s="65">
        <f>SUM(M229,M234)</f>
        <v>187067000</v>
      </c>
      <c r="N228" s="355">
        <f>SUM(N229,N234)</f>
        <v>-47513000</v>
      </c>
      <c r="O228" s="207" t="s">
        <v>977</v>
      </c>
      <c r="P228" s="180" t="s">
        <v>499</v>
      </c>
      <c r="Q228" s="180" t="s">
        <v>501</v>
      </c>
      <c r="S228" s="223"/>
      <c r="T228" s="65" cm="1">
        <f t="array" ref="T228">_xlfn._xlws.FILTER(cek_realisasi[Akrual],cek_realisasi[Akun]=Pasca_rakernis[[#This Row],[Column1]],0)</f>
        <v>19582335</v>
      </c>
      <c r="U228" s="65">
        <f>IF(Pasca_rakernis[[#This Row],[Akrual]]&gt;Pasca_rakernis[[#This Row],[JUMLAH ]],Pasca_rakernis[[#This Row],[Akrual]]-Pasca_rakernis[[#This Row],[JUMLAH ]],0)</f>
        <v>0</v>
      </c>
    </row>
    <row r="229" spans="1:21" ht="13.2" x14ac:dyDescent="0.25">
      <c r="A229" s="1" t="s">
        <v>215</v>
      </c>
      <c r="B229" s="45" t="s">
        <v>523</v>
      </c>
      <c r="C229" s="46" t="s">
        <v>24</v>
      </c>
      <c r="D229" s="45"/>
      <c r="E229" s="45"/>
      <c r="F229" s="47"/>
      <c r="G229" s="121">
        <f>SUM(G230:G233)</f>
        <v>23500000</v>
      </c>
      <c r="H229" s="149" t="s">
        <v>523</v>
      </c>
      <c r="I229" s="46" t="s">
        <v>24</v>
      </c>
      <c r="J229" s="45"/>
      <c r="K229" s="45"/>
      <c r="L229" s="47"/>
      <c r="M229" s="47">
        <f>SUM(M230:M233)</f>
        <v>15750000</v>
      </c>
      <c r="N229" s="349">
        <f>SUM(N230:N233)</f>
        <v>7750000</v>
      </c>
      <c r="O229" s="207" t="s">
        <v>977</v>
      </c>
      <c r="P229" s="180"/>
      <c r="Q229" s="180"/>
      <c r="S229" s="223" t="s">
        <v>501</v>
      </c>
      <c r="T229" s="47" cm="1">
        <f t="array" ref="T229">_xlfn._xlws.FILTER(cek_realisasi[Akrual],cek_realisasi[Akun]=Pasca_rakernis[[#This Row],[Column1]],0)</f>
        <v>4270000</v>
      </c>
      <c r="U229" s="47">
        <f>IF(Pasca_rakernis[[#This Row],[Akrual]]&gt;Pasca_rakernis[[#This Row],[JUMLAH ]],Pasca_rakernis[[#This Row],[Akrual]]-Pasca_rakernis[[#This Row],[JUMLAH ]],0)</f>
        <v>0</v>
      </c>
    </row>
    <row r="230" spans="1:21" ht="13.2" x14ac:dyDescent="0.25">
      <c r="A230" s="1" t="s">
        <v>216</v>
      </c>
      <c r="B230" s="48"/>
      <c r="C230" s="49" t="s">
        <v>554</v>
      </c>
      <c r="D230" s="48">
        <v>100</v>
      </c>
      <c r="E230" s="48" t="s">
        <v>26</v>
      </c>
      <c r="F230" s="50">
        <v>75000</v>
      </c>
      <c r="G230" s="122">
        <f>ROUNDDOWN(D230*F230,-3)</f>
        <v>7500000</v>
      </c>
      <c r="H230" s="150"/>
      <c r="I230" s="201" t="s">
        <v>554</v>
      </c>
      <c r="J230" s="202">
        <v>50</v>
      </c>
      <c r="K230" s="202" t="s">
        <v>26</v>
      </c>
      <c r="L230" s="204">
        <v>75000</v>
      </c>
      <c r="M230" s="204">
        <f>ROUNDDOWN(J230*L230,-3)</f>
        <v>3750000</v>
      </c>
      <c r="N230" s="375">
        <f>G230-M230</f>
        <v>3750000</v>
      </c>
      <c r="O230" s="187" t="str">
        <f t="shared" ref="O230:O233" si="29">IF(AND(ISBLANK(H230),N230&lt;&gt;0),"Rev detil","")</f>
        <v>Rev detil</v>
      </c>
      <c r="P230" s="180"/>
      <c r="Q230" s="180"/>
      <c r="T230" s="204" cm="1">
        <f t="array" ref="T230">_xlfn._xlws.FILTER(cek_realisasi[Akrual],cek_realisasi[Akun]=Pasca_rakernis[[#This Row],[Column1]],0)</f>
        <v>1800000</v>
      </c>
      <c r="U230" s="204">
        <f>IF(Pasca_rakernis[[#This Row],[Akrual]]&gt;Pasca_rakernis[[#This Row],[JUMLAH ]],Pasca_rakernis[[#This Row],[Akrual]]-Pasca_rakernis[[#This Row],[JUMLAH ]],0)</f>
        <v>0</v>
      </c>
    </row>
    <row r="231" spans="1:21" ht="13.2" x14ac:dyDescent="0.25">
      <c r="A231" s="1" t="s">
        <v>217</v>
      </c>
      <c r="B231" s="48"/>
      <c r="C231" s="49" t="s">
        <v>555</v>
      </c>
      <c r="D231" s="48">
        <v>4</v>
      </c>
      <c r="E231" s="48" t="s">
        <v>120</v>
      </c>
      <c r="F231" s="50">
        <v>1500000</v>
      </c>
      <c r="G231" s="122">
        <f>ROUNDDOWN(D231*F231,-3)</f>
        <v>6000000</v>
      </c>
      <c r="H231" s="150"/>
      <c r="I231" s="201" t="s">
        <v>555</v>
      </c>
      <c r="J231" s="202">
        <v>3</v>
      </c>
      <c r="K231" s="202" t="s">
        <v>120</v>
      </c>
      <c r="L231" s="204">
        <v>1500000</v>
      </c>
      <c r="M231" s="204">
        <f>ROUNDDOWN(J231*L231,-3)</f>
        <v>4500000</v>
      </c>
      <c r="N231" s="376">
        <f>G231-M231</f>
        <v>1500000</v>
      </c>
      <c r="O231" s="207" t="str">
        <f t="shared" si="29"/>
        <v>Rev detil</v>
      </c>
      <c r="P231" s="180"/>
      <c r="Q231" s="180"/>
      <c r="T231" s="204" cm="1">
        <f t="array" ref="T231">_xlfn._xlws.FILTER(cek_realisasi[Akrual],cek_realisasi[Akun]=Pasca_rakernis[[#This Row],[Column1]],0)</f>
        <v>0</v>
      </c>
      <c r="U231" s="204">
        <f>IF(Pasca_rakernis[[#This Row],[Akrual]]&gt;Pasca_rakernis[[#This Row],[JUMLAH ]],Pasca_rakernis[[#This Row],[Akrual]]-Pasca_rakernis[[#This Row],[JUMLAH ]],0)</f>
        <v>0</v>
      </c>
    </row>
    <row r="232" spans="1:21" ht="13.2" x14ac:dyDescent="0.25">
      <c r="A232" s="1" t="s">
        <v>218</v>
      </c>
      <c r="B232" s="48"/>
      <c r="C232" s="49" t="s">
        <v>556</v>
      </c>
      <c r="D232" s="48">
        <v>4</v>
      </c>
      <c r="E232" s="48" t="s">
        <v>120</v>
      </c>
      <c r="F232" s="50">
        <v>1500000</v>
      </c>
      <c r="G232" s="122">
        <f>ROUNDDOWN(D232*F232,-3)</f>
        <v>6000000</v>
      </c>
      <c r="H232" s="150"/>
      <c r="I232" s="201" t="s">
        <v>556</v>
      </c>
      <c r="J232" s="202">
        <v>3</v>
      </c>
      <c r="K232" s="202" t="s">
        <v>120</v>
      </c>
      <c r="L232" s="204">
        <v>1500000</v>
      </c>
      <c r="M232" s="204">
        <f>ROUNDDOWN(J232*L232,-3)</f>
        <v>4500000</v>
      </c>
      <c r="N232" s="376">
        <f>G232-M232</f>
        <v>1500000</v>
      </c>
      <c r="O232" s="207" t="str">
        <f t="shared" si="29"/>
        <v>Rev detil</v>
      </c>
      <c r="P232" s="180"/>
      <c r="Q232" s="180"/>
      <c r="T232" s="204" cm="1">
        <f t="array" ref="T232">_xlfn._xlws.FILTER(cek_realisasi[Akrual],cek_realisasi[Akun]=Pasca_rakernis[[#This Row],[Column1]],0)</f>
        <v>1475000</v>
      </c>
      <c r="U232" s="204">
        <f>IF(Pasca_rakernis[[#This Row],[Akrual]]&gt;Pasca_rakernis[[#This Row],[JUMLAH ]],Pasca_rakernis[[#This Row],[Akrual]]-Pasca_rakernis[[#This Row],[JUMLAH ]],0)</f>
        <v>0</v>
      </c>
    </row>
    <row r="233" spans="1:21" ht="13.2" x14ac:dyDescent="0.25">
      <c r="A233" s="1" t="s">
        <v>219</v>
      </c>
      <c r="B233" s="48"/>
      <c r="C233" s="49" t="s">
        <v>557</v>
      </c>
      <c r="D233" s="48">
        <v>4</v>
      </c>
      <c r="E233" s="48" t="s">
        <v>120</v>
      </c>
      <c r="F233" s="50">
        <v>1000000</v>
      </c>
      <c r="G233" s="122">
        <f>ROUNDDOWN(D233*F233,-3)</f>
        <v>4000000</v>
      </c>
      <c r="H233" s="150"/>
      <c r="I233" s="201" t="s">
        <v>557</v>
      </c>
      <c r="J233" s="202">
        <v>3</v>
      </c>
      <c r="K233" s="202" t="s">
        <v>120</v>
      </c>
      <c r="L233" s="204">
        <v>1000000</v>
      </c>
      <c r="M233" s="204">
        <f>ROUNDDOWN(J233*L233,-3)</f>
        <v>3000000</v>
      </c>
      <c r="N233" s="376">
        <f>G233-M233</f>
        <v>1000000</v>
      </c>
      <c r="O233" s="207" t="str">
        <f t="shared" si="29"/>
        <v>Rev detil</v>
      </c>
      <c r="P233" s="180"/>
      <c r="Q233" s="180"/>
      <c r="T233" s="204" cm="1">
        <f t="array" ref="T233">_xlfn._xlws.FILTER(cek_realisasi[Akrual],cek_realisasi[Akun]=Pasca_rakernis[[#This Row],[Column1]],0)</f>
        <v>995000</v>
      </c>
      <c r="U233" s="204">
        <f>IF(Pasca_rakernis[[#This Row],[Akrual]]&gt;Pasca_rakernis[[#This Row],[JUMLAH ]],Pasca_rakernis[[#This Row],[Akrual]]-Pasca_rakernis[[#This Row],[JUMLAH ]],0)</f>
        <v>0</v>
      </c>
    </row>
    <row r="234" spans="1:21" ht="13.2" x14ac:dyDescent="0.25">
      <c r="A234" s="1" t="s">
        <v>220</v>
      </c>
      <c r="B234" s="45" t="s">
        <v>525</v>
      </c>
      <c r="C234" s="46" t="s">
        <v>35</v>
      </c>
      <c r="D234" s="45"/>
      <c r="E234" s="45"/>
      <c r="F234" s="47"/>
      <c r="G234" s="121">
        <f>G235</f>
        <v>116054000</v>
      </c>
      <c r="H234" s="149" t="s">
        <v>525</v>
      </c>
      <c r="I234" s="46" t="s">
        <v>35</v>
      </c>
      <c r="J234" s="45"/>
      <c r="K234" s="45"/>
      <c r="L234" s="47"/>
      <c r="M234" s="47">
        <f>M235</f>
        <v>171317000</v>
      </c>
      <c r="N234" s="349">
        <f>N235</f>
        <v>-55263000</v>
      </c>
      <c r="O234" s="207" t="s">
        <v>977</v>
      </c>
      <c r="P234" s="180"/>
      <c r="Q234" s="180"/>
      <c r="S234" s="223" t="s">
        <v>501</v>
      </c>
      <c r="T234" s="47" cm="1">
        <f t="array" ref="T234">_xlfn._xlws.FILTER(cek_realisasi[Akrual],cek_realisasi[Akun]=Pasca_rakernis[[#This Row],[Column1]],0)</f>
        <v>15312335</v>
      </c>
      <c r="U234" s="47">
        <f>IF(Pasca_rakernis[[#This Row],[Akrual]]&gt;Pasca_rakernis[[#This Row],[JUMLAH ]],Pasca_rakernis[[#This Row],[Akrual]]-Pasca_rakernis[[#This Row],[JUMLAH ]],0)</f>
        <v>0</v>
      </c>
    </row>
    <row r="235" spans="1:21" ht="26.4" x14ac:dyDescent="0.25">
      <c r="A235" s="1" t="s">
        <v>221</v>
      </c>
      <c r="B235" s="48"/>
      <c r="C235" s="49" t="s">
        <v>661</v>
      </c>
      <c r="D235" s="48">
        <v>21</v>
      </c>
      <c r="E235" s="48" t="s">
        <v>26</v>
      </c>
      <c r="F235" s="50">
        <v>5526381</v>
      </c>
      <c r="G235" s="122">
        <f>ROUNDDOWN(D235*F235,-3)</f>
        <v>116054000</v>
      </c>
      <c r="H235" s="150"/>
      <c r="I235" s="201" t="s">
        <v>1024</v>
      </c>
      <c r="J235" s="202">
        <v>31</v>
      </c>
      <c r="K235" s="202" t="s">
        <v>26</v>
      </c>
      <c r="L235" s="204">
        <v>5526381</v>
      </c>
      <c r="M235" s="204">
        <f>ROUNDDOWN(J235*L235,-3)</f>
        <v>171317000</v>
      </c>
      <c r="N235" s="375">
        <f>G235-M235</f>
        <v>-55263000</v>
      </c>
      <c r="O235" s="187" t="str">
        <f>IF(AND(ISBLANK(H235),N235&lt;&gt;0),"Rev detil","")</f>
        <v>Rev detil</v>
      </c>
      <c r="P235" s="180"/>
      <c r="Q235" s="180"/>
      <c r="T235" s="204" cm="1">
        <f t="array" ref="T235">_xlfn._xlws.FILTER(cek_realisasi[Akrual],cek_realisasi[Akun]=Pasca_rakernis[[#This Row],[Column1]],0)</f>
        <v>15312335</v>
      </c>
      <c r="U235" s="204">
        <f>IF(Pasca_rakernis[[#This Row],[Akrual]]&gt;Pasca_rakernis[[#This Row],[JUMLAH ]],Pasca_rakernis[[#This Row],[Akrual]]-Pasca_rakernis[[#This Row],[JUMLAH ]],0)</f>
        <v>0</v>
      </c>
    </row>
    <row r="236" spans="1:21" ht="13.2" x14ac:dyDescent="0.25">
      <c r="A236" s="1" t="s">
        <v>222</v>
      </c>
      <c r="B236" s="63" t="s">
        <v>223</v>
      </c>
      <c r="C236" s="64" t="s">
        <v>662</v>
      </c>
      <c r="D236" s="63"/>
      <c r="E236" s="63"/>
      <c r="F236" s="65"/>
      <c r="G236" s="127">
        <f>SUM(G237,G242)</f>
        <v>50000000</v>
      </c>
      <c r="H236" s="155" t="s">
        <v>223</v>
      </c>
      <c r="I236" s="64" t="s">
        <v>662</v>
      </c>
      <c r="J236" s="63"/>
      <c r="K236" s="63"/>
      <c r="L236" s="65"/>
      <c r="M236" s="65">
        <f>SUM(M237,M242)</f>
        <v>50000000</v>
      </c>
      <c r="N236" s="327">
        <f>SUM(N237,N242)</f>
        <v>0</v>
      </c>
      <c r="O236" s="207" t="s">
        <v>977</v>
      </c>
      <c r="P236" s="180" t="s">
        <v>507</v>
      </c>
      <c r="Q236" s="180" t="s">
        <v>509</v>
      </c>
      <c r="S236" s="223"/>
      <c r="T236" s="65" cm="1">
        <f t="array" ref="T236">_xlfn._xlws.FILTER(cek_realisasi[Akrual],cek_realisasi[Akun]=Pasca_rakernis[[#This Row],[Column1]],0)</f>
        <v>0</v>
      </c>
      <c r="U236" s="65">
        <f>IF(Pasca_rakernis[[#This Row],[Akrual]]&gt;Pasca_rakernis[[#This Row],[JUMLAH ]],Pasca_rakernis[[#This Row],[Akrual]]-Pasca_rakernis[[#This Row],[JUMLAH ]],0)</f>
        <v>0</v>
      </c>
    </row>
    <row r="237" spans="1:21" ht="13.2" hidden="1" x14ac:dyDescent="0.25">
      <c r="A237" s="1" t="s">
        <v>224</v>
      </c>
      <c r="B237" s="51" t="s">
        <v>523</v>
      </c>
      <c r="C237" s="52" t="s">
        <v>24</v>
      </c>
      <c r="D237" s="51"/>
      <c r="E237" s="51"/>
      <c r="F237" s="53"/>
      <c r="G237" s="123">
        <f>SUM(G238:G241)</f>
        <v>15500000</v>
      </c>
      <c r="H237" s="151" t="s">
        <v>523</v>
      </c>
      <c r="I237" s="52" t="s">
        <v>24</v>
      </c>
      <c r="J237" s="51"/>
      <c r="K237" s="51"/>
      <c r="L237" s="53"/>
      <c r="M237" s="53">
        <f>SUM(M238:M241)</f>
        <v>15500000</v>
      </c>
      <c r="N237" s="324">
        <f>SUM(N238:N241)</f>
        <v>0</v>
      </c>
      <c r="O237" s="209"/>
      <c r="P237" s="180"/>
      <c r="Q237" s="180"/>
      <c r="S237" s="180" t="s">
        <v>509</v>
      </c>
      <c r="T237" s="53" cm="1">
        <f t="array" ref="T237">_xlfn._xlws.FILTER(cek_realisasi[Akrual],cek_realisasi[Akun]=Pasca_rakernis[[#This Row],[Column1]],0)</f>
        <v>0</v>
      </c>
      <c r="U237" s="53">
        <f>IF(Pasca_rakernis[[#This Row],[Akrual]]&gt;Pasca_rakernis[[#This Row],[JUMLAH ]],Pasca_rakernis[[#This Row],[Akrual]]-Pasca_rakernis[[#This Row],[JUMLAH ]],0)</f>
        <v>0</v>
      </c>
    </row>
    <row r="238" spans="1:21" ht="13.2" hidden="1" x14ac:dyDescent="0.25">
      <c r="A238" s="1" t="s">
        <v>225</v>
      </c>
      <c r="B238" s="48"/>
      <c r="C238" s="49" t="s">
        <v>554</v>
      </c>
      <c r="D238" s="48">
        <v>100</v>
      </c>
      <c r="E238" s="48" t="s">
        <v>26</v>
      </c>
      <c r="F238" s="50">
        <v>75000</v>
      </c>
      <c r="G238" s="122">
        <f>ROUNDDOWN(D238*F238,-3)</f>
        <v>7500000</v>
      </c>
      <c r="H238" s="150"/>
      <c r="I238" s="49" t="s">
        <v>554</v>
      </c>
      <c r="J238" s="48">
        <v>100</v>
      </c>
      <c r="K238" s="48" t="s">
        <v>26</v>
      </c>
      <c r="L238" s="50">
        <v>75000</v>
      </c>
      <c r="M238" s="50">
        <f>ROUNDDOWN(J238*L238,-3)</f>
        <v>7500000</v>
      </c>
      <c r="N238" s="247">
        <f>G238-M238</f>
        <v>0</v>
      </c>
      <c r="O238" s="178" t="str">
        <f t="shared" ref="O238:O241" si="30">IF(AND(ISBLANK(H238),N238&lt;&gt;0),"Rev detil","")</f>
        <v/>
      </c>
      <c r="P238" s="180"/>
      <c r="Q238" s="180"/>
      <c r="T238" s="50" cm="1">
        <f t="array" ref="T238">_xlfn._xlws.FILTER(cek_realisasi[Akrual],cek_realisasi[Akun]=Pasca_rakernis[[#This Row],[Column1]],0)</f>
        <v>0</v>
      </c>
      <c r="U238" s="50">
        <f>IF(Pasca_rakernis[[#This Row],[Akrual]]&gt;Pasca_rakernis[[#This Row],[JUMLAH ]],Pasca_rakernis[[#This Row],[Akrual]]-Pasca_rakernis[[#This Row],[JUMLAH ]],0)</f>
        <v>0</v>
      </c>
    </row>
    <row r="239" spans="1:21" ht="13.2" hidden="1" x14ac:dyDescent="0.25">
      <c r="A239" s="1" t="s">
        <v>226</v>
      </c>
      <c r="B239" s="48"/>
      <c r="C239" s="49" t="s">
        <v>555</v>
      </c>
      <c r="D239" s="48">
        <v>2</v>
      </c>
      <c r="E239" s="48" t="s">
        <v>120</v>
      </c>
      <c r="F239" s="50">
        <v>1500000</v>
      </c>
      <c r="G239" s="122">
        <f>ROUNDDOWN(D239*F239,-3)</f>
        <v>3000000</v>
      </c>
      <c r="H239" s="150"/>
      <c r="I239" s="49" t="s">
        <v>555</v>
      </c>
      <c r="J239" s="48">
        <v>2</v>
      </c>
      <c r="K239" s="48" t="s">
        <v>120</v>
      </c>
      <c r="L239" s="50">
        <v>1500000</v>
      </c>
      <c r="M239" s="50">
        <f>ROUNDDOWN(J239*L239,-3)</f>
        <v>3000000</v>
      </c>
      <c r="N239" s="247">
        <f>G239-M239</f>
        <v>0</v>
      </c>
      <c r="O239" s="178" t="str">
        <f t="shared" si="30"/>
        <v/>
      </c>
      <c r="P239" s="180"/>
      <c r="Q239" s="180"/>
      <c r="T239" s="50" cm="1">
        <f t="array" ref="T239">_xlfn._xlws.FILTER(cek_realisasi[Akrual],cek_realisasi[Akun]=Pasca_rakernis[[#This Row],[Column1]],0)</f>
        <v>0</v>
      </c>
      <c r="U239" s="50">
        <f>IF(Pasca_rakernis[[#This Row],[Akrual]]&gt;Pasca_rakernis[[#This Row],[JUMLAH ]],Pasca_rakernis[[#This Row],[Akrual]]-Pasca_rakernis[[#This Row],[JUMLAH ]],0)</f>
        <v>0</v>
      </c>
    </row>
    <row r="240" spans="1:21" ht="13.2" hidden="1" x14ac:dyDescent="0.25">
      <c r="A240" s="1" t="s">
        <v>227</v>
      </c>
      <c r="B240" s="48"/>
      <c r="C240" s="49" t="s">
        <v>556</v>
      </c>
      <c r="D240" s="48">
        <v>2</v>
      </c>
      <c r="E240" s="48" t="s">
        <v>120</v>
      </c>
      <c r="F240" s="50">
        <v>1500000</v>
      </c>
      <c r="G240" s="122">
        <f>ROUNDDOWN(D240*F240,-3)</f>
        <v>3000000</v>
      </c>
      <c r="H240" s="150"/>
      <c r="I240" s="49" t="s">
        <v>556</v>
      </c>
      <c r="J240" s="48">
        <v>2</v>
      </c>
      <c r="K240" s="48" t="s">
        <v>120</v>
      </c>
      <c r="L240" s="50">
        <v>1500000</v>
      </c>
      <c r="M240" s="50">
        <f>ROUNDDOWN(J240*L240,-3)</f>
        <v>3000000</v>
      </c>
      <c r="N240" s="247">
        <f>G240-M240</f>
        <v>0</v>
      </c>
      <c r="O240" s="178" t="str">
        <f t="shared" si="30"/>
        <v/>
      </c>
      <c r="P240" s="180"/>
      <c r="Q240" s="180"/>
      <c r="T240" s="50" cm="1">
        <f t="array" ref="T240">_xlfn._xlws.FILTER(cek_realisasi[Akrual],cek_realisasi[Akun]=Pasca_rakernis[[#This Row],[Column1]],0)</f>
        <v>0</v>
      </c>
      <c r="U240" s="50">
        <f>IF(Pasca_rakernis[[#This Row],[Akrual]]&gt;Pasca_rakernis[[#This Row],[JUMLAH ]],Pasca_rakernis[[#This Row],[Akrual]]-Pasca_rakernis[[#This Row],[JUMLAH ]],0)</f>
        <v>0</v>
      </c>
    </row>
    <row r="241" spans="1:21" ht="13.2" hidden="1" x14ac:dyDescent="0.25">
      <c r="A241" s="1" t="s">
        <v>228</v>
      </c>
      <c r="B241" s="48"/>
      <c r="C241" s="49" t="s">
        <v>557</v>
      </c>
      <c r="D241" s="48">
        <v>2</v>
      </c>
      <c r="E241" s="48" t="s">
        <v>120</v>
      </c>
      <c r="F241" s="50">
        <v>1000000</v>
      </c>
      <c r="G241" s="122">
        <f>ROUNDDOWN(D241*F241,-3)</f>
        <v>2000000</v>
      </c>
      <c r="H241" s="150"/>
      <c r="I241" s="49" t="s">
        <v>557</v>
      </c>
      <c r="J241" s="48">
        <v>2</v>
      </c>
      <c r="K241" s="48" t="s">
        <v>120</v>
      </c>
      <c r="L241" s="50">
        <v>1000000</v>
      </c>
      <c r="M241" s="50">
        <f>ROUNDDOWN(J241*L241,-3)</f>
        <v>2000000</v>
      </c>
      <c r="N241" s="247">
        <f>G241-M241</f>
        <v>0</v>
      </c>
      <c r="O241" s="178" t="str">
        <f t="shared" si="30"/>
        <v/>
      </c>
      <c r="P241" s="180"/>
      <c r="Q241" s="180"/>
      <c r="T241" s="50" cm="1">
        <f t="array" ref="T241">_xlfn._xlws.FILTER(cek_realisasi[Akrual],cek_realisasi[Akun]=Pasca_rakernis[[#This Row],[Column1]],0)</f>
        <v>0</v>
      </c>
      <c r="U241" s="50">
        <f>IF(Pasca_rakernis[[#This Row],[Akrual]]&gt;Pasca_rakernis[[#This Row],[JUMLAH ]],Pasca_rakernis[[#This Row],[Akrual]]-Pasca_rakernis[[#This Row],[JUMLAH ]],0)</f>
        <v>0</v>
      </c>
    </row>
    <row r="242" spans="1:21" ht="13.2" hidden="1" x14ac:dyDescent="0.25">
      <c r="A242" s="1" t="s">
        <v>229</v>
      </c>
      <c r="B242" s="45" t="s">
        <v>525</v>
      </c>
      <c r="C242" s="46" t="s">
        <v>35</v>
      </c>
      <c r="D242" s="45"/>
      <c r="E242" s="45"/>
      <c r="F242" s="47"/>
      <c r="G242" s="121">
        <f>G243</f>
        <v>34500000</v>
      </c>
      <c r="H242" s="149" t="s">
        <v>525</v>
      </c>
      <c r="I242" s="46" t="s">
        <v>35</v>
      </c>
      <c r="J242" s="45"/>
      <c r="K242" s="45"/>
      <c r="L242" s="47"/>
      <c r="M242" s="47">
        <f>M243</f>
        <v>34500000</v>
      </c>
      <c r="N242" s="323">
        <f>N243</f>
        <v>0</v>
      </c>
      <c r="O242" s="208"/>
      <c r="P242" s="180"/>
      <c r="Q242" s="180"/>
      <c r="S242" s="180" t="s">
        <v>509</v>
      </c>
      <c r="T242" s="47" cm="1">
        <f t="array" ref="T242">_xlfn._xlws.FILTER(cek_realisasi[Akrual],cek_realisasi[Akun]=Pasca_rakernis[[#This Row],[Column1]],0)</f>
        <v>0</v>
      </c>
      <c r="U242" s="47">
        <f>IF(Pasca_rakernis[[#This Row],[Akrual]]&gt;Pasca_rakernis[[#This Row],[JUMLAH ]],Pasca_rakernis[[#This Row],[Akrual]]-Pasca_rakernis[[#This Row],[JUMLAH ]],0)</f>
        <v>0</v>
      </c>
    </row>
    <row r="243" spans="1:21" ht="13.2" hidden="1" x14ac:dyDescent="0.25">
      <c r="A243" s="1" t="s">
        <v>230</v>
      </c>
      <c r="B243" s="48"/>
      <c r="C243" s="49" t="s">
        <v>663</v>
      </c>
      <c r="D243" s="48">
        <v>6</v>
      </c>
      <c r="E243" s="48" t="s">
        <v>26</v>
      </c>
      <c r="F243" s="50">
        <v>5750000</v>
      </c>
      <c r="G243" s="122">
        <f>ROUNDDOWN(D243*F243,-3)</f>
        <v>34500000</v>
      </c>
      <c r="H243" s="150"/>
      <c r="I243" s="49" t="s">
        <v>663</v>
      </c>
      <c r="J243" s="48">
        <v>6</v>
      </c>
      <c r="K243" s="48" t="s">
        <v>26</v>
      </c>
      <c r="L243" s="50">
        <v>5750000</v>
      </c>
      <c r="M243" s="50">
        <f>ROUNDDOWN(J243*L243,-3)</f>
        <v>34500000</v>
      </c>
      <c r="N243" s="247">
        <f>G243-M243</f>
        <v>0</v>
      </c>
      <c r="O243" s="178" t="str">
        <f>IF(AND(ISBLANK(H243),N243&lt;&gt;0),"Rev detil","")</f>
        <v/>
      </c>
      <c r="P243" s="180"/>
      <c r="Q243" s="180"/>
      <c r="T243" s="50" cm="1">
        <f t="array" ref="T243">_xlfn._xlws.FILTER(cek_realisasi[Akrual],cek_realisasi[Akun]=Pasca_rakernis[[#This Row],[Column1]],0)</f>
        <v>0</v>
      </c>
      <c r="U243" s="50">
        <f>IF(Pasca_rakernis[[#This Row],[Akrual]]&gt;Pasca_rakernis[[#This Row],[JUMLAH ]],Pasca_rakernis[[#This Row],[Akrual]]-Pasca_rakernis[[#This Row],[JUMLAH ]],0)</f>
        <v>0</v>
      </c>
    </row>
    <row r="244" spans="1:21" ht="13.2" x14ac:dyDescent="0.25">
      <c r="A244" s="1" t="s">
        <v>994</v>
      </c>
      <c r="B244" s="48"/>
      <c r="C244" s="49"/>
      <c r="D244" s="48"/>
      <c r="E244" s="48"/>
      <c r="F244" s="50"/>
      <c r="G244" s="122"/>
      <c r="H244" s="155" t="s">
        <v>957</v>
      </c>
      <c r="I244" s="64" t="s">
        <v>964</v>
      </c>
      <c r="J244" s="63"/>
      <c r="K244" s="63"/>
      <c r="L244" s="65"/>
      <c r="M244" s="65">
        <f>SUM(M245,M254,M256,M258,M251)</f>
        <v>164580000</v>
      </c>
      <c r="N244" s="65">
        <f>SUM(N245,N254,N256,N258,N251)</f>
        <v>-164580000</v>
      </c>
      <c r="O244" s="207" t="s">
        <v>977</v>
      </c>
      <c r="P244" s="384" t="s">
        <v>505</v>
      </c>
      <c r="Q244" s="384" t="s">
        <v>506</v>
      </c>
      <c r="S244" s="223"/>
      <c r="T244" s="65"/>
      <c r="U244" s="65">
        <f>IF(Pasca_rakernis[[#This Row],[Akrual]]&gt;Pasca_rakernis[[#This Row],[JUMLAH ]],Pasca_rakernis[[#This Row],[Akrual]]-Pasca_rakernis[[#This Row],[JUMLAH ]],0)</f>
        <v>0</v>
      </c>
    </row>
    <row r="245" spans="1:21" ht="13.2" x14ac:dyDescent="0.25">
      <c r="A245" s="1" t="s">
        <v>995</v>
      </c>
      <c r="B245" s="48"/>
      <c r="C245" s="49"/>
      <c r="D245" s="48"/>
      <c r="E245" s="48"/>
      <c r="F245" s="50"/>
      <c r="G245" s="122"/>
      <c r="H245" s="151">
        <v>521211</v>
      </c>
      <c r="I245" s="52" t="s">
        <v>24</v>
      </c>
      <c r="J245" s="51"/>
      <c r="K245" s="51"/>
      <c r="L245" s="53"/>
      <c r="M245" s="53">
        <f>SUM(M246:M250)</f>
        <v>45250000</v>
      </c>
      <c r="N245" s="53">
        <f>SUM(N246:N250)</f>
        <v>-45250000</v>
      </c>
      <c r="O245" s="207" t="s">
        <v>977</v>
      </c>
      <c r="P245" s="180"/>
      <c r="Q245" s="180"/>
      <c r="R245" s="4" t="s">
        <v>131</v>
      </c>
      <c r="S245" s="223" t="s">
        <v>506</v>
      </c>
      <c r="T245" s="53"/>
      <c r="U245" s="53">
        <f>IF(Pasca_rakernis[[#This Row],[Akrual]]&gt;Pasca_rakernis[[#This Row],[JUMLAH ]],Pasca_rakernis[[#This Row],[Akrual]]-Pasca_rakernis[[#This Row],[JUMLAH ]],0)</f>
        <v>0</v>
      </c>
    </row>
    <row r="246" spans="1:21" ht="13.2" x14ac:dyDescent="0.25">
      <c r="A246" s="1" t="s">
        <v>1135</v>
      </c>
      <c r="B246" s="48"/>
      <c r="C246" s="49"/>
      <c r="D246" s="48"/>
      <c r="E246" s="48"/>
      <c r="F246" s="50"/>
      <c r="G246" s="122"/>
      <c r="H246" s="150"/>
      <c r="I246" s="201" t="s">
        <v>965</v>
      </c>
      <c r="J246" s="389">
        <v>1</v>
      </c>
      <c r="K246" s="202" t="s">
        <v>120</v>
      </c>
      <c r="L246" s="204">
        <v>32250000</v>
      </c>
      <c r="M246" s="204">
        <f>ROUNDDOWN(J246*L246,-3)</f>
        <v>32250000</v>
      </c>
      <c r="N246" s="375">
        <f>G246-M246</f>
        <v>-32250000</v>
      </c>
      <c r="O246" s="187" t="str">
        <f t="shared" ref="O246:O250" si="31">IF(AND(ISBLANK(H246),N246&lt;&gt;0),"Rev detil","")</f>
        <v>Rev detil</v>
      </c>
      <c r="P246" s="180"/>
      <c r="Q246" s="180"/>
      <c r="T246" s="204"/>
      <c r="U246" s="204">
        <f>IF(Pasca_rakernis[[#This Row],[Akrual]]&gt;Pasca_rakernis[[#This Row],[JUMLAH ]],Pasca_rakernis[[#This Row],[Akrual]]-Pasca_rakernis[[#This Row],[JUMLAH ]],0)</f>
        <v>0</v>
      </c>
    </row>
    <row r="247" spans="1:21" ht="13.2" x14ac:dyDescent="0.25">
      <c r="A247" s="1" t="s">
        <v>1136</v>
      </c>
      <c r="B247" s="48"/>
      <c r="C247" s="49"/>
      <c r="D247" s="48"/>
      <c r="E247" s="48"/>
      <c r="F247" s="50"/>
      <c r="G247" s="122"/>
      <c r="H247" s="150"/>
      <c r="I247" s="201" t="s">
        <v>562</v>
      </c>
      <c r="J247" s="389">
        <v>1</v>
      </c>
      <c r="K247" s="202" t="s">
        <v>120</v>
      </c>
      <c r="L247" s="204">
        <v>1500000</v>
      </c>
      <c r="M247" s="204">
        <f>ROUNDDOWN(J247*L247,-3)</f>
        <v>1500000</v>
      </c>
      <c r="N247" s="375">
        <f>G247-M247</f>
        <v>-1500000</v>
      </c>
      <c r="O247" s="187" t="str">
        <f t="shared" si="31"/>
        <v>Rev detil</v>
      </c>
      <c r="P247" s="180"/>
      <c r="Q247" s="180"/>
      <c r="T247" s="204"/>
      <c r="U247" s="204">
        <f>IF(Pasca_rakernis[[#This Row],[Akrual]]&gt;Pasca_rakernis[[#This Row],[JUMLAH ]],Pasca_rakernis[[#This Row],[Akrual]]-Pasca_rakernis[[#This Row],[JUMLAH ]],0)</f>
        <v>0</v>
      </c>
    </row>
    <row r="248" spans="1:21" ht="13.2" x14ac:dyDescent="0.25">
      <c r="A248" s="1" t="s">
        <v>1137</v>
      </c>
      <c r="B248" s="48"/>
      <c r="C248" s="49"/>
      <c r="D248" s="48"/>
      <c r="E248" s="48"/>
      <c r="F248" s="50"/>
      <c r="G248" s="122"/>
      <c r="H248" s="150"/>
      <c r="I248" s="201" t="s">
        <v>563</v>
      </c>
      <c r="J248" s="389">
        <v>1</v>
      </c>
      <c r="K248" s="202" t="s">
        <v>120</v>
      </c>
      <c r="L248" s="204">
        <v>1000000</v>
      </c>
      <c r="M248" s="204">
        <f>ROUNDDOWN(J248*L248,-3)</f>
        <v>1000000</v>
      </c>
      <c r="N248" s="375">
        <f>G248-M248</f>
        <v>-1000000</v>
      </c>
      <c r="O248" s="187" t="str">
        <f t="shared" si="31"/>
        <v>Rev detil</v>
      </c>
      <c r="P248" s="180"/>
      <c r="Q248" s="180"/>
      <c r="T248" s="204"/>
      <c r="U248" s="204">
        <f>IF(Pasca_rakernis[[#This Row],[Akrual]]&gt;Pasca_rakernis[[#This Row],[JUMLAH ]],Pasca_rakernis[[#This Row],[Akrual]]-Pasca_rakernis[[#This Row],[JUMLAH ]],0)</f>
        <v>0</v>
      </c>
    </row>
    <row r="249" spans="1:21" ht="13.2" x14ac:dyDescent="0.25">
      <c r="A249" s="1" t="s">
        <v>1138</v>
      </c>
      <c r="B249" s="48"/>
      <c r="C249" s="49"/>
      <c r="D249" s="48"/>
      <c r="E249" s="48"/>
      <c r="F249" s="50"/>
      <c r="G249" s="122"/>
      <c r="H249" s="150"/>
      <c r="I249" s="201" t="s">
        <v>643</v>
      </c>
      <c r="J249" s="389">
        <v>1</v>
      </c>
      <c r="K249" s="202" t="s">
        <v>120</v>
      </c>
      <c r="L249" s="204">
        <v>1500000</v>
      </c>
      <c r="M249" s="204">
        <f>ROUNDDOWN(J249*L249,-3)</f>
        <v>1500000</v>
      </c>
      <c r="N249" s="375">
        <f>G249-M249</f>
        <v>-1500000</v>
      </c>
      <c r="O249" s="187" t="str">
        <f t="shared" si="31"/>
        <v>Rev detil</v>
      </c>
      <c r="P249" s="180"/>
      <c r="Q249" s="180"/>
      <c r="T249" s="204"/>
      <c r="U249" s="204">
        <f>IF(Pasca_rakernis[[#This Row],[Akrual]]&gt;Pasca_rakernis[[#This Row],[JUMLAH ]],Pasca_rakernis[[#This Row],[Akrual]]-Pasca_rakernis[[#This Row],[JUMLAH ]],0)</f>
        <v>0</v>
      </c>
    </row>
    <row r="250" spans="1:21" ht="13.2" x14ac:dyDescent="0.25">
      <c r="A250" s="1" t="s">
        <v>1139</v>
      </c>
      <c r="B250" s="48"/>
      <c r="C250" s="49"/>
      <c r="D250" s="48"/>
      <c r="E250" s="48"/>
      <c r="F250" s="50"/>
      <c r="G250" s="122"/>
      <c r="H250" s="150"/>
      <c r="I250" s="201" t="s">
        <v>1046</v>
      </c>
      <c r="J250" s="389">
        <v>120</v>
      </c>
      <c r="K250" s="202" t="s">
        <v>120</v>
      </c>
      <c r="L250" s="204">
        <v>75000</v>
      </c>
      <c r="M250" s="204">
        <f>ROUNDDOWN(J250*L250,-3)</f>
        <v>9000000</v>
      </c>
      <c r="N250" s="372">
        <f>G250-M250</f>
        <v>-9000000</v>
      </c>
      <c r="O250" s="207" t="str">
        <f t="shared" si="31"/>
        <v>Rev detil</v>
      </c>
      <c r="P250" s="180"/>
      <c r="Q250" s="180"/>
      <c r="T250" s="204"/>
      <c r="U250" s="204">
        <f>IF(Pasca_rakernis[[#This Row],[Akrual]]&gt;Pasca_rakernis[[#This Row],[JUMLAH ]],Pasca_rakernis[[#This Row],[Akrual]]-Pasca_rakernis[[#This Row],[JUMLAH ]],0)</f>
        <v>0</v>
      </c>
    </row>
    <row r="251" spans="1:21" ht="13.2" hidden="1" x14ac:dyDescent="0.25">
      <c r="A251" s="1" t="s">
        <v>1140</v>
      </c>
      <c r="B251" s="48"/>
      <c r="C251" s="49"/>
      <c r="D251" s="48"/>
      <c r="E251" s="48"/>
      <c r="F251" s="50"/>
      <c r="G251" s="122"/>
      <c r="H251" s="151" t="s">
        <v>532</v>
      </c>
      <c r="I251" s="52" t="s">
        <v>159</v>
      </c>
      <c r="J251" s="362"/>
      <c r="K251" s="362"/>
      <c r="L251" s="363"/>
      <c r="M251" s="370">
        <f>SUM(M252:M253)</f>
        <v>7038000</v>
      </c>
      <c r="N251" s="370">
        <f>SUM(N252:N253)</f>
        <v>-7038000</v>
      </c>
      <c r="O251" s="187" t="str">
        <f>IF(AND(ISBLANK(H251),N251&lt;&gt;0),"Rev detil","")</f>
        <v/>
      </c>
      <c r="P251" s="180"/>
      <c r="Q251" s="180"/>
      <c r="R251" s="4" t="s">
        <v>131</v>
      </c>
      <c r="S251" s="223" t="s">
        <v>506</v>
      </c>
      <c r="T251" s="370"/>
      <c r="U251" s="370">
        <f>IF(Pasca_rakernis[[#This Row],[Akrual]]&gt;Pasca_rakernis[[#This Row],[JUMLAH ]],Pasca_rakernis[[#This Row],[Akrual]]-Pasca_rakernis[[#This Row],[JUMLAH ]],0)</f>
        <v>0</v>
      </c>
    </row>
    <row r="252" spans="1:21" ht="26.4" hidden="1" x14ac:dyDescent="0.25">
      <c r="A252" s="1" t="s">
        <v>1141</v>
      </c>
      <c r="B252" s="48"/>
      <c r="C252" s="49"/>
      <c r="D252" s="48"/>
      <c r="E252" s="48"/>
      <c r="F252" s="50"/>
      <c r="G252" s="122"/>
      <c r="H252" s="150"/>
      <c r="I252" s="201" t="s">
        <v>1047</v>
      </c>
      <c r="J252" s="389">
        <v>0</v>
      </c>
      <c r="K252" s="202" t="s">
        <v>1028</v>
      </c>
      <c r="L252" s="204">
        <v>11500000</v>
      </c>
      <c r="M252" s="204">
        <f>ROUNDDOWN(J252*L252,-3)</f>
        <v>0</v>
      </c>
      <c r="N252" s="375">
        <f>G252-M252</f>
        <v>0</v>
      </c>
      <c r="O252" s="207" t="str">
        <f t="shared" ref="O252:O253" si="32">IF(AND(ISBLANK(H252),N252&lt;&gt;0),"Rev detil","")</f>
        <v/>
      </c>
      <c r="P252" s="180"/>
      <c r="Q252" s="180"/>
      <c r="T252" s="204"/>
      <c r="U252" s="204">
        <f>IF(Pasca_rakernis[[#This Row],[Akrual]]&gt;Pasca_rakernis[[#This Row],[JUMLAH ]],Pasca_rakernis[[#This Row],[Akrual]]-Pasca_rakernis[[#This Row],[JUMLAH ]],0)</f>
        <v>0</v>
      </c>
    </row>
    <row r="253" spans="1:21" ht="26.4" x14ac:dyDescent="0.25">
      <c r="A253" s="1" t="s">
        <v>1142</v>
      </c>
      <c r="B253" s="48"/>
      <c r="C253" s="49"/>
      <c r="D253" s="48"/>
      <c r="E253" s="48"/>
      <c r="F253" s="50"/>
      <c r="G253" s="122"/>
      <c r="H253" s="150"/>
      <c r="I253" s="201" t="s">
        <v>1048</v>
      </c>
      <c r="J253" s="389">
        <v>2</v>
      </c>
      <c r="K253" s="202" t="s">
        <v>1028</v>
      </c>
      <c r="L253" s="204">
        <v>3519000</v>
      </c>
      <c r="M253" s="204">
        <f>ROUNDDOWN(J253*L253,-3)</f>
        <v>7038000</v>
      </c>
      <c r="N253" s="375">
        <f>G253-M253</f>
        <v>-7038000</v>
      </c>
      <c r="O253" s="187" t="str">
        <f t="shared" si="32"/>
        <v>Rev detil</v>
      </c>
      <c r="P253" s="180"/>
      <c r="Q253" s="180"/>
      <c r="T253" s="204"/>
      <c r="U253" s="204">
        <f>IF(Pasca_rakernis[[#This Row],[Akrual]]&gt;Pasca_rakernis[[#This Row],[JUMLAH ]],Pasca_rakernis[[#This Row],[Akrual]]-Pasca_rakernis[[#This Row],[JUMLAH ]],0)</f>
        <v>0</v>
      </c>
    </row>
    <row r="254" spans="1:21" ht="13.2" x14ac:dyDescent="0.25">
      <c r="A254" s="1" t="s">
        <v>996</v>
      </c>
      <c r="B254" s="48"/>
      <c r="C254" s="49"/>
      <c r="D254" s="48"/>
      <c r="E254" s="48"/>
      <c r="F254" s="50"/>
      <c r="G254" s="122"/>
      <c r="H254" s="149">
        <v>522191</v>
      </c>
      <c r="I254" s="46" t="s">
        <v>185</v>
      </c>
      <c r="J254" s="45"/>
      <c r="K254" s="45"/>
      <c r="L254" s="47"/>
      <c r="M254" s="47">
        <f>M255</f>
        <v>35000000</v>
      </c>
      <c r="N254" s="47">
        <f>N255</f>
        <v>-35000000</v>
      </c>
      <c r="O254" s="207" t="s">
        <v>977</v>
      </c>
      <c r="P254" s="180"/>
      <c r="Q254" s="180"/>
      <c r="R254" s="4" t="s">
        <v>131</v>
      </c>
      <c r="S254" s="223" t="s">
        <v>506</v>
      </c>
      <c r="T254" s="47"/>
      <c r="U254" s="47">
        <f>IF(Pasca_rakernis[[#This Row],[Akrual]]&gt;Pasca_rakernis[[#This Row],[JUMLAH ]],Pasca_rakernis[[#This Row],[Akrual]]-Pasca_rakernis[[#This Row],[JUMLAH ]],0)</f>
        <v>0</v>
      </c>
    </row>
    <row r="255" spans="1:21" ht="13.2" x14ac:dyDescent="0.25">
      <c r="A255" s="1" t="s">
        <v>1143</v>
      </c>
      <c r="B255" s="48"/>
      <c r="C255" s="49"/>
      <c r="D255" s="48"/>
      <c r="E255" s="48"/>
      <c r="F255" s="50"/>
      <c r="G255" s="122"/>
      <c r="H255" s="150"/>
      <c r="I255" s="201" t="s">
        <v>966</v>
      </c>
      <c r="J255" s="389">
        <v>1</v>
      </c>
      <c r="K255" s="202" t="s">
        <v>120</v>
      </c>
      <c r="L255" s="204">
        <v>35000000</v>
      </c>
      <c r="M255" s="204">
        <f>ROUNDDOWN(J255*L255,-3)</f>
        <v>35000000</v>
      </c>
      <c r="N255" s="375">
        <f>G255-M255</f>
        <v>-35000000</v>
      </c>
      <c r="O255" s="187" t="str">
        <f>IF(AND(ISBLANK(H255),N255&lt;&gt;0),"Rev detil","")</f>
        <v>Rev detil</v>
      </c>
      <c r="P255" s="371"/>
      <c r="Q255" s="180"/>
      <c r="T255" s="204"/>
      <c r="U255" s="204">
        <f>IF(Pasca_rakernis[[#This Row],[Akrual]]&gt;Pasca_rakernis[[#This Row],[JUMLAH ]],Pasca_rakernis[[#This Row],[Akrual]]-Pasca_rakernis[[#This Row],[JUMLAH ]],0)</f>
        <v>0</v>
      </c>
    </row>
    <row r="256" spans="1:21" ht="13.2" x14ac:dyDescent="0.25">
      <c r="A256" s="1" t="s">
        <v>997</v>
      </c>
      <c r="B256" s="48"/>
      <c r="C256" s="49"/>
      <c r="D256" s="48"/>
      <c r="E256" s="48"/>
      <c r="F256" s="50"/>
      <c r="G256" s="122"/>
      <c r="H256" s="149">
        <v>524111</v>
      </c>
      <c r="I256" s="46" t="s">
        <v>35</v>
      </c>
      <c r="J256" s="48"/>
      <c r="K256" s="48"/>
      <c r="L256" s="50"/>
      <c r="M256" s="47">
        <f>M257</f>
        <v>5817000</v>
      </c>
      <c r="N256" s="47">
        <f>N257</f>
        <v>-5817000</v>
      </c>
      <c r="O256" s="207" t="s">
        <v>977</v>
      </c>
      <c r="P256" s="180"/>
      <c r="Q256" s="180"/>
      <c r="R256" s="4" t="s">
        <v>131</v>
      </c>
      <c r="S256" s="223" t="s">
        <v>506</v>
      </c>
      <c r="T256" s="47"/>
      <c r="U256" s="47">
        <f>IF(Pasca_rakernis[[#This Row],[Akrual]]&gt;Pasca_rakernis[[#This Row],[JUMLAH ]],Pasca_rakernis[[#This Row],[Akrual]]-Pasca_rakernis[[#This Row],[JUMLAH ]],0)</f>
        <v>0</v>
      </c>
    </row>
    <row r="257" spans="1:21" ht="13.2" x14ac:dyDescent="0.25">
      <c r="A257" s="1" t="s">
        <v>1144</v>
      </c>
      <c r="B257" s="48"/>
      <c r="C257" s="49"/>
      <c r="D257" s="48"/>
      <c r="E257" s="48"/>
      <c r="F257" s="50"/>
      <c r="G257" s="122"/>
      <c r="H257" s="150"/>
      <c r="I257" s="201" t="s">
        <v>967</v>
      </c>
      <c r="J257" s="389">
        <v>3</v>
      </c>
      <c r="K257" s="202" t="s">
        <v>26</v>
      </c>
      <c r="L257" s="204">
        <v>1939000</v>
      </c>
      <c r="M257" s="204">
        <f>ROUNDDOWN(J257*L257,-3)</f>
        <v>5817000</v>
      </c>
      <c r="N257" s="375">
        <f>G257-M257</f>
        <v>-5817000</v>
      </c>
      <c r="O257" s="187" t="str">
        <f>IF(AND(ISBLANK(H257),N257&lt;&gt;0),"Rev detil","")</f>
        <v>Rev detil</v>
      </c>
      <c r="P257" s="180"/>
      <c r="Q257" s="180"/>
      <c r="T257" s="204"/>
      <c r="U257" s="204">
        <f>IF(Pasca_rakernis[[#This Row],[Akrual]]&gt;Pasca_rakernis[[#This Row],[JUMLAH ]],Pasca_rakernis[[#This Row],[Akrual]]-Pasca_rakernis[[#This Row],[JUMLAH ]],0)</f>
        <v>0</v>
      </c>
    </row>
    <row r="258" spans="1:21" ht="13.2" hidden="1" x14ac:dyDescent="0.25">
      <c r="A258" s="1" t="s">
        <v>998</v>
      </c>
      <c r="B258" s="48"/>
      <c r="C258" s="49"/>
      <c r="D258" s="48"/>
      <c r="E258" s="48"/>
      <c r="F258" s="50"/>
      <c r="G258" s="122"/>
      <c r="H258" s="151" t="s">
        <v>529</v>
      </c>
      <c r="I258" s="52" t="s">
        <v>477</v>
      </c>
      <c r="J258" s="51"/>
      <c r="K258" s="51"/>
      <c r="L258" s="53"/>
      <c r="M258" s="53">
        <f>SUM(M259:M261)</f>
        <v>71475000</v>
      </c>
      <c r="N258" s="53">
        <f>SUM(N259:N261)</f>
        <v>-71475000</v>
      </c>
      <c r="O258" s="187" t="str">
        <f>IF(AND(ISBLANK(H258),N258&lt;&gt;0),"Rev detil","")</f>
        <v/>
      </c>
      <c r="P258" s="180"/>
      <c r="Q258" s="180"/>
      <c r="R258" s="4" t="s">
        <v>131</v>
      </c>
      <c r="S258" s="223" t="s">
        <v>506</v>
      </c>
      <c r="T258" s="53"/>
      <c r="U258" s="53">
        <f>IF(Pasca_rakernis[[#This Row],[Akrual]]&gt;Pasca_rakernis[[#This Row],[JUMLAH ]],Pasca_rakernis[[#This Row],[Akrual]]-Pasca_rakernis[[#This Row],[JUMLAH ]],0)</f>
        <v>0</v>
      </c>
    </row>
    <row r="259" spans="1:21" ht="13.2" x14ac:dyDescent="0.25">
      <c r="A259" s="1" t="s">
        <v>1145</v>
      </c>
      <c r="B259" s="48"/>
      <c r="C259" s="49"/>
      <c r="D259" s="48"/>
      <c r="E259" s="48"/>
      <c r="F259" s="50"/>
      <c r="G259" s="122"/>
      <c r="H259" s="150"/>
      <c r="I259" s="201" t="s">
        <v>1049</v>
      </c>
      <c r="J259" s="389">
        <v>75</v>
      </c>
      <c r="K259" s="202" t="s">
        <v>479</v>
      </c>
      <c r="L259" s="204">
        <v>693000</v>
      </c>
      <c r="M259" s="204">
        <f>ROUNDDOWN(J259*L259,-3)</f>
        <v>51975000</v>
      </c>
      <c r="N259" s="247">
        <f>G259-M259</f>
        <v>-51975000</v>
      </c>
      <c r="O259" s="178" t="str">
        <f t="shared" ref="O259:O261" si="33">IF(AND(ISBLANK(H259),N259&lt;&gt;0),"Rev detil","")</f>
        <v>Rev detil</v>
      </c>
      <c r="P259" s="180"/>
      <c r="Q259" s="180"/>
      <c r="T259" s="204"/>
      <c r="U259" s="204">
        <f>IF(Pasca_rakernis[[#This Row],[Akrual]]&gt;Pasca_rakernis[[#This Row],[JUMLAH ]],Pasca_rakernis[[#This Row],[Akrual]]-Pasca_rakernis[[#This Row],[JUMLAH ]],0)</f>
        <v>0</v>
      </c>
    </row>
    <row r="260" spans="1:21" ht="13.2" x14ac:dyDescent="0.25">
      <c r="A260" s="1" t="s">
        <v>1146</v>
      </c>
      <c r="B260" s="48"/>
      <c r="C260" s="49"/>
      <c r="D260" s="48"/>
      <c r="E260" s="48"/>
      <c r="F260" s="50"/>
      <c r="G260" s="122"/>
      <c r="H260" s="150"/>
      <c r="I260" s="201" t="s">
        <v>1257</v>
      </c>
      <c r="J260" s="389">
        <v>150</v>
      </c>
      <c r="K260" s="202" t="s">
        <v>479</v>
      </c>
      <c r="L260" s="204">
        <v>130000</v>
      </c>
      <c r="M260" s="204">
        <f>ROUNDDOWN(J260*L260,-3)</f>
        <v>19500000</v>
      </c>
      <c r="N260" s="247">
        <f>G260-M260</f>
        <v>-19500000</v>
      </c>
      <c r="O260" s="178" t="str">
        <f t="shared" si="33"/>
        <v>Rev detil</v>
      </c>
      <c r="P260" s="180"/>
      <c r="Q260" s="180"/>
      <c r="T260" s="204"/>
      <c r="U260" s="204">
        <f>IF(Pasca_rakernis[[#This Row],[Akrual]]&gt;Pasca_rakernis[[#This Row],[JUMLAH ]],Pasca_rakernis[[#This Row],[Akrual]]-Pasca_rakernis[[#This Row],[JUMLAH ]],0)</f>
        <v>0</v>
      </c>
    </row>
    <row r="261" spans="1:21" ht="13.2" hidden="1" x14ac:dyDescent="0.25">
      <c r="A261" s="1" t="s">
        <v>1147</v>
      </c>
      <c r="B261" s="48"/>
      <c r="C261" s="49"/>
      <c r="D261" s="48"/>
      <c r="E261" s="48"/>
      <c r="F261" s="50"/>
      <c r="G261" s="122"/>
      <c r="H261" s="150"/>
      <c r="I261" s="201" t="s">
        <v>1051</v>
      </c>
      <c r="J261" s="389">
        <v>0</v>
      </c>
      <c r="K261" s="202" t="s">
        <v>479</v>
      </c>
      <c r="L261" s="204">
        <v>105000</v>
      </c>
      <c r="M261" s="204">
        <f>ROUNDDOWN(J261*L261,-3)</f>
        <v>0</v>
      </c>
      <c r="N261" s="247">
        <f>G261-M261</f>
        <v>0</v>
      </c>
      <c r="O261" s="178" t="str">
        <f t="shared" si="33"/>
        <v/>
      </c>
      <c r="P261" s="180"/>
      <c r="Q261" s="180"/>
      <c r="T261" s="204"/>
      <c r="U261" s="204">
        <f>IF(Pasca_rakernis[[#This Row],[Akrual]]&gt;Pasca_rakernis[[#This Row],[JUMLAH ]],Pasca_rakernis[[#This Row],[Akrual]]-Pasca_rakernis[[#This Row],[JUMLAH ]],0)</f>
        <v>0</v>
      </c>
    </row>
    <row r="262" spans="1:21" ht="26.4" x14ac:dyDescent="0.25">
      <c r="A262" s="1" t="s">
        <v>999</v>
      </c>
      <c r="B262" s="48"/>
      <c r="C262" s="49"/>
      <c r="D262" s="48"/>
      <c r="E262" s="48"/>
      <c r="F262" s="50"/>
      <c r="G262" s="122"/>
      <c r="H262" s="155" t="s">
        <v>963</v>
      </c>
      <c r="I262" s="64" t="s">
        <v>1036</v>
      </c>
      <c r="J262" s="63"/>
      <c r="K262" s="63"/>
      <c r="L262" s="65"/>
      <c r="M262" s="65">
        <f>SUM(M263,M269,M271,M273,M275)</f>
        <v>172740000</v>
      </c>
      <c r="N262" s="355">
        <f>SUM(N263,N271,N273)</f>
        <v>-280590000</v>
      </c>
      <c r="O262" s="207" t="s">
        <v>977</v>
      </c>
      <c r="P262" s="180" t="s">
        <v>499</v>
      </c>
      <c r="Q262" s="180" t="s">
        <v>500</v>
      </c>
      <c r="S262" s="223"/>
      <c r="T262" s="65"/>
      <c r="U262" s="65">
        <f>IF(Pasca_rakernis[[#This Row],[Akrual]]&gt;Pasca_rakernis[[#This Row],[JUMLAH ]],Pasca_rakernis[[#This Row],[Akrual]]-Pasca_rakernis[[#This Row],[JUMLAH ]],0)</f>
        <v>0</v>
      </c>
    </row>
    <row r="263" spans="1:21" ht="13.2" x14ac:dyDescent="0.25">
      <c r="A263" s="1" t="s">
        <v>1000</v>
      </c>
      <c r="B263" s="48"/>
      <c r="C263" s="49"/>
      <c r="D263" s="48"/>
      <c r="E263" s="48"/>
      <c r="F263" s="50"/>
      <c r="G263" s="122"/>
      <c r="H263" s="151">
        <v>521211</v>
      </c>
      <c r="I263" s="52" t="s">
        <v>24</v>
      </c>
      <c r="J263" s="51"/>
      <c r="K263" s="51"/>
      <c r="L263" s="53"/>
      <c r="M263" s="53">
        <f>SUM(M264:M268)</f>
        <v>31750000</v>
      </c>
      <c r="N263" s="352">
        <f>SUM(N264:N268)</f>
        <v>-146000000</v>
      </c>
      <c r="O263" s="207" t="s">
        <v>977</v>
      </c>
      <c r="P263" s="180"/>
      <c r="Q263" s="180"/>
      <c r="S263" s="223" t="s">
        <v>500</v>
      </c>
      <c r="T263" s="53"/>
      <c r="U263" s="53">
        <f>IF(Pasca_rakernis[[#This Row],[Akrual]]&gt;Pasca_rakernis[[#This Row],[JUMLAH ]],Pasca_rakernis[[#This Row],[Akrual]]-Pasca_rakernis[[#This Row],[JUMLAH ]],0)</f>
        <v>0</v>
      </c>
    </row>
    <row r="264" spans="1:21" ht="13.2" x14ac:dyDescent="0.25">
      <c r="A264" s="1" t="s">
        <v>1148</v>
      </c>
      <c r="B264" s="48"/>
      <c r="C264" s="49"/>
      <c r="D264" s="48"/>
      <c r="E264" s="48"/>
      <c r="F264" s="50"/>
      <c r="G264" s="122"/>
      <c r="H264" s="150"/>
      <c r="I264" s="201" t="s">
        <v>554</v>
      </c>
      <c r="J264" s="389">
        <v>150</v>
      </c>
      <c r="K264" s="202" t="s">
        <v>26</v>
      </c>
      <c r="L264" s="204">
        <v>75000</v>
      </c>
      <c r="M264" s="204">
        <f>ROUNDDOWN(J264*L264,-3)</f>
        <v>11250000</v>
      </c>
      <c r="N264" s="375">
        <f>Matrik[[#This Row],[JUMLAH]]-Matrik[[#This Row],[JUMLAH ]]</f>
        <v>-77500000</v>
      </c>
      <c r="O264" s="187" t="str">
        <f t="shared" ref="O264:O268" si="34">IF(AND(ISBLANK(H264),N264&lt;&gt;0),"Rev detil","")</f>
        <v>Rev detil</v>
      </c>
      <c r="P264" s="180"/>
      <c r="Q264" s="180"/>
      <c r="T264" s="204"/>
      <c r="U264" s="204">
        <f>IF(Pasca_rakernis[[#This Row],[Akrual]]&gt;Pasca_rakernis[[#This Row],[JUMLAH ]],Pasca_rakernis[[#This Row],[Akrual]]-Pasca_rakernis[[#This Row],[JUMLAH ]],0)</f>
        <v>0</v>
      </c>
    </row>
    <row r="265" spans="1:21" ht="13.2" x14ac:dyDescent="0.25">
      <c r="A265" s="1" t="s">
        <v>1149</v>
      </c>
      <c r="B265" s="48"/>
      <c r="C265" s="49"/>
      <c r="D265" s="48"/>
      <c r="E265" s="48"/>
      <c r="F265" s="50"/>
      <c r="G265" s="122"/>
      <c r="H265" s="150"/>
      <c r="I265" s="201" t="s">
        <v>1037</v>
      </c>
      <c r="J265" s="389">
        <v>2</v>
      </c>
      <c r="K265" s="202" t="s">
        <v>120</v>
      </c>
      <c r="L265" s="204">
        <v>1000000</v>
      </c>
      <c r="M265" s="204">
        <f t="shared" ref="M265:M268" si="35">ROUNDDOWN(J265*L265,-3)</f>
        <v>2000000</v>
      </c>
      <c r="N265" s="375">
        <f>Matrik[[#This Row],[JUMLAH]]-Matrik[[#This Row],[JUMLAH ]]</f>
        <v>-64500000</v>
      </c>
      <c r="O265" s="187" t="str">
        <f t="shared" si="34"/>
        <v>Rev detil</v>
      </c>
      <c r="P265" s="180"/>
      <c r="Q265" s="180"/>
      <c r="T265" s="204"/>
      <c r="U265" s="204">
        <f>IF(Pasca_rakernis[[#This Row],[Akrual]]&gt;Pasca_rakernis[[#This Row],[JUMLAH ]],Pasca_rakernis[[#This Row],[Akrual]]-Pasca_rakernis[[#This Row],[JUMLAH ]],0)</f>
        <v>0</v>
      </c>
    </row>
    <row r="266" spans="1:21" ht="13.2" x14ac:dyDescent="0.25">
      <c r="A266" s="1" t="s">
        <v>1150</v>
      </c>
      <c r="B266" s="48"/>
      <c r="C266" s="49"/>
      <c r="D266" s="48"/>
      <c r="E266" s="48"/>
      <c r="F266" s="50"/>
      <c r="G266" s="122"/>
      <c r="H266" s="150"/>
      <c r="I266" s="201" t="s">
        <v>556</v>
      </c>
      <c r="J266" s="389">
        <v>1</v>
      </c>
      <c r="K266" s="202" t="s">
        <v>120</v>
      </c>
      <c r="L266" s="204">
        <v>1500000</v>
      </c>
      <c r="M266" s="204">
        <f t="shared" si="35"/>
        <v>1500000</v>
      </c>
      <c r="N266" s="375">
        <f>Matrik[[#This Row],[JUMLAH]]-Matrik[[#This Row],[JUMLAH ]]</f>
        <v>-1500000</v>
      </c>
      <c r="O266" s="187" t="str">
        <f t="shared" si="34"/>
        <v>Rev detil</v>
      </c>
      <c r="P266" s="180"/>
      <c r="Q266" s="180"/>
      <c r="T266" s="204"/>
      <c r="U266" s="204">
        <f>IF(Pasca_rakernis[[#This Row],[Akrual]]&gt;Pasca_rakernis[[#This Row],[JUMLAH ]],Pasca_rakernis[[#This Row],[Akrual]]-Pasca_rakernis[[#This Row],[JUMLAH ]],0)</f>
        <v>0</v>
      </c>
    </row>
    <row r="267" spans="1:21" ht="13.2" x14ac:dyDescent="0.25">
      <c r="A267" s="1" t="s">
        <v>1151</v>
      </c>
      <c r="B267" s="48"/>
      <c r="C267" s="49"/>
      <c r="D267" s="48"/>
      <c r="E267" s="48"/>
      <c r="F267" s="50"/>
      <c r="G267" s="122"/>
      <c r="H267" s="150"/>
      <c r="I267" s="201" t="s">
        <v>557</v>
      </c>
      <c r="J267" s="389">
        <v>2</v>
      </c>
      <c r="K267" s="202" t="s">
        <v>120</v>
      </c>
      <c r="L267" s="204">
        <v>1000000</v>
      </c>
      <c r="M267" s="204">
        <f t="shared" si="35"/>
        <v>2000000</v>
      </c>
      <c r="N267" s="375">
        <f>Matrik[[#This Row],[JUMLAH]]-Matrik[[#This Row],[JUMLAH ]]</f>
        <v>-1000000</v>
      </c>
      <c r="O267" s="187" t="str">
        <f t="shared" si="34"/>
        <v>Rev detil</v>
      </c>
      <c r="P267" s="180"/>
      <c r="Q267" s="180"/>
      <c r="T267" s="204"/>
      <c r="U267" s="204">
        <f>IF(Pasca_rakernis[[#This Row],[Akrual]]&gt;Pasca_rakernis[[#This Row],[JUMLAH ]],Pasca_rakernis[[#This Row],[Akrual]]-Pasca_rakernis[[#This Row],[JUMLAH ]],0)</f>
        <v>0</v>
      </c>
    </row>
    <row r="268" spans="1:21" ht="13.2" x14ac:dyDescent="0.25">
      <c r="A268" s="1" t="s">
        <v>1152</v>
      </c>
      <c r="B268" s="48"/>
      <c r="C268" s="49"/>
      <c r="D268" s="48"/>
      <c r="E268" s="48"/>
      <c r="F268" s="50"/>
      <c r="G268" s="122"/>
      <c r="H268" s="150"/>
      <c r="I268" s="205" t="s">
        <v>1038</v>
      </c>
      <c r="J268" s="389">
        <v>100</v>
      </c>
      <c r="K268" s="202" t="s">
        <v>120</v>
      </c>
      <c r="L268" s="204">
        <v>150000</v>
      </c>
      <c r="M268" s="204">
        <f t="shared" si="35"/>
        <v>15000000</v>
      </c>
      <c r="N268" s="375">
        <f>Matrik[[#This Row],[JUMLAH]]-Matrik[[#This Row],[JUMLAH ]]</f>
        <v>-1500000</v>
      </c>
      <c r="O268" s="178" t="str">
        <f t="shared" si="34"/>
        <v>Rev detil</v>
      </c>
      <c r="P268" s="180"/>
      <c r="Q268" s="180"/>
      <c r="T268" s="204"/>
      <c r="U268" s="204">
        <f>IF(Pasca_rakernis[[#This Row],[Akrual]]&gt;Pasca_rakernis[[#This Row],[JUMLAH ]],Pasca_rakernis[[#This Row],[Akrual]]-Pasca_rakernis[[#This Row],[JUMLAH ]],0)</f>
        <v>0</v>
      </c>
    </row>
    <row r="269" spans="1:21" ht="13.2" x14ac:dyDescent="0.25">
      <c r="A269" s="1" t="s">
        <v>1039</v>
      </c>
      <c r="B269" s="48"/>
      <c r="C269" s="49"/>
      <c r="D269" s="48"/>
      <c r="E269" s="48"/>
      <c r="F269" s="50"/>
      <c r="G269" s="122"/>
      <c r="H269" s="149">
        <v>521213</v>
      </c>
      <c r="I269" s="46" t="s">
        <v>1040</v>
      </c>
      <c r="J269" s="45"/>
      <c r="K269" s="45"/>
      <c r="L269" s="47"/>
      <c r="M269" s="47">
        <f>M270</f>
        <v>6400000</v>
      </c>
      <c r="N269" s="349">
        <f>N270</f>
        <v>-6400000</v>
      </c>
      <c r="O269" s="207" t="s">
        <v>977</v>
      </c>
      <c r="P269" s="180"/>
      <c r="Q269" s="180"/>
      <c r="S269" s="223" t="s">
        <v>500</v>
      </c>
      <c r="T269" s="47"/>
      <c r="U269" s="47">
        <f>IF(Pasca_rakernis[[#This Row],[Akrual]]&gt;Pasca_rakernis[[#This Row],[JUMLAH ]],Pasca_rakernis[[#This Row],[Akrual]]-Pasca_rakernis[[#This Row],[JUMLAH ]],0)</f>
        <v>0</v>
      </c>
    </row>
    <row r="270" spans="1:21" ht="13.2" x14ac:dyDescent="0.25">
      <c r="A270" s="1" t="s">
        <v>1153</v>
      </c>
      <c r="B270" s="48"/>
      <c r="C270" s="49"/>
      <c r="D270" s="48"/>
      <c r="E270" s="48"/>
      <c r="F270" s="50"/>
      <c r="G270" s="122"/>
      <c r="H270" s="150"/>
      <c r="I270" s="201" t="s">
        <v>1041</v>
      </c>
      <c r="J270" s="389">
        <v>80</v>
      </c>
      <c r="K270" s="202" t="s">
        <v>479</v>
      </c>
      <c r="L270" s="204">
        <v>80000</v>
      </c>
      <c r="M270" s="204">
        <f>ROUNDDOWN(J270*L270,-3)</f>
        <v>6400000</v>
      </c>
      <c r="N270" s="375">
        <f>G270-M270</f>
        <v>-6400000</v>
      </c>
      <c r="O270" s="187" t="str">
        <f>IF(AND(ISBLANK(H270),N270&lt;&gt;0),"Rev detil","")</f>
        <v>Rev detil</v>
      </c>
      <c r="P270" s="180"/>
      <c r="Q270" s="180"/>
      <c r="T270" s="204"/>
      <c r="U270" s="204">
        <f>IF(Pasca_rakernis[[#This Row],[Akrual]]&gt;Pasca_rakernis[[#This Row],[JUMLAH ]],Pasca_rakernis[[#This Row],[Akrual]]-Pasca_rakernis[[#This Row],[JUMLAH ]],0)</f>
        <v>0</v>
      </c>
    </row>
    <row r="271" spans="1:21" ht="13.2" x14ac:dyDescent="0.25">
      <c r="A271" s="1" t="s">
        <v>1001</v>
      </c>
      <c r="B271" s="48"/>
      <c r="C271" s="49"/>
      <c r="D271" s="48"/>
      <c r="E271" s="48"/>
      <c r="F271" s="50"/>
      <c r="G271" s="122"/>
      <c r="H271" s="149">
        <v>522151</v>
      </c>
      <c r="I271" s="46" t="s">
        <v>31</v>
      </c>
      <c r="J271" s="45"/>
      <c r="K271" s="45"/>
      <c r="L271" s="47"/>
      <c r="M271" s="47">
        <f>M272</f>
        <v>18000000</v>
      </c>
      <c r="N271" s="349">
        <f>N272</f>
        <v>-18000000</v>
      </c>
      <c r="O271" s="207" t="s">
        <v>977</v>
      </c>
      <c r="P271" s="180"/>
      <c r="Q271" s="180"/>
      <c r="S271" s="223" t="s">
        <v>500</v>
      </c>
      <c r="T271" s="47"/>
      <c r="U271" s="47">
        <f>IF(Pasca_rakernis[[#This Row],[Akrual]]&gt;Pasca_rakernis[[#This Row],[JUMLAH ]],Pasca_rakernis[[#This Row],[Akrual]]-Pasca_rakernis[[#This Row],[JUMLAH ]],0)</f>
        <v>0</v>
      </c>
    </row>
    <row r="272" spans="1:21" ht="13.2" x14ac:dyDescent="0.25">
      <c r="A272" s="1" t="s">
        <v>1154</v>
      </c>
      <c r="B272" s="48"/>
      <c r="C272" s="49"/>
      <c r="D272" s="48"/>
      <c r="E272" s="48"/>
      <c r="F272" s="50"/>
      <c r="G272" s="122"/>
      <c r="H272" s="150"/>
      <c r="I272" s="201" t="s">
        <v>558</v>
      </c>
      <c r="J272" s="389">
        <v>18</v>
      </c>
      <c r="K272" s="202" t="s">
        <v>33</v>
      </c>
      <c r="L272" s="204">
        <v>1000000</v>
      </c>
      <c r="M272" s="204">
        <f>ROUNDDOWN(J272*L272,-3)</f>
        <v>18000000</v>
      </c>
      <c r="N272" s="375">
        <f>G272-M272</f>
        <v>-18000000</v>
      </c>
      <c r="O272" s="187" t="str">
        <f>IF(AND(ISBLANK(H272),N272&lt;&gt;0),"Rev detil","")</f>
        <v>Rev detil</v>
      </c>
      <c r="P272" s="180"/>
      <c r="Q272" s="180"/>
      <c r="T272" s="204"/>
      <c r="U272" s="204">
        <f>IF(Pasca_rakernis[[#This Row],[Akrual]]&gt;Pasca_rakernis[[#This Row],[JUMLAH ]],Pasca_rakernis[[#This Row],[Akrual]]-Pasca_rakernis[[#This Row],[JUMLAH ]],0)</f>
        <v>0</v>
      </c>
    </row>
    <row r="273" spans="1:21" ht="13.2" x14ac:dyDescent="0.25">
      <c r="A273" s="1" t="s">
        <v>1002</v>
      </c>
      <c r="B273" s="48"/>
      <c r="C273" s="49"/>
      <c r="D273" s="48"/>
      <c r="E273" s="48"/>
      <c r="F273" s="50"/>
      <c r="G273" s="122"/>
      <c r="H273" s="149">
        <v>524111</v>
      </c>
      <c r="I273" s="46" t="s">
        <v>35</v>
      </c>
      <c r="J273" s="48"/>
      <c r="K273" s="48"/>
      <c r="L273" s="50"/>
      <c r="M273" s="47">
        <f>M274</f>
        <v>116590000</v>
      </c>
      <c r="N273" s="349">
        <f>N274</f>
        <v>-116590000</v>
      </c>
      <c r="O273" s="207" t="s">
        <v>977</v>
      </c>
      <c r="P273" s="180"/>
      <c r="Q273" s="180"/>
      <c r="S273" s="223" t="s">
        <v>500</v>
      </c>
      <c r="T273" s="47"/>
      <c r="U273" s="47">
        <f>IF(Pasca_rakernis[[#This Row],[Akrual]]&gt;Pasca_rakernis[[#This Row],[JUMLAH ]],Pasca_rakernis[[#This Row],[Akrual]]-Pasca_rakernis[[#This Row],[JUMLAH ]],0)</f>
        <v>0</v>
      </c>
    </row>
    <row r="274" spans="1:21" ht="13.2" x14ac:dyDescent="0.25">
      <c r="A274" s="1" t="s">
        <v>1155</v>
      </c>
      <c r="B274" s="48"/>
      <c r="C274" s="49"/>
      <c r="D274" s="48"/>
      <c r="E274" s="48"/>
      <c r="F274" s="50"/>
      <c r="G274" s="122"/>
      <c r="H274" s="150"/>
      <c r="I274" s="201" t="s">
        <v>1042</v>
      </c>
      <c r="J274" s="389">
        <v>20</v>
      </c>
      <c r="K274" s="202" t="s">
        <v>26</v>
      </c>
      <c r="L274" s="204">
        <v>5829500</v>
      </c>
      <c r="M274" s="204">
        <f>ROUNDDOWN(J274*L274,-3)</f>
        <v>116590000</v>
      </c>
      <c r="N274" s="375">
        <f>G274-M274</f>
        <v>-116590000</v>
      </c>
      <c r="O274" s="187" t="str">
        <f>IF(AND(ISBLANK(H274),N274&lt;&gt;0),"Rev detil","")</f>
        <v>Rev detil</v>
      </c>
      <c r="P274" s="180"/>
      <c r="Q274" s="180"/>
      <c r="T274" s="204"/>
      <c r="U274" s="204">
        <f>IF(Pasca_rakernis[[#This Row],[Akrual]]&gt;Pasca_rakernis[[#This Row],[JUMLAH ]],Pasca_rakernis[[#This Row],[Akrual]]-Pasca_rakernis[[#This Row],[JUMLAH ]],0)</f>
        <v>0</v>
      </c>
    </row>
    <row r="275" spans="1:21" ht="13.2" hidden="1" x14ac:dyDescent="0.25">
      <c r="A275" s="1" t="s">
        <v>1044</v>
      </c>
      <c r="B275" s="48"/>
      <c r="C275" s="49"/>
      <c r="D275" s="48"/>
      <c r="E275" s="48"/>
      <c r="F275" s="50"/>
      <c r="G275" s="122"/>
      <c r="H275" s="149">
        <v>524113</v>
      </c>
      <c r="I275" s="46" t="s">
        <v>1043</v>
      </c>
      <c r="J275" s="48"/>
      <c r="K275" s="48"/>
      <c r="L275" s="50"/>
      <c r="M275" s="47">
        <f>M276</f>
        <v>0</v>
      </c>
      <c r="N275" s="349">
        <f>N276</f>
        <v>0</v>
      </c>
      <c r="O275" s="178" t="str">
        <f t="shared" ref="O275" si="36">IF(AND(ISBLANK(H275),N275&lt;&gt;0),"Rev","")</f>
        <v/>
      </c>
      <c r="P275" s="180"/>
      <c r="Q275" s="180"/>
      <c r="T275" s="47"/>
      <c r="U275" s="47">
        <f>IF(Pasca_rakernis[[#This Row],[Akrual]]&gt;Pasca_rakernis[[#This Row],[JUMLAH ]],Pasca_rakernis[[#This Row],[Akrual]]-Pasca_rakernis[[#This Row],[JUMLAH ]],0)</f>
        <v>0</v>
      </c>
    </row>
    <row r="276" spans="1:21" ht="13.2" hidden="1" x14ac:dyDescent="0.25">
      <c r="A276" s="1" t="s">
        <v>1156</v>
      </c>
      <c r="B276" s="48"/>
      <c r="C276" s="49"/>
      <c r="D276" s="48"/>
      <c r="E276" s="48"/>
      <c r="F276" s="50"/>
      <c r="G276" s="122"/>
      <c r="H276" s="150"/>
      <c r="I276" s="201" t="s">
        <v>1042</v>
      </c>
      <c r="J276" s="389">
        <v>0</v>
      </c>
      <c r="K276" s="202" t="s">
        <v>26</v>
      </c>
      <c r="L276" s="204">
        <v>150000</v>
      </c>
      <c r="M276" s="204">
        <f>ROUNDDOWN(J276*L276,-3)</f>
        <v>0</v>
      </c>
      <c r="N276" s="375">
        <f>G276-M276</f>
        <v>0</v>
      </c>
      <c r="O276" s="178" t="str">
        <f>IF(AND(ISBLANK(H276),N276&lt;&gt;0),"Rev detil","")</f>
        <v/>
      </c>
      <c r="P276" s="180"/>
      <c r="Q276" s="180"/>
      <c r="T276" s="204"/>
      <c r="U276" s="204">
        <f>IF(Pasca_rakernis[[#This Row],[Akrual]]&gt;Pasca_rakernis[[#This Row],[JUMLAH ]],Pasca_rakernis[[#This Row],[Akrual]]-Pasca_rakernis[[#This Row],[JUMLAH ]],0)</f>
        <v>0</v>
      </c>
    </row>
    <row r="277" spans="1:21" ht="13.2" x14ac:dyDescent="0.25">
      <c r="A277" s="1" t="s">
        <v>1003</v>
      </c>
      <c r="B277" s="48"/>
      <c r="C277" s="49"/>
      <c r="D277" s="48"/>
      <c r="E277" s="48"/>
      <c r="F277" s="50"/>
      <c r="G277" s="122"/>
      <c r="H277" s="155" t="s">
        <v>984</v>
      </c>
      <c r="I277" s="64" t="s">
        <v>985</v>
      </c>
      <c r="J277" s="63"/>
      <c r="K277" s="63"/>
      <c r="L277" s="65"/>
      <c r="M277" s="65">
        <f>M278</f>
        <v>26500000</v>
      </c>
      <c r="N277" s="355">
        <f>N278</f>
        <v>-26500000</v>
      </c>
      <c r="O277" s="207" t="s">
        <v>977</v>
      </c>
      <c r="P277" s="180" t="s">
        <v>499</v>
      </c>
      <c r="Q277" s="180" t="s">
        <v>501</v>
      </c>
      <c r="S277" s="223"/>
      <c r="T277" s="65"/>
      <c r="U277" s="65">
        <f>IF(Pasca_rakernis[[#This Row],[Akrual]]&gt;Pasca_rakernis[[#This Row],[JUMLAH ]],Pasca_rakernis[[#This Row],[Akrual]]-Pasca_rakernis[[#This Row],[JUMLAH ]],0)</f>
        <v>0</v>
      </c>
    </row>
    <row r="278" spans="1:21" ht="13.2" x14ac:dyDescent="0.25">
      <c r="A278" s="1" t="s">
        <v>1004</v>
      </c>
      <c r="B278" s="48"/>
      <c r="C278" s="49"/>
      <c r="D278" s="48"/>
      <c r="E278" s="48"/>
      <c r="F278" s="50"/>
      <c r="G278" s="122"/>
      <c r="H278" s="149">
        <v>524111</v>
      </c>
      <c r="I278" s="46" t="s">
        <v>35</v>
      </c>
      <c r="J278" s="51"/>
      <c r="K278" s="51"/>
      <c r="L278" s="53"/>
      <c r="M278" s="53">
        <f>M279</f>
        <v>26500000</v>
      </c>
      <c r="N278" s="352">
        <f>N279</f>
        <v>-26500000</v>
      </c>
      <c r="O278" s="207" t="s">
        <v>977</v>
      </c>
      <c r="P278" s="180"/>
      <c r="Q278" s="180"/>
      <c r="S278" s="180" t="s">
        <v>501</v>
      </c>
      <c r="T278" s="53"/>
      <c r="U278" s="53">
        <f>IF(Pasca_rakernis[[#This Row],[Akrual]]&gt;Pasca_rakernis[[#This Row],[JUMLAH ]],Pasca_rakernis[[#This Row],[Akrual]]-Pasca_rakernis[[#This Row],[JUMLAH ]],0)</f>
        <v>0</v>
      </c>
    </row>
    <row r="279" spans="1:21" ht="13.2" x14ac:dyDescent="0.25">
      <c r="A279" s="1" t="s">
        <v>1159</v>
      </c>
      <c r="B279" s="48"/>
      <c r="C279" s="49"/>
      <c r="D279" s="48"/>
      <c r="E279" s="48"/>
      <c r="F279" s="50"/>
      <c r="G279" s="122"/>
      <c r="H279" s="150"/>
      <c r="I279" s="201" t="s">
        <v>986</v>
      </c>
      <c r="J279" s="202">
        <v>5</v>
      </c>
      <c r="K279" s="202" t="s">
        <v>26</v>
      </c>
      <c r="L279" s="204">
        <v>5300000</v>
      </c>
      <c r="M279" s="204">
        <f>ROUNDDOWN(J279*L279,-3)</f>
        <v>26500000</v>
      </c>
      <c r="N279" s="375">
        <f>G279-M279</f>
        <v>-26500000</v>
      </c>
      <c r="O279" s="187" t="str">
        <f>IF(AND(ISBLANK(H279),N279&lt;&gt;0),"Rev detil","")</f>
        <v>Rev detil</v>
      </c>
      <c r="P279" s="180"/>
      <c r="Q279" s="180"/>
      <c r="T279" s="204"/>
      <c r="U279" s="204">
        <f>IF(Pasca_rakernis[[#This Row],[Akrual]]&gt;Pasca_rakernis[[#This Row],[JUMLAH ]],Pasca_rakernis[[#This Row],[Akrual]]-Pasca_rakernis[[#This Row],[JUMLAH ]],0)</f>
        <v>0</v>
      </c>
    </row>
    <row r="280" spans="1:21" ht="13.2" x14ac:dyDescent="0.25">
      <c r="A280" s="1" t="s">
        <v>1016</v>
      </c>
      <c r="B280" s="48"/>
      <c r="C280" s="49"/>
      <c r="D280" s="48"/>
      <c r="E280" s="48"/>
      <c r="F280" s="50"/>
      <c r="G280" s="122"/>
      <c r="H280" s="155" t="s">
        <v>1015</v>
      </c>
      <c r="I280" s="64" t="s">
        <v>1025</v>
      </c>
      <c r="J280" s="63"/>
      <c r="K280" s="63"/>
      <c r="L280" s="65"/>
      <c r="M280" s="65">
        <f>M281</f>
        <v>0</v>
      </c>
      <c r="N280" s="355">
        <f>N281</f>
        <v>0</v>
      </c>
      <c r="O280" s="207" t="s">
        <v>977</v>
      </c>
      <c r="P280" s="180" t="s">
        <v>499</v>
      </c>
      <c r="Q280" s="180" t="s">
        <v>500</v>
      </c>
      <c r="S280" s="223"/>
      <c r="T280" s="65"/>
      <c r="U280" s="65">
        <f>IF(Pasca_rakernis[[#This Row],[Akrual]]&gt;Pasca_rakernis[[#This Row],[JUMLAH ]],Pasca_rakernis[[#This Row],[Akrual]]-Pasca_rakernis[[#This Row],[JUMLAH ]],0)</f>
        <v>0</v>
      </c>
    </row>
    <row r="281" spans="1:21" ht="13.2" x14ac:dyDescent="0.25">
      <c r="A281" s="1" t="s">
        <v>1017</v>
      </c>
      <c r="B281" s="48"/>
      <c r="C281" s="49"/>
      <c r="D281" s="48"/>
      <c r="E281" s="48"/>
      <c r="F281" s="50"/>
      <c r="G281" s="122"/>
      <c r="H281" s="151">
        <v>524114</v>
      </c>
      <c r="I281" s="52" t="s">
        <v>954</v>
      </c>
      <c r="J281" s="51"/>
      <c r="K281" s="51"/>
      <c r="L281" s="53"/>
      <c r="M281" s="53">
        <f>SUM(M282:M283)</f>
        <v>0</v>
      </c>
      <c r="N281" s="352">
        <f>SUM(N282:N283)</f>
        <v>0</v>
      </c>
      <c r="O281" s="207" t="s">
        <v>977</v>
      </c>
      <c r="P281" s="180"/>
      <c r="Q281" s="180"/>
      <c r="S281" s="223" t="s">
        <v>500</v>
      </c>
      <c r="T281" s="53"/>
      <c r="U281" s="53">
        <f>IF(Pasca_rakernis[[#This Row],[Akrual]]&gt;Pasca_rakernis[[#This Row],[JUMLAH ]],Pasca_rakernis[[#This Row],[Akrual]]-Pasca_rakernis[[#This Row],[JUMLAH ]],0)</f>
        <v>0</v>
      </c>
    </row>
    <row r="282" spans="1:21" ht="13.2" hidden="1" x14ac:dyDescent="0.25">
      <c r="A282" s="1" t="s">
        <v>1259</v>
      </c>
      <c r="B282" s="48"/>
      <c r="C282" s="49"/>
      <c r="D282" s="48"/>
      <c r="E282" s="48"/>
      <c r="F282" s="50"/>
      <c r="G282" s="122"/>
      <c r="H282" s="150"/>
      <c r="I282" s="201" t="s">
        <v>955</v>
      </c>
      <c r="J282" s="202">
        <v>0</v>
      </c>
      <c r="K282" s="202" t="s">
        <v>479</v>
      </c>
      <c r="L282" s="204">
        <v>1000000</v>
      </c>
      <c r="M282" s="204">
        <f>ROUNDDOWN(J282*L282,-3)</f>
        <v>0</v>
      </c>
      <c r="N282" s="375">
        <f>G282-M282</f>
        <v>0</v>
      </c>
      <c r="O282" s="187" t="str">
        <f t="shared" ref="O282:O283" si="37">IF(AND(ISBLANK(H282),N282&lt;&gt;0),"Rev detil","")</f>
        <v/>
      </c>
      <c r="P282" s="180"/>
      <c r="Q282" s="180"/>
      <c r="T282" s="204"/>
      <c r="U282" s="204">
        <f>IF(Pasca_rakernis[[#This Row],[Akrual]]&gt;Pasca_rakernis[[#This Row],[JUMLAH ]],Pasca_rakernis[[#This Row],[Akrual]]-Pasca_rakernis[[#This Row],[JUMLAH ]],0)</f>
        <v>0</v>
      </c>
    </row>
    <row r="283" spans="1:21" ht="13.2" hidden="1" x14ac:dyDescent="0.25">
      <c r="A283" s="1" t="s">
        <v>1260</v>
      </c>
      <c r="B283" s="48"/>
      <c r="C283" s="49"/>
      <c r="D283" s="48"/>
      <c r="E283" s="48"/>
      <c r="F283" s="50"/>
      <c r="G283" s="122"/>
      <c r="H283" s="150"/>
      <c r="I283" s="201" t="s">
        <v>956</v>
      </c>
      <c r="J283" s="202">
        <v>0</v>
      </c>
      <c r="K283" s="202" t="s">
        <v>479</v>
      </c>
      <c r="L283" s="204">
        <v>782257.14285714284</v>
      </c>
      <c r="M283" s="204">
        <f>ROUNDDOWN(J283*L283,-3)</f>
        <v>0</v>
      </c>
      <c r="N283" s="375">
        <f>G283-M283</f>
        <v>0</v>
      </c>
      <c r="O283" s="187" t="str">
        <f t="shared" si="37"/>
        <v/>
      </c>
      <c r="P283" s="180"/>
      <c r="Q283" s="180"/>
      <c r="T283" s="204"/>
      <c r="U283" s="204">
        <f>IF(Pasca_rakernis[[#This Row],[Akrual]]&gt;Pasca_rakernis[[#This Row],[JUMLAH ]],Pasca_rakernis[[#This Row],[Akrual]]-Pasca_rakernis[[#This Row],[JUMLAH ]],0)</f>
        <v>0</v>
      </c>
    </row>
    <row r="284" spans="1:21" ht="26.4" x14ac:dyDescent="0.25">
      <c r="A284" s="1" t="s">
        <v>1162</v>
      </c>
      <c r="B284" s="308"/>
      <c r="C284" s="309"/>
      <c r="D284" s="308"/>
      <c r="E284" s="308"/>
      <c r="F284" s="310"/>
      <c r="G284" s="311"/>
      <c r="H284" s="148" t="s">
        <v>1018</v>
      </c>
      <c r="I284" s="43" t="s">
        <v>1273</v>
      </c>
      <c r="J284" s="42"/>
      <c r="K284" s="42"/>
      <c r="L284" s="44"/>
      <c r="M284" s="44">
        <f>SUM(M285,M287)</f>
        <v>35800000</v>
      </c>
      <c r="N284" s="350">
        <f>SUM(N285,N287)</f>
        <v>-35800000</v>
      </c>
      <c r="O284" s="207" t="s">
        <v>977</v>
      </c>
      <c r="P284" s="180" t="s">
        <v>499</v>
      </c>
      <c r="Q284" s="180" t="s">
        <v>501</v>
      </c>
      <c r="S284" s="223"/>
      <c r="T284" s="44"/>
      <c r="U284" s="44">
        <f>IF(Pasca_rakernis[[#This Row],[Akrual]]&gt;Pasca_rakernis[[#This Row],[JUMLAH ]],Pasca_rakernis[[#This Row],[Akrual]]-Pasca_rakernis[[#This Row],[JUMLAH ]],0)</f>
        <v>0</v>
      </c>
    </row>
    <row r="285" spans="1:21" ht="13.2" x14ac:dyDescent="0.25">
      <c r="A285" s="1" t="s">
        <v>1163</v>
      </c>
      <c r="B285" s="48"/>
      <c r="C285" s="49"/>
      <c r="D285" s="48"/>
      <c r="E285" s="48"/>
      <c r="F285" s="50"/>
      <c r="G285" s="122"/>
      <c r="H285" s="149" t="s">
        <v>524</v>
      </c>
      <c r="I285" s="46" t="s">
        <v>73</v>
      </c>
      <c r="J285" s="45"/>
      <c r="K285" s="45"/>
      <c r="L285" s="47"/>
      <c r="M285" s="47">
        <f>M286</f>
        <v>25000000</v>
      </c>
      <c r="N285" s="349">
        <f>N286</f>
        <v>-25000000</v>
      </c>
      <c r="O285" s="207" t="s">
        <v>977</v>
      </c>
      <c r="P285" s="180"/>
      <c r="Q285" s="180"/>
      <c r="S285" s="223" t="s">
        <v>501</v>
      </c>
      <c r="T285" s="47"/>
      <c r="U285" s="47">
        <f>IF(Pasca_rakernis[[#This Row],[Akrual]]&gt;Pasca_rakernis[[#This Row],[JUMLAH ]],Pasca_rakernis[[#This Row],[Akrual]]-Pasca_rakernis[[#This Row],[JUMLAH ]],0)</f>
        <v>0</v>
      </c>
    </row>
    <row r="286" spans="1:21" ht="13.2" x14ac:dyDescent="0.25">
      <c r="A286" s="1" t="s">
        <v>1164</v>
      </c>
      <c r="B286" s="48"/>
      <c r="C286" s="49"/>
      <c r="D286" s="48"/>
      <c r="E286" s="48"/>
      <c r="F286" s="50"/>
      <c r="G286" s="122"/>
      <c r="H286" s="150"/>
      <c r="I286" s="201" t="s">
        <v>983</v>
      </c>
      <c r="J286" s="202">
        <v>1</v>
      </c>
      <c r="K286" s="202" t="s">
        <v>120</v>
      </c>
      <c r="L286" s="204">
        <v>25000000</v>
      </c>
      <c r="M286" s="204">
        <f>ROUNDDOWN(J286*L286,-3)</f>
        <v>25000000</v>
      </c>
      <c r="N286" s="375">
        <f>G286-M286</f>
        <v>-25000000</v>
      </c>
      <c r="O286" s="187" t="str">
        <f>IF(AND(ISBLANK(H286),N286&lt;&gt;0),"Rev detil","")</f>
        <v>Rev detil</v>
      </c>
      <c r="P286" s="180"/>
      <c r="Q286" s="180"/>
      <c r="T286" s="204"/>
      <c r="U286" s="204">
        <f>IF(Pasca_rakernis[[#This Row],[Akrual]]&gt;Pasca_rakernis[[#This Row],[JUMLAH ]],Pasca_rakernis[[#This Row],[Akrual]]-Pasca_rakernis[[#This Row],[JUMLAH ]],0)</f>
        <v>0</v>
      </c>
    </row>
    <row r="287" spans="1:21" ht="13.2" x14ac:dyDescent="0.25">
      <c r="A287" s="1" t="s">
        <v>1165</v>
      </c>
      <c r="B287" s="48"/>
      <c r="C287" s="49"/>
      <c r="D287" s="48"/>
      <c r="E287" s="48"/>
      <c r="F287" s="50"/>
      <c r="G287" s="122"/>
      <c r="H287" s="153" t="s">
        <v>528</v>
      </c>
      <c r="I287" s="58" t="s">
        <v>31</v>
      </c>
      <c r="J287" s="57"/>
      <c r="K287" s="57"/>
      <c r="L287" s="59"/>
      <c r="M287" s="59">
        <f>M288</f>
        <v>10800000</v>
      </c>
      <c r="N287" s="354">
        <f>N288</f>
        <v>-10800000</v>
      </c>
      <c r="O287" s="207" t="s">
        <v>977</v>
      </c>
      <c r="P287" s="180"/>
      <c r="Q287" s="180"/>
      <c r="S287" s="223" t="s">
        <v>501</v>
      </c>
      <c r="T287" s="59"/>
      <c r="U287" s="59">
        <f>IF(Pasca_rakernis[[#This Row],[Akrual]]&gt;Pasca_rakernis[[#This Row],[JUMLAH ]],Pasca_rakernis[[#This Row],[Akrual]]-Pasca_rakernis[[#This Row],[JUMLAH ]],0)</f>
        <v>0</v>
      </c>
    </row>
    <row r="288" spans="1:21" ht="13.2" x14ac:dyDescent="0.25">
      <c r="A288" s="1" t="s">
        <v>1166</v>
      </c>
      <c r="B288" s="48"/>
      <c r="C288" s="49"/>
      <c r="D288" s="48"/>
      <c r="E288" s="48"/>
      <c r="F288" s="50"/>
      <c r="G288" s="122"/>
      <c r="H288" s="150"/>
      <c r="I288" s="201" t="s">
        <v>558</v>
      </c>
      <c r="J288" s="202">
        <v>12</v>
      </c>
      <c r="K288" s="202" t="s">
        <v>33</v>
      </c>
      <c r="L288" s="204">
        <v>900000</v>
      </c>
      <c r="M288" s="204">
        <f>ROUNDDOWN(J288*L288,-3)</f>
        <v>10800000</v>
      </c>
      <c r="N288" s="375">
        <f>G288-M288</f>
        <v>-10800000</v>
      </c>
      <c r="O288" s="187" t="str">
        <f>IF(AND(ISBLANK(H288),N288&lt;&gt;0),"Rev detil","")</f>
        <v>Rev detil</v>
      </c>
      <c r="P288" s="180"/>
      <c r="Q288" s="180"/>
      <c r="T288" s="204"/>
      <c r="U288" s="204">
        <f>IF(Pasca_rakernis[[#This Row],[Akrual]]&gt;Pasca_rakernis[[#This Row],[JUMLAH ]],Pasca_rakernis[[#This Row],[Akrual]]-Pasca_rakernis[[#This Row],[JUMLAH ]],0)</f>
        <v>0</v>
      </c>
    </row>
    <row r="289" spans="1:21" ht="13.2" x14ac:dyDescent="0.25">
      <c r="A289" s="1" t="s">
        <v>1167</v>
      </c>
      <c r="B289" s="308"/>
      <c r="C289" s="309"/>
      <c r="D289" s="308"/>
      <c r="E289" s="308"/>
      <c r="F289" s="310"/>
      <c r="G289" s="311"/>
      <c r="H289" s="152" t="s">
        <v>1020</v>
      </c>
      <c r="I289" s="55" t="s">
        <v>1243</v>
      </c>
      <c r="J289" s="54"/>
      <c r="K289" s="54"/>
      <c r="L289" s="56"/>
      <c r="M289" s="56">
        <f t="shared" ref="M289:N290" si="38">M290</f>
        <v>27000000</v>
      </c>
      <c r="N289" s="351">
        <f t="shared" si="38"/>
        <v>-27000000</v>
      </c>
      <c r="O289" s="207" t="s">
        <v>977</v>
      </c>
      <c r="P289" s="180" t="s">
        <v>502</v>
      </c>
      <c r="Q289" s="180" t="s">
        <v>504</v>
      </c>
      <c r="S289" s="223"/>
      <c r="T289" s="56"/>
      <c r="U289" s="56">
        <f>IF(Pasca_rakernis[[#This Row],[Akrual]]&gt;Pasca_rakernis[[#This Row],[JUMLAH ]],Pasca_rakernis[[#This Row],[Akrual]]-Pasca_rakernis[[#This Row],[JUMLAH ]],0)</f>
        <v>0</v>
      </c>
    </row>
    <row r="290" spans="1:21" ht="13.2" x14ac:dyDescent="0.25">
      <c r="A290" s="1" t="s">
        <v>1168</v>
      </c>
      <c r="B290" s="48"/>
      <c r="C290" s="49"/>
      <c r="D290" s="48"/>
      <c r="E290" s="48"/>
      <c r="F290" s="50"/>
      <c r="G290" s="122"/>
      <c r="H290" s="153" t="s">
        <v>528</v>
      </c>
      <c r="I290" s="58" t="s">
        <v>31</v>
      </c>
      <c r="J290" s="57"/>
      <c r="K290" s="57"/>
      <c r="L290" s="59"/>
      <c r="M290" s="59">
        <f t="shared" si="38"/>
        <v>27000000</v>
      </c>
      <c r="N290" s="354">
        <f t="shared" si="38"/>
        <v>-27000000</v>
      </c>
      <c r="O290" s="207" t="s">
        <v>977</v>
      </c>
      <c r="P290" s="180"/>
      <c r="Q290" s="180"/>
      <c r="S290" s="223" t="s">
        <v>504</v>
      </c>
      <c r="T290" s="59"/>
      <c r="U290" s="59">
        <f>IF(Pasca_rakernis[[#This Row],[Akrual]]&gt;Pasca_rakernis[[#This Row],[JUMLAH ]],Pasca_rakernis[[#This Row],[Akrual]]-Pasca_rakernis[[#This Row],[JUMLAH ]],0)</f>
        <v>0</v>
      </c>
    </row>
    <row r="291" spans="1:21" ht="13.2" x14ac:dyDescent="0.25">
      <c r="A291" s="1" t="s">
        <v>1169</v>
      </c>
      <c r="B291" s="48"/>
      <c r="C291" s="49"/>
      <c r="D291" s="48"/>
      <c r="E291" s="48"/>
      <c r="F291" s="50"/>
      <c r="G291" s="122"/>
      <c r="H291" s="150"/>
      <c r="I291" s="201" t="s">
        <v>558</v>
      </c>
      <c r="J291" s="202">
        <v>30</v>
      </c>
      <c r="K291" s="202" t="s">
        <v>33</v>
      </c>
      <c r="L291" s="204">
        <v>900000</v>
      </c>
      <c r="M291" s="204">
        <f>ROUNDDOWN(J291*L291,-3)</f>
        <v>27000000</v>
      </c>
      <c r="N291" s="375">
        <f t="shared" ref="N291:N303" si="39">G291-M291</f>
        <v>-27000000</v>
      </c>
      <c r="O291" s="187" t="str">
        <f>IF(AND(ISBLANK(H291),N291&lt;&gt;0),"Rev detil","")</f>
        <v>Rev detil</v>
      </c>
      <c r="P291" s="180"/>
      <c r="Q291" s="180"/>
      <c r="T291" s="204"/>
      <c r="U291" s="204">
        <f>IF(Pasca_rakernis[[#This Row],[Akrual]]&gt;Pasca_rakernis[[#This Row],[JUMLAH ]],Pasca_rakernis[[#This Row],[Akrual]]-Pasca_rakernis[[#This Row],[JUMLAH ]],0)</f>
        <v>0</v>
      </c>
    </row>
    <row r="292" spans="1:21" ht="13.2" hidden="1" x14ac:dyDescent="0.25">
      <c r="A292" s="1" t="s">
        <v>1262</v>
      </c>
      <c r="B292" s="48"/>
      <c r="C292" s="49"/>
      <c r="D292" s="48"/>
      <c r="E292" s="48"/>
      <c r="F292" s="50"/>
      <c r="G292" s="122"/>
      <c r="H292" s="155" t="s">
        <v>1261</v>
      </c>
      <c r="I292" s="64" t="s">
        <v>1226</v>
      </c>
      <c r="J292" s="63"/>
      <c r="K292" s="63"/>
      <c r="L292" s="65"/>
      <c r="M292" s="65">
        <f>SUM(M293,M298,M300)</f>
        <v>72788000</v>
      </c>
      <c r="N292" s="247">
        <f t="shared" si="39"/>
        <v>-72788000</v>
      </c>
      <c r="O292" s="178" t="str">
        <f t="shared" ref="O292:O300" si="40">IF(AND(ISBLANK(H292),N292&lt;&gt;0),"Rev","")</f>
        <v/>
      </c>
      <c r="P292" s="384" t="s">
        <v>505</v>
      </c>
      <c r="Q292" s="384" t="s">
        <v>506</v>
      </c>
      <c r="S292" s="223"/>
      <c r="T292" s="65"/>
      <c r="U292" s="65">
        <f>IF(Pasca_rakernis[[#This Row],[Akrual]]&gt;Pasca_rakernis[[#This Row],[JUMLAH ]],Pasca_rakernis[[#This Row],[Akrual]]-Pasca_rakernis[[#This Row],[JUMLAH ]],0)</f>
        <v>0</v>
      </c>
    </row>
    <row r="293" spans="1:21" ht="13.2" hidden="1" x14ac:dyDescent="0.25">
      <c r="A293" s="1" t="s">
        <v>1263</v>
      </c>
      <c r="B293" s="48"/>
      <c r="C293" s="49"/>
      <c r="D293" s="48"/>
      <c r="E293" s="48"/>
      <c r="F293" s="50"/>
      <c r="G293" s="122"/>
      <c r="H293" s="151">
        <v>521211</v>
      </c>
      <c r="I293" s="52" t="s">
        <v>24</v>
      </c>
      <c r="J293" s="51"/>
      <c r="K293" s="51"/>
      <c r="L293" s="53"/>
      <c r="M293" s="53">
        <f>SUM(M294:M297)</f>
        <v>7750000</v>
      </c>
      <c r="N293" s="247">
        <f t="shared" si="39"/>
        <v>-7750000</v>
      </c>
      <c r="O293" s="178" t="str">
        <f t="shared" si="40"/>
        <v/>
      </c>
      <c r="P293" s="180"/>
      <c r="Q293" s="180"/>
      <c r="R293" s="4" t="s">
        <v>131</v>
      </c>
      <c r="S293" s="410" t="s">
        <v>506</v>
      </c>
      <c r="T293" s="53"/>
      <c r="U293" s="53">
        <f>IF(Pasca_rakernis[[#This Row],[Akrual]]&gt;Pasca_rakernis[[#This Row],[JUMLAH ]],Pasca_rakernis[[#This Row],[Akrual]]-Pasca_rakernis[[#This Row],[JUMLAH ]],0)</f>
        <v>0</v>
      </c>
    </row>
    <row r="294" spans="1:21" ht="13.2" x14ac:dyDescent="0.25">
      <c r="A294" s="1" t="s">
        <v>1264</v>
      </c>
      <c r="B294" s="48"/>
      <c r="C294" s="49"/>
      <c r="D294" s="48"/>
      <c r="E294" s="48"/>
      <c r="F294" s="50"/>
      <c r="G294" s="122"/>
      <c r="H294" s="150"/>
      <c r="I294" s="201" t="s">
        <v>554</v>
      </c>
      <c r="J294" s="389">
        <v>50</v>
      </c>
      <c r="K294" s="202" t="s">
        <v>26</v>
      </c>
      <c r="L294" s="204">
        <v>75000</v>
      </c>
      <c r="M294" s="204">
        <f>ROUNDDOWN(J294*L294,-3)</f>
        <v>3750000</v>
      </c>
      <c r="N294" s="247">
        <f t="shared" si="39"/>
        <v>-3750000</v>
      </c>
      <c r="O294" s="178" t="str">
        <f t="shared" ref="O294:O297" si="41">IF(AND(ISBLANK(H294),N294&lt;&gt;0),"Rev detil","")</f>
        <v>Rev detil</v>
      </c>
      <c r="P294" s="180"/>
      <c r="Q294" s="180"/>
      <c r="T294" s="204"/>
      <c r="U294" s="204">
        <f>IF(Pasca_rakernis[[#This Row],[Akrual]]&gt;Pasca_rakernis[[#This Row],[JUMLAH ]],Pasca_rakernis[[#This Row],[Akrual]]-Pasca_rakernis[[#This Row],[JUMLAH ]],0)</f>
        <v>0</v>
      </c>
    </row>
    <row r="295" spans="1:21" ht="13.2" x14ac:dyDescent="0.25">
      <c r="A295" s="1" t="s">
        <v>1265</v>
      </c>
      <c r="B295" s="48"/>
      <c r="C295" s="49"/>
      <c r="D295" s="48"/>
      <c r="E295" s="48"/>
      <c r="F295" s="50"/>
      <c r="G295" s="122"/>
      <c r="H295" s="150"/>
      <c r="I295" s="201" t="s">
        <v>1037</v>
      </c>
      <c r="J295" s="389">
        <v>1</v>
      </c>
      <c r="K295" s="202" t="s">
        <v>120</v>
      </c>
      <c r="L295" s="204">
        <v>1500000</v>
      </c>
      <c r="M295" s="204">
        <f t="shared" ref="M295:M297" si="42">ROUNDDOWN(J295*L295,-3)</f>
        <v>1500000</v>
      </c>
      <c r="N295" s="247">
        <f t="shared" si="39"/>
        <v>-1500000</v>
      </c>
      <c r="O295" s="178" t="str">
        <f t="shared" si="41"/>
        <v>Rev detil</v>
      </c>
      <c r="P295" s="180"/>
      <c r="Q295" s="180"/>
      <c r="T295" s="204"/>
      <c r="U295" s="204">
        <f>IF(Pasca_rakernis[[#This Row],[Akrual]]&gt;Pasca_rakernis[[#This Row],[JUMLAH ]],Pasca_rakernis[[#This Row],[Akrual]]-Pasca_rakernis[[#This Row],[JUMLAH ]],0)</f>
        <v>0</v>
      </c>
    </row>
    <row r="296" spans="1:21" ht="13.2" x14ac:dyDescent="0.25">
      <c r="A296" s="1" t="s">
        <v>1266</v>
      </c>
      <c r="B296" s="48"/>
      <c r="C296" s="49"/>
      <c r="D296" s="48"/>
      <c r="E296" s="48"/>
      <c r="F296" s="50"/>
      <c r="G296" s="122"/>
      <c r="H296" s="150"/>
      <c r="I296" s="201" t="s">
        <v>556</v>
      </c>
      <c r="J296" s="389">
        <v>1</v>
      </c>
      <c r="K296" s="202" t="s">
        <v>120</v>
      </c>
      <c r="L296" s="204">
        <v>1500000</v>
      </c>
      <c r="M296" s="204">
        <f t="shared" si="42"/>
        <v>1500000</v>
      </c>
      <c r="N296" s="247">
        <f t="shared" si="39"/>
        <v>-1500000</v>
      </c>
      <c r="O296" s="178" t="str">
        <f t="shared" si="41"/>
        <v>Rev detil</v>
      </c>
      <c r="P296" s="180"/>
      <c r="Q296" s="180"/>
      <c r="T296" s="204"/>
      <c r="U296" s="204">
        <f>IF(Pasca_rakernis[[#This Row],[Akrual]]&gt;Pasca_rakernis[[#This Row],[JUMLAH ]],Pasca_rakernis[[#This Row],[Akrual]]-Pasca_rakernis[[#This Row],[JUMLAH ]],0)</f>
        <v>0</v>
      </c>
    </row>
    <row r="297" spans="1:21" ht="13.2" x14ac:dyDescent="0.25">
      <c r="A297" s="1" t="s">
        <v>1267</v>
      </c>
      <c r="B297" s="48"/>
      <c r="C297" s="49"/>
      <c r="D297" s="48"/>
      <c r="E297" s="48"/>
      <c r="F297" s="50"/>
      <c r="G297" s="122"/>
      <c r="H297" s="150"/>
      <c r="I297" s="201" t="s">
        <v>557</v>
      </c>
      <c r="J297" s="389">
        <v>1</v>
      </c>
      <c r="K297" s="202" t="s">
        <v>120</v>
      </c>
      <c r="L297" s="204">
        <v>1000000</v>
      </c>
      <c r="M297" s="204">
        <f t="shared" si="42"/>
        <v>1000000</v>
      </c>
      <c r="N297" s="247">
        <f t="shared" si="39"/>
        <v>-1000000</v>
      </c>
      <c r="O297" s="178" t="str">
        <f t="shared" si="41"/>
        <v>Rev detil</v>
      </c>
      <c r="P297" s="180"/>
      <c r="Q297" s="180"/>
      <c r="T297" s="204"/>
      <c r="U297" s="204">
        <f>IF(Pasca_rakernis[[#This Row],[Akrual]]&gt;Pasca_rakernis[[#This Row],[JUMLAH ]],Pasca_rakernis[[#This Row],[Akrual]]-Pasca_rakernis[[#This Row],[JUMLAH ]],0)</f>
        <v>0</v>
      </c>
    </row>
    <row r="298" spans="1:21" ht="13.2" hidden="1" x14ac:dyDescent="0.25">
      <c r="A298" s="1" t="s">
        <v>1268</v>
      </c>
      <c r="B298" s="48"/>
      <c r="C298" s="49"/>
      <c r="D298" s="48"/>
      <c r="E298" s="48"/>
      <c r="F298" s="50"/>
      <c r="G298" s="122"/>
      <c r="H298" s="149">
        <v>524111</v>
      </c>
      <c r="I298" s="46" t="s">
        <v>35</v>
      </c>
      <c r="J298" s="48"/>
      <c r="K298" s="48"/>
      <c r="L298" s="50"/>
      <c r="M298" s="47">
        <f>M299</f>
        <v>5000000</v>
      </c>
      <c r="N298" s="247">
        <f t="shared" si="39"/>
        <v>-5000000</v>
      </c>
      <c r="O298" s="178" t="str">
        <f t="shared" si="40"/>
        <v/>
      </c>
      <c r="P298" s="180"/>
      <c r="Q298" s="180"/>
      <c r="R298" s="4" t="s">
        <v>131</v>
      </c>
      <c r="S298" s="410" t="s">
        <v>506</v>
      </c>
      <c r="T298" s="47"/>
      <c r="U298" s="47">
        <f>IF(Pasca_rakernis[[#This Row],[Akrual]]&gt;Pasca_rakernis[[#This Row],[JUMLAH ]],Pasca_rakernis[[#This Row],[Akrual]]-Pasca_rakernis[[#This Row],[JUMLAH ]],0)</f>
        <v>0</v>
      </c>
    </row>
    <row r="299" spans="1:21" ht="13.2" x14ac:dyDescent="0.25">
      <c r="A299" s="1" t="s">
        <v>1258</v>
      </c>
      <c r="B299" s="48"/>
      <c r="C299" s="49"/>
      <c r="D299" s="48"/>
      <c r="E299" s="48"/>
      <c r="F299" s="50"/>
      <c r="G299" s="122"/>
      <c r="H299" s="150"/>
      <c r="I299" s="201" t="s">
        <v>1042</v>
      </c>
      <c r="J299" s="389">
        <v>10</v>
      </c>
      <c r="K299" s="202" t="s">
        <v>26</v>
      </c>
      <c r="L299" s="204">
        <v>500000</v>
      </c>
      <c r="M299" s="204">
        <f>ROUNDDOWN(J299*L299,-3)</f>
        <v>5000000</v>
      </c>
      <c r="N299" s="247">
        <f t="shared" si="39"/>
        <v>-5000000</v>
      </c>
      <c r="O299" s="178" t="str">
        <f>IF(AND(ISBLANK(H299),N299&lt;&gt;0),"Rev detil","")</f>
        <v>Rev detil</v>
      </c>
      <c r="P299" s="180"/>
      <c r="Q299" s="180"/>
      <c r="T299" s="204"/>
      <c r="U299" s="204">
        <f>IF(Pasca_rakernis[[#This Row],[Akrual]]&gt;Pasca_rakernis[[#This Row],[JUMLAH ]],Pasca_rakernis[[#This Row],[Akrual]]-Pasca_rakernis[[#This Row],[JUMLAH ]],0)</f>
        <v>0</v>
      </c>
    </row>
    <row r="300" spans="1:21" ht="13.2" hidden="1" x14ac:dyDescent="0.25">
      <c r="A300" s="1" t="s">
        <v>1269</v>
      </c>
      <c r="B300" s="48"/>
      <c r="C300" s="49"/>
      <c r="D300" s="48"/>
      <c r="E300" s="48"/>
      <c r="F300" s="50"/>
      <c r="G300" s="122"/>
      <c r="H300" s="151" t="s">
        <v>529</v>
      </c>
      <c r="I300" s="52" t="s">
        <v>477</v>
      </c>
      <c r="J300" s="51"/>
      <c r="K300" s="51"/>
      <c r="L300" s="53"/>
      <c r="M300" s="53">
        <f>SUM(M301:M303)</f>
        <v>60038000</v>
      </c>
      <c r="N300" s="247">
        <f t="shared" si="39"/>
        <v>-60038000</v>
      </c>
      <c r="O300" s="178" t="str">
        <f t="shared" si="40"/>
        <v/>
      </c>
      <c r="P300" s="180"/>
      <c r="Q300" s="180"/>
      <c r="R300" s="4" t="s">
        <v>131</v>
      </c>
      <c r="S300" s="410" t="s">
        <v>506</v>
      </c>
      <c r="T300" s="53"/>
      <c r="U300" s="53">
        <f>IF(Pasca_rakernis[[#This Row],[Akrual]]&gt;Pasca_rakernis[[#This Row],[JUMLAH ]],Pasca_rakernis[[#This Row],[Akrual]]-Pasca_rakernis[[#This Row],[JUMLAH ]],0)</f>
        <v>0</v>
      </c>
    </row>
    <row r="301" spans="1:21" ht="13.2" x14ac:dyDescent="0.25">
      <c r="A301" s="1" t="s">
        <v>1270</v>
      </c>
      <c r="B301" s="48"/>
      <c r="C301" s="49"/>
      <c r="D301" s="48"/>
      <c r="E301" s="48"/>
      <c r="F301" s="50"/>
      <c r="G301" s="122"/>
      <c r="H301" s="150"/>
      <c r="I301" s="201" t="s">
        <v>1249</v>
      </c>
      <c r="J301" s="389">
        <v>54</v>
      </c>
      <c r="K301" s="202" t="s">
        <v>479</v>
      </c>
      <c r="L301" s="204">
        <v>822000</v>
      </c>
      <c r="M301" s="204">
        <f>ROUNDDOWN(J301*L301,-3)</f>
        <v>44388000</v>
      </c>
      <c r="N301" s="247">
        <f t="shared" si="39"/>
        <v>-44388000</v>
      </c>
      <c r="O301" s="178" t="str">
        <f t="shared" ref="O301:O303" si="43">IF(AND(ISBLANK(H301),N301&lt;&gt;0),"Rev detil","")</f>
        <v>Rev detil</v>
      </c>
      <c r="P301" s="180"/>
      <c r="Q301" s="180"/>
      <c r="T301" s="204"/>
      <c r="U301" s="204">
        <f>IF(Pasca_rakernis[[#This Row],[Akrual]]&gt;Pasca_rakernis[[#This Row],[JUMLAH ]],Pasca_rakernis[[#This Row],[Akrual]]-Pasca_rakernis[[#This Row],[JUMLAH ]],0)</f>
        <v>0</v>
      </c>
    </row>
    <row r="302" spans="1:21" ht="13.2" x14ac:dyDescent="0.25">
      <c r="A302" s="1" t="s">
        <v>1271</v>
      </c>
      <c r="B302" s="48"/>
      <c r="C302" s="49"/>
      <c r="D302" s="48"/>
      <c r="E302" s="48"/>
      <c r="F302" s="50"/>
      <c r="G302" s="122"/>
      <c r="H302" s="150"/>
      <c r="I302" s="201" t="s">
        <v>1250</v>
      </c>
      <c r="J302" s="389">
        <v>81</v>
      </c>
      <c r="K302" s="202" t="s">
        <v>479</v>
      </c>
      <c r="L302" s="204">
        <v>150000</v>
      </c>
      <c r="M302" s="204">
        <f>ROUNDDOWN(J302*L302,-3)</f>
        <v>12150000</v>
      </c>
      <c r="N302" s="247">
        <f t="shared" si="39"/>
        <v>-12150000</v>
      </c>
      <c r="O302" s="178" t="str">
        <f t="shared" si="43"/>
        <v>Rev detil</v>
      </c>
      <c r="P302" s="180"/>
      <c r="Q302" s="180"/>
      <c r="T302" s="204"/>
      <c r="U302" s="204">
        <f>IF(Pasca_rakernis[[#This Row],[Akrual]]&gt;Pasca_rakernis[[#This Row],[JUMLAH ]],Pasca_rakernis[[#This Row],[Akrual]]-Pasca_rakernis[[#This Row],[JUMLAH ]],0)</f>
        <v>0</v>
      </c>
    </row>
    <row r="303" spans="1:21" ht="13.2" x14ac:dyDescent="0.25">
      <c r="A303" s="1" t="s">
        <v>1272</v>
      </c>
      <c r="B303" s="48"/>
      <c r="C303" s="49"/>
      <c r="D303" s="48"/>
      <c r="E303" s="48"/>
      <c r="F303" s="50"/>
      <c r="G303" s="122"/>
      <c r="H303" s="150"/>
      <c r="I303" s="201" t="s">
        <v>1224</v>
      </c>
      <c r="J303" s="389">
        <v>10</v>
      </c>
      <c r="K303" s="202" t="s">
        <v>479</v>
      </c>
      <c r="L303" s="204">
        <v>350000</v>
      </c>
      <c r="M303" s="204">
        <f>ROUNDDOWN(J303*L303,-3)</f>
        <v>3500000</v>
      </c>
      <c r="N303" s="247">
        <f t="shared" si="39"/>
        <v>-3500000</v>
      </c>
      <c r="O303" s="178" t="str">
        <f t="shared" si="43"/>
        <v>Rev detil</v>
      </c>
      <c r="P303" s="180"/>
      <c r="Q303" s="180"/>
      <c r="T303" s="204"/>
      <c r="U303" s="204">
        <f>IF(Pasca_rakernis[[#This Row],[Akrual]]&gt;Pasca_rakernis[[#This Row],[JUMLAH ]],Pasca_rakernis[[#This Row],[Akrual]]-Pasca_rakernis[[#This Row],[JUMLAH ]],0)</f>
        <v>0</v>
      </c>
    </row>
    <row r="304" spans="1:21" ht="13.2" x14ac:dyDescent="0.25">
      <c r="A304" s="1" t="s">
        <v>231</v>
      </c>
      <c r="B304" s="96" t="s">
        <v>232</v>
      </c>
      <c r="C304" s="97" t="s">
        <v>233</v>
      </c>
      <c r="D304" s="96">
        <v>1</v>
      </c>
      <c r="E304" s="96" t="s">
        <v>123</v>
      </c>
      <c r="F304" s="98"/>
      <c r="G304" s="138">
        <f>SUM(G305,G331)</f>
        <v>9231678000</v>
      </c>
      <c r="H304" s="166" t="s">
        <v>232</v>
      </c>
      <c r="I304" s="97" t="s">
        <v>233</v>
      </c>
      <c r="J304" s="96">
        <v>1</v>
      </c>
      <c r="K304" s="96" t="s">
        <v>123</v>
      </c>
      <c r="L304" s="98"/>
      <c r="M304" s="98">
        <f>SUM(M305,M331)</f>
        <v>9231678000</v>
      </c>
      <c r="N304" s="333">
        <f>SUM(N305,N331)</f>
        <v>0</v>
      </c>
      <c r="O304" s="207" t="s">
        <v>977</v>
      </c>
      <c r="P304" s="180"/>
      <c r="Q304" s="180"/>
      <c r="T304" s="98" cm="1">
        <f t="array" ref="T304">_xlfn._xlws.FILTER(cek_realisasi[Akrual],cek_realisasi[Akun]=Pasca_rakernis[[#This Row],[Column1]],0)</f>
        <v>3333611578</v>
      </c>
      <c r="U304" s="98">
        <f>IF(Pasca_rakernis[[#This Row],[Akrual]]&gt;Pasca_rakernis[[#This Row],[JUMLAH ]],Pasca_rakernis[[#This Row],[Akrual]]-Pasca_rakernis[[#This Row],[JUMLAH ]],0)</f>
        <v>0</v>
      </c>
    </row>
    <row r="305" spans="1:21" ht="14.4" x14ac:dyDescent="0.3">
      <c r="A305" t="s">
        <v>534</v>
      </c>
      <c r="B305" s="287" t="s">
        <v>535</v>
      </c>
      <c r="C305" s="292" t="s">
        <v>536</v>
      </c>
      <c r="D305" s="293"/>
      <c r="E305" s="293" t="s">
        <v>553</v>
      </c>
      <c r="F305" s="294"/>
      <c r="G305" s="295">
        <f>G306</f>
        <v>7036020000</v>
      </c>
      <c r="H305" s="291" t="s">
        <v>535</v>
      </c>
      <c r="I305" s="292" t="s">
        <v>536</v>
      </c>
      <c r="J305" s="293"/>
      <c r="K305" s="293" t="s">
        <v>553</v>
      </c>
      <c r="L305" s="294"/>
      <c r="M305" s="294">
        <f>M306</f>
        <v>7036020000</v>
      </c>
      <c r="N305" s="334">
        <f>N306</f>
        <v>0</v>
      </c>
      <c r="O305" s="207" t="s">
        <v>977</v>
      </c>
      <c r="P305" s="180"/>
      <c r="Q305" s="180"/>
      <c r="T305" s="294" cm="1">
        <f t="array" ref="T305">_xlfn._xlws.FILTER(cek_realisasi[Akrual],cek_realisasi[Akun]=Pasca_rakernis[[#This Row],[Column1]],0)</f>
        <v>2657464512</v>
      </c>
      <c r="U305" s="294">
        <f>IF(Pasca_rakernis[[#This Row],[Akrual]]&gt;Pasca_rakernis[[#This Row],[JUMLAH ]],Pasca_rakernis[[#This Row],[Akrual]]-Pasca_rakernis[[#This Row],[JUMLAH ]],0)</f>
        <v>0</v>
      </c>
    </row>
    <row r="306" spans="1:21" ht="13.2" hidden="1" x14ac:dyDescent="0.25">
      <c r="A306" s="1" t="s">
        <v>664</v>
      </c>
      <c r="B306" s="63" t="s">
        <v>665</v>
      </c>
      <c r="C306" s="64" t="s">
        <v>537</v>
      </c>
      <c r="D306" s="63"/>
      <c r="E306" s="63"/>
      <c r="F306" s="65"/>
      <c r="G306" s="127">
        <f>SUM(G307,G309,G311,G313,G315,G317,G319,G321,G323,G325,G327,G329)</f>
        <v>7036020000</v>
      </c>
      <c r="H306" s="155" t="s">
        <v>665</v>
      </c>
      <c r="I306" s="64" t="s">
        <v>537</v>
      </c>
      <c r="J306" s="63"/>
      <c r="K306" s="63"/>
      <c r="L306" s="65"/>
      <c r="M306" s="65">
        <f>SUM(M307,M309,M311,M313,M315,M317,M319,M321,M323,M325,M327,M329)</f>
        <v>7036020000</v>
      </c>
      <c r="N306" s="327">
        <f>SUM(N307,N309,N311,N313,N315,N317,N319,N321,N323,N325,N327,N329)</f>
        <v>0</v>
      </c>
      <c r="O306" s="213"/>
      <c r="P306" s="180" t="s">
        <v>505</v>
      </c>
      <c r="Q306" s="180" t="s">
        <v>510</v>
      </c>
      <c r="S306" s="223"/>
      <c r="T306" s="65" cm="1">
        <f t="array" ref="T306">_xlfn._xlws.FILTER(cek_realisasi[Akrual],cek_realisasi[Akun]=Pasca_rakernis[[#This Row],[Column1]],0)</f>
        <v>2657464512</v>
      </c>
      <c r="U306" s="65">
        <f>IF(Pasca_rakernis[[#This Row],[Akrual]]&gt;Pasca_rakernis[[#This Row],[JUMLAH ]],Pasca_rakernis[[#This Row],[Akrual]]-Pasca_rakernis[[#This Row],[JUMLAH ]],0)</f>
        <v>0</v>
      </c>
    </row>
    <row r="307" spans="1:21" ht="13.2" hidden="1" x14ac:dyDescent="0.25">
      <c r="A307" s="1" t="s">
        <v>666</v>
      </c>
      <c r="B307" s="57" t="s">
        <v>667</v>
      </c>
      <c r="C307" s="58" t="s">
        <v>538</v>
      </c>
      <c r="D307" s="57"/>
      <c r="E307" s="57"/>
      <c r="F307" s="59"/>
      <c r="G307" s="125">
        <f>G308</f>
        <v>2390272000</v>
      </c>
      <c r="H307" s="153" t="s">
        <v>667</v>
      </c>
      <c r="I307" s="58" t="s">
        <v>538</v>
      </c>
      <c r="J307" s="57"/>
      <c r="K307" s="57"/>
      <c r="L307" s="59"/>
      <c r="M307" s="59">
        <f>M308</f>
        <v>2390272000</v>
      </c>
      <c r="N307" s="325">
        <f>N308</f>
        <v>0</v>
      </c>
      <c r="O307" s="211"/>
      <c r="P307" s="180"/>
      <c r="Q307" s="180"/>
      <c r="R307" s="252" t="s">
        <v>1012</v>
      </c>
      <c r="S307" s="223" t="s">
        <v>510</v>
      </c>
      <c r="T307" s="59" cm="1">
        <f t="array" ref="T307">_xlfn._xlws.FILTER(cek_realisasi[Akrual],cek_realisasi[Akun]=Pasca_rakernis[[#This Row],[Column1]],0)</f>
        <v>1153923400</v>
      </c>
      <c r="U307" s="59">
        <f>IF(Pasca_rakernis[[#This Row],[Akrual]]&gt;Pasca_rakernis[[#This Row],[JUMLAH ]],Pasca_rakernis[[#This Row],[Akrual]]-Pasca_rakernis[[#This Row],[JUMLAH ]],0)</f>
        <v>0</v>
      </c>
    </row>
    <row r="308" spans="1:21" ht="13.2" hidden="1" x14ac:dyDescent="0.25">
      <c r="A308" s="1" t="s">
        <v>668</v>
      </c>
      <c r="B308" s="48"/>
      <c r="C308" s="49" t="s">
        <v>669</v>
      </c>
      <c r="D308" s="48">
        <v>14</v>
      </c>
      <c r="E308" s="48" t="s">
        <v>670</v>
      </c>
      <c r="F308" s="50">
        <v>170733715</v>
      </c>
      <c r="G308" s="122">
        <f>ROUNDDOWN(D308*F308,-3)</f>
        <v>2390272000</v>
      </c>
      <c r="H308" s="150"/>
      <c r="I308" s="49" t="s">
        <v>669</v>
      </c>
      <c r="J308" s="48">
        <v>14</v>
      </c>
      <c r="K308" s="48" t="s">
        <v>670</v>
      </c>
      <c r="L308" s="50">
        <v>170733715</v>
      </c>
      <c r="M308" s="50">
        <f>ROUNDDOWN(J308*L308,-3)</f>
        <v>2390272000</v>
      </c>
      <c r="N308" s="247">
        <f>G308-M308</f>
        <v>0</v>
      </c>
      <c r="O308" s="178" t="str">
        <f>IF(AND(ISBLANK(H308),N308&lt;&gt;0),"Rev detil","")</f>
        <v/>
      </c>
      <c r="P308" s="180"/>
      <c r="Q308" s="180"/>
      <c r="T308" s="50" cm="1">
        <f t="array" ref="T308">_xlfn._xlws.FILTER(cek_realisasi[Akrual],cek_realisasi[Akun]=Pasca_rakernis[[#This Row],[Column1]],0)</f>
        <v>1153923400</v>
      </c>
      <c r="U308" s="50">
        <f>IF(Pasca_rakernis[[#This Row],[Akrual]]&gt;Pasca_rakernis[[#This Row],[JUMLAH ]],Pasca_rakernis[[#This Row],[Akrual]]-Pasca_rakernis[[#This Row],[JUMLAH ]],0)</f>
        <v>0</v>
      </c>
    </row>
    <row r="309" spans="1:21" ht="13.2" hidden="1" x14ac:dyDescent="0.25">
      <c r="A309" s="1" t="s">
        <v>671</v>
      </c>
      <c r="B309" s="51" t="s">
        <v>672</v>
      </c>
      <c r="C309" s="52" t="s">
        <v>539</v>
      </c>
      <c r="D309" s="51"/>
      <c r="E309" s="51"/>
      <c r="F309" s="53"/>
      <c r="G309" s="123">
        <f>G310</f>
        <v>109000</v>
      </c>
      <c r="H309" s="151" t="s">
        <v>672</v>
      </c>
      <c r="I309" s="52" t="s">
        <v>539</v>
      </c>
      <c r="J309" s="51"/>
      <c r="K309" s="51"/>
      <c r="L309" s="53"/>
      <c r="M309" s="53">
        <f>M310</f>
        <v>109000</v>
      </c>
      <c r="N309" s="324">
        <f>N310</f>
        <v>0</v>
      </c>
      <c r="O309" s="209"/>
      <c r="P309" s="180"/>
      <c r="Q309" s="180"/>
      <c r="R309" s="252" t="s">
        <v>1012</v>
      </c>
      <c r="S309" s="223" t="s">
        <v>510</v>
      </c>
      <c r="T309" s="53" cm="1">
        <f t="array" ref="T309">_xlfn._xlws.FILTER(cek_realisasi[Akrual],cek_realisasi[Akun]=Pasca_rakernis[[#This Row],[Column1]],0)</f>
        <v>18329</v>
      </c>
      <c r="U309" s="53">
        <f>IF(Pasca_rakernis[[#This Row],[Akrual]]&gt;Pasca_rakernis[[#This Row],[JUMLAH ]],Pasca_rakernis[[#This Row],[Akrual]]-Pasca_rakernis[[#This Row],[JUMLAH ]],0)</f>
        <v>0</v>
      </c>
    </row>
    <row r="310" spans="1:21" ht="13.2" hidden="1" x14ac:dyDescent="0.25">
      <c r="A310" s="1" t="s">
        <v>673</v>
      </c>
      <c r="B310" s="48"/>
      <c r="C310" s="49" t="s">
        <v>674</v>
      </c>
      <c r="D310" s="48">
        <v>14</v>
      </c>
      <c r="E310" s="48" t="s">
        <v>670</v>
      </c>
      <c r="F310" s="50">
        <v>7786</v>
      </c>
      <c r="G310" s="122">
        <f>ROUNDDOWN(D310*F310,-3)</f>
        <v>109000</v>
      </c>
      <c r="H310" s="150"/>
      <c r="I310" s="49" t="s">
        <v>674</v>
      </c>
      <c r="J310" s="48">
        <v>14</v>
      </c>
      <c r="K310" s="48" t="s">
        <v>670</v>
      </c>
      <c r="L310" s="50">
        <v>7786</v>
      </c>
      <c r="M310" s="50">
        <f>ROUNDDOWN(J310*L310,-3)</f>
        <v>109000</v>
      </c>
      <c r="N310" s="247">
        <f>G310-M310</f>
        <v>0</v>
      </c>
      <c r="O310" s="178" t="str">
        <f>IF(AND(ISBLANK(H310),N310&lt;&gt;0),"Rev detil","")</f>
        <v/>
      </c>
      <c r="P310" s="180"/>
      <c r="Q310" s="180"/>
      <c r="T310" s="50" cm="1">
        <f t="array" ref="T310">_xlfn._xlws.FILTER(cek_realisasi[Akrual],cek_realisasi[Akun]=Pasca_rakernis[[#This Row],[Column1]],0)</f>
        <v>18329</v>
      </c>
      <c r="U310" s="50">
        <f>IF(Pasca_rakernis[[#This Row],[Akrual]]&gt;Pasca_rakernis[[#This Row],[JUMLAH ]],Pasca_rakernis[[#This Row],[Akrual]]-Pasca_rakernis[[#This Row],[JUMLAH ]],0)</f>
        <v>0</v>
      </c>
    </row>
    <row r="311" spans="1:21" ht="13.2" hidden="1" x14ac:dyDescent="0.25">
      <c r="A311" s="1" t="s">
        <v>675</v>
      </c>
      <c r="B311" s="51" t="s">
        <v>676</v>
      </c>
      <c r="C311" s="52" t="s">
        <v>540</v>
      </c>
      <c r="D311" s="51"/>
      <c r="E311" s="51"/>
      <c r="F311" s="53"/>
      <c r="G311" s="123">
        <f>G312</f>
        <v>163168000</v>
      </c>
      <c r="H311" s="151" t="s">
        <v>676</v>
      </c>
      <c r="I311" s="52" t="s">
        <v>540</v>
      </c>
      <c r="J311" s="51"/>
      <c r="K311" s="51"/>
      <c r="L311" s="53"/>
      <c r="M311" s="53">
        <f>M312</f>
        <v>163168000</v>
      </c>
      <c r="N311" s="324">
        <f>N312</f>
        <v>0</v>
      </c>
      <c r="O311" s="209"/>
      <c r="P311" s="180"/>
      <c r="Q311" s="180"/>
      <c r="R311" s="252" t="s">
        <v>1012</v>
      </c>
      <c r="S311" s="223" t="s">
        <v>510</v>
      </c>
      <c r="T311" s="53" cm="1">
        <f t="array" ref="T311">_xlfn._xlws.FILTER(cek_realisasi[Akrual],cek_realisasi[Akun]=Pasca_rakernis[[#This Row],[Column1]],0)</f>
        <v>75870430</v>
      </c>
      <c r="U311" s="53">
        <f>IF(Pasca_rakernis[[#This Row],[Akrual]]&gt;Pasca_rakernis[[#This Row],[JUMLAH ]],Pasca_rakernis[[#This Row],[Akrual]]-Pasca_rakernis[[#This Row],[JUMLAH ]],0)</f>
        <v>0</v>
      </c>
    </row>
    <row r="312" spans="1:21" ht="13.2" hidden="1" x14ac:dyDescent="0.25">
      <c r="A312" s="1" t="s">
        <v>677</v>
      </c>
      <c r="B312" s="48"/>
      <c r="C312" s="49" t="s">
        <v>678</v>
      </c>
      <c r="D312" s="48">
        <v>14</v>
      </c>
      <c r="E312" s="48" t="s">
        <v>670</v>
      </c>
      <c r="F312" s="50">
        <v>11654858</v>
      </c>
      <c r="G312" s="122">
        <f>ROUNDDOWN(D312*F312,-3)</f>
        <v>163168000</v>
      </c>
      <c r="H312" s="150"/>
      <c r="I312" s="49" t="s">
        <v>678</v>
      </c>
      <c r="J312" s="48">
        <v>14</v>
      </c>
      <c r="K312" s="48" t="s">
        <v>670</v>
      </c>
      <c r="L312" s="50">
        <v>11654858</v>
      </c>
      <c r="M312" s="50">
        <f>ROUNDDOWN(J312*L312,-3)</f>
        <v>163168000</v>
      </c>
      <c r="N312" s="247">
        <f>G312-M312</f>
        <v>0</v>
      </c>
      <c r="O312" s="178" t="str">
        <f>IF(AND(ISBLANK(H312),N312&lt;&gt;0),"Rev detil","")</f>
        <v/>
      </c>
      <c r="P312" s="180"/>
      <c r="Q312" s="180"/>
      <c r="T312" s="50" cm="1">
        <f t="array" ref="T312">_xlfn._xlws.FILTER(cek_realisasi[Akrual],cek_realisasi[Akun]=Pasca_rakernis[[#This Row],[Column1]],0)</f>
        <v>75870430</v>
      </c>
      <c r="U312" s="50">
        <f>IF(Pasca_rakernis[[#This Row],[Akrual]]&gt;Pasca_rakernis[[#This Row],[JUMLAH ]],Pasca_rakernis[[#This Row],[Akrual]]-Pasca_rakernis[[#This Row],[JUMLAH ]],0)</f>
        <v>0</v>
      </c>
    </row>
    <row r="313" spans="1:21" ht="13.2" hidden="1" x14ac:dyDescent="0.25">
      <c r="A313" s="1" t="s">
        <v>679</v>
      </c>
      <c r="B313" s="51" t="s">
        <v>680</v>
      </c>
      <c r="C313" s="52" t="s">
        <v>541</v>
      </c>
      <c r="D313" s="51"/>
      <c r="E313" s="51"/>
      <c r="F313" s="53"/>
      <c r="G313" s="123">
        <f>G314</f>
        <v>57444000</v>
      </c>
      <c r="H313" s="151" t="s">
        <v>680</v>
      </c>
      <c r="I313" s="52" t="s">
        <v>541</v>
      </c>
      <c r="J313" s="51"/>
      <c r="K313" s="51"/>
      <c r="L313" s="53"/>
      <c r="M313" s="53">
        <f>M314</f>
        <v>57444000</v>
      </c>
      <c r="N313" s="324">
        <f>N314</f>
        <v>0</v>
      </c>
      <c r="O313" s="209"/>
      <c r="P313" s="180"/>
      <c r="Q313" s="180"/>
      <c r="R313" s="252" t="s">
        <v>1012</v>
      </c>
      <c r="S313" s="223" t="s">
        <v>510</v>
      </c>
      <c r="T313" s="53" cm="1">
        <f t="array" ref="T313">_xlfn._xlws.FILTER(cek_realisasi[Akrual],cek_realisasi[Akun]=Pasca_rakernis[[#This Row],[Column1]],0)</f>
        <v>23233252</v>
      </c>
      <c r="U313" s="53">
        <f>IF(Pasca_rakernis[[#This Row],[Akrual]]&gt;Pasca_rakernis[[#This Row],[JUMLAH ]],Pasca_rakernis[[#This Row],[Akrual]]-Pasca_rakernis[[#This Row],[JUMLAH ]],0)</f>
        <v>0</v>
      </c>
    </row>
    <row r="314" spans="1:21" ht="13.2" hidden="1" x14ac:dyDescent="0.25">
      <c r="A314" s="1" t="s">
        <v>681</v>
      </c>
      <c r="B314" s="48"/>
      <c r="C314" s="49" t="s">
        <v>682</v>
      </c>
      <c r="D314" s="48">
        <v>14</v>
      </c>
      <c r="E314" s="48" t="s">
        <v>670</v>
      </c>
      <c r="F314" s="50">
        <v>4103143</v>
      </c>
      <c r="G314" s="122">
        <f>ROUNDDOWN(D314*F314,-3)</f>
        <v>57444000</v>
      </c>
      <c r="H314" s="150"/>
      <c r="I314" s="49" t="s">
        <v>682</v>
      </c>
      <c r="J314" s="48">
        <v>14</v>
      </c>
      <c r="K314" s="48" t="s">
        <v>670</v>
      </c>
      <c r="L314" s="50">
        <v>4103143</v>
      </c>
      <c r="M314" s="50">
        <f>ROUNDDOWN(J314*L314,-3)</f>
        <v>57444000</v>
      </c>
      <c r="N314" s="247">
        <f>G314-M314</f>
        <v>0</v>
      </c>
      <c r="O314" s="178" t="str">
        <f>IF(AND(ISBLANK(H314),N314&lt;&gt;0),"Rev detil","")</f>
        <v/>
      </c>
      <c r="P314" s="180"/>
      <c r="Q314" s="180"/>
      <c r="T314" s="50" cm="1">
        <f t="array" ref="T314">_xlfn._xlws.FILTER(cek_realisasi[Akrual],cek_realisasi[Akun]=Pasca_rakernis[[#This Row],[Column1]],0)</f>
        <v>23233252</v>
      </c>
      <c r="U314" s="50">
        <f>IF(Pasca_rakernis[[#This Row],[Akrual]]&gt;Pasca_rakernis[[#This Row],[JUMLAH ]],Pasca_rakernis[[#This Row],[Akrual]]-Pasca_rakernis[[#This Row],[JUMLAH ]],0)</f>
        <v>0</v>
      </c>
    </row>
    <row r="315" spans="1:21" ht="13.2" hidden="1" x14ac:dyDescent="0.25">
      <c r="A315" s="1" t="s">
        <v>683</v>
      </c>
      <c r="B315" s="51" t="s">
        <v>684</v>
      </c>
      <c r="C315" s="52" t="s">
        <v>542</v>
      </c>
      <c r="D315" s="51"/>
      <c r="E315" s="51"/>
      <c r="F315" s="53"/>
      <c r="G315" s="123">
        <f>G316</f>
        <v>136220000</v>
      </c>
      <c r="H315" s="151" t="s">
        <v>684</v>
      </c>
      <c r="I315" s="52" t="s">
        <v>542</v>
      </c>
      <c r="J315" s="51"/>
      <c r="K315" s="51"/>
      <c r="L315" s="53"/>
      <c r="M315" s="53">
        <f>M316</f>
        <v>136220000</v>
      </c>
      <c r="N315" s="324">
        <f>N316</f>
        <v>0</v>
      </c>
      <c r="O315" s="209"/>
      <c r="P315" s="180"/>
      <c r="Q315" s="180"/>
      <c r="R315" s="252" t="s">
        <v>1012</v>
      </c>
      <c r="S315" s="223" t="s">
        <v>510</v>
      </c>
      <c r="T315" s="53" cm="1">
        <f t="array" ref="T315">_xlfn._xlws.FILTER(cek_realisasi[Akrual],cek_realisasi[Akun]=Pasca_rakernis[[#This Row],[Column1]],0)</f>
        <v>40390000</v>
      </c>
      <c r="U315" s="53">
        <f>IF(Pasca_rakernis[[#This Row],[Akrual]]&gt;Pasca_rakernis[[#This Row],[JUMLAH ]],Pasca_rakernis[[#This Row],[Akrual]]-Pasca_rakernis[[#This Row],[JUMLAH ]],0)</f>
        <v>0</v>
      </c>
    </row>
    <row r="316" spans="1:21" ht="13.2" hidden="1" x14ac:dyDescent="0.25">
      <c r="A316" s="1" t="s">
        <v>685</v>
      </c>
      <c r="B316" s="48"/>
      <c r="C316" s="49" t="s">
        <v>686</v>
      </c>
      <c r="D316" s="48">
        <v>14</v>
      </c>
      <c r="E316" s="48" t="s">
        <v>670</v>
      </c>
      <c r="F316" s="50">
        <v>9730000</v>
      </c>
      <c r="G316" s="122">
        <f>ROUNDDOWN(D316*F316,-3)</f>
        <v>136220000</v>
      </c>
      <c r="H316" s="150"/>
      <c r="I316" s="49" t="s">
        <v>686</v>
      </c>
      <c r="J316" s="48">
        <v>14</v>
      </c>
      <c r="K316" s="48" t="s">
        <v>670</v>
      </c>
      <c r="L316" s="50">
        <v>9730000</v>
      </c>
      <c r="M316" s="50">
        <f>ROUNDDOWN(J316*L316,-3)</f>
        <v>136220000</v>
      </c>
      <c r="N316" s="247">
        <f>G316-M316</f>
        <v>0</v>
      </c>
      <c r="O316" s="178" t="str">
        <f>IF(AND(ISBLANK(H316),N316&lt;&gt;0),"Rev detil","")</f>
        <v/>
      </c>
      <c r="P316" s="180"/>
      <c r="Q316" s="180"/>
      <c r="T316" s="50" cm="1">
        <f t="array" ref="T316">_xlfn._xlws.FILTER(cek_realisasi[Akrual],cek_realisasi[Akun]=Pasca_rakernis[[#This Row],[Column1]],0)</f>
        <v>40390000</v>
      </c>
      <c r="U316" s="50">
        <f>IF(Pasca_rakernis[[#This Row],[Akrual]]&gt;Pasca_rakernis[[#This Row],[JUMLAH ]],Pasca_rakernis[[#This Row],[Akrual]]-Pasca_rakernis[[#This Row],[JUMLAH ]],0)</f>
        <v>0</v>
      </c>
    </row>
    <row r="317" spans="1:21" ht="13.2" hidden="1" x14ac:dyDescent="0.25">
      <c r="A317" s="1" t="s">
        <v>687</v>
      </c>
      <c r="B317" s="51" t="s">
        <v>688</v>
      </c>
      <c r="C317" s="52" t="s">
        <v>543</v>
      </c>
      <c r="D317" s="51"/>
      <c r="E317" s="51"/>
      <c r="F317" s="53"/>
      <c r="G317" s="123">
        <f>G318</f>
        <v>198366000</v>
      </c>
      <c r="H317" s="151" t="s">
        <v>688</v>
      </c>
      <c r="I317" s="52" t="s">
        <v>543</v>
      </c>
      <c r="J317" s="51"/>
      <c r="K317" s="51"/>
      <c r="L317" s="53"/>
      <c r="M317" s="53">
        <f>M318</f>
        <v>198366000</v>
      </c>
      <c r="N317" s="324">
        <f>N318</f>
        <v>0</v>
      </c>
      <c r="O317" s="209"/>
      <c r="P317" s="180"/>
      <c r="Q317" s="180"/>
      <c r="R317" s="252" t="s">
        <v>1012</v>
      </c>
      <c r="S317" s="223" t="s">
        <v>510</v>
      </c>
      <c r="T317" s="53" cm="1">
        <f t="array" ref="T317">_xlfn._xlws.FILTER(cek_realisasi[Akrual],cek_realisasi[Akun]=Pasca_rakernis[[#This Row],[Column1]],0)</f>
        <v>153340000</v>
      </c>
      <c r="U317" s="53">
        <f>IF(Pasca_rakernis[[#This Row],[Akrual]]&gt;Pasca_rakernis[[#This Row],[JUMLAH ]],Pasca_rakernis[[#This Row],[Akrual]]-Pasca_rakernis[[#This Row],[JUMLAH ]],0)</f>
        <v>0</v>
      </c>
    </row>
    <row r="318" spans="1:21" ht="13.2" hidden="1" x14ac:dyDescent="0.25">
      <c r="A318" s="1" t="s">
        <v>689</v>
      </c>
      <c r="B318" s="48"/>
      <c r="C318" s="49" t="s">
        <v>690</v>
      </c>
      <c r="D318" s="48">
        <v>14</v>
      </c>
      <c r="E318" s="48" t="s">
        <v>670</v>
      </c>
      <c r="F318" s="50">
        <v>14169000</v>
      </c>
      <c r="G318" s="122">
        <f>ROUNDDOWN(D318*F318,-3)</f>
        <v>198366000</v>
      </c>
      <c r="H318" s="150"/>
      <c r="I318" s="49" t="s">
        <v>690</v>
      </c>
      <c r="J318" s="48">
        <v>14</v>
      </c>
      <c r="K318" s="48" t="s">
        <v>670</v>
      </c>
      <c r="L318" s="50">
        <v>14169000</v>
      </c>
      <c r="M318" s="50">
        <f>ROUNDDOWN(J318*L318,-3)</f>
        <v>198366000</v>
      </c>
      <c r="N318" s="247">
        <f>G318-M318</f>
        <v>0</v>
      </c>
      <c r="O318" s="178" t="str">
        <f>IF(AND(ISBLANK(H318),N318&lt;&gt;0),"Rev detil","")</f>
        <v/>
      </c>
      <c r="P318" s="180"/>
      <c r="Q318" s="180"/>
      <c r="T318" s="50" cm="1">
        <f t="array" ref="T318">_xlfn._xlws.FILTER(cek_realisasi[Akrual],cek_realisasi[Akun]=Pasca_rakernis[[#This Row],[Column1]],0)</f>
        <v>153340000</v>
      </c>
      <c r="U318" s="50">
        <f>IF(Pasca_rakernis[[#This Row],[Akrual]]&gt;Pasca_rakernis[[#This Row],[JUMLAH ]],Pasca_rakernis[[#This Row],[Akrual]]-Pasca_rakernis[[#This Row],[JUMLAH ]],0)</f>
        <v>0</v>
      </c>
    </row>
    <row r="319" spans="1:21" ht="13.2" hidden="1" x14ac:dyDescent="0.25">
      <c r="A319" s="1" t="s">
        <v>691</v>
      </c>
      <c r="B319" s="51" t="s">
        <v>692</v>
      </c>
      <c r="C319" s="52" t="s">
        <v>544</v>
      </c>
      <c r="D319" s="51"/>
      <c r="E319" s="51"/>
      <c r="F319" s="53"/>
      <c r="G319" s="123">
        <f>G320</f>
        <v>13346000</v>
      </c>
      <c r="H319" s="151" t="s">
        <v>692</v>
      </c>
      <c r="I319" s="52" t="s">
        <v>544</v>
      </c>
      <c r="J319" s="51"/>
      <c r="K319" s="51"/>
      <c r="L319" s="53"/>
      <c r="M319" s="53">
        <f>M320</f>
        <v>13346000</v>
      </c>
      <c r="N319" s="324">
        <f>N320</f>
        <v>0</v>
      </c>
      <c r="O319" s="209"/>
      <c r="P319" s="180"/>
      <c r="Q319" s="180"/>
      <c r="R319" s="252" t="s">
        <v>1012</v>
      </c>
      <c r="S319" s="223" t="s">
        <v>510</v>
      </c>
      <c r="T319" s="53" cm="1">
        <f t="array" ref="T319">_xlfn._xlws.FILTER(cek_realisasi[Akrual],cek_realisasi[Akun]=Pasca_rakernis[[#This Row],[Column1]],0)</f>
        <v>5007559</v>
      </c>
      <c r="U319" s="53">
        <f>IF(Pasca_rakernis[[#This Row],[Akrual]]&gt;Pasca_rakernis[[#This Row],[JUMLAH ]],Pasca_rakernis[[#This Row],[Akrual]]-Pasca_rakernis[[#This Row],[JUMLAH ]],0)</f>
        <v>0</v>
      </c>
    </row>
    <row r="320" spans="1:21" ht="13.2" hidden="1" x14ac:dyDescent="0.25">
      <c r="A320" s="1" t="s">
        <v>693</v>
      </c>
      <c r="B320" s="48"/>
      <c r="C320" s="49" t="s">
        <v>694</v>
      </c>
      <c r="D320" s="48">
        <v>14</v>
      </c>
      <c r="E320" s="48" t="s">
        <v>670</v>
      </c>
      <c r="F320" s="50">
        <v>953357</v>
      </c>
      <c r="G320" s="122">
        <f>ROUNDDOWN(D320*F320,-3)</f>
        <v>13346000</v>
      </c>
      <c r="H320" s="150"/>
      <c r="I320" s="49" t="s">
        <v>694</v>
      </c>
      <c r="J320" s="48">
        <v>14</v>
      </c>
      <c r="K320" s="48" t="s">
        <v>670</v>
      </c>
      <c r="L320" s="50">
        <v>953357</v>
      </c>
      <c r="M320" s="50">
        <f>ROUNDDOWN(J320*L320,-3)</f>
        <v>13346000</v>
      </c>
      <c r="N320" s="247">
        <f>G320-M320</f>
        <v>0</v>
      </c>
      <c r="O320" s="178" t="str">
        <f>IF(AND(ISBLANK(H320),N320&lt;&gt;0),"Rev detil","")</f>
        <v/>
      </c>
      <c r="P320" s="180"/>
      <c r="Q320" s="180"/>
      <c r="T320" s="50" cm="1">
        <f t="array" ref="T320">_xlfn._xlws.FILTER(cek_realisasi[Akrual],cek_realisasi[Akun]=Pasca_rakernis[[#This Row],[Column1]],0)</f>
        <v>5007559</v>
      </c>
      <c r="U320" s="50">
        <f>IF(Pasca_rakernis[[#This Row],[Akrual]]&gt;Pasca_rakernis[[#This Row],[JUMLAH ]],Pasca_rakernis[[#This Row],[Akrual]]-Pasca_rakernis[[#This Row],[JUMLAH ]],0)</f>
        <v>0</v>
      </c>
    </row>
    <row r="321" spans="1:21" ht="13.2" hidden="1" x14ac:dyDescent="0.25">
      <c r="A321" s="1" t="s">
        <v>695</v>
      </c>
      <c r="B321" s="45" t="s">
        <v>696</v>
      </c>
      <c r="C321" s="46" t="s">
        <v>545</v>
      </c>
      <c r="D321" s="45"/>
      <c r="E321" s="45"/>
      <c r="F321" s="47"/>
      <c r="G321" s="121">
        <f>G322</f>
        <v>113636000</v>
      </c>
      <c r="H321" s="149" t="s">
        <v>696</v>
      </c>
      <c r="I321" s="46" t="s">
        <v>545</v>
      </c>
      <c r="J321" s="45"/>
      <c r="K321" s="45"/>
      <c r="L321" s="47"/>
      <c r="M321" s="47">
        <f>M322</f>
        <v>113636000</v>
      </c>
      <c r="N321" s="323">
        <f>N322</f>
        <v>0</v>
      </c>
      <c r="O321" s="208"/>
      <c r="P321" s="180"/>
      <c r="Q321" s="180"/>
      <c r="R321" s="252" t="s">
        <v>1012</v>
      </c>
      <c r="S321" s="223" t="s">
        <v>510</v>
      </c>
      <c r="T321" s="47" cm="1">
        <f t="array" ref="T321">_xlfn._xlws.FILTER(cek_realisasi[Akrual],cek_realisasi[Akun]=Pasca_rakernis[[#This Row],[Column1]],0)</f>
        <v>61122480</v>
      </c>
      <c r="U321" s="47">
        <f>IF(Pasca_rakernis[[#This Row],[Akrual]]&gt;Pasca_rakernis[[#This Row],[JUMLAH ]],Pasca_rakernis[[#This Row],[Akrual]]-Pasca_rakernis[[#This Row],[JUMLAH ]],0)</f>
        <v>0</v>
      </c>
    </row>
    <row r="322" spans="1:21" ht="13.2" hidden="1" x14ac:dyDescent="0.25">
      <c r="A322" s="1" t="s">
        <v>697</v>
      </c>
      <c r="B322" s="48"/>
      <c r="C322" s="49" t="s">
        <v>698</v>
      </c>
      <c r="D322" s="48">
        <v>1</v>
      </c>
      <c r="E322" s="48" t="s">
        <v>388</v>
      </c>
      <c r="F322" s="50">
        <v>113636000</v>
      </c>
      <c r="G322" s="122">
        <f>ROUNDDOWN(D322*F322,-3)</f>
        <v>113636000</v>
      </c>
      <c r="H322" s="150"/>
      <c r="I322" s="49" t="s">
        <v>698</v>
      </c>
      <c r="J322" s="48">
        <v>1</v>
      </c>
      <c r="K322" s="48" t="s">
        <v>388</v>
      </c>
      <c r="L322" s="50">
        <v>113636000</v>
      </c>
      <c r="M322" s="50">
        <f>ROUNDDOWN(J322*L322,-3)</f>
        <v>113636000</v>
      </c>
      <c r="N322" s="247">
        <f>G322-M322</f>
        <v>0</v>
      </c>
      <c r="O322" s="178" t="str">
        <f>IF(AND(ISBLANK(H322),N322&lt;&gt;0),"Rev detil","")</f>
        <v/>
      </c>
      <c r="P322" s="180"/>
      <c r="Q322" s="180"/>
      <c r="T322" s="50" cm="1">
        <f t="array" ref="T322">_xlfn._xlws.FILTER(cek_realisasi[Akrual],cek_realisasi[Akun]=Pasca_rakernis[[#This Row],[Column1]],0)</f>
        <v>61122480</v>
      </c>
      <c r="U322" s="50">
        <f>IF(Pasca_rakernis[[#This Row],[Akrual]]&gt;Pasca_rakernis[[#This Row],[JUMLAH ]],Pasca_rakernis[[#This Row],[Akrual]]-Pasca_rakernis[[#This Row],[JUMLAH ]],0)</f>
        <v>0</v>
      </c>
    </row>
    <row r="323" spans="1:21" ht="13.2" hidden="1" x14ac:dyDescent="0.25">
      <c r="A323" s="1" t="s">
        <v>699</v>
      </c>
      <c r="B323" s="51" t="s">
        <v>700</v>
      </c>
      <c r="C323" s="52" t="s">
        <v>546</v>
      </c>
      <c r="D323" s="51"/>
      <c r="E323" s="51"/>
      <c r="F323" s="53"/>
      <c r="G323" s="123">
        <f>G324</f>
        <v>451220000</v>
      </c>
      <c r="H323" s="151" t="s">
        <v>700</v>
      </c>
      <c r="I323" s="52" t="s">
        <v>546</v>
      </c>
      <c r="J323" s="51"/>
      <c r="K323" s="51"/>
      <c r="L323" s="53"/>
      <c r="M323" s="53">
        <f>M324</f>
        <v>451220000</v>
      </c>
      <c r="N323" s="324">
        <f>N324</f>
        <v>0</v>
      </c>
      <c r="O323" s="209"/>
      <c r="P323" s="180"/>
      <c r="Q323" s="180"/>
      <c r="R323" s="252" t="s">
        <v>1012</v>
      </c>
      <c r="S323" s="223" t="s">
        <v>510</v>
      </c>
      <c r="T323" s="53" cm="1">
        <f t="array" ref="T323">_xlfn._xlws.FILTER(cek_realisasi[Akrual],cek_realisasi[Akun]=Pasca_rakernis[[#This Row],[Column1]],0)</f>
        <v>80920000</v>
      </c>
      <c r="U323" s="53">
        <f>IF(Pasca_rakernis[[#This Row],[Akrual]]&gt;Pasca_rakernis[[#This Row],[JUMLAH ]],Pasca_rakernis[[#This Row],[Akrual]]-Pasca_rakernis[[#This Row],[JUMLAH ]],0)</f>
        <v>0</v>
      </c>
    </row>
    <row r="324" spans="1:21" ht="13.2" hidden="1" x14ac:dyDescent="0.25">
      <c r="A324" s="1" t="s">
        <v>701</v>
      </c>
      <c r="B324" s="48"/>
      <c r="C324" s="49" t="s">
        <v>702</v>
      </c>
      <c r="D324" s="48">
        <v>1</v>
      </c>
      <c r="E324" s="48" t="s">
        <v>388</v>
      </c>
      <c r="F324" s="50">
        <v>451220000</v>
      </c>
      <c r="G324" s="122">
        <f>ROUNDDOWN(D324*F324,-3)</f>
        <v>451220000</v>
      </c>
      <c r="H324" s="150"/>
      <c r="I324" s="49" t="s">
        <v>702</v>
      </c>
      <c r="J324" s="48">
        <v>1</v>
      </c>
      <c r="K324" s="48" t="s">
        <v>388</v>
      </c>
      <c r="L324" s="50">
        <v>451220000</v>
      </c>
      <c r="M324" s="50">
        <f>ROUNDDOWN(J324*L324,-3)</f>
        <v>451220000</v>
      </c>
      <c r="N324" s="247">
        <f>G324-M324</f>
        <v>0</v>
      </c>
      <c r="O324" s="178" t="str">
        <f>IF(AND(ISBLANK(H324),N324&lt;&gt;0),"Rev detil","")</f>
        <v/>
      </c>
      <c r="P324" s="180"/>
      <c r="Q324" s="180"/>
      <c r="T324" s="50" cm="1">
        <f t="array" ref="T324">_xlfn._xlws.FILTER(cek_realisasi[Akrual],cek_realisasi[Akun]=Pasca_rakernis[[#This Row],[Column1]],0)</f>
        <v>80920000</v>
      </c>
      <c r="U324" s="50">
        <f>IF(Pasca_rakernis[[#This Row],[Akrual]]&gt;Pasca_rakernis[[#This Row],[JUMLAH ]],Pasca_rakernis[[#This Row],[Akrual]]-Pasca_rakernis[[#This Row],[JUMLAH ]],0)</f>
        <v>0</v>
      </c>
    </row>
    <row r="325" spans="1:21" ht="13.2" hidden="1" x14ac:dyDescent="0.25">
      <c r="A325" s="1" t="s">
        <v>703</v>
      </c>
      <c r="B325" s="45" t="s">
        <v>704</v>
      </c>
      <c r="C325" s="46" t="s">
        <v>547</v>
      </c>
      <c r="D325" s="45"/>
      <c r="E325" s="45"/>
      <c r="F325" s="47"/>
      <c r="G325" s="121">
        <f>G326</f>
        <v>81480000</v>
      </c>
      <c r="H325" s="149" t="s">
        <v>704</v>
      </c>
      <c r="I325" s="46" t="s">
        <v>547</v>
      </c>
      <c r="J325" s="45"/>
      <c r="K325" s="45"/>
      <c r="L325" s="47"/>
      <c r="M325" s="47">
        <f>M326</f>
        <v>81480000</v>
      </c>
      <c r="N325" s="323">
        <f>N326</f>
        <v>0</v>
      </c>
      <c r="O325" s="208"/>
      <c r="P325" s="180"/>
      <c r="Q325" s="180"/>
      <c r="R325" s="252" t="s">
        <v>1012</v>
      </c>
      <c r="S325" s="223" t="s">
        <v>510</v>
      </c>
      <c r="T325" s="47" cm="1">
        <f t="array" ref="T325">_xlfn._xlws.FILTER(cek_realisasi[Akrual],cek_realisasi[Akun]=Pasca_rakernis[[#This Row],[Column1]],0)</f>
        <v>34900000</v>
      </c>
      <c r="U325" s="47">
        <f>IF(Pasca_rakernis[[#This Row],[Akrual]]&gt;Pasca_rakernis[[#This Row],[JUMLAH ]],Pasca_rakernis[[#This Row],[Akrual]]-Pasca_rakernis[[#This Row],[JUMLAH ]],0)</f>
        <v>0</v>
      </c>
    </row>
    <row r="326" spans="1:21" ht="13.2" hidden="1" x14ac:dyDescent="0.25">
      <c r="A326" s="1" t="s">
        <v>705</v>
      </c>
      <c r="B326" s="48"/>
      <c r="C326" s="49" t="s">
        <v>706</v>
      </c>
      <c r="D326" s="48">
        <v>14</v>
      </c>
      <c r="E326" s="48" t="s">
        <v>670</v>
      </c>
      <c r="F326" s="50">
        <v>5820000</v>
      </c>
      <c r="G326" s="122">
        <f>ROUNDDOWN(D326*F326,-3)</f>
        <v>81480000</v>
      </c>
      <c r="H326" s="150"/>
      <c r="I326" s="49" t="s">
        <v>706</v>
      </c>
      <c r="J326" s="48">
        <v>14</v>
      </c>
      <c r="K326" s="48" t="s">
        <v>670</v>
      </c>
      <c r="L326" s="50">
        <v>5820000</v>
      </c>
      <c r="M326" s="50">
        <f>ROUNDDOWN(J326*L326,-3)</f>
        <v>81480000</v>
      </c>
      <c r="N326" s="247">
        <f>G326-M326</f>
        <v>0</v>
      </c>
      <c r="O326" s="178" t="str">
        <f>IF(AND(ISBLANK(H326),N326&lt;&gt;0),"Rev detil","")</f>
        <v/>
      </c>
      <c r="P326" s="180"/>
      <c r="Q326" s="180"/>
      <c r="T326" s="50" cm="1">
        <f t="array" ref="T326">_xlfn._xlws.FILTER(cek_realisasi[Akrual],cek_realisasi[Akun]=Pasca_rakernis[[#This Row],[Column1]],0)</f>
        <v>34900000</v>
      </c>
      <c r="U326" s="50">
        <f>IF(Pasca_rakernis[[#This Row],[Akrual]]&gt;Pasca_rakernis[[#This Row],[JUMLAH ]],Pasca_rakernis[[#This Row],[Akrual]]-Pasca_rakernis[[#This Row],[JUMLAH ]],0)</f>
        <v>0</v>
      </c>
    </row>
    <row r="327" spans="1:21" ht="13.2" hidden="1" x14ac:dyDescent="0.25">
      <c r="A327" s="1" t="s">
        <v>707</v>
      </c>
      <c r="B327" s="57" t="s">
        <v>708</v>
      </c>
      <c r="C327" s="58" t="s">
        <v>709</v>
      </c>
      <c r="D327" s="57"/>
      <c r="E327" s="57"/>
      <c r="F327" s="59"/>
      <c r="G327" s="125">
        <f>G328</f>
        <v>173032000</v>
      </c>
      <c r="H327" s="153" t="s">
        <v>708</v>
      </c>
      <c r="I327" s="58" t="s">
        <v>709</v>
      </c>
      <c r="J327" s="57"/>
      <c r="K327" s="57"/>
      <c r="L327" s="59"/>
      <c r="M327" s="59">
        <f>M328</f>
        <v>173032000</v>
      </c>
      <c r="N327" s="325">
        <f>N328</f>
        <v>0</v>
      </c>
      <c r="O327" s="211"/>
      <c r="P327" s="180"/>
      <c r="Q327" s="180"/>
      <c r="R327" s="252" t="s">
        <v>1012</v>
      </c>
      <c r="S327" s="223" t="s">
        <v>510</v>
      </c>
      <c r="T327" s="59" cm="1">
        <f t="array" ref="T327">_xlfn._xlws.FILTER(cek_realisasi[Akrual],cek_realisasi[Akun]=Pasca_rakernis[[#This Row],[Column1]],0)</f>
        <v>0</v>
      </c>
      <c r="U327" s="59">
        <f>IF(Pasca_rakernis[[#This Row],[Akrual]]&gt;Pasca_rakernis[[#This Row],[JUMLAH ]],Pasca_rakernis[[#This Row],[Akrual]]-Pasca_rakernis[[#This Row],[JUMLAH ]],0)</f>
        <v>0</v>
      </c>
    </row>
    <row r="328" spans="1:21" ht="13.2" hidden="1" x14ac:dyDescent="0.25">
      <c r="A328" s="1" t="s">
        <v>710</v>
      </c>
      <c r="B328" s="48"/>
      <c r="C328" s="49" t="s">
        <v>711</v>
      </c>
      <c r="D328" s="48">
        <v>1</v>
      </c>
      <c r="E328" s="48" t="s">
        <v>388</v>
      </c>
      <c r="F328" s="50">
        <v>173032000</v>
      </c>
      <c r="G328" s="122">
        <f>ROUNDDOWN(D328*F328,-3)</f>
        <v>173032000</v>
      </c>
      <c r="H328" s="150"/>
      <c r="I328" s="49" t="s">
        <v>711</v>
      </c>
      <c r="J328" s="48">
        <v>1</v>
      </c>
      <c r="K328" s="48" t="s">
        <v>388</v>
      </c>
      <c r="L328" s="50">
        <v>173032000</v>
      </c>
      <c r="M328" s="50">
        <f>ROUNDDOWN(J328*L328,-3)</f>
        <v>173032000</v>
      </c>
      <c r="N328" s="247">
        <f>G328-M328</f>
        <v>0</v>
      </c>
      <c r="O328" s="178" t="str">
        <f>IF(AND(ISBLANK(H328),N328&lt;&gt;0),"Rev detil","")</f>
        <v/>
      </c>
      <c r="P328" s="180"/>
      <c r="Q328" s="180"/>
      <c r="T328" s="50" cm="1">
        <f t="array" ref="T328">_xlfn._xlws.FILTER(cek_realisasi[Akrual],cek_realisasi[Akun]=Pasca_rakernis[[#This Row],[Column1]],0)</f>
        <v>0</v>
      </c>
      <c r="U328" s="50">
        <f>IF(Pasca_rakernis[[#This Row],[Akrual]]&gt;Pasca_rakernis[[#This Row],[JUMLAH ]],Pasca_rakernis[[#This Row],[Akrual]]-Pasca_rakernis[[#This Row],[JUMLAH ]],0)</f>
        <v>0</v>
      </c>
    </row>
    <row r="329" spans="1:21" ht="13.2" hidden="1" x14ac:dyDescent="0.25">
      <c r="A329" s="1" t="s">
        <v>712</v>
      </c>
      <c r="B329" s="51" t="s">
        <v>713</v>
      </c>
      <c r="C329" s="52" t="s">
        <v>548</v>
      </c>
      <c r="D329" s="51"/>
      <c r="E329" s="51"/>
      <c r="F329" s="53"/>
      <c r="G329" s="123">
        <f>G330</f>
        <v>3257727000</v>
      </c>
      <c r="H329" s="151" t="s">
        <v>713</v>
      </c>
      <c r="I329" s="52" t="s">
        <v>548</v>
      </c>
      <c r="J329" s="51"/>
      <c r="K329" s="51"/>
      <c r="L329" s="53"/>
      <c r="M329" s="53">
        <f>M330</f>
        <v>3257727000</v>
      </c>
      <c r="N329" s="324">
        <f>N330</f>
        <v>0</v>
      </c>
      <c r="O329" s="209"/>
      <c r="P329" s="180"/>
      <c r="Q329" s="180"/>
      <c r="R329" s="252" t="s">
        <v>1012</v>
      </c>
      <c r="S329" s="223" t="s">
        <v>510</v>
      </c>
      <c r="T329" s="53" cm="1">
        <f t="array" ref="T329">_xlfn._xlws.FILTER(cek_realisasi[Akrual],cek_realisasi[Akun]=Pasca_rakernis[[#This Row],[Column1]],0)</f>
        <v>1028739062</v>
      </c>
      <c r="U329" s="53">
        <f>IF(Pasca_rakernis[[#This Row],[Akrual]]&gt;Pasca_rakernis[[#This Row],[JUMLAH ]],Pasca_rakernis[[#This Row],[Akrual]]-Pasca_rakernis[[#This Row],[JUMLAH ]],0)</f>
        <v>0</v>
      </c>
    </row>
    <row r="330" spans="1:21" ht="13.2" hidden="1" x14ac:dyDescent="0.25">
      <c r="A330" s="1" t="s">
        <v>714</v>
      </c>
      <c r="B330" s="48"/>
      <c r="C330" s="49" t="s">
        <v>715</v>
      </c>
      <c r="D330" s="48">
        <v>14</v>
      </c>
      <c r="E330" s="48" t="s">
        <v>670</v>
      </c>
      <c r="F330" s="50">
        <v>232694790</v>
      </c>
      <c r="G330" s="122">
        <f>ROUNDDOWN(D330*F330,-3)</f>
        <v>3257727000</v>
      </c>
      <c r="H330" s="150"/>
      <c r="I330" s="49" t="s">
        <v>715</v>
      </c>
      <c r="J330" s="48">
        <v>14</v>
      </c>
      <c r="K330" s="48" t="s">
        <v>670</v>
      </c>
      <c r="L330" s="50">
        <v>232694790</v>
      </c>
      <c r="M330" s="50">
        <f>ROUNDDOWN(J330*L330,-3)</f>
        <v>3257727000</v>
      </c>
      <c r="N330" s="247">
        <f>G330-M330</f>
        <v>0</v>
      </c>
      <c r="O330" s="178" t="str">
        <f>IF(AND(ISBLANK(H330),N330&lt;&gt;0),"Rev detil","")</f>
        <v/>
      </c>
      <c r="P330" s="180"/>
      <c r="Q330" s="180"/>
      <c r="T330" s="50" cm="1">
        <f t="array" ref="T330">_xlfn._xlws.FILTER(cek_realisasi[Akrual],cek_realisasi[Akun]=Pasca_rakernis[[#This Row],[Column1]],0)</f>
        <v>1028739062</v>
      </c>
      <c r="U330" s="50">
        <f>IF(Pasca_rakernis[[#This Row],[Akrual]]&gt;Pasca_rakernis[[#This Row],[JUMLAH ]],Pasca_rakernis[[#This Row],[Akrual]]-Pasca_rakernis[[#This Row],[JUMLAH ]],0)</f>
        <v>0</v>
      </c>
    </row>
    <row r="331" spans="1:21" ht="13.2" x14ac:dyDescent="0.25">
      <c r="A331" s="1" t="s">
        <v>234</v>
      </c>
      <c r="B331" s="60" t="s">
        <v>235</v>
      </c>
      <c r="C331" s="61" t="s">
        <v>236</v>
      </c>
      <c r="D331" s="60"/>
      <c r="E331" s="60" t="s">
        <v>553</v>
      </c>
      <c r="F331" s="62"/>
      <c r="G331" s="126">
        <f>SUM(G332,G356,G362,G375)</f>
        <v>2195658000</v>
      </c>
      <c r="H331" s="154" t="s">
        <v>235</v>
      </c>
      <c r="I331" s="61" t="s">
        <v>236</v>
      </c>
      <c r="J331" s="60"/>
      <c r="K331" s="60" t="s">
        <v>553</v>
      </c>
      <c r="L331" s="62"/>
      <c r="M331" s="62">
        <f>SUM(M332,M356,M362,M375)</f>
        <v>2195658000</v>
      </c>
      <c r="N331" s="335">
        <f>SUM(N332,N356,N362,N375)</f>
        <v>0</v>
      </c>
      <c r="O331" s="207" t="s">
        <v>977</v>
      </c>
      <c r="P331" s="180"/>
      <c r="Q331" s="180"/>
      <c r="T331" s="62" cm="1">
        <f t="array" ref="T331">_xlfn._xlws.FILTER(cek_realisasi[Akrual],cek_realisasi[Akun]=Pasca_rakernis[[#This Row],[Column1]],0)</f>
        <v>676147066</v>
      </c>
      <c r="U331" s="62">
        <f>IF(Pasca_rakernis[[#This Row],[Akrual]]&gt;Pasca_rakernis[[#This Row],[JUMLAH ]],Pasca_rakernis[[#This Row],[Akrual]]-Pasca_rakernis[[#This Row],[JUMLAH ]],0)</f>
        <v>0</v>
      </c>
    </row>
    <row r="332" spans="1:21" ht="13.2" x14ac:dyDescent="0.25">
      <c r="A332" s="1" t="s">
        <v>237</v>
      </c>
      <c r="B332" s="63" t="s">
        <v>238</v>
      </c>
      <c r="C332" s="64" t="s">
        <v>239</v>
      </c>
      <c r="D332" s="63"/>
      <c r="E332" s="63"/>
      <c r="F332" s="65"/>
      <c r="G332" s="127">
        <f>SUM(G333,G344,G346)</f>
        <v>1410100000</v>
      </c>
      <c r="H332" s="155" t="s">
        <v>238</v>
      </c>
      <c r="I332" s="64" t="s">
        <v>239</v>
      </c>
      <c r="J332" s="63"/>
      <c r="K332" s="63"/>
      <c r="L332" s="65"/>
      <c r="M332" s="65">
        <f>SUM(M333,M344,M346)</f>
        <v>1528900000</v>
      </c>
      <c r="N332" s="355">
        <f>SUM(N333,N344,N346)</f>
        <v>-118800000</v>
      </c>
      <c r="O332" s="207" t="s">
        <v>977</v>
      </c>
      <c r="P332" s="180" t="s">
        <v>505</v>
      </c>
      <c r="Q332" s="180" t="s">
        <v>506</v>
      </c>
      <c r="S332" s="223"/>
      <c r="T332" s="65" cm="1">
        <f t="array" ref="T332">_xlfn._xlws.FILTER(cek_realisasi[Akrual],cek_realisasi[Akun]=Pasca_rakernis[[#This Row],[Column1]],0)</f>
        <v>511505666</v>
      </c>
      <c r="U332" s="65">
        <f>IF(Pasca_rakernis[[#This Row],[Akrual]]&gt;Pasca_rakernis[[#This Row],[JUMLAH ]],Pasca_rakernis[[#This Row],[Akrual]]-Pasca_rakernis[[#This Row],[JUMLAH ]],0)</f>
        <v>0</v>
      </c>
    </row>
    <row r="333" spans="1:21" ht="13.2" x14ac:dyDescent="0.25">
      <c r="A333" s="1" t="s">
        <v>240</v>
      </c>
      <c r="B333" s="51" t="s">
        <v>716</v>
      </c>
      <c r="C333" s="52" t="s">
        <v>241</v>
      </c>
      <c r="D333" s="51"/>
      <c r="E333" s="51"/>
      <c r="F333" s="53"/>
      <c r="G333" s="123">
        <f>SUM(G334:G343)</f>
        <v>1099590000</v>
      </c>
      <c r="H333" s="151" t="s">
        <v>716</v>
      </c>
      <c r="I333" s="52" t="s">
        <v>241</v>
      </c>
      <c r="J333" s="51"/>
      <c r="K333" s="51"/>
      <c r="L333" s="53"/>
      <c r="M333" s="53">
        <f>SUM(M334:M343)</f>
        <v>1252040000</v>
      </c>
      <c r="N333" s="352">
        <f>SUM(N334:N343)</f>
        <v>-152450000</v>
      </c>
      <c r="O333" s="207" t="s">
        <v>977</v>
      </c>
      <c r="P333" s="180"/>
      <c r="Q333" s="180"/>
      <c r="R333" s="252" t="s">
        <v>236</v>
      </c>
      <c r="S333" s="223" t="s">
        <v>506</v>
      </c>
      <c r="T333" s="53" cm="1">
        <f t="array" ref="T333">_xlfn._xlws.FILTER(cek_realisasi[Akrual],cek_realisasi[Akun]=Pasca_rakernis[[#This Row],[Column1]],0)</f>
        <v>455138616</v>
      </c>
      <c r="U333" s="53">
        <f>IF(Pasca_rakernis[[#This Row],[Akrual]]&gt;Pasca_rakernis[[#This Row],[JUMLAH ]],Pasca_rakernis[[#This Row],[Akrual]]-Pasca_rakernis[[#This Row],[JUMLAH ]],0)</f>
        <v>0</v>
      </c>
    </row>
    <row r="334" spans="1:21" ht="13.2" x14ac:dyDescent="0.25">
      <c r="A334" s="1" t="s">
        <v>242</v>
      </c>
      <c r="B334" s="48"/>
      <c r="C334" s="49" t="s">
        <v>717</v>
      </c>
      <c r="D334" s="48">
        <v>60</v>
      </c>
      <c r="E334" s="48" t="s">
        <v>718</v>
      </c>
      <c r="F334" s="50">
        <v>1500000</v>
      </c>
      <c r="G334" s="122">
        <f t="shared" ref="G334:G343" si="44">ROUNDDOWN(D334*F334,-3)</f>
        <v>90000000</v>
      </c>
      <c r="H334" s="150"/>
      <c r="I334" s="201" t="s">
        <v>717</v>
      </c>
      <c r="J334" s="202">
        <v>60</v>
      </c>
      <c r="K334" s="202" t="s">
        <v>718</v>
      </c>
      <c r="L334" s="204">
        <v>1487500</v>
      </c>
      <c r="M334" s="204">
        <f t="shared" ref="M334:M343" si="45">ROUNDDOWN(J334*L334,-3)</f>
        <v>89250000</v>
      </c>
      <c r="N334" s="376">
        <f t="shared" ref="N334:N343" si="46">G334-M334</f>
        <v>750000</v>
      </c>
      <c r="O334" s="187" t="str">
        <f t="shared" ref="O334:O343" si="47">IF(AND(ISBLANK(H334),N334&lt;&gt;0),"Rev detil","")</f>
        <v>Rev detil</v>
      </c>
      <c r="P334" s="180"/>
      <c r="Q334" s="180"/>
      <c r="T334" s="204" cm="1">
        <f t="array" ref="T334">_xlfn._xlws.FILTER(cek_realisasi[Akrual],cek_realisasi[Akun]=Pasca_rakernis[[#This Row],[Column1]],0)</f>
        <v>23283800</v>
      </c>
      <c r="U334" s="204">
        <f>IF(Pasca_rakernis[[#This Row],[Akrual]]&gt;Pasca_rakernis[[#This Row],[JUMLAH ]],Pasca_rakernis[[#This Row],[Akrual]]-Pasca_rakernis[[#This Row],[JUMLAH ]],0)</f>
        <v>0</v>
      </c>
    </row>
    <row r="335" spans="1:21" ht="13.2" hidden="1" x14ac:dyDescent="0.25">
      <c r="A335" s="1" t="s">
        <v>243</v>
      </c>
      <c r="B335" s="99"/>
      <c r="C335" s="49" t="s">
        <v>719</v>
      </c>
      <c r="D335" s="48">
        <v>1</v>
      </c>
      <c r="E335" s="48" t="s">
        <v>147</v>
      </c>
      <c r="F335" s="50">
        <v>63386000</v>
      </c>
      <c r="G335" s="122">
        <f t="shared" si="44"/>
        <v>63386000</v>
      </c>
      <c r="H335" s="167"/>
      <c r="I335" s="49" t="s">
        <v>719</v>
      </c>
      <c r="J335" s="48">
        <v>1</v>
      </c>
      <c r="K335" s="48" t="s">
        <v>147</v>
      </c>
      <c r="L335" s="50">
        <v>63386000</v>
      </c>
      <c r="M335" s="50">
        <f t="shared" si="45"/>
        <v>63386000</v>
      </c>
      <c r="N335" s="247">
        <f t="shared" si="46"/>
        <v>0</v>
      </c>
      <c r="O335" s="207" t="str">
        <f t="shared" si="47"/>
        <v/>
      </c>
      <c r="P335" s="180"/>
      <c r="Q335" s="180"/>
      <c r="T335" s="50" cm="1">
        <f t="array" ref="T335">_xlfn._xlws.FILTER(cek_realisasi[Akrual],cek_realisasi[Akun]=Pasca_rakernis[[#This Row],[Column1]],0)</f>
        <v>2167000</v>
      </c>
      <c r="U335" s="50">
        <f>IF(Pasca_rakernis[[#This Row],[Akrual]]&gt;Pasca_rakernis[[#This Row],[JUMLAH ]],Pasca_rakernis[[#This Row],[Akrual]]-Pasca_rakernis[[#This Row],[JUMLAH ]],0)</f>
        <v>0</v>
      </c>
    </row>
    <row r="336" spans="1:21" ht="13.2" x14ac:dyDescent="0.25">
      <c r="A336" s="1" t="s">
        <v>244</v>
      </c>
      <c r="B336" s="48"/>
      <c r="C336" s="49" t="s">
        <v>720</v>
      </c>
      <c r="D336" s="48">
        <v>144</v>
      </c>
      <c r="E336" s="48" t="s">
        <v>184</v>
      </c>
      <c r="F336" s="50">
        <v>5100000</v>
      </c>
      <c r="G336" s="122">
        <f t="shared" si="44"/>
        <v>734400000</v>
      </c>
      <c r="H336" s="150"/>
      <c r="I336" s="201" t="s">
        <v>970</v>
      </c>
      <c r="J336" s="202">
        <v>156</v>
      </c>
      <c r="K336" s="202" t="s">
        <v>184</v>
      </c>
      <c r="L336" s="204">
        <v>5100000</v>
      </c>
      <c r="M336" s="204">
        <f t="shared" si="45"/>
        <v>795600000</v>
      </c>
      <c r="N336" s="375">
        <f t="shared" si="46"/>
        <v>-61200000</v>
      </c>
      <c r="O336" s="187" t="str">
        <f t="shared" si="47"/>
        <v>Rev detil</v>
      </c>
      <c r="P336" s="180"/>
      <c r="Q336" s="180"/>
      <c r="T336" s="204" cm="1">
        <f t="array" ref="T336">_xlfn._xlws.FILTER(cek_realisasi[Akrual],cek_realisasi[Akun]=Pasca_rakernis[[#This Row],[Column1]],0)</f>
        <v>367200000</v>
      </c>
      <c r="U336" s="204">
        <f>IF(Pasca_rakernis[[#This Row],[Akrual]]&gt;Pasca_rakernis[[#This Row],[JUMLAH ]],Pasca_rakernis[[#This Row],[Akrual]]-Pasca_rakernis[[#This Row],[JUMLAH ]],0)</f>
        <v>0</v>
      </c>
    </row>
    <row r="337" spans="1:21" ht="13.2" x14ac:dyDescent="0.25">
      <c r="A337" s="1" t="s">
        <v>245</v>
      </c>
      <c r="B337" s="48"/>
      <c r="C337" s="49" t="s">
        <v>721</v>
      </c>
      <c r="D337" s="48">
        <v>12</v>
      </c>
      <c r="E337" s="48" t="s">
        <v>184</v>
      </c>
      <c r="F337" s="50">
        <v>5600000</v>
      </c>
      <c r="G337" s="122">
        <f t="shared" si="44"/>
        <v>67200000</v>
      </c>
      <c r="H337" s="150"/>
      <c r="I337" s="201" t="s">
        <v>971</v>
      </c>
      <c r="J337" s="202">
        <v>13</v>
      </c>
      <c r="K337" s="202" t="s">
        <v>184</v>
      </c>
      <c r="L337" s="204">
        <v>5600000</v>
      </c>
      <c r="M337" s="204">
        <f t="shared" si="45"/>
        <v>72800000</v>
      </c>
      <c r="N337" s="375">
        <f t="shared" si="46"/>
        <v>-5600000</v>
      </c>
      <c r="O337" s="187" t="str">
        <f t="shared" si="47"/>
        <v>Rev detil</v>
      </c>
      <c r="P337" s="180"/>
      <c r="Q337" s="180"/>
      <c r="T337" s="204" cm="1">
        <f t="array" ref="T337">_xlfn._xlws.FILTER(cek_realisasi[Akrual],cek_realisasi[Akun]=Pasca_rakernis[[#This Row],[Column1]],0)</f>
        <v>33600000</v>
      </c>
      <c r="U337" s="204">
        <f>IF(Pasca_rakernis[[#This Row],[Akrual]]&gt;Pasca_rakernis[[#This Row],[JUMLAH ]],Pasca_rakernis[[#This Row],[Akrual]]-Pasca_rakernis[[#This Row],[JUMLAH ]],0)</f>
        <v>0</v>
      </c>
    </row>
    <row r="338" spans="1:21" ht="13.2" x14ac:dyDescent="0.25">
      <c r="A338" s="1" t="s">
        <v>246</v>
      </c>
      <c r="B338" s="48"/>
      <c r="C338" s="49" t="s">
        <v>722</v>
      </c>
      <c r="D338" s="48">
        <v>11</v>
      </c>
      <c r="E338" s="48" t="s">
        <v>247</v>
      </c>
      <c r="F338" s="50">
        <v>400000</v>
      </c>
      <c r="G338" s="122">
        <f t="shared" si="44"/>
        <v>4400000</v>
      </c>
      <c r="H338" s="150"/>
      <c r="I338" s="201" t="s">
        <v>722</v>
      </c>
      <c r="J338" s="202">
        <v>12</v>
      </c>
      <c r="K338" s="202" t="s">
        <v>247</v>
      </c>
      <c r="L338" s="204">
        <v>400000</v>
      </c>
      <c r="M338" s="204">
        <f t="shared" si="45"/>
        <v>4800000</v>
      </c>
      <c r="N338" s="375">
        <f t="shared" si="46"/>
        <v>-400000</v>
      </c>
      <c r="O338" s="187" t="str">
        <f t="shared" si="47"/>
        <v>Rev detil</v>
      </c>
      <c r="P338" s="180"/>
      <c r="Q338" s="180"/>
      <c r="T338" s="204" cm="1">
        <f t="array" ref="T338">_xlfn._xlws.FILTER(cek_realisasi[Akrual],cek_realisasi[Akun]=Pasca_rakernis[[#This Row],[Column1]],0)</f>
        <v>1442880</v>
      </c>
      <c r="U338" s="204">
        <f>IF(Pasca_rakernis[[#This Row],[Akrual]]&gt;Pasca_rakernis[[#This Row],[JUMLAH ]],Pasca_rakernis[[#This Row],[Akrual]]-Pasca_rakernis[[#This Row],[JUMLAH ]],0)</f>
        <v>0</v>
      </c>
    </row>
    <row r="339" spans="1:21" ht="13.2" x14ac:dyDescent="0.25">
      <c r="A339" s="1" t="s">
        <v>248</v>
      </c>
      <c r="B339" s="48"/>
      <c r="C339" s="49" t="s">
        <v>723</v>
      </c>
      <c r="D339" s="48">
        <v>70</v>
      </c>
      <c r="E339" s="48" t="s">
        <v>59</v>
      </c>
      <c r="F339" s="50">
        <v>500000</v>
      </c>
      <c r="G339" s="122">
        <f t="shared" si="44"/>
        <v>35000000</v>
      </c>
      <c r="H339" s="150"/>
      <c r="I339" s="201" t="s">
        <v>969</v>
      </c>
      <c r="J339" s="202">
        <v>1</v>
      </c>
      <c r="K339" s="202" t="s">
        <v>147</v>
      </c>
      <c r="L339" s="204">
        <v>130000000</v>
      </c>
      <c r="M339" s="204">
        <f t="shared" si="45"/>
        <v>130000000</v>
      </c>
      <c r="N339" s="375">
        <f t="shared" si="46"/>
        <v>-95000000</v>
      </c>
      <c r="O339" s="187" t="str">
        <f t="shared" si="47"/>
        <v>Rev detil</v>
      </c>
      <c r="P339" s="180"/>
      <c r="Q339" s="180"/>
      <c r="T339" s="204" cm="1">
        <f t="array" ref="T339">_xlfn._xlws.FILTER(cek_realisasi[Akrual],cek_realisasi[Akun]=Pasca_rakernis[[#This Row],[Column1]],0)</f>
        <v>17850000</v>
      </c>
      <c r="U339" s="204">
        <f>IF(Pasca_rakernis[[#This Row],[Akrual]]&gt;Pasca_rakernis[[#This Row],[JUMLAH ]],Pasca_rakernis[[#This Row],[Akrual]]-Pasca_rakernis[[#This Row],[JUMLAH ]],0)</f>
        <v>0</v>
      </c>
    </row>
    <row r="340" spans="1:21" ht="13.2" x14ac:dyDescent="0.25">
      <c r="A340" s="1" t="s">
        <v>249</v>
      </c>
      <c r="B340" s="48"/>
      <c r="C340" s="49" t="s">
        <v>724</v>
      </c>
      <c r="D340" s="48">
        <v>12</v>
      </c>
      <c r="E340" s="48" t="s">
        <v>247</v>
      </c>
      <c r="F340" s="50">
        <v>750000</v>
      </c>
      <c r="G340" s="122">
        <f t="shared" si="44"/>
        <v>9000000</v>
      </c>
      <c r="H340" s="150"/>
      <c r="I340" s="217"/>
      <c r="J340" s="218"/>
      <c r="K340" s="218"/>
      <c r="L340" s="219"/>
      <c r="M340" s="219"/>
      <c r="N340" s="374">
        <f t="shared" si="46"/>
        <v>9000000</v>
      </c>
      <c r="O340" s="187" t="str">
        <f t="shared" si="47"/>
        <v>Rev detil</v>
      </c>
      <c r="P340" s="180"/>
      <c r="Q340" s="180"/>
      <c r="T340" s="219" cm="1">
        <f t="array" ref="T340">_xlfn._xlws.FILTER(cek_realisasi[Akrual],cek_realisasi[Akun]=Pasca_rakernis[[#This Row],[Column1]],0)</f>
        <v>4344936</v>
      </c>
      <c r="U340" s="219">
        <f>IF(Pasca_rakernis[[#This Row],[Akrual]]&gt;Pasca_rakernis[[#This Row],[JUMLAH ]],Pasca_rakernis[[#This Row],[Akrual]]-Pasca_rakernis[[#This Row],[JUMLAH ]],0)</f>
        <v>4344936</v>
      </c>
    </row>
    <row r="341" spans="1:21" ht="13.2" hidden="1" x14ac:dyDescent="0.25">
      <c r="A341" s="1" t="s">
        <v>250</v>
      </c>
      <c r="B341" s="48"/>
      <c r="C341" s="49" t="s">
        <v>725</v>
      </c>
      <c r="D341" s="48">
        <v>12</v>
      </c>
      <c r="E341" s="48" t="s">
        <v>247</v>
      </c>
      <c r="F341" s="50">
        <v>1325000</v>
      </c>
      <c r="G341" s="122">
        <f t="shared" si="44"/>
        <v>15900000</v>
      </c>
      <c r="H341" s="150"/>
      <c r="I341" s="49" t="s">
        <v>725</v>
      </c>
      <c r="J341" s="48">
        <v>12</v>
      </c>
      <c r="K341" s="48" t="s">
        <v>247</v>
      </c>
      <c r="L341" s="50">
        <v>1325000</v>
      </c>
      <c r="M341" s="50">
        <f t="shared" si="45"/>
        <v>15900000</v>
      </c>
      <c r="N341" s="247">
        <f t="shared" si="46"/>
        <v>0</v>
      </c>
      <c r="O341" s="207" t="str">
        <f t="shared" si="47"/>
        <v/>
      </c>
      <c r="P341" s="180"/>
      <c r="Q341" s="180"/>
      <c r="T341" s="50" cm="1">
        <f t="array" ref="T341">_xlfn._xlws.FILTER(cek_realisasi[Akrual],cek_realisasi[Akun]=Pasca_rakernis[[#This Row],[Column1]],0)</f>
        <v>5250000</v>
      </c>
      <c r="U341" s="50">
        <f>IF(Pasca_rakernis[[#This Row],[Akrual]]&gt;Pasca_rakernis[[#This Row],[JUMLAH ]],Pasca_rakernis[[#This Row],[Akrual]]-Pasca_rakernis[[#This Row],[JUMLAH ]],0)</f>
        <v>0</v>
      </c>
    </row>
    <row r="342" spans="1:21" ht="13.2" hidden="1" x14ac:dyDescent="0.25">
      <c r="A342" s="1" t="s">
        <v>251</v>
      </c>
      <c r="B342" s="48"/>
      <c r="C342" s="49" t="s">
        <v>726</v>
      </c>
      <c r="D342" s="48">
        <v>12</v>
      </c>
      <c r="E342" s="48" t="s">
        <v>247</v>
      </c>
      <c r="F342" s="50">
        <v>3000000</v>
      </c>
      <c r="G342" s="122">
        <f t="shared" si="44"/>
        <v>36000000</v>
      </c>
      <c r="H342" s="150"/>
      <c r="I342" s="49" t="s">
        <v>726</v>
      </c>
      <c r="J342" s="48">
        <v>12</v>
      </c>
      <c r="K342" s="48" t="s">
        <v>247</v>
      </c>
      <c r="L342" s="50">
        <v>3000000</v>
      </c>
      <c r="M342" s="50">
        <f t="shared" si="45"/>
        <v>36000000</v>
      </c>
      <c r="N342" s="247">
        <f t="shared" si="46"/>
        <v>0</v>
      </c>
      <c r="O342" s="207" t="str">
        <f t="shared" si="47"/>
        <v/>
      </c>
      <c r="P342" s="180"/>
      <c r="Q342" s="180"/>
      <c r="T342" s="50" cm="1">
        <f t="array" ref="T342">_xlfn._xlws.FILTER(cek_realisasi[Akrual],cek_realisasi[Akun]=Pasca_rakernis[[#This Row],[Column1]],0)</f>
        <v>0</v>
      </c>
      <c r="U342" s="50">
        <f>IF(Pasca_rakernis[[#This Row],[Akrual]]&gt;Pasca_rakernis[[#This Row],[JUMLAH ]],Pasca_rakernis[[#This Row],[Akrual]]-Pasca_rakernis[[#This Row],[JUMLAH ]],0)</f>
        <v>0</v>
      </c>
    </row>
    <row r="343" spans="1:21" ht="13.2" hidden="1" x14ac:dyDescent="0.25">
      <c r="A343" s="1" t="s">
        <v>727</v>
      </c>
      <c r="B343" s="48"/>
      <c r="C343" s="49" t="s">
        <v>728</v>
      </c>
      <c r="D343" s="48">
        <v>1</v>
      </c>
      <c r="E343" s="48" t="s">
        <v>88</v>
      </c>
      <c r="F343" s="50">
        <v>44304000</v>
      </c>
      <c r="G343" s="122">
        <f t="shared" si="44"/>
        <v>44304000</v>
      </c>
      <c r="H343" s="150"/>
      <c r="I343" s="49" t="s">
        <v>728</v>
      </c>
      <c r="J343" s="48">
        <v>1</v>
      </c>
      <c r="K343" s="48" t="s">
        <v>88</v>
      </c>
      <c r="L343" s="50">
        <v>44304000</v>
      </c>
      <c r="M343" s="50">
        <f t="shared" si="45"/>
        <v>44304000</v>
      </c>
      <c r="N343" s="247">
        <f t="shared" si="46"/>
        <v>0</v>
      </c>
      <c r="O343" s="207" t="str">
        <f t="shared" si="47"/>
        <v/>
      </c>
      <c r="P343" s="180"/>
      <c r="Q343" s="180"/>
      <c r="T343" s="50" cm="1">
        <f t="array" ref="T343">_xlfn._xlws.FILTER(cek_realisasi[Akrual],cek_realisasi[Akun]=Pasca_rakernis[[#This Row],[Column1]],0)</f>
        <v>0</v>
      </c>
      <c r="U343" s="50">
        <f>IF(Pasca_rakernis[[#This Row],[Akrual]]&gt;Pasca_rakernis[[#This Row],[JUMLAH ]],Pasca_rakernis[[#This Row],[Akrual]]-Pasca_rakernis[[#This Row],[JUMLAH ]],0)</f>
        <v>0</v>
      </c>
    </row>
    <row r="344" spans="1:21" ht="26.4" x14ac:dyDescent="0.25">
      <c r="A344" s="1" t="s">
        <v>729</v>
      </c>
      <c r="B344" s="45" t="s">
        <v>730</v>
      </c>
      <c r="C344" s="46" t="s">
        <v>731</v>
      </c>
      <c r="D344" s="45"/>
      <c r="E344" s="45"/>
      <c r="F344" s="47"/>
      <c r="G344" s="121">
        <f>G345</f>
        <v>103250000</v>
      </c>
      <c r="H344" s="149" t="s">
        <v>730</v>
      </c>
      <c r="I344" s="46" t="s">
        <v>731</v>
      </c>
      <c r="J344" s="45"/>
      <c r="K344" s="45"/>
      <c r="L344" s="47"/>
      <c r="M344" s="47">
        <f>M345</f>
        <v>69600000</v>
      </c>
      <c r="N344" s="323">
        <f>N345</f>
        <v>33650000</v>
      </c>
      <c r="O344" s="207" t="s">
        <v>977</v>
      </c>
      <c r="P344" s="180"/>
      <c r="Q344" s="180"/>
      <c r="R344" s="252" t="s">
        <v>236</v>
      </c>
      <c r="S344" s="223" t="s">
        <v>506</v>
      </c>
      <c r="T344" s="47" cm="1">
        <f t="array" ref="T344">_xlfn._xlws.FILTER(cek_realisasi[Akrual],cek_realisasi[Akun]=Pasca_rakernis[[#This Row],[Column1]],0)</f>
        <v>9861550</v>
      </c>
      <c r="U344" s="47">
        <f>IF(Pasca_rakernis[[#This Row],[Akrual]]&gt;Pasca_rakernis[[#This Row],[JUMLAH ]],Pasca_rakernis[[#This Row],[Akrual]]-Pasca_rakernis[[#This Row],[JUMLAH ]],0)</f>
        <v>0</v>
      </c>
    </row>
    <row r="345" spans="1:21" ht="26.4" x14ac:dyDescent="0.25">
      <c r="A345" s="1" t="s">
        <v>732</v>
      </c>
      <c r="B345" s="48"/>
      <c r="C345" s="49" t="s">
        <v>733</v>
      </c>
      <c r="D345" s="48">
        <v>413</v>
      </c>
      <c r="E345" s="48" t="s">
        <v>26</v>
      </c>
      <c r="F345" s="50">
        <v>250000</v>
      </c>
      <c r="G345" s="122">
        <f>ROUNDDOWN(D345*F345,-3)</f>
        <v>103250000</v>
      </c>
      <c r="H345" s="150"/>
      <c r="I345" s="201" t="s">
        <v>1032</v>
      </c>
      <c r="J345" s="202">
        <f>58*6</f>
        <v>348</v>
      </c>
      <c r="K345" s="202" t="s">
        <v>184</v>
      </c>
      <c r="L345" s="204">
        <v>200000</v>
      </c>
      <c r="M345" s="204">
        <f>ROUNDDOWN(J345*L345,-3)</f>
        <v>69600000</v>
      </c>
      <c r="N345" s="376">
        <f>G345-M345</f>
        <v>33650000</v>
      </c>
      <c r="O345" s="187" t="str">
        <f>IF(AND(ISBLANK(H345),N345&lt;&gt;0),"Rev detil","")</f>
        <v>Rev detil</v>
      </c>
      <c r="P345" s="180"/>
      <c r="Q345" s="180"/>
      <c r="T345" s="204" cm="1">
        <f t="array" ref="T345">_xlfn._xlws.FILTER(cek_realisasi[Akrual],cek_realisasi[Akun]=Pasca_rakernis[[#This Row],[Column1]],0)</f>
        <v>9861550</v>
      </c>
      <c r="U345" s="204">
        <f>IF(Pasca_rakernis[[#This Row],[Akrual]]&gt;Pasca_rakernis[[#This Row],[JUMLAH ]],Pasca_rakernis[[#This Row],[Akrual]]-Pasca_rakernis[[#This Row],[JUMLAH ]],0)</f>
        <v>0</v>
      </c>
    </row>
    <row r="346" spans="1:21" ht="13.2" x14ac:dyDescent="0.25">
      <c r="A346" s="1" t="s">
        <v>252</v>
      </c>
      <c r="B346" s="90" t="s">
        <v>734</v>
      </c>
      <c r="C346" s="91" t="s">
        <v>74</v>
      </c>
      <c r="D346" s="90"/>
      <c r="E346" s="90"/>
      <c r="F346" s="92"/>
      <c r="G346" s="136">
        <f>SUM(G347:G355)</f>
        <v>207260000</v>
      </c>
      <c r="H346" s="164" t="s">
        <v>734</v>
      </c>
      <c r="I346" s="91" t="s">
        <v>74</v>
      </c>
      <c r="J346" s="90"/>
      <c r="K346" s="90"/>
      <c r="L346" s="92"/>
      <c r="M346" s="92">
        <f>SUM(M347:M355)</f>
        <v>207260000</v>
      </c>
      <c r="N346" s="336">
        <f>SUM(N347:N355)</f>
        <v>0</v>
      </c>
      <c r="O346" s="207" t="s">
        <v>977</v>
      </c>
      <c r="P346" s="180"/>
      <c r="Q346" s="180"/>
      <c r="S346" s="223" t="s">
        <v>506</v>
      </c>
      <c r="T346" s="92" cm="1">
        <f t="array" ref="T346">_xlfn._xlws.FILTER(cek_realisasi[Akrual],cek_realisasi[Akun]=Pasca_rakernis[[#This Row],[Column1]],0)</f>
        <v>46505500</v>
      </c>
      <c r="U346" s="92">
        <f>IF(Pasca_rakernis[[#This Row],[Akrual]]&gt;Pasca_rakernis[[#This Row],[JUMLAH ]],Pasca_rakernis[[#This Row],[Akrual]]-Pasca_rakernis[[#This Row],[JUMLAH ]],0)</f>
        <v>0</v>
      </c>
    </row>
    <row r="347" spans="1:21" ht="13.2" hidden="1" x14ac:dyDescent="0.25">
      <c r="A347" s="22" t="s">
        <v>253</v>
      </c>
      <c r="B347" s="48"/>
      <c r="C347" s="49" t="s">
        <v>735</v>
      </c>
      <c r="D347" s="48">
        <v>48</v>
      </c>
      <c r="E347" s="48" t="s">
        <v>120</v>
      </c>
      <c r="F347" s="50">
        <v>1000000</v>
      </c>
      <c r="G347" s="122">
        <f t="shared" ref="G347:G355" si="48">ROUNDDOWN(D347*F347,-3)</f>
        <v>48000000</v>
      </c>
      <c r="H347" s="150"/>
      <c r="I347" s="49" t="s">
        <v>735</v>
      </c>
      <c r="J347" s="48">
        <v>48</v>
      </c>
      <c r="K347" s="48" t="s">
        <v>120</v>
      </c>
      <c r="L347" s="50">
        <v>1000000</v>
      </c>
      <c r="M347" s="50">
        <f t="shared" ref="M347:M355" si="49">ROUNDDOWN(J347*L347,-3)</f>
        <v>48000000</v>
      </c>
      <c r="N347" s="247">
        <f t="shared" ref="N347:N355" si="50">G347-M347</f>
        <v>0</v>
      </c>
      <c r="O347" s="178" t="str">
        <f t="shared" ref="O347:O355" si="51">IF(AND(ISBLANK(H347),N347&lt;&gt;0),"Rev detil","")</f>
        <v/>
      </c>
      <c r="P347" s="180"/>
      <c r="Q347" s="180"/>
      <c r="T347" s="50" cm="1">
        <f t="array" ref="T347">_xlfn._xlws.FILTER(cek_realisasi[Akrual],cek_realisasi[Akun]=Pasca_rakernis[[#This Row],[Column1]],0)</f>
        <v>15958000</v>
      </c>
      <c r="U347" s="50">
        <f>IF(Pasca_rakernis[[#This Row],[Akrual]]&gt;Pasca_rakernis[[#This Row],[JUMLAH ]],Pasca_rakernis[[#This Row],[Akrual]]-Pasca_rakernis[[#This Row],[JUMLAH ]],0)</f>
        <v>0</v>
      </c>
    </row>
    <row r="348" spans="1:21" ht="13.2" hidden="1" x14ac:dyDescent="0.25">
      <c r="A348" s="1" t="s">
        <v>254</v>
      </c>
      <c r="B348" s="48"/>
      <c r="C348" s="49" t="s">
        <v>562</v>
      </c>
      <c r="D348" s="48">
        <v>48</v>
      </c>
      <c r="E348" s="48" t="s">
        <v>120</v>
      </c>
      <c r="F348" s="50">
        <v>1500000</v>
      </c>
      <c r="G348" s="122">
        <f t="shared" si="48"/>
        <v>72000000</v>
      </c>
      <c r="H348" s="150"/>
      <c r="I348" s="49" t="s">
        <v>562</v>
      </c>
      <c r="J348" s="48">
        <v>48</v>
      </c>
      <c r="K348" s="48" t="s">
        <v>120</v>
      </c>
      <c r="L348" s="50">
        <v>1500000</v>
      </c>
      <c r="M348" s="50">
        <f t="shared" si="49"/>
        <v>72000000</v>
      </c>
      <c r="N348" s="247">
        <f t="shared" si="50"/>
        <v>0</v>
      </c>
      <c r="O348" s="178" t="str">
        <f t="shared" si="51"/>
        <v/>
      </c>
      <c r="P348" s="180"/>
      <c r="Q348" s="180"/>
      <c r="T348" s="50" cm="1">
        <f t="array" ref="T348">_xlfn._xlws.FILTER(cek_realisasi[Akrual],cek_realisasi[Akun]=Pasca_rakernis[[#This Row],[Column1]],0)</f>
        <v>23827500</v>
      </c>
      <c r="U348" s="50">
        <f>IF(Pasca_rakernis[[#This Row],[Akrual]]&gt;Pasca_rakernis[[#This Row],[JUMLAH ]],Pasca_rakernis[[#This Row],[Akrual]]-Pasca_rakernis[[#This Row],[JUMLAH ]],0)</f>
        <v>0</v>
      </c>
    </row>
    <row r="349" spans="1:21" ht="13.2" hidden="1" x14ac:dyDescent="0.25">
      <c r="A349" s="1" t="s">
        <v>255</v>
      </c>
      <c r="B349" s="48"/>
      <c r="C349" s="49" t="s">
        <v>736</v>
      </c>
      <c r="D349" s="48">
        <v>192</v>
      </c>
      <c r="E349" s="48" t="s">
        <v>120</v>
      </c>
      <c r="F349" s="50">
        <v>50000</v>
      </c>
      <c r="G349" s="122">
        <f t="shared" si="48"/>
        <v>9600000</v>
      </c>
      <c r="H349" s="150"/>
      <c r="I349" s="49" t="s">
        <v>736</v>
      </c>
      <c r="J349" s="48">
        <v>192</v>
      </c>
      <c r="K349" s="48" t="s">
        <v>120</v>
      </c>
      <c r="L349" s="50">
        <v>50000</v>
      </c>
      <c r="M349" s="50">
        <f t="shared" si="49"/>
        <v>9600000</v>
      </c>
      <c r="N349" s="247">
        <f t="shared" si="50"/>
        <v>0</v>
      </c>
      <c r="O349" s="178" t="str">
        <f t="shared" si="51"/>
        <v/>
      </c>
      <c r="P349" s="180"/>
      <c r="Q349" s="180"/>
      <c r="T349" s="50" cm="1">
        <f t="array" ref="T349">_xlfn._xlws.FILTER(cek_realisasi[Akrual],cek_realisasi[Akun]=Pasca_rakernis[[#This Row],[Column1]],0)</f>
        <v>1600000</v>
      </c>
      <c r="U349" s="50">
        <f>IF(Pasca_rakernis[[#This Row],[Akrual]]&gt;Pasca_rakernis[[#This Row],[JUMLAH ]],Pasca_rakernis[[#This Row],[Akrual]]-Pasca_rakernis[[#This Row],[JUMLAH ]],0)</f>
        <v>0</v>
      </c>
    </row>
    <row r="350" spans="1:21" ht="13.2" hidden="1" x14ac:dyDescent="0.25">
      <c r="A350" s="1" t="s">
        <v>256</v>
      </c>
      <c r="B350" s="48"/>
      <c r="C350" s="49" t="s">
        <v>737</v>
      </c>
      <c r="D350" s="48">
        <v>192</v>
      </c>
      <c r="E350" s="48" t="s">
        <v>120</v>
      </c>
      <c r="F350" s="50">
        <v>55000</v>
      </c>
      <c r="G350" s="122">
        <f t="shared" si="48"/>
        <v>10560000</v>
      </c>
      <c r="H350" s="150"/>
      <c r="I350" s="49" t="s">
        <v>737</v>
      </c>
      <c r="J350" s="48">
        <v>192</v>
      </c>
      <c r="K350" s="48" t="s">
        <v>120</v>
      </c>
      <c r="L350" s="50">
        <v>55000</v>
      </c>
      <c r="M350" s="50">
        <f t="shared" si="49"/>
        <v>10560000</v>
      </c>
      <c r="N350" s="247">
        <f t="shared" si="50"/>
        <v>0</v>
      </c>
      <c r="O350" s="178" t="str">
        <f t="shared" si="51"/>
        <v/>
      </c>
      <c r="P350" s="180"/>
      <c r="Q350" s="180"/>
      <c r="T350" s="50" cm="1">
        <f t="array" ref="T350">_xlfn._xlws.FILTER(cek_realisasi[Akrual],cek_realisasi[Akun]=Pasca_rakernis[[#This Row],[Column1]],0)</f>
        <v>1760000</v>
      </c>
      <c r="U350" s="50">
        <f>IF(Pasca_rakernis[[#This Row],[Akrual]]&gt;Pasca_rakernis[[#This Row],[JUMLAH ]],Pasca_rakernis[[#This Row],[Akrual]]-Pasca_rakernis[[#This Row],[JUMLAH ]],0)</f>
        <v>0</v>
      </c>
    </row>
    <row r="351" spans="1:21" ht="13.2" hidden="1" x14ac:dyDescent="0.25">
      <c r="A351" s="1" t="s">
        <v>257</v>
      </c>
      <c r="B351" s="48"/>
      <c r="C351" s="49" t="s">
        <v>738</v>
      </c>
      <c r="D351" s="48">
        <v>60</v>
      </c>
      <c r="E351" s="48" t="s">
        <v>258</v>
      </c>
      <c r="F351" s="50">
        <v>220000</v>
      </c>
      <c r="G351" s="122">
        <f t="shared" si="48"/>
        <v>13200000</v>
      </c>
      <c r="H351" s="150"/>
      <c r="I351" s="49" t="s">
        <v>738</v>
      </c>
      <c r="J351" s="48">
        <v>60</v>
      </c>
      <c r="K351" s="48" t="s">
        <v>258</v>
      </c>
      <c r="L351" s="50">
        <v>220000</v>
      </c>
      <c r="M351" s="50">
        <f t="shared" si="49"/>
        <v>13200000</v>
      </c>
      <c r="N351" s="247">
        <f t="shared" si="50"/>
        <v>0</v>
      </c>
      <c r="O351" s="178" t="str">
        <f t="shared" si="51"/>
        <v/>
      </c>
      <c r="P351" s="180"/>
      <c r="Q351" s="180"/>
      <c r="T351" s="50" cm="1">
        <f t="array" ref="T351">_xlfn._xlws.FILTER(cek_realisasi[Akrual],cek_realisasi[Akun]=Pasca_rakernis[[#This Row],[Column1]],0)</f>
        <v>1600000</v>
      </c>
      <c r="U351" s="50">
        <f>IF(Pasca_rakernis[[#This Row],[Akrual]]&gt;Pasca_rakernis[[#This Row],[JUMLAH ]],Pasca_rakernis[[#This Row],[Akrual]]-Pasca_rakernis[[#This Row],[JUMLAH ]],0)</f>
        <v>0</v>
      </c>
    </row>
    <row r="352" spans="1:21" ht="13.2" hidden="1" x14ac:dyDescent="0.25">
      <c r="A352" s="1" t="s">
        <v>259</v>
      </c>
      <c r="B352" s="48"/>
      <c r="C352" s="49" t="s">
        <v>739</v>
      </c>
      <c r="D352" s="48">
        <v>60</v>
      </c>
      <c r="E352" s="48" t="s">
        <v>258</v>
      </c>
      <c r="F352" s="50">
        <v>240000</v>
      </c>
      <c r="G352" s="122">
        <f t="shared" si="48"/>
        <v>14400000</v>
      </c>
      <c r="H352" s="150"/>
      <c r="I352" s="49" t="s">
        <v>739</v>
      </c>
      <c r="J352" s="48">
        <v>60</v>
      </c>
      <c r="K352" s="48" t="s">
        <v>258</v>
      </c>
      <c r="L352" s="50">
        <v>240000</v>
      </c>
      <c r="M352" s="50">
        <f t="shared" si="49"/>
        <v>14400000</v>
      </c>
      <c r="N352" s="247">
        <f t="shared" si="50"/>
        <v>0</v>
      </c>
      <c r="O352" s="178" t="str">
        <f t="shared" si="51"/>
        <v/>
      </c>
      <c r="P352" s="180"/>
      <c r="Q352" s="180"/>
      <c r="T352" s="50" cm="1">
        <f t="array" ref="T352">_xlfn._xlws.FILTER(cek_realisasi[Akrual],cek_realisasi[Akun]=Pasca_rakernis[[#This Row],[Column1]],0)</f>
        <v>1760000</v>
      </c>
      <c r="U352" s="50">
        <f>IF(Pasca_rakernis[[#This Row],[Akrual]]&gt;Pasca_rakernis[[#This Row],[JUMLAH ]],Pasca_rakernis[[#This Row],[Akrual]]-Pasca_rakernis[[#This Row],[JUMLAH ]],0)</f>
        <v>0</v>
      </c>
    </row>
    <row r="353" spans="1:21" ht="13.2" hidden="1" x14ac:dyDescent="0.25">
      <c r="A353" s="1" t="s">
        <v>260</v>
      </c>
      <c r="B353" s="48"/>
      <c r="C353" s="49" t="s">
        <v>740</v>
      </c>
      <c r="D353" s="48">
        <v>950</v>
      </c>
      <c r="E353" s="48" t="s">
        <v>741</v>
      </c>
      <c r="F353" s="50">
        <v>5000</v>
      </c>
      <c r="G353" s="122">
        <f t="shared" si="48"/>
        <v>4750000</v>
      </c>
      <c r="H353" s="150"/>
      <c r="I353" s="49" t="s">
        <v>740</v>
      </c>
      <c r="J353" s="48">
        <v>950</v>
      </c>
      <c r="K353" s="48" t="s">
        <v>741</v>
      </c>
      <c r="L353" s="50">
        <v>5000</v>
      </c>
      <c r="M353" s="50">
        <f t="shared" si="49"/>
        <v>4750000</v>
      </c>
      <c r="N353" s="247">
        <f t="shared" si="50"/>
        <v>0</v>
      </c>
      <c r="O353" s="178" t="str">
        <f t="shared" si="51"/>
        <v/>
      </c>
      <c r="P353" s="180"/>
      <c r="Q353" s="180"/>
      <c r="T353" s="50" cm="1">
        <f t="array" ref="T353">_xlfn._xlws.FILTER(cek_realisasi[Akrual],cek_realisasi[Akun]=Pasca_rakernis[[#This Row],[Column1]],0)</f>
        <v>0</v>
      </c>
      <c r="U353" s="50">
        <f>IF(Pasca_rakernis[[#This Row],[Akrual]]&gt;Pasca_rakernis[[#This Row],[JUMLAH ]],Pasca_rakernis[[#This Row],[Akrual]]-Pasca_rakernis[[#This Row],[JUMLAH ]],0)</f>
        <v>0</v>
      </c>
    </row>
    <row r="354" spans="1:21" ht="13.2" hidden="1" x14ac:dyDescent="0.25">
      <c r="A354" s="1" t="s">
        <v>262</v>
      </c>
      <c r="B354" s="48"/>
      <c r="C354" s="49" t="s">
        <v>742</v>
      </c>
      <c r="D354" s="48">
        <v>50</v>
      </c>
      <c r="E354" s="48" t="s">
        <v>263</v>
      </c>
      <c r="F354" s="50">
        <v>220000</v>
      </c>
      <c r="G354" s="122">
        <f t="shared" si="48"/>
        <v>11000000</v>
      </c>
      <c r="H354" s="150"/>
      <c r="I354" s="49" t="s">
        <v>742</v>
      </c>
      <c r="J354" s="48">
        <v>50</v>
      </c>
      <c r="K354" s="48" t="s">
        <v>263</v>
      </c>
      <c r="L354" s="50">
        <v>220000</v>
      </c>
      <c r="M354" s="50">
        <f t="shared" si="49"/>
        <v>11000000</v>
      </c>
      <c r="N354" s="247">
        <f t="shared" si="50"/>
        <v>0</v>
      </c>
      <c r="O354" s="178" t="str">
        <f t="shared" si="51"/>
        <v/>
      </c>
      <c r="P354" s="180"/>
      <c r="Q354" s="180"/>
      <c r="T354" s="50" cm="1">
        <f t="array" ref="T354">_xlfn._xlws.FILTER(cek_realisasi[Akrual],cek_realisasi[Akun]=Pasca_rakernis[[#This Row],[Column1]],0)</f>
        <v>0</v>
      </c>
      <c r="U354" s="50">
        <f>IF(Pasca_rakernis[[#This Row],[Akrual]]&gt;Pasca_rakernis[[#This Row],[JUMLAH ]],Pasca_rakernis[[#This Row],[Akrual]]-Pasca_rakernis[[#This Row],[JUMLAH ]],0)</f>
        <v>0</v>
      </c>
    </row>
    <row r="355" spans="1:21" ht="13.2" hidden="1" x14ac:dyDescent="0.25">
      <c r="A355" s="1" t="s">
        <v>264</v>
      </c>
      <c r="B355" s="48"/>
      <c r="C355" s="49" t="s">
        <v>743</v>
      </c>
      <c r="D355" s="48">
        <v>950</v>
      </c>
      <c r="E355" s="48" t="s">
        <v>261</v>
      </c>
      <c r="F355" s="50">
        <v>25000</v>
      </c>
      <c r="G355" s="122">
        <f t="shared" si="48"/>
        <v>23750000</v>
      </c>
      <c r="H355" s="150"/>
      <c r="I355" s="49" t="s">
        <v>743</v>
      </c>
      <c r="J355" s="48">
        <v>950</v>
      </c>
      <c r="K355" s="48" t="s">
        <v>261</v>
      </c>
      <c r="L355" s="50">
        <v>25000</v>
      </c>
      <c r="M355" s="50">
        <f t="shared" si="49"/>
        <v>23750000</v>
      </c>
      <c r="N355" s="247">
        <f t="shared" si="50"/>
        <v>0</v>
      </c>
      <c r="O355" s="178" t="str">
        <f t="shared" si="51"/>
        <v/>
      </c>
      <c r="P355" s="180"/>
      <c r="Q355" s="180"/>
      <c r="T355" s="50" cm="1">
        <f t="array" ref="T355">_xlfn._xlws.FILTER(cek_realisasi[Akrual],cek_realisasi[Akun]=Pasca_rakernis[[#This Row],[Column1]],0)</f>
        <v>0</v>
      </c>
      <c r="U355" s="50">
        <f>IF(Pasca_rakernis[[#This Row],[Akrual]]&gt;Pasca_rakernis[[#This Row],[JUMLAH ]],Pasca_rakernis[[#This Row],[Akrual]]-Pasca_rakernis[[#This Row],[JUMLAH ]],0)</f>
        <v>0</v>
      </c>
    </row>
    <row r="356" spans="1:21" ht="13.2" x14ac:dyDescent="0.25">
      <c r="A356" s="1" t="s">
        <v>265</v>
      </c>
      <c r="B356" s="63" t="s">
        <v>266</v>
      </c>
      <c r="C356" s="64" t="s">
        <v>267</v>
      </c>
      <c r="D356" s="63"/>
      <c r="E356" s="63"/>
      <c r="F356" s="65"/>
      <c r="G356" s="127">
        <f>SUM(G357,G359)</f>
        <v>150000000</v>
      </c>
      <c r="H356" s="155" t="s">
        <v>266</v>
      </c>
      <c r="I356" s="64" t="s">
        <v>267</v>
      </c>
      <c r="J356" s="63"/>
      <c r="K356" s="63"/>
      <c r="L356" s="65"/>
      <c r="M356" s="65">
        <f>SUM(M357,M359)</f>
        <v>119000000</v>
      </c>
      <c r="N356" s="327">
        <f>SUM(N357,N359)</f>
        <v>31000000</v>
      </c>
      <c r="O356" s="207" t="s">
        <v>977</v>
      </c>
      <c r="P356" s="180" t="s">
        <v>505</v>
      </c>
      <c r="Q356" s="180" t="s">
        <v>506</v>
      </c>
      <c r="S356" s="223"/>
      <c r="T356" s="65" cm="1">
        <f t="array" ref="T356">_xlfn._xlws.FILTER(cek_realisasi[Akrual],cek_realisasi[Akun]=Pasca_rakernis[[#This Row],[Column1]],0)</f>
        <v>17659000</v>
      </c>
      <c r="U356" s="65">
        <f>IF(Pasca_rakernis[[#This Row],[Akrual]]&gt;Pasca_rakernis[[#This Row],[JUMLAH ]],Pasca_rakernis[[#This Row],[Akrual]]-Pasca_rakernis[[#This Row],[JUMLAH ]],0)</f>
        <v>0</v>
      </c>
    </row>
    <row r="357" spans="1:21" ht="13.2" x14ac:dyDescent="0.25">
      <c r="A357" s="1" t="s">
        <v>268</v>
      </c>
      <c r="B357" s="51" t="s">
        <v>744</v>
      </c>
      <c r="C357" s="52" t="s">
        <v>269</v>
      </c>
      <c r="D357" s="51"/>
      <c r="E357" s="51"/>
      <c r="F357" s="53"/>
      <c r="G357" s="123">
        <f>G358</f>
        <v>30000000</v>
      </c>
      <c r="H357" s="151" t="s">
        <v>744</v>
      </c>
      <c r="I357" s="52" t="s">
        <v>269</v>
      </c>
      <c r="J357" s="51"/>
      <c r="K357" s="51"/>
      <c r="L357" s="53"/>
      <c r="M357" s="53">
        <f>M358</f>
        <v>9000000</v>
      </c>
      <c r="N357" s="324">
        <f>N358</f>
        <v>21000000</v>
      </c>
      <c r="O357" s="207" t="s">
        <v>977</v>
      </c>
      <c r="P357" s="180"/>
      <c r="Q357" s="180"/>
      <c r="R357" s="252" t="s">
        <v>236</v>
      </c>
      <c r="S357" s="223" t="s">
        <v>506</v>
      </c>
      <c r="T357" s="53" cm="1">
        <f t="array" ref="T357">_xlfn._xlws.FILTER(cek_realisasi[Akrual],cek_realisasi[Akun]=Pasca_rakernis[[#This Row],[Column1]],0)</f>
        <v>2809000</v>
      </c>
      <c r="U357" s="53">
        <f>IF(Pasca_rakernis[[#This Row],[Akrual]]&gt;Pasca_rakernis[[#This Row],[JUMLAH ]],Pasca_rakernis[[#This Row],[Akrual]]-Pasca_rakernis[[#This Row],[JUMLAH ]],0)</f>
        <v>0</v>
      </c>
    </row>
    <row r="358" spans="1:21" ht="13.2" x14ac:dyDescent="0.25">
      <c r="A358" s="1" t="s">
        <v>270</v>
      </c>
      <c r="B358" s="48"/>
      <c r="C358" s="49" t="s">
        <v>745</v>
      </c>
      <c r="D358" s="48">
        <v>12</v>
      </c>
      <c r="E358" s="48" t="s">
        <v>247</v>
      </c>
      <c r="F358" s="50">
        <v>2500000</v>
      </c>
      <c r="G358" s="122">
        <f>ROUNDDOWN(D358*F358,-3)</f>
        <v>30000000</v>
      </c>
      <c r="H358" s="150"/>
      <c r="I358" s="201" t="s">
        <v>745</v>
      </c>
      <c r="J358" s="202">
        <v>12</v>
      </c>
      <c r="K358" s="202" t="s">
        <v>247</v>
      </c>
      <c r="L358" s="204">
        <v>750000</v>
      </c>
      <c r="M358" s="204">
        <f>ROUNDDOWN(J358*L358,-3)</f>
        <v>9000000</v>
      </c>
      <c r="N358" s="376">
        <f>G358-M358</f>
        <v>21000000</v>
      </c>
      <c r="O358" s="187" t="str">
        <f>IF(AND(ISBLANK(H358),N358&lt;&gt;0),"Rev detil","")</f>
        <v>Rev detil</v>
      </c>
      <c r="P358" s="180"/>
      <c r="Q358" s="180"/>
      <c r="T358" s="204" cm="1">
        <f t="array" ref="T358">_xlfn._xlws.FILTER(cek_realisasi[Akrual],cek_realisasi[Akun]=Pasca_rakernis[[#This Row],[Column1]],0)</f>
        <v>2809000</v>
      </c>
      <c r="U358" s="204">
        <f>IF(Pasca_rakernis[[#This Row],[Akrual]]&gt;Pasca_rakernis[[#This Row],[JUMLAH ]],Pasca_rakernis[[#This Row],[Akrual]]-Pasca_rakernis[[#This Row],[JUMLAH ]],0)</f>
        <v>0</v>
      </c>
    </row>
    <row r="359" spans="1:21" ht="13.2" x14ac:dyDescent="0.25">
      <c r="A359" s="1" t="s">
        <v>271</v>
      </c>
      <c r="B359" s="45" t="s">
        <v>532</v>
      </c>
      <c r="C359" s="46" t="s">
        <v>159</v>
      </c>
      <c r="D359" s="45"/>
      <c r="E359" s="45"/>
      <c r="F359" s="47"/>
      <c r="G359" s="121">
        <f>SUM(G360:G361)</f>
        <v>120000000</v>
      </c>
      <c r="H359" s="149" t="s">
        <v>532</v>
      </c>
      <c r="I359" s="46" t="s">
        <v>159</v>
      </c>
      <c r="J359" s="45"/>
      <c r="K359" s="45"/>
      <c r="L359" s="47"/>
      <c r="M359" s="47">
        <f>SUM(M360:M361)</f>
        <v>110000000</v>
      </c>
      <c r="N359" s="323">
        <f>SUM(N360:N361)</f>
        <v>10000000</v>
      </c>
      <c r="O359" s="207" t="s">
        <v>977</v>
      </c>
      <c r="P359" s="180"/>
      <c r="Q359" s="180"/>
      <c r="R359" s="252" t="s">
        <v>236</v>
      </c>
      <c r="S359" s="223" t="s">
        <v>506</v>
      </c>
      <c r="T359" s="47" cm="1">
        <f t="array" ref="T359">_xlfn._xlws.FILTER(cek_realisasi[Akrual],cek_realisasi[Akun]=Pasca_rakernis[[#This Row],[Column1]],0)</f>
        <v>14850000</v>
      </c>
      <c r="U359" s="47">
        <f>IF(Pasca_rakernis[[#This Row],[Akrual]]&gt;Pasca_rakernis[[#This Row],[JUMLAH ]],Pasca_rakernis[[#This Row],[Akrual]]-Pasca_rakernis[[#This Row],[JUMLAH ]],0)</f>
        <v>0</v>
      </c>
    </row>
    <row r="360" spans="1:21" ht="13.2" hidden="1" x14ac:dyDescent="0.25">
      <c r="A360" s="1" t="s">
        <v>272</v>
      </c>
      <c r="B360" s="48"/>
      <c r="C360" s="49" t="s">
        <v>746</v>
      </c>
      <c r="D360" s="48">
        <v>12</v>
      </c>
      <c r="E360" s="48" t="s">
        <v>247</v>
      </c>
      <c r="F360" s="50">
        <v>5000000</v>
      </c>
      <c r="G360" s="122">
        <f>ROUNDDOWN(D360*F360,-3)</f>
        <v>60000000</v>
      </c>
      <c r="H360" s="150"/>
      <c r="I360" s="49" t="s">
        <v>746</v>
      </c>
      <c r="J360" s="48">
        <v>12</v>
      </c>
      <c r="K360" s="48" t="s">
        <v>247</v>
      </c>
      <c r="L360" s="50">
        <v>5000000</v>
      </c>
      <c r="M360" s="50">
        <f>ROUNDDOWN(J360*L360,-3)</f>
        <v>60000000</v>
      </c>
      <c r="N360" s="247">
        <f>G360-M360</f>
        <v>0</v>
      </c>
      <c r="O360" s="207" t="str">
        <f t="shared" ref="O360:O361" si="52">IF(AND(ISBLANK(H360),N360&lt;&gt;0),"Rev detil","")</f>
        <v/>
      </c>
      <c r="P360" s="180"/>
      <c r="Q360" s="180"/>
      <c r="T360" s="50" cm="1">
        <f t="array" ref="T360">_xlfn._xlws.FILTER(cek_realisasi[Akrual],cek_realisasi[Akun]=Pasca_rakernis[[#This Row],[Column1]],0)</f>
        <v>14850000</v>
      </c>
      <c r="U360" s="50">
        <f>IF(Pasca_rakernis[[#This Row],[Akrual]]&gt;Pasca_rakernis[[#This Row],[JUMLAH ]],Pasca_rakernis[[#This Row],[Akrual]]-Pasca_rakernis[[#This Row],[JUMLAH ]],0)</f>
        <v>0</v>
      </c>
    </row>
    <row r="361" spans="1:21" ht="13.2" x14ac:dyDescent="0.25">
      <c r="A361" s="1" t="s">
        <v>273</v>
      </c>
      <c r="B361" s="48"/>
      <c r="C361" s="49" t="s">
        <v>747</v>
      </c>
      <c r="D361" s="48">
        <v>1</v>
      </c>
      <c r="E361" s="48" t="s">
        <v>147</v>
      </c>
      <c r="F361" s="50">
        <v>60000000</v>
      </c>
      <c r="G361" s="122">
        <f>ROUNDDOWN(D361*F361,-3)</f>
        <v>60000000</v>
      </c>
      <c r="H361" s="150"/>
      <c r="I361" s="201" t="s">
        <v>747</v>
      </c>
      <c r="J361" s="202">
        <v>1</v>
      </c>
      <c r="K361" s="202" t="s">
        <v>147</v>
      </c>
      <c r="L361" s="204">
        <v>50000000</v>
      </c>
      <c r="M361" s="204">
        <f>ROUNDDOWN(J361*L361,-3)</f>
        <v>50000000</v>
      </c>
      <c r="N361" s="376">
        <f>G361-M361</f>
        <v>10000000</v>
      </c>
      <c r="O361" s="187" t="str">
        <f t="shared" si="52"/>
        <v>Rev detil</v>
      </c>
      <c r="P361" s="180"/>
      <c r="Q361" s="180"/>
      <c r="T361" s="204" cm="1">
        <f t="array" ref="T361">_xlfn._xlws.FILTER(cek_realisasi[Akrual],cek_realisasi[Akun]=Pasca_rakernis[[#This Row],[Column1]],0)</f>
        <v>0</v>
      </c>
      <c r="U361" s="204">
        <f>IF(Pasca_rakernis[[#This Row],[Akrual]]&gt;Pasca_rakernis[[#This Row],[JUMLAH ]],Pasca_rakernis[[#This Row],[Akrual]]-Pasca_rakernis[[#This Row],[JUMLAH ]],0)</f>
        <v>0</v>
      </c>
    </row>
    <row r="362" spans="1:21" ht="13.2" x14ac:dyDescent="0.25">
      <c r="A362" s="1" t="s">
        <v>274</v>
      </c>
      <c r="B362" s="63" t="s">
        <v>275</v>
      </c>
      <c r="C362" s="64" t="s">
        <v>276</v>
      </c>
      <c r="D362" s="63"/>
      <c r="E362" s="63"/>
      <c r="F362" s="65"/>
      <c r="G362" s="127">
        <f>SUM(G363,G373)</f>
        <v>498162000</v>
      </c>
      <c r="H362" s="155" t="s">
        <v>275</v>
      </c>
      <c r="I362" s="64" t="s">
        <v>276</v>
      </c>
      <c r="J362" s="63"/>
      <c r="K362" s="63"/>
      <c r="L362" s="65"/>
      <c r="M362" s="65">
        <f>SUM(M363,M373)</f>
        <v>410362000</v>
      </c>
      <c r="N362" s="327">
        <f>SUM(N363,N373)</f>
        <v>87800000</v>
      </c>
      <c r="O362" s="207" t="s">
        <v>977</v>
      </c>
      <c r="P362" s="180" t="s">
        <v>505</v>
      </c>
      <c r="Q362" s="180" t="s">
        <v>506</v>
      </c>
      <c r="S362" s="223"/>
      <c r="T362" s="65" cm="1">
        <f t="array" ref="T362">_xlfn._xlws.FILTER(cek_realisasi[Akrual],cek_realisasi[Akun]=Pasca_rakernis[[#This Row],[Column1]],0)</f>
        <v>53030400</v>
      </c>
      <c r="U362" s="65">
        <f>IF(Pasca_rakernis[[#This Row],[Akrual]]&gt;Pasca_rakernis[[#This Row],[JUMLAH ]],Pasca_rakernis[[#This Row],[Akrual]]-Pasca_rakernis[[#This Row],[JUMLAH ]],0)</f>
        <v>0</v>
      </c>
    </row>
    <row r="363" spans="1:21" ht="13.2" x14ac:dyDescent="0.25">
      <c r="A363" s="1" t="s">
        <v>277</v>
      </c>
      <c r="B363" s="51" t="s">
        <v>748</v>
      </c>
      <c r="C363" s="52" t="s">
        <v>278</v>
      </c>
      <c r="D363" s="51"/>
      <c r="E363" s="51"/>
      <c r="F363" s="53"/>
      <c r="G363" s="123">
        <f>SUM(G364:G372)</f>
        <v>462162000</v>
      </c>
      <c r="H363" s="151" t="s">
        <v>748</v>
      </c>
      <c r="I363" s="52" t="s">
        <v>278</v>
      </c>
      <c r="J363" s="51"/>
      <c r="K363" s="51"/>
      <c r="L363" s="53"/>
      <c r="M363" s="53">
        <f>SUM(M364:M372)</f>
        <v>374362000</v>
      </c>
      <c r="N363" s="324">
        <f>SUM(N364:N372)</f>
        <v>87800000</v>
      </c>
      <c r="O363" s="207" t="s">
        <v>977</v>
      </c>
      <c r="P363" s="180"/>
      <c r="Q363" s="180"/>
      <c r="R363" s="252" t="s">
        <v>236</v>
      </c>
      <c r="S363" s="223" t="s">
        <v>506</v>
      </c>
      <c r="T363" s="53" cm="1">
        <f t="array" ref="T363">_xlfn._xlws.FILTER(cek_realisasi[Akrual],cek_realisasi[Akun]=Pasca_rakernis[[#This Row],[Column1]],0)</f>
        <v>44116400</v>
      </c>
      <c r="U363" s="53">
        <f>IF(Pasca_rakernis[[#This Row],[Akrual]]&gt;Pasca_rakernis[[#This Row],[JUMLAH ]],Pasca_rakernis[[#This Row],[Akrual]]-Pasca_rakernis[[#This Row],[JUMLAH ]],0)</f>
        <v>0</v>
      </c>
    </row>
    <row r="364" spans="1:21" ht="26.4" hidden="1" x14ac:dyDescent="0.25">
      <c r="A364" s="1" t="s">
        <v>279</v>
      </c>
      <c r="B364" s="48"/>
      <c r="C364" s="49" t="s">
        <v>749</v>
      </c>
      <c r="D364" s="48">
        <v>1</v>
      </c>
      <c r="E364" s="48" t="s">
        <v>111</v>
      </c>
      <c r="F364" s="50">
        <v>38730000</v>
      </c>
      <c r="G364" s="122">
        <f t="shared" ref="G364:G372" si="53">ROUNDDOWN(D364*F364,-3)</f>
        <v>38730000</v>
      </c>
      <c r="H364" s="150"/>
      <c r="I364" s="49" t="s">
        <v>749</v>
      </c>
      <c r="J364" s="48">
        <v>1</v>
      </c>
      <c r="K364" s="48" t="s">
        <v>111</v>
      </c>
      <c r="L364" s="50">
        <v>38730000</v>
      </c>
      <c r="M364" s="50">
        <f t="shared" ref="M364:M372" si="54">ROUNDDOWN(J364*L364,-3)</f>
        <v>38730000</v>
      </c>
      <c r="N364" s="247">
        <f t="shared" ref="N364:N372" si="55">G364-M364</f>
        <v>0</v>
      </c>
      <c r="O364" s="207" t="str">
        <f t="shared" ref="O364:O372" si="56">IF(AND(ISBLANK(H364),N364&lt;&gt;0),"Rev detil","")</f>
        <v/>
      </c>
      <c r="P364" s="180"/>
      <c r="Q364" s="180"/>
      <c r="T364" s="50" cm="1">
        <f t="array" ref="T364">_xlfn._xlws.FILTER(cek_realisasi[Akrual],cek_realisasi[Akun]=Pasca_rakernis[[#This Row],[Column1]],0)</f>
        <v>6000000</v>
      </c>
      <c r="U364" s="50">
        <f>IF(Pasca_rakernis[[#This Row],[Akrual]]&gt;Pasca_rakernis[[#This Row],[JUMLAH ]],Pasca_rakernis[[#This Row],[Akrual]]-Pasca_rakernis[[#This Row],[JUMLAH ]],0)</f>
        <v>0</v>
      </c>
    </row>
    <row r="365" spans="1:21" ht="13.2" x14ac:dyDescent="0.25">
      <c r="A365" s="1" t="s">
        <v>280</v>
      </c>
      <c r="B365" s="48"/>
      <c r="C365" s="49" t="s">
        <v>750</v>
      </c>
      <c r="D365" s="48">
        <v>8</v>
      </c>
      <c r="E365" s="48" t="s">
        <v>751</v>
      </c>
      <c r="F365" s="50">
        <v>32850000</v>
      </c>
      <c r="G365" s="122">
        <f t="shared" si="53"/>
        <v>262800000</v>
      </c>
      <c r="H365" s="150"/>
      <c r="I365" s="201" t="s">
        <v>750</v>
      </c>
      <c r="J365" s="202">
        <v>7</v>
      </c>
      <c r="K365" s="202" t="s">
        <v>111</v>
      </c>
      <c r="L365" s="204">
        <v>25000000</v>
      </c>
      <c r="M365" s="204">
        <f t="shared" si="54"/>
        <v>175000000</v>
      </c>
      <c r="N365" s="376">
        <f t="shared" si="55"/>
        <v>87800000</v>
      </c>
      <c r="O365" s="187" t="str">
        <f t="shared" si="56"/>
        <v>Rev detil</v>
      </c>
      <c r="P365" s="180"/>
      <c r="Q365" s="180"/>
      <c r="T365" s="204" cm="1">
        <f t="array" ref="T365">_xlfn._xlws.FILTER(cek_realisasi[Akrual],cek_realisasi[Akun]=Pasca_rakernis[[#This Row],[Column1]],0)</f>
        <v>21588000</v>
      </c>
      <c r="U365" s="204">
        <f>IF(Pasca_rakernis[[#This Row],[Akrual]]&gt;Pasca_rakernis[[#This Row],[JUMLAH ]],Pasca_rakernis[[#This Row],[Akrual]]-Pasca_rakernis[[#This Row],[JUMLAH ]],0)</f>
        <v>0</v>
      </c>
    </row>
    <row r="366" spans="1:21" ht="13.2" hidden="1" x14ac:dyDescent="0.25">
      <c r="A366" s="1" t="s">
        <v>281</v>
      </c>
      <c r="B366" s="48"/>
      <c r="C366" s="49" t="s">
        <v>752</v>
      </c>
      <c r="D366" s="48">
        <v>5</v>
      </c>
      <c r="E366" s="48" t="s">
        <v>111</v>
      </c>
      <c r="F366" s="50">
        <v>3640000</v>
      </c>
      <c r="G366" s="122">
        <f t="shared" si="53"/>
        <v>18200000</v>
      </c>
      <c r="H366" s="150"/>
      <c r="I366" s="49" t="s">
        <v>752</v>
      </c>
      <c r="J366" s="48">
        <v>5</v>
      </c>
      <c r="K366" s="48" t="s">
        <v>111</v>
      </c>
      <c r="L366" s="50">
        <v>3640000</v>
      </c>
      <c r="M366" s="50">
        <f t="shared" si="54"/>
        <v>18200000</v>
      </c>
      <c r="N366" s="247">
        <f t="shared" si="55"/>
        <v>0</v>
      </c>
      <c r="O366" s="207" t="str">
        <f t="shared" si="56"/>
        <v/>
      </c>
      <c r="P366" s="180"/>
      <c r="Q366" s="180"/>
      <c r="T366" s="50" cm="1">
        <f t="array" ref="T366">_xlfn._xlws.FILTER(cek_realisasi[Akrual],cek_realisasi[Akun]=Pasca_rakernis[[#This Row],[Column1]],0)</f>
        <v>4003400</v>
      </c>
      <c r="U366" s="50">
        <f>IF(Pasca_rakernis[[#This Row],[Akrual]]&gt;Pasca_rakernis[[#This Row],[JUMLAH ]],Pasca_rakernis[[#This Row],[Akrual]]-Pasca_rakernis[[#This Row],[JUMLAH ]],0)</f>
        <v>0</v>
      </c>
    </row>
    <row r="367" spans="1:21" ht="13.2" hidden="1" x14ac:dyDescent="0.25">
      <c r="A367" s="1" t="s">
        <v>282</v>
      </c>
      <c r="B367" s="48"/>
      <c r="C367" s="49" t="s">
        <v>753</v>
      </c>
      <c r="D367" s="48">
        <v>30</v>
      </c>
      <c r="E367" s="48" t="s">
        <v>111</v>
      </c>
      <c r="F367" s="50">
        <v>730000</v>
      </c>
      <c r="G367" s="122">
        <f t="shared" si="53"/>
        <v>21900000</v>
      </c>
      <c r="H367" s="150"/>
      <c r="I367" s="49" t="s">
        <v>753</v>
      </c>
      <c r="J367" s="48">
        <v>30</v>
      </c>
      <c r="K367" s="48" t="s">
        <v>111</v>
      </c>
      <c r="L367" s="50">
        <v>730000</v>
      </c>
      <c r="M367" s="50">
        <f t="shared" si="54"/>
        <v>21900000</v>
      </c>
      <c r="N367" s="247">
        <f t="shared" si="55"/>
        <v>0</v>
      </c>
      <c r="O367" s="207" t="str">
        <f t="shared" si="56"/>
        <v/>
      </c>
      <c r="P367" s="180"/>
      <c r="Q367" s="180"/>
      <c r="T367" s="50" cm="1">
        <f t="array" ref="T367">_xlfn._xlws.FILTER(cek_realisasi[Akrual],cek_realisasi[Akun]=Pasca_rakernis[[#This Row],[Column1]],0)</f>
        <v>5575000</v>
      </c>
      <c r="U367" s="50">
        <f>IF(Pasca_rakernis[[#This Row],[Akrual]]&gt;Pasca_rakernis[[#This Row],[JUMLAH ]],Pasca_rakernis[[#This Row],[Akrual]]-Pasca_rakernis[[#This Row],[JUMLAH ]],0)</f>
        <v>0</v>
      </c>
    </row>
    <row r="368" spans="1:21" ht="13.2" hidden="1" x14ac:dyDescent="0.25">
      <c r="A368" s="1" t="s">
        <v>283</v>
      </c>
      <c r="B368" s="48"/>
      <c r="C368" s="49" t="s">
        <v>754</v>
      </c>
      <c r="D368" s="48">
        <v>35</v>
      </c>
      <c r="E368" s="48" t="s">
        <v>111</v>
      </c>
      <c r="F368" s="50">
        <v>730000</v>
      </c>
      <c r="G368" s="122">
        <f t="shared" si="53"/>
        <v>25550000</v>
      </c>
      <c r="H368" s="150"/>
      <c r="I368" s="49" t="s">
        <v>754</v>
      </c>
      <c r="J368" s="48">
        <v>35</v>
      </c>
      <c r="K368" s="48" t="s">
        <v>111</v>
      </c>
      <c r="L368" s="50">
        <v>730000</v>
      </c>
      <c r="M368" s="50">
        <f t="shared" si="54"/>
        <v>25550000</v>
      </c>
      <c r="N368" s="247">
        <f t="shared" si="55"/>
        <v>0</v>
      </c>
      <c r="O368" s="207" t="str">
        <f t="shared" si="56"/>
        <v/>
      </c>
      <c r="P368" s="180"/>
      <c r="Q368" s="180"/>
      <c r="T368" s="50" cm="1">
        <f t="array" ref="T368">_xlfn._xlws.FILTER(cek_realisasi[Akrual],cek_realisasi[Akun]=Pasca_rakernis[[#This Row],[Column1]],0)</f>
        <v>1475000</v>
      </c>
      <c r="U368" s="50">
        <f>IF(Pasca_rakernis[[#This Row],[Akrual]]&gt;Pasca_rakernis[[#This Row],[JUMLAH ]],Pasca_rakernis[[#This Row],[Akrual]]-Pasca_rakernis[[#This Row],[JUMLAH ]],0)</f>
        <v>0</v>
      </c>
    </row>
    <row r="369" spans="1:21" ht="13.2" hidden="1" x14ac:dyDescent="0.25">
      <c r="A369" s="1" t="s">
        <v>284</v>
      </c>
      <c r="B369" s="48"/>
      <c r="C369" s="49" t="s">
        <v>755</v>
      </c>
      <c r="D369" s="48">
        <v>40</v>
      </c>
      <c r="E369" s="48" t="s">
        <v>111</v>
      </c>
      <c r="F369" s="50">
        <v>690000</v>
      </c>
      <c r="G369" s="122">
        <f t="shared" si="53"/>
        <v>27600000</v>
      </c>
      <c r="H369" s="150"/>
      <c r="I369" s="49" t="s">
        <v>755</v>
      </c>
      <c r="J369" s="48">
        <v>40</v>
      </c>
      <c r="K369" s="48" t="s">
        <v>111</v>
      </c>
      <c r="L369" s="50">
        <v>690000</v>
      </c>
      <c r="M369" s="50">
        <f t="shared" si="54"/>
        <v>27600000</v>
      </c>
      <c r="N369" s="247">
        <f t="shared" si="55"/>
        <v>0</v>
      </c>
      <c r="O369" s="207" t="str">
        <f t="shared" si="56"/>
        <v/>
      </c>
      <c r="P369" s="180"/>
      <c r="Q369" s="180"/>
      <c r="T369" s="50" cm="1">
        <f t="array" ref="T369">_xlfn._xlws.FILTER(cek_realisasi[Akrual],cek_realisasi[Akun]=Pasca_rakernis[[#This Row],[Column1]],0)</f>
        <v>2050000</v>
      </c>
      <c r="U369" s="50">
        <f>IF(Pasca_rakernis[[#This Row],[Akrual]]&gt;Pasca_rakernis[[#This Row],[JUMLAH ]],Pasca_rakernis[[#This Row],[Akrual]]-Pasca_rakernis[[#This Row],[JUMLAH ]],0)</f>
        <v>0</v>
      </c>
    </row>
    <row r="370" spans="1:21" ht="13.2" hidden="1" x14ac:dyDescent="0.25">
      <c r="A370" s="1" t="s">
        <v>285</v>
      </c>
      <c r="B370" s="48"/>
      <c r="C370" s="49" t="s">
        <v>756</v>
      </c>
      <c r="D370" s="48">
        <v>3</v>
      </c>
      <c r="E370" s="48" t="s">
        <v>111</v>
      </c>
      <c r="F370" s="50">
        <v>3500000</v>
      </c>
      <c r="G370" s="122">
        <f t="shared" si="53"/>
        <v>10500000</v>
      </c>
      <c r="H370" s="150"/>
      <c r="I370" s="49" t="s">
        <v>756</v>
      </c>
      <c r="J370" s="48">
        <v>3</v>
      </c>
      <c r="K370" s="48" t="s">
        <v>111</v>
      </c>
      <c r="L370" s="50">
        <v>3500000</v>
      </c>
      <c r="M370" s="50">
        <f t="shared" si="54"/>
        <v>10500000</v>
      </c>
      <c r="N370" s="247">
        <f t="shared" si="55"/>
        <v>0</v>
      </c>
      <c r="O370" s="207" t="str">
        <f t="shared" si="56"/>
        <v/>
      </c>
      <c r="P370" s="180"/>
      <c r="Q370" s="180"/>
      <c r="T370" s="50" cm="1">
        <f t="array" ref="T370">_xlfn._xlws.FILTER(cek_realisasi[Akrual],cek_realisasi[Akun]=Pasca_rakernis[[#This Row],[Column1]],0)</f>
        <v>3425000</v>
      </c>
      <c r="U370" s="50">
        <f>IF(Pasca_rakernis[[#This Row],[Akrual]]&gt;Pasca_rakernis[[#This Row],[JUMLAH ]],Pasca_rakernis[[#This Row],[Akrual]]-Pasca_rakernis[[#This Row],[JUMLAH ]],0)</f>
        <v>0</v>
      </c>
    </row>
    <row r="371" spans="1:21" ht="13.2" hidden="1" x14ac:dyDescent="0.25">
      <c r="A371" s="1" t="s">
        <v>286</v>
      </c>
      <c r="B371" s="48"/>
      <c r="C371" s="49" t="s">
        <v>757</v>
      </c>
      <c r="D371" s="48">
        <v>6</v>
      </c>
      <c r="E371" s="48" t="s">
        <v>111</v>
      </c>
      <c r="F371" s="50">
        <v>470000</v>
      </c>
      <c r="G371" s="122">
        <f t="shared" si="53"/>
        <v>2820000</v>
      </c>
      <c r="H371" s="150"/>
      <c r="I371" s="49" t="s">
        <v>757</v>
      </c>
      <c r="J371" s="48">
        <v>6</v>
      </c>
      <c r="K371" s="48" t="s">
        <v>111</v>
      </c>
      <c r="L371" s="50">
        <v>470000</v>
      </c>
      <c r="M371" s="50">
        <f t="shared" si="54"/>
        <v>2820000</v>
      </c>
      <c r="N371" s="247">
        <f t="shared" si="55"/>
        <v>0</v>
      </c>
      <c r="O371" s="207" t="str">
        <f t="shared" si="56"/>
        <v/>
      </c>
      <c r="P371" s="180"/>
      <c r="Q371" s="180"/>
      <c r="T371" s="50" cm="1">
        <f t="array" ref="T371">_xlfn._xlws.FILTER(cek_realisasi[Akrual],cek_realisasi[Akun]=Pasca_rakernis[[#This Row],[Column1]],0)</f>
        <v>0</v>
      </c>
      <c r="U371" s="50">
        <f>IF(Pasca_rakernis[[#This Row],[Akrual]]&gt;Pasca_rakernis[[#This Row],[JUMLAH ]],Pasca_rakernis[[#This Row],[Akrual]]-Pasca_rakernis[[#This Row],[JUMLAH ]],0)</f>
        <v>0</v>
      </c>
    </row>
    <row r="372" spans="1:21" ht="13.2" hidden="1" x14ac:dyDescent="0.25">
      <c r="A372" s="1" t="s">
        <v>287</v>
      </c>
      <c r="B372" s="48"/>
      <c r="C372" s="49" t="s">
        <v>758</v>
      </c>
      <c r="D372" s="48">
        <v>1</v>
      </c>
      <c r="E372" s="48" t="s">
        <v>147</v>
      </c>
      <c r="F372" s="50">
        <v>54062000</v>
      </c>
      <c r="G372" s="122">
        <f t="shared" si="53"/>
        <v>54062000</v>
      </c>
      <c r="H372" s="150"/>
      <c r="I372" s="49" t="s">
        <v>758</v>
      </c>
      <c r="J372" s="48">
        <v>1</v>
      </c>
      <c r="K372" s="48" t="s">
        <v>147</v>
      </c>
      <c r="L372" s="50">
        <v>54062000</v>
      </c>
      <c r="M372" s="50">
        <f t="shared" si="54"/>
        <v>54062000</v>
      </c>
      <c r="N372" s="247">
        <f t="shared" si="55"/>
        <v>0</v>
      </c>
      <c r="O372" s="207" t="str">
        <f t="shared" si="56"/>
        <v/>
      </c>
      <c r="P372" s="180"/>
      <c r="Q372" s="180"/>
      <c r="T372" s="50" cm="1">
        <f t="array" ref="T372">_xlfn._xlws.FILTER(cek_realisasi[Akrual],cek_realisasi[Akun]=Pasca_rakernis[[#This Row],[Column1]],0)</f>
        <v>0</v>
      </c>
      <c r="U372" s="50">
        <f>IF(Pasca_rakernis[[#This Row],[Akrual]]&gt;Pasca_rakernis[[#This Row],[JUMLAH ]],Pasca_rakernis[[#This Row],[Akrual]]-Pasca_rakernis[[#This Row],[JUMLAH ]],0)</f>
        <v>0</v>
      </c>
    </row>
    <row r="373" spans="1:21" ht="13.2" x14ac:dyDescent="0.25">
      <c r="A373" s="1" t="s">
        <v>288</v>
      </c>
      <c r="B373" s="51" t="s">
        <v>759</v>
      </c>
      <c r="C373" s="52" t="s">
        <v>289</v>
      </c>
      <c r="D373" s="51"/>
      <c r="E373" s="51"/>
      <c r="F373" s="53"/>
      <c r="G373" s="123">
        <f>G374</f>
        <v>36000000</v>
      </c>
      <c r="H373" s="151" t="s">
        <v>759</v>
      </c>
      <c r="I373" s="52" t="s">
        <v>289</v>
      </c>
      <c r="J373" s="51"/>
      <c r="K373" s="51"/>
      <c r="L373" s="53"/>
      <c r="M373" s="53">
        <f>M374</f>
        <v>36000000</v>
      </c>
      <c r="N373" s="324">
        <f>N374</f>
        <v>0</v>
      </c>
      <c r="O373" s="207" t="s">
        <v>977</v>
      </c>
      <c r="P373" s="180"/>
      <c r="Q373" s="180"/>
      <c r="R373" s="252" t="s">
        <v>236</v>
      </c>
      <c r="S373" s="223" t="s">
        <v>506</v>
      </c>
      <c r="T373" s="53" cm="1">
        <f t="array" ref="T373">_xlfn._xlws.FILTER(cek_realisasi[Akrual],cek_realisasi[Akun]=Pasca_rakernis[[#This Row],[Column1]],0)</f>
        <v>8914000</v>
      </c>
      <c r="U373" s="53">
        <f>IF(Pasca_rakernis[[#This Row],[Akrual]]&gt;Pasca_rakernis[[#This Row],[JUMLAH ]],Pasca_rakernis[[#This Row],[Akrual]]-Pasca_rakernis[[#This Row],[JUMLAH ]],0)</f>
        <v>0</v>
      </c>
    </row>
    <row r="374" spans="1:21" ht="13.2" hidden="1" x14ac:dyDescent="0.25">
      <c r="A374" s="1" t="s">
        <v>290</v>
      </c>
      <c r="B374" s="48"/>
      <c r="C374" s="49" t="s">
        <v>760</v>
      </c>
      <c r="D374" s="48">
        <v>24</v>
      </c>
      <c r="E374" s="48" t="s">
        <v>291</v>
      </c>
      <c r="F374" s="50">
        <v>1500000</v>
      </c>
      <c r="G374" s="122">
        <f>ROUNDDOWN(D374*F374,-3)</f>
        <v>36000000</v>
      </c>
      <c r="H374" s="150"/>
      <c r="I374" s="49" t="s">
        <v>760</v>
      </c>
      <c r="J374" s="48">
        <v>24</v>
      </c>
      <c r="K374" s="48" t="s">
        <v>291</v>
      </c>
      <c r="L374" s="50">
        <v>1500000</v>
      </c>
      <c r="M374" s="50">
        <f>ROUNDDOWN(J374*L374,-3)</f>
        <v>36000000</v>
      </c>
      <c r="N374" s="247">
        <f>G374-M374</f>
        <v>0</v>
      </c>
      <c r="O374" s="178" t="str">
        <f>IF(AND(ISBLANK(H374),N374&lt;&gt;0),"Rev detil","")</f>
        <v/>
      </c>
      <c r="P374" s="180"/>
      <c r="Q374" s="180"/>
      <c r="T374" s="50" cm="1">
        <f t="array" ref="T374">_xlfn._xlws.FILTER(cek_realisasi[Akrual],cek_realisasi[Akun]=Pasca_rakernis[[#This Row],[Column1]],0)</f>
        <v>8914000</v>
      </c>
      <c r="U374" s="50">
        <f>IF(Pasca_rakernis[[#This Row],[Akrual]]&gt;Pasca_rakernis[[#This Row],[JUMLAH ]],Pasca_rakernis[[#This Row],[Akrual]]-Pasca_rakernis[[#This Row],[JUMLAH ]],0)</f>
        <v>0</v>
      </c>
    </row>
    <row r="375" spans="1:21" ht="26.4" x14ac:dyDescent="0.25">
      <c r="A375" s="1" t="s">
        <v>292</v>
      </c>
      <c r="B375" s="42" t="s">
        <v>293</v>
      </c>
      <c r="C375" s="43" t="s">
        <v>294</v>
      </c>
      <c r="D375" s="42"/>
      <c r="E375" s="42"/>
      <c r="F375" s="44"/>
      <c r="G375" s="120">
        <f>SUM(G376,G378)</f>
        <v>137396000</v>
      </c>
      <c r="H375" s="148" t="s">
        <v>293</v>
      </c>
      <c r="I375" s="43" t="s">
        <v>294</v>
      </c>
      <c r="J375" s="42"/>
      <c r="K375" s="42"/>
      <c r="L375" s="44"/>
      <c r="M375" s="44">
        <f>SUM(M376,M378)</f>
        <v>137396000</v>
      </c>
      <c r="N375" s="313">
        <f>SUM(N376,N378)</f>
        <v>0</v>
      </c>
      <c r="O375" s="207" t="s">
        <v>977</v>
      </c>
      <c r="P375" s="180" t="s">
        <v>505</v>
      </c>
      <c r="Q375" s="180" t="s">
        <v>506</v>
      </c>
      <c r="S375" s="223"/>
      <c r="T375" s="44" cm="1">
        <f t="array" ref="T375">_xlfn._xlws.FILTER(cek_realisasi[Akrual],cek_realisasi[Akun]=Pasca_rakernis[[#This Row],[Column1]],0)</f>
        <v>93952000</v>
      </c>
      <c r="U375" s="44">
        <f>IF(Pasca_rakernis[[#This Row],[Akrual]]&gt;Pasca_rakernis[[#This Row],[JUMLAH ]],Pasca_rakernis[[#This Row],[Akrual]]-Pasca_rakernis[[#This Row],[JUMLAH ]],0)</f>
        <v>0</v>
      </c>
    </row>
    <row r="376" spans="1:21" ht="13.2" hidden="1" x14ac:dyDescent="0.25">
      <c r="A376" s="1" t="s">
        <v>295</v>
      </c>
      <c r="B376" s="45" t="s">
        <v>716</v>
      </c>
      <c r="C376" s="46" t="s">
        <v>241</v>
      </c>
      <c r="D376" s="45"/>
      <c r="E376" s="45"/>
      <c r="F376" s="47"/>
      <c r="G376" s="121">
        <f>G377</f>
        <v>79060000</v>
      </c>
      <c r="H376" s="149" t="s">
        <v>716</v>
      </c>
      <c r="I376" s="46" t="s">
        <v>241</v>
      </c>
      <c r="J376" s="45"/>
      <c r="K376" s="45"/>
      <c r="L376" s="47"/>
      <c r="M376" s="47">
        <f>M377</f>
        <v>79060000</v>
      </c>
      <c r="N376" s="323">
        <f>N377</f>
        <v>0</v>
      </c>
      <c r="O376" s="208"/>
      <c r="P376" s="180"/>
      <c r="Q376" s="180"/>
      <c r="R376" s="252" t="s">
        <v>236</v>
      </c>
      <c r="S376" s="223" t="s">
        <v>506</v>
      </c>
      <c r="T376" s="47" cm="1">
        <f t="array" ref="T376">_xlfn._xlws.FILTER(cek_realisasi[Akrual],cek_realisasi[Akun]=Pasca_rakernis[[#This Row],[Column1]],0)</f>
        <v>75040000</v>
      </c>
      <c r="U376" s="47">
        <f>IF(Pasca_rakernis[[#This Row],[Akrual]]&gt;Pasca_rakernis[[#This Row],[JUMLAH ]],Pasca_rakernis[[#This Row],[Akrual]]-Pasca_rakernis[[#This Row],[JUMLAH ]],0)</f>
        <v>0</v>
      </c>
    </row>
    <row r="377" spans="1:21" ht="13.2" hidden="1" x14ac:dyDescent="0.25">
      <c r="A377" s="1" t="s">
        <v>296</v>
      </c>
      <c r="B377" s="48"/>
      <c r="C377" s="49" t="s">
        <v>761</v>
      </c>
      <c r="D377" s="48">
        <v>118</v>
      </c>
      <c r="E377" s="48" t="s">
        <v>297</v>
      </c>
      <c r="F377" s="50">
        <v>670000</v>
      </c>
      <c r="G377" s="122">
        <f>ROUNDDOWN(D377*F377,-3)</f>
        <v>79060000</v>
      </c>
      <c r="H377" s="150"/>
      <c r="I377" s="49" t="s">
        <v>761</v>
      </c>
      <c r="J377" s="48">
        <v>118</v>
      </c>
      <c r="K377" s="48" t="s">
        <v>297</v>
      </c>
      <c r="L377" s="50">
        <v>670000</v>
      </c>
      <c r="M377" s="50">
        <f>ROUNDDOWN(J377*L377,-3)</f>
        <v>79060000</v>
      </c>
      <c r="N377" s="247">
        <f>G377-M377</f>
        <v>0</v>
      </c>
      <c r="O377" s="178" t="str">
        <f>IF(AND(ISBLANK(H377),N377&lt;&gt;0),"Rev detil","")</f>
        <v/>
      </c>
      <c r="P377" s="180"/>
      <c r="Q377" s="180"/>
      <c r="T377" s="50" cm="1">
        <f t="array" ref="T377">_xlfn._xlws.FILTER(cek_realisasi[Akrual],cek_realisasi[Akun]=Pasca_rakernis[[#This Row],[Column1]],0)</f>
        <v>75040000</v>
      </c>
      <c r="U377" s="50">
        <f>IF(Pasca_rakernis[[#This Row],[Akrual]]&gt;Pasca_rakernis[[#This Row],[JUMLAH ]],Pasca_rakernis[[#This Row],[Akrual]]-Pasca_rakernis[[#This Row],[JUMLAH ]],0)</f>
        <v>0</v>
      </c>
    </row>
    <row r="378" spans="1:21" ht="13.2" hidden="1" x14ac:dyDescent="0.25">
      <c r="A378" s="1" t="s">
        <v>298</v>
      </c>
      <c r="B378" s="51" t="s">
        <v>762</v>
      </c>
      <c r="C378" s="52" t="s">
        <v>299</v>
      </c>
      <c r="D378" s="51"/>
      <c r="E378" s="51"/>
      <c r="F378" s="53"/>
      <c r="G378" s="123">
        <f>SUM(G379:G388)</f>
        <v>58336000</v>
      </c>
      <c r="H378" s="151" t="s">
        <v>762</v>
      </c>
      <c r="I378" s="52" t="s">
        <v>299</v>
      </c>
      <c r="J378" s="51"/>
      <c r="K378" s="51"/>
      <c r="L378" s="53"/>
      <c r="M378" s="53">
        <f>SUM(M379:M388)</f>
        <v>58336000</v>
      </c>
      <c r="N378" s="324">
        <f>SUM(N379:N388)</f>
        <v>0</v>
      </c>
      <c r="O378" s="209"/>
      <c r="P378" s="180"/>
      <c r="Q378" s="180"/>
      <c r="R378" s="252" t="s">
        <v>236</v>
      </c>
      <c r="S378" s="223" t="s">
        <v>506</v>
      </c>
      <c r="T378" s="53" cm="1">
        <f t="array" ref="T378">_xlfn._xlws.FILTER(cek_realisasi[Akrual],cek_realisasi[Akun]=Pasca_rakernis[[#This Row],[Column1]],0)</f>
        <v>18912000</v>
      </c>
      <c r="U378" s="53">
        <f>IF(Pasca_rakernis[[#This Row],[Akrual]]&gt;Pasca_rakernis[[#This Row],[JUMLAH ]],Pasca_rakernis[[#This Row],[Akrual]]-Pasca_rakernis[[#This Row],[JUMLAH ]],0)</f>
        <v>0</v>
      </c>
    </row>
    <row r="379" spans="1:21" ht="13.2" hidden="1" x14ac:dyDescent="0.25">
      <c r="A379" s="1" t="s">
        <v>300</v>
      </c>
      <c r="B379" s="48"/>
      <c r="C379" s="49" t="s">
        <v>763</v>
      </c>
      <c r="D379" s="48">
        <v>12</v>
      </c>
      <c r="E379" s="48" t="s">
        <v>184</v>
      </c>
      <c r="F379" s="50">
        <v>2920000</v>
      </c>
      <c r="G379" s="122">
        <f t="shared" ref="G379:G388" si="57">ROUNDDOWN(D379*F379,-3)</f>
        <v>35040000</v>
      </c>
      <c r="H379" s="150"/>
      <c r="I379" s="49" t="s">
        <v>763</v>
      </c>
      <c r="J379" s="48">
        <v>12</v>
      </c>
      <c r="K379" s="48" t="s">
        <v>184</v>
      </c>
      <c r="L379" s="50">
        <v>2920000</v>
      </c>
      <c r="M379" s="50">
        <f t="shared" ref="M379:M388" si="58">ROUNDDOWN(J379*L379,-3)</f>
        <v>35040000</v>
      </c>
      <c r="N379" s="247">
        <f t="shared" ref="N379:N388" si="59">G379-M379</f>
        <v>0</v>
      </c>
      <c r="O379" s="178" t="str">
        <f t="shared" ref="O379:O388" si="60">IF(AND(ISBLANK(H379),N379&lt;&gt;0),"Rev detil","")</f>
        <v/>
      </c>
      <c r="P379" s="180"/>
      <c r="Q379" s="180"/>
      <c r="T379" s="50" cm="1">
        <f t="array" ref="T379">_xlfn._xlws.FILTER(cek_realisasi[Akrual],cek_realisasi[Akun]=Pasca_rakernis[[#This Row],[Column1]],0)</f>
        <v>11680000</v>
      </c>
      <c r="U379" s="50">
        <f>IF(Pasca_rakernis[[#This Row],[Akrual]]&gt;Pasca_rakernis[[#This Row],[JUMLAH ]],Pasca_rakernis[[#This Row],[Akrual]]-Pasca_rakernis[[#This Row],[JUMLAH ]],0)</f>
        <v>0</v>
      </c>
    </row>
    <row r="380" spans="1:21" ht="13.2" hidden="1" x14ac:dyDescent="0.25">
      <c r="A380" s="1" t="s">
        <v>301</v>
      </c>
      <c r="B380" s="48"/>
      <c r="C380" s="49" t="s">
        <v>764</v>
      </c>
      <c r="D380" s="48">
        <v>12</v>
      </c>
      <c r="E380" s="48" t="s">
        <v>184</v>
      </c>
      <c r="F380" s="50">
        <v>324000</v>
      </c>
      <c r="G380" s="122">
        <f t="shared" si="57"/>
        <v>3888000</v>
      </c>
      <c r="H380" s="150"/>
      <c r="I380" s="49" t="s">
        <v>764</v>
      </c>
      <c r="J380" s="48">
        <v>12</v>
      </c>
      <c r="K380" s="48" t="s">
        <v>184</v>
      </c>
      <c r="L380" s="50">
        <v>324000</v>
      </c>
      <c r="M380" s="50">
        <f t="shared" si="58"/>
        <v>3888000</v>
      </c>
      <c r="N380" s="247">
        <f t="shared" si="59"/>
        <v>0</v>
      </c>
      <c r="O380" s="178" t="str">
        <f t="shared" si="60"/>
        <v/>
      </c>
      <c r="P380" s="180"/>
      <c r="Q380" s="180"/>
      <c r="T380" s="50" cm="1">
        <f t="array" ref="T380">_xlfn._xlws.FILTER(cek_realisasi[Akrual],cek_realisasi[Akun]=Pasca_rakernis[[#This Row],[Column1]],0)</f>
        <v>1296000</v>
      </c>
      <c r="U380" s="50">
        <f>IF(Pasca_rakernis[[#This Row],[Akrual]]&gt;Pasca_rakernis[[#This Row],[JUMLAH ]],Pasca_rakernis[[#This Row],[Akrual]]-Pasca_rakernis[[#This Row],[JUMLAH ]],0)</f>
        <v>0</v>
      </c>
    </row>
    <row r="381" spans="1:21" ht="13.2" hidden="1" x14ac:dyDescent="0.25">
      <c r="A381" s="1" t="s">
        <v>302</v>
      </c>
      <c r="B381" s="48"/>
      <c r="C381" s="49" t="s">
        <v>765</v>
      </c>
      <c r="D381" s="48">
        <v>12</v>
      </c>
      <c r="E381" s="48" t="s">
        <v>184</v>
      </c>
      <c r="F381" s="50">
        <v>324000</v>
      </c>
      <c r="G381" s="122">
        <f t="shared" si="57"/>
        <v>3888000</v>
      </c>
      <c r="H381" s="150"/>
      <c r="I381" s="49" t="s">
        <v>765</v>
      </c>
      <c r="J381" s="48">
        <v>12</v>
      </c>
      <c r="K381" s="48" t="s">
        <v>184</v>
      </c>
      <c r="L381" s="50">
        <v>324000</v>
      </c>
      <c r="M381" s="50">
        <f t="shared" si="58"/>
        <v>3888000</v>
      </c>
      <c r="N381" s="247">
        <f t="shared" si="59"/>
        <v>0</v>
      </c>
      <c r="O381" s="178" t="str">
        <f t="shared" si="60"/>
        <v/>
      </c>
      <c r="P381" s="180"/>
      <c r="Q381" s="180"/>
      <c r="T381" s="50" cm="1">
        <f t="array" ref="T381">_xlfn._xlws.FILTER(cek_realisasi[Akrual],cek_realisasi[Akun]=Pasca_rakernis[[#This Row],[Column1]],0)</f>
        <v>1296000</v>
      </c>
      <c r="U381" s="50">
        <f>IF(Pasca_rakernis[[#This Row],[Akrual]]&gt;Pasca_rakernis[[#This Row],[JUMLAH ]],Pasca_rakernis[[#This Row],[Akrual]]-Pasca_rakernis[[#This Row],[JUMLAH ]],0)</f>
        <v>0</v>
      </c>
    </row>
    <row r="382" spans="1:21" ht="13.2" hidden="1" x14ac:dyDescent="0.25">
      <c r="A382" s="1" t="s">
        <v>303</v>
      </c>
      <c r="B382" s="48"/>
      <c r="C382" s="49" t="s">
        <v>766</v>
      </c>
      <c r="D382" s="48">
        <v>12</v>
      </c>
      <c r="E382" s="48" t="s">
        <v>184</v>
      </c>
      <c r="F382" s="50">
        <v>680000</v>
      </c>
      <c r="G382" s="122">
        <f t="shared" si="57"/>
        <v>8160000</v>
      </c>
      <c r="H382" s="150"/>
      <c r="I382" s="49" t="s">
        <v>766</v>
      </c>
      <c r="J382" s="48">
        <v>12</v>
      </c>
      <c r="K382" s="48" t="s">
        <v>184</v>
      </c>
      <c r="L382" s="50">
        <v>680000</v>
      </c>
      <c r="M382" s="50">
        <f t="shared" si="58"/>
        <v>8160000</v>
      </c>
      <c r="N382" s="247">
        <f t="shared" si="59"/>
        <v>0</v>
      </c>
      <c r="O382" s="178" t="str">
        <f t="shared" si="60"/>
        <v/>
      </c>
      <c r="P382" s="180"/>
      <c r="Q382" s="180"/>
      <c r="T382" s="50" cm="1">
        <f t="array" ref="T382">_xlfn._xlws.FILTER(cek_realisasi[Akrual],cek_realisasi[Akun]=Pasca_rakernis[[#This Row],[Column1]],0)</f>
        <v>2720000</v>
      </c>
      <c r="U382" s="50">
        <f>IF(Pasca_rakernis[[#This Row],[Akrual]]&gt;Pasca_rakernis[[#This Row],[JUMLAH ]],Pasca_rakernis[[#This Row],[Akrual]]-Pasca_rakernis[[#This Row],[JUMLAH ]],0)</f>
        <v>0</v>
      </c>
    </row>
    <row r="383" spans="1:21" ht="13.2" hidden="1" x14ac:dyDescent="0.25">
      <c r="A383" s="1" t="s">
        <v>304</v>
      </c>
      <c r="B383" s="48"/>
      <c r="C383" s="49" t="s">
        <v>767</v>
      </c>
      <c r="D383" s="48">
        <v>12</v>
      </c>
      <c r="E383" s="48" t="s">
        <v>184</v>
      </c>
      <c r="F383" s="50">
        <v>200000</v>
      </c>
      <c r="G383" s="122">
        <f t="shared" si="57"/>
        <v>2400000</v>
      </c>
      <c r="H383" s="150"/>
      <c r="I383" s="49" t="s">
        <v>767</v>
      </c>
      <c r="J383" s="48">
        <v>12</v>
      </c>
      <c r="K383" s="48" t="s">
        <v>184</v>
      </c>
      <c r="L383" s="50">
        <v>200000</v>
      </c>
      <c r="M383" s="50">
        <f t="shared" si="58"/>
        <v>2400000</v>
      </c>
      <c r="N383" s="247">
        <f t="shared" si="59"/>
        <v>0</v>
      </c>
      <c r="O383" s="178" t="str">
        <f t="shared" si="60"/>
        <v/>
      </c>
      <c r="P383" s="180"/>
      <c r="Q383" s="180"/>
      <c r="T383" s="50" cm="1">
        <f t="array" ref="T383">_xlfn._xlws.FILTER(cek_realisasi[Akrual],cek_realisasi[Akun]=Pasca_rakernis[[#This Row],[Column1]],0)</f>
        <v>800000</v>
      </c>
      <c r="U383" s="50">
        <f>IF(Pasca_rakernis[[#This Row],[Akrual]]&gt;Pasca_rakernis[[#This Row],[JUMLAH ]],Pasca_rakernis[[#This Row],[Akrual]]-Pasca_rakernis[[#This Row],[JUMLAH ]],0)</f>
        <v>0</v>
      </c>
    </row>
    <row r="384" spans="1:21" ht="13.2" hidden="1" x14ac:dyDescent="0.25">
      <c r="A384" s="1" t="s">
        <v>305</v>
      </c>
      <c r="B384" s="48"/>
      <c r="C384" s="49" t="s">
        <v>768</v>
      </c>
      <c r="D384" s="48">
        <v>12</v>
      </c>
      <c r="E384" s="48" t="s">
        <v>184</v>
      </c>
      <c r="F384" s="50">
        <v>80000</v>
      </c>
      <c r="G384" s="122">
        <f t="shared" si="57"/>
        <v>960000</v>
      </c>
      <c r="H384" s="150"/>
      <c r="I384" s="49" t="s">
        <v>768</v>
      </c>
      <c r="J384" s="48">
        <v>12</v>
      </c>
      <c r="K384" s="48" t="s">
        <v>184</v>
      </c>
      <c r="L384" s="50">
        <v>80000</v>
      </c>
      <c r="M384" s="50">
        <f t="shared" si="58"/>
        <v>960000</v>
      </c>
      <c r="N384" s="247">
        <f t="shared" si="59"/>
        <v>0</v>
      </c>
      <c r="O384" s="178" t="str">
        <f t="shared" si="60"/>
        <v/>
      </c>
      <c r="P384" s="180"/>
      <c r="Q384" s="180"/>
      <c r="T384" s="50" cm="1">
        <f t="array" ref="T384">_xlfn._xlws.FILTER(cek_realisasi[Akrual],cek_realisasi[Akun]=Pasca_rakernis[[#This Row],[Column1]],0)</f>
        <v>320000</v>
      </c>
      <c r="U384" s="50">
        <f>IF(Pasca_rakernis[[#This Row],[Akrual]]&gt;Pasca_rakernis[[#This Row],[JUMLAH ]],Pasca_rakernis[[#This Row],[Akrual]]-Pasca_rakernis[[#This Row],[JUMLAH ]],0)</f>
        <v>0</v>
      </c>
    </row>
    <row r="385" spans="1:21" ht="13.2" hidden="1" x14ac:dyDescent="0.25">
      <c r="A385" s="1" t="s">
        <v>306</v>
      </c>
      <c r="B385" s="48"/>
      <c r="C385" s="49" t="s">
        <v>769</v>
      </c>
      <c r="D385" s="48">
        <v>12</v>
      </c>
      <c r="E385" s="48" t="s">
        <v>184</v>
      </c>
      <c r="F385" s="50">
        <v>200000</v>
      </c>
      <c r="G385" s="122">
        <f t="shared" si="57"/>
        <v>2400000</v>
      </c>
      <c r="H385" s="150"/>
      <c r="I385" s="49" t="s">
        <v>769</v>
      </c>
      <c r="J385" s="48">
        <v>12</v>
      </c>
      <c r="K385" s="48" t="s">
        <v>184</v>
      </c>
      <c r="L385" s="50">
        <v>200000</v>
      </c>
      <c r="M385" s="50">
        <f t="shared" si="58"/>
        <v>2400000</v>
      </c>
      <c r="N385" s="247">
        <f t="shared" si="59"/>
        <v>0</v>
      </c>
      <c r="O385" s="178" t="str">
        <f t="shared" si="60"/>
        <v/>
      </c>
      <c r="P385" s="180"/>
      <c r="Q385" s="180"/>
      <c r="T385" s="50" cm="1">
        <f t="array" ref="T385">_xlfn._xlws.FILTER(cek_realisasi[Akrual],cek_realisasi[Akun]=Pasca_rakernis[[#This Row],[Column1]],0)</f>
        <v>800000</v>
      </c>
      <c r="U385" s="50">
        <f>IF(Pasca_rakernis[[#This Row],[Akrual]]&gt;Pasca_rakernis[[#This Row],[JUMLAH ]],Pasca_rakernis[[#This Row],[Akrual]]-Pasca_rakernis[[#This Row],[JUMLAH ]],0)</f>
        <v>0</v>
      </c>
    </row>
    <row r="386" spans="1:21" ht="13.2" hidden="1" x14ac:dyDescent="0.25">
      <c r="A386" s="1" t="s">
        <v>307</v>
      </c>
      <c r="B386" s="48"/>
      <c r="C386" s="49" t="s">
        <v>770</v>
      </c>
      <c r="D386" s="48">
        <v>1</v>
      </c>
      <c r="E386" s="48" t="s">
        <v>26</v>
      </c>
      <c r="F386" s="50">
        <v>400000</v>
      </c>
      <c r="G386" s="122">
        <f t="shared" si="57"/>
        <v>400000</v>
      </c>
      <c r="H386" s="150"/>
      <c r="I386" s="49" t="s">
        <v>770</v>
      </c>
      <c r="J386" s="48">
        <v>1</v>
      </c>
      <c r="K386" s="48" t="s">
        <v>26</v>
      </c>
      <c r="L386" s="50">
        <v>400000</v>
      </c>
      <c r="M386" s="50">
        <f t="shared" si="58"/>
        <v>400000</v>
      </c>
      <c r="N386" s="247">
        <f t="shared" si="59"/>
        <v>0</v>
      </c>
      <c r="O386" s="178" t="str">
        <f t="shared" si="60"/>
        <v/>
      </c>
      <c r="P386" s="180"/>
      <c r="Q386" s="180"/>
      <c r="T386" s="50" cm="1">
        <f t="array" ref="T386">_xlfn._xlws.FILTER(cek_realisasi[Akrual],cek_realisasi[Akun]=Pasca_rakernis[[#This Row],[Column1]],0)</f>
        <v>0</v>
      </c>
      <c r="U386" s="50">
        <f>IF(Pasca_rakernis[[#This Row],[Akrual]]&gt;Pasca_rakernis[[#This Row],[JUMLAH ]],Pasca_rakernis[[#This Row],[Akrual]]-Pasca_rakernis[[#This Row],[JUMLAH ]],0)</f>
        <v>0</v>
      </c>
    </row>
    <row r="387" spans="1:21" ht="13.2" hidden="1" x14ac:dyDescent="0.25">
      <c r="A387" s="1" t="s">
        <v>308</v>
      </c>
      <c r="B387" s="48"/>
      <c r="C387" s="49" t="s">
        <v>771</v>
      </c>
      <c r="D387" s="48">
        <v>1</v>
      </c>
      <c r="E387" s="48" t="s">
        <v>26</v>
      </c>
      <c r="F387" s="50">
        <v>300000</v>
      </c>
      <c r="G387" s="122">
        <f t="shared" si="57"/>
        <v>300000</v>
      </c>
      <c r="H387" s="150"/>
      <c r="I387" s="49" t="s">
        <v>771</v>
      </c>
      <c r="J387" s="48">
        <v>1</v>
      </c>
      <c r="K387" s="48" t="s">
        <v>26</v>
      </c>
      <c r="L387" s="50">
        <v>300000</v>
      </c>
      <c r="M387" s="50">
        <f t="shared" si="58"/>
        <v>300000</v>
      </c>
      <c r="N387" s="247">
        <f t="shared" si="59"/>
        <v>0</v>
      </c>
      <c r="O387" s="178" t="str">
        <f t="shared" si="60"/>
        <v/>
      </c>
      <c r="P387" s="180"/>
      <c r="Q387" s="180"/>
      <c r="T387" s="50" cm="1">
        <f t="array" ref="T387">_xlfn._xlws.FILTER(cek_realisasi[Akrual],cek_realisasi[Akun]=Pasca_rakernis[[#This Row],[Column1]],0)</f>
        <v>0</v>
      </c>
      <c r="U387" s="50">
        <f>IF(Pasca_rakernis[[#This Row],[Akrual]]&gt;Pasca_rakernis[[#This Row],[JUMLAH ]],Pasca_rakernis[[#This Row],[Akrual]]-Pasca_rakernis[[#This Row],[JUMLAH ]],0)</f>
        <v>0</v>
      </c>
    </row>
    <row r="388" spans="1:21" ht="13.2" hidden="1" x14ac:dyDescent="0.25">
      <c r="A388" s="1" t="s">
        <v>309</v>
      </c>
      <c r="B388" s="48"/>
      <c r="C388" s="49" t="s">
        <v>772</v>
      </c>
      <c r="D388" s="48">
        <v>3</v>
      </c>
      <c r="E388" s="48" t="s">
        <v>26</v>
      </c>
      <c r="F388" s="50">
        <v>300000</v>
      </c>
      <c r="G388" s="122">
        <f t="shared" si="57"/>
        <v>900000</v>
      </c>
      <c r="H388" s="150"/>
      <c r="I388" s="49" t="s">
        <v>772</v>
      </c>
      <c r="J388" s="48">
        <v>3</v>
      </c>
      <c r="K388" s="48" t="s">
        <v>26</v>
      </c>
      <c r="L388" s="50">
        <v>300000</v>
      </c>
      <c r="M388" s="50">
        <f t="shared" si="58"/>
        <v>900000</v>
      </c>
      <c r="N388" s="247">
        <f t="shared" si="59"/>
        <v>0</v>
      </c>
      <c r="O388" s="178" t="str">
        <f t="shared" si="60"/>
        <v/>
      </c>
      <c r="P388" s="180"/>
      <c r="Q388" s="180"/>
      <c r="T388" s="50" cm="1">
        <f t="array" ref="T388">_xlfn._xlws.FILTER(cek_realisasi[Akrual],cek_realisasi[Akun]=Pasca_rakernis[[#This Row],[Column1]],0)</f>
        <v>0</v>
      </c>
      <c r="U388" s="50">
        <f>IF(Pasca_rakernis[[#This Row],[Akrual]]&gt;Pasca_rakernis[[#This Row],[JUMLAH ]],Pasca_rakernis[[#This Row],[Akrual]]-Pasca_rakernis[[#This Row],[JUMLAH ]],0)</f>
        <v>0</v>
      </c>
    </row>
    <row r="389" spans="1:21" ht="13.2" x14ac:dyDescent="0.25">
      <c r="A389" s="1" t="s">
        <v>310</v>
      </c>
      <c r="B389" s="72" t="s">
        <v>311</v>
      </c>
      <c r="C389" s="73" t="s">
        <v>773</v>
      </c>
      <c r="D389" s="72">
        <v>3</v>
      </c>
      <c r="E389" s="72" t="s">
        <v>774</v>
      </c>
      <c r="F389" s="74"/>
      <c r="G389" s="130">
        <f>G390</f>
        <v>200000000</v>
      </c>
      <c r="H389" s="158" t="s">
        <v>311</v>
      </c>
      <c r="I389" s="73" t="s">
        <v>773</v>
      </c>
      <c r="J389" s="72">
        <v>3</v>
      </c>
      <c r="K389" s="361" t="s">
        <v>774</v>
      </c>
      <c r="L389" s="74"/>
      <c r="M389" s="74">
        <f t="shared" ref="M389:N393" si="61">M390</f>
        <v>200000000</v>
      </c>
      <c r="N389" s="330">
        <f t="shared" si="61"/>
        <v>0</v>
      </c>
      <c r="O389" s="207" t="s">
        <v>977</v>
      </c>
      <c r="P389" s="180"/>
      <c r="Q389" s="180"/>
      <c r="T389" s="74" cm="1">
        <f t="array" ref="T389">_xlfn._xlws.FILTER(cek_realisasi[Akrual],cek_realisasi[Akun]=Pasca_rakernis[[#This Row],[Column1]],0)</f>
        <v>186990000</v>
      </c>
      <c r="U389" s="74">
        <f>IF(Pasca_rakernis[[#This Row],[Akrual]]&gt;Pasca_rakernis[[#This Row],[JUMLAH ]],Pasca_rakernis[[#This Row],[Akrual]]-Pasca_rakernis[[#This Row],[JUMLAH ]],0)</f>
        <v>0</v>
      </c>
    </row>
    <row r="390" spans="1:21" ht="13.2" hidden="1" x14ac:dyDescent="0.25">
      <c r="A390" s="1" t="s">
        <v>312</v>
      </c>
      <c r="B390" s="75" t="s">
        <v>313</v>
      </c>
      <c r="C390" s="76" t="s">
        <v>314</v>
      </c>
      <c r="D390" s="75">
        <v>2</v>
      </c>
      <c r="E390" s="75" t="s">
        <v>111</v>
      </c>
      <c r="F390" s="77"/>
      <c r="G390" s="77">
        <f>G391</f>
        <v>200000000</v>
      </c>
      <c r="H390" s="75" t="s">
        <v>313</v>
      </c>
      <c r="I390" s="76" t="s">
        <v>314</v>
      </c>
      <c r="J390" s="75">
        <v>2</v>
      </c>
      <c r="K390" s="75" t="s">
        <v>111</v>
      </c>
      <c r="L390" s="77"/>
      <c r="M390" s="77">
        <f t="shared" si="61"/>
        <v>200000000</v>
      </c>
      <c r="N390" s="331">
        <f t="shared" si="61"/>
        <v>0</v>
      </c>
      <c r="O390" s="214"/>
      <c r="P390" s="180"/>
      <c r="Q390" s="180"/>
      <c r="T390" s="77" cm="1">
        <f t="array" ref="T390">_xlfn._xlws.FILTER(cek_realisasi[Akrual],cek_realisasi[Akun]=Pasca_rakernis[[#This Row],[Column1]],0)</f>
        <v>186990000</v>
      </c>
      <c r="U390" s="77">
        <f>IF(Pasca_rakernis[[#This Row],[Akrual]]&gt;Pasca_rakernis[[#This Row],[JUMLAH ]],Pasca_rakernis[[#This Row],[Akrual]]-Pasca_rakernis[[#This Row],[JUMLAH ]],0)</f>
        <v>0</v>
      </c>
    </row>
    <row r="391" spans="1:21" ht="26.4" hidden="1" x14ac:dyDescent="0.25">
      <c r="A391" s="1" t="s">
        <v>775</v>
      </c>
      <c r="B391" s="287" t="s">
        <v>776</v>
      </c>
      <c r="C391" s="288" t="s">
        <v>777</v>
      </c>
      <c r="D391" s="287"/>
      <c r="E391" s="287" t="s">
        <v>553</v>
      </c>
      <c r="F391" s="289"/>
      <c r="G391" s="290">
        <f>G392</f>
        <v>200000000</v>
      </c>
      <c r="H391" s="291" t="s">
        <v>776</v>
      </c>
      <c r="I391" s="288" t="s">
        <v>777</v>
      </c>
      <c r="J391" s="287"/>
      <c r="K391" s="287" t="s">
        <v>553</v>
      </c>
      <c r="L391" s="289"/>
      <c r="M391" s="289">
        <f t="shared" si="61"/>
        <v>200000000</v>
      </c>
      <c r="N391" s="337">
        <f t="shared" si="61"/>
        <v>0</v>
      </c>
      <c r="O391" s="212"/>
      <c r="P391" s="180"/>
      <c r="Q391" s="180"/>
      <c r="T391" s="289" cm="1">
        <f t="array" ref="T391">_xlfn._xlws.FILTER(cek_realisasi[Akrual],cek_realisasi[Akun]=Pasca_rakernis[[#This Row],[Column1]],0)</f>
        <v>186990000</v>
      </c>
      <c r="U391" s="289">
        <f>IF(Pasca_rakernis[[#This Row],[Akrual]]&gt;Pasca_rakernis[[#This Row],[JUMLAH ]],Pasca_rakernis[[#This Row],[Akrual]]-Pasca_rakernis[[#This Row],[JUMLAH ]],0)</f>
        <v>0</v>
      </c>
    </row>
    <row r="392" spans="1:21" ht="26.4" hidden="1" x14ac:dyDescent="0.25">
      <c r="A392" s="1" t="s">
        <v>778</v>
      </c>
      <c r="B392" s="54" t="s">
        <v>21</v>
      </c>
      <c r="C392" s="55" t="s">
        <v>777</v>
      </c>
      <c r="D392" s="54"/>
      <c r="E392" s="54"/>
      <c r="F392" s="56"/>
      <c r="G392" s="124">
        <f>G393</f>
        <v>200000000</v>
      </c>
      <c r="H392" s="152" t="s">
        <v>21</v>
      </c>
      <c r="I392" s="55" t="s">
        <v>777</v>
      </c>
      <c r="J392" s="54"/>
      <c r="K392" s="54"/>
      <c r="L392" s="56"/>
      <c r="M392" s="56">
        <f t="shared" si="61"/>
        <v>200000000</v>
      </c>
      <c r="N392" s="326">
        <f t="shared" si="61"/>
        <v>0</v>
      </c>
      <c r="O392" s="210"/>
      <c r="P392" s="180" t="s">
        <v>505</v>
      </c>
      <c r="Q392" s="180" t="s">
        <v>506</v>
      </c>
      <c r="S392" s="223"/>
      <c r="T392" s="56" cm="1">
        <f t="array" ref="T392">_xlfn._xlws.FILTER(cek_realisasi[Akrual],cek_realisasi[Akun]=Pasca_rakernis[[#This Row],[Column1]],0)</f>
        <v>186990000</v>
      </c>
      <c r="U392" s="56">
        <f>IF(Pasca_rakernis[[#This Row],[Akrual]]&gt;Pasca_rakernis[[#This Row],[JUMLAH ]],Pasca_rakernis[[#This Row],[Akrual]]-Pasca_rakernis[[#This Row],[JUMLAH ]],0)</f>
        <v>0</v>
      </c>
    </row>
    <row r="393" spans="1:21" ht="13.2" hidden="1" x14ac:dyDescent="0.25">
      <c r="A393" s="1" t="s">
        <v>779</v>
      </c>
      <c r="B393" s="51" t="s">
        <v>607</v>
      </c>
      <c r="C393" s="52" t="s">
        <v>118</v>
      </c>
      <c r="D393" s="51"/>
      <c r="E393" s="51"/>
      <c r="F393" s="53"/>
      <c r="G393" s="123">
        <f>G394</f>
        <v>200000000</v>
      </c>
      <c r="H393" s="151" t="s">
        <v>607</v>
      </c>
      <c r="I393" s="52" t="s">
        <v>118</v>
      </c>
      <c r="J393" s="51"/>
      <c r="K393" s="51"/>
      <c r="L393" s="53"/>
      <c r="M393" s="53">
        <f t="shared" si="61"/>
        <v>200000000</v>
      </c>
      <c r="N393" s="324">
        <f t="shared" si="61"/>
        <v>0</v>
      </c>
      <c r="O393" s="209"/>
      <c r="P393" s="180"/>
      <c r="Q393" s="180"/>
      <c r="R393" s="252" t="s">
        <v>1011</v>
      </c>
      <c r="S393" s="223" t="s">
        <v>506</v>
      </c>
      <c r="T393" s="53" cm="1">
        <f t="array" ref="T393">_xlfn._xlws.FILTER(cek_realisasi[Akrual],cek_realisasi[Akun]=Pasca_rakernis[[#This Row],[Column1]],0)</f>
        <v>186990000</v>
      </c>
      <c r="U393" s="53">
        <f>IF(Pasca_rakernis[[#This Row],[Akrual]]&gt;Pasca_rakernis[[#This Row],[JUMLAH ]],Pasca_rakernis[[#This Row],[Akrual]]-Pasca_rakernis[[#This Row],[JUMLAH ]],0)</f>
        <v>0</v>
      </c>
    </row>
    <row r="394" spans="1:21" ht="13.2" hidden="1" x14ac:dyDescent="0.25">
      <c r="A394" s="1" t="s">
        <v>780</v>
      </c>
      <c r="B394" s="48"/>
      <c r="C394" s="49" t="s">
        <v>781</v>
      </c>
      <c r="D394" s="48">
        <v>1</v>
      </c>
      <c r="E394" s="48" t="s">
        <v>120</v>
      </c>
      <c r="F394" s="50">
        <v>200000000</v>
      </c>
      <c r="G394" s="122">
        <f>ROUNDDOWN(D394*F394,-3)</f>
        <v>200000000</v>
      </c>
      <c r="H394" s="150"/>
      <c r="I394" s="49" t="s">
        <v>781</v>
      </c>
      <c r="J394" s="48">
        <v>1</v>
      </c>
      <c r="K394" s="48" t="s">
        <v>120</v>
      </c>
      <c r="L394" s="50">
        <v>200000000</v>
      </c>
      <c r="M394" s="50">
        <f>ROUNDDOWN(J394*L394,-3)</f>
        <v>200000000</v>
      </c>
      <c r="N394" s="247">
        <f>G394-M394</f>
        <v>0</v>
      </c>
      <c r="O394" s="178" t="str">
        <f>IF(AND(ISBLANK(H394),N394&lt;&gt;0),"Rev detil","")</f>
        <v/>
      </c>
      <c r="P394" s="180"/>
      <c r="Q394" s="180"/>
      <c r="T394" s="50" cm="1">
        <f t="array" ref="T394">_xlfn._xlws.FILTER(cek_realisasi[Akrual],cek_realisasi[Akun]=Pasca_rakernis[[#This Row],[Column1]],0)</f>
        <v>186990000</v>
      </c>
      <c r="U394" s="50">
        <f>IF(Pasca_rakernis[[#This Row],[Akrual]]&gt;Pasca_rakernis[[#This Row],[JUMLAH ]],Pasca_rakernis[[#This Row],[Akrual]]-Pasca_rakernis[[#This Row],[JUMLAH ]],0)</f>
        <v>0</v>
      </c>
    </row>
    <row r="395" spans="1:21" ht="52.8" x14ac:dyDescent="0.25">
      <c r="A395" s="1" t="s">
        <v>315</v>
      </c>
      <c r="B395" s="100" t="s">
        <v>316</v>
      </c>
      <c r="C395" s="101" t="s">
        <v>782</v>
      </c>
      <c r="D395" s="100">
        <v>7</v>
      </c>
      <c r="E395" s="379" t="s">
        <v>783</v>
      </c>
      <c r="F395" s="379"/>
      <c r="G395" s="139">
        <f>SUM(G396,G479,G527)</f>
        <v>2633607000</v>
      </c>
      <c r="H395" s="168" t="s">
        <v>316</v>
      </c>
      <c r="I395" s="101" t="s">
        <v>782</v>
      </c>
      <c r="J395" s="100">
        <v>7</v>
      </c>
      <c r="K395" s="184" t="s">
        <v>783</v>
      </c>
      <c r="L395" s="184"/>
      <c r="M395" s="102">
        <f>SUM(M396,M479,M527)</f>
        <v>2129982000</v>
      </c>
      <c r="N395" s="340">
        <f>SUM(N396,N479,N527)</f>
        <v>561632000</v>
      </c>
      <c r="O395" s="207" t="s">
        <v>977</v>
      </c>
      <c r="P395" s="180"/>
      <c r="Q395" s="180"/>
      <c r="T395" s="102" cm="1">
        <f t="array" ref="T395">_xlfn._xlws.FILTER(cek_realisasi[Akrual],cek_realisasi[Akun]=Pasca_rakernis[[#This Row],[Column1]],0)</f>
        <v>427442956</v>
      </c>
      <c r="U395" s="102">
        <f>IF(Pasca_rakernis[[#This Row],[Akrual]]&gt;Pasca_rakernis[[#This Row],[JUMLAH ]],Pasca_rakernis[[#This Row],[Akrual]]-Pasca_rakernis[[#This Row],[JUMLAH ]],0)</f>
        <v>0</v>
      </c>
    </row>
    <row r="396" spans="1:21" ht="13.2" x14ac:dyDescent="0.25">
      <c r="A396" s="1" t="s">
        <v>318</v>
      </c>
      <c r="B396" s="75" t="s">
        <v>319</v>
      </c>
      <c r="C396" s="76" t="s">
        <v>320</v>
      </c>
      <c r="D396" s="75">
        <v>2</v>
      </c>
      <c r="E396" s="75" t="s">
        <v>317</v>
      </c>
      <c r="F396" s="77"/>
      <c r="G396" s="131">
        <f>G397</f>
        <v>1331072000</v>
      </c>
      <c r="H396" s="159" t="s">
        <v>319</v>
      </c>
      <c r="I396" s="76" t="s">
        <v>320</v>
      </c>
      <c r="J396" s="75">
        <v>2</v>
      </c>
      <c r="K396" s="75" t="s">
        <v>317</v>
      </c>
      <c r="L396" s="77"/>
      <c r="M396" s="77">
        <f>M397</f>
        <v>1055822000</v>
      </c>
      <c r="N396" s="331">
        <f>N397</f>
        <v>333257000</v>
      </c>
      <c r="O396" s="207" t="s">
        <v>977</v>
      </c>
      <c r="P396" s="180"/>
      <c r="Q396" s="180"/>
      <c r="T396" s="77" cm="1">
        <f t="array" ref="T396">_xlfn._xlws.FILTER(cek_realisasi[Akrual],cek_realisasi[Akun]=Pasca_rakernis[[#This Row],[Column1]],0)</f>
        <v>218644284</v>
      </c>
      <c r="U396" s="77">
        <f>IF(Pasca_rakernis[[#This Row],[Akrual]]&gt;Pasca_rakernis[[#This Row],[JUMLAH ]],Pasca_rakernis[[#This Row],[Akrual]]-Pasca_rakernis[[#This Row],[JUMLAH ]],0)</f>
        <v>0</v>
      </c>
    </row>
    <row r="397" spans="1:21" ht="26.4" x14ac:dyDescent="0.25">
      <c r="A397" s="1" t="s">
        <v>321</v>
      </c>
      <c r="B397" s="287" t="s">
        <v>605</v>
      </c>
      <c r="C397" s="288" t="s">
        <v>322</v>
      </c>
      <c r="D397" s="287"/>
      <c r="E397" s="287" t="s">
        <v>553</v>
      </c>
      <c r="F397" s="289"/>
      <c r="G397" s="290">
        <f>SUM(G398,G409,G422,G435,G443,G451)</f>
        <v>1331072000</v>
      </c>
      <c r="H397" s="291" t="s">
        <v>605</v>
      </c>
      <c r="I397" s="288" t="s">
        <v>322</v>
      </c>
      <c r="J397" s="287"/>
      <c r="K397" s="287" t="s">
        <v>553</v>
      </c>
      <c r="L397" s="289"/>
      <c r="M397" s="289">
        <f>SUM(M398,M409,M422,M435,M443,M451,M467)</f>
        <v>1055822000</v>
      </c>
      <c r="N397" s="337">
        <f>SUM(N398,N409,N422,N435,N443,N451)</f>
        <v>333257000</v>
      </c>
      <c r="O397" s="207" t="s">
        <v>977</v>
      </c>
      <c r="P397" s="180"/>
      <c r="Q397" s="180"/>
      <c r="T397" s="289" cm="1">
        <f t="array" ref="T397">_xlfn._xlws.FILTER(cek_realisasi[Akrual],cek_realisasi[Akun]=Pasca_rakernis[[#This Row],[Column1]],0)</f>
        <v>218644284</v>
      </c>
      <c r="U397" s="289">
        <f>IF(Pasca_rakernis[[#This Row],[Akrual]]&gt;Pasca_rakernis[[#This Row],[JUMLAH ]],Pasca_rakernis[[#This Row],[Akrual]]-Pasca_rakernis[[#This Row],[JUMLAH ]],0)</f>
        <v>0</v>
      </c>
    </row>
    <row r="398" spans="1:21" ht="13.2" x14ac:dyDescent="0.25">
      <c r="A398" s="1" t="s">
        <v>323</v>
      </c>
      <c r="B398" s="63" t="s">
        <v>21</v>
      </c>
      <c r="C398" s="64" t="s">
        <v>784</v>
      </c>
      <c r="D398" s="63"/>
      <c r="E398" s="63"/>
      <c r="F398" s="65"/>
      <c r="G398" s="127">
        <f>SUM(G399,G405,G407)</f>
        <v>189750000</v>
      </c>
      <c r="H398" s="155" t="s">
        <v>21</v>
      </c>
      <c r="I398" s="64" t="s">
        <v>784</v>
      </c>
      <c r="J398" s="63"/>
      <c r="K398" s="63"/>
      <c r="L398" s="65"/>
      <c r="M398" s="65">
        <f>SUM(M399,M405,M407)</f>
        <v>103800000</v>
      </c>
      <c r="N398" s="327">
        <f>SUM(N399,N405,N407)</f>
        <v>85950000</v>
      </c>
      <c r="O398" s="207" t="s">
        <v>977</v>
      </c>
      <c r="P398" s="180" t="s">
        <v>507</v>
      </c>
      <c r="Q398" s="180" t="s">
        <v>508</v>
      </c>
      <c r="S398" s="223"/>
      <c r="T398" s="65" cm="1">
        <f t="array" ref="T398">_xlfn._xlws.FILTER(cek_realisasi[Akrual],cek_realisasi[Akun]=Pasca_rakernis[[#This Row],[Column1]],0)</f>
        <v>12082914</v>
      </c>
      <c r="U398" s="65">
        <f>IF(Pasca_rakernis[[#This Row],[Akrual]]&gt;Pasca_rakernis[[#This Row],[JUMLAH ]],Pasca_rakernis[[#This Row],[Akrual]]-Pasca_rakernis[[#This Row],[JUMLAH ]],0)</f>
        <v>0</v>
      </c>
    </row>
    <row r="399" spans="1:21" ht="15" x14ac:dyDescent="0.25">
      <c r="A399" s="1" t="s">
        <v>324</v>
      </c>
      <c r="B399" s="51" t="s">
        <v>523</v>
      </c>
      <c r="C399" s="52" t="s">
        <v>24</v>
      </c>
      <c r="D399" s="51"/>
      <c r="E399" s="51"/>
      <c r="F399" s="53"/>
      <c r="G399" s="123">
        <f>SUM(G400:G404)</f>
        <v>58750000</v>
      </c>
      <c r="H399" s="151" t="s">
        <v>523</v>
      </c>
      <c r="I399" s="52" t="s">
        <v>24</v>
      </c>
      <c r="J399" s="51"/>
      <c r="K399" s="51"/>
      <c r="L399" s="53"/>
      <c r="M399" s="53">
        <f>SUM(M400:M404)</f>
        <v>30000000</v>
      </c>
      <c r="N399" s="324">
        <f>SUM(N400:N404)</f>
        <v>28750000</v>
      </c>
      <c r="O399" s="207" t="s">
        <v>977</v>
      </c>
      <c r="P399" s="180"/>
      <c r="Q399" s="180"/>
      <c r="R399" s="263" t="s">
        <v>322</v>
      </c>
      <c r="S399" s="223" t="s">
        <v>508</v>
      </c>
      <c r="T399" s="53" cm="1">
        <f t="array" ref="T399">_xlfn._xlws.FILTER(cek_realisasi[Akrual],cek_realisasi[Akun]=Pasca_rakernis[[#This Row],[Column1]],0)</f>
        <v>9137150</v>
      </c>
      <c r="U399" s="53">
        <f>IF(Pasca_rakernis[[#This Row],[Akrual]]&gt;Pasca_rakernis[[#This Row],[JUMLAH ]],Pasca_rakernis[[#This Row],[Akrual]]-Pasca_rakernis[[#This Row],[JUMLAH ]],0)</f>
        <v>0</v>
      </c>
    </row>
    <row r="400" spans="1:21" ht="13.2" x14ac:dyDescent="0.25">
      <c r="A400" s="1" t="s">
        <v>325</v>
      </c>
      <c r="B400" s="48"/>
      <c r="C400" s="49" t="s">
        <v>554</v>
      </c>
      <c r="D400" s="48">
        <v>230</v>
      </c>
      <c r="E400" s="48" t="s">
        <v>26</v>
      </c>
      <c r="F400" s="50">
        <v>75000</v>
      </c>
      <c r="G400" s="122">
        <f>ROUNDDOWN(D400*F400,-3)</f>
        <v>17250000</v>
      </c>
      <c r="H400" s="150"/>
      <c r="I400" s="201" t="s">
        <v>554</v>
      </c>
      <c r="J400" s="202">
        <v>120</v>
      </c>
      <c r="K400" s="202" t="s">
        <v>26</v>
      </c>
      <c r="L400" s="204">
        <v>75000</v>
      </c>
      <c r="M400" s="204">
        <f>ROUNDDOWN(J400*L400,-3)</f>
        <v>9000000</v>
      </c>
      <c r="N400" s="376">
        <f>G400-M400</f>
        <v>8250000</v>
      </c>
      <c r="O400" s="187" t="str">
        <f t="shared" ref="O400:O404" si="62">IF(AND(ISBLANK(H400),N400&lt;&gt;0),"Rev detil","")</f>
        <v>Rev detil</v>
      </c>
      <c r="P400" s="180"/>
      <c r="Q400" s="180"/>
      <c r="T400" s="204" cm="1">
        <f t="array" ref="T400">_xlfn._xlws.FILTER(cek_realisasi[Akrual],cek_realisasi[Akun]=Pasca_rakernis[[#This Row],[Column1]],0)</f>
        <v>506000</v>
      </c>
      <c r="U400" s="204">
        <f>IF(Pasca_rakernis[[#This Row],[Akrual]]&gt;Pasca_rakernis[[#This Row],[JUMLAH ]],Pasca_rakernis[[#This Row],[Akrual]]-Pasca_rakernis[[#This Row],[JUMLAH ]],0)</f>
        <v>0</v>
      </c>
    </row>
    <row r="401" spans="1:21" ht="13.2" x14ac:dyDescent="0.25">
      <c r="A401" s="1" t="s">
        <v>785</v>
      </c>
      <c r="B401" s="48"/>
      <c r="C401" s="49" t="s">
        <v>555</v>
      </c>
      <c r="D401" s="48">
        <v>8</v>
      </c>
      <c r="E401" s="48" t="s">
        <v>120</v>
      </c>
      <c r="F401" s="50">
        <v>1500000</v>
      </c>
      <c r="G401" s="122">
        <f>ROUNDDOWN(D401*F401,-3)</f>
        <v>12000000</v>
      </c>
      <c r="H401" s="150"/>
      <c r="I401" s="201" t="s">
        <v>555</v>
      </c>
      <c r="J401" s="202">
        <v>4</v>
      </c>
      <c r="K401" s="202" t="s">
        <v>120</v>
      </c>
      <c r="L401" s="204">
        <v>1500000</v>
      </c>
      <c r="M401" s="204">
        <f>ROUNDDOWN(J401*L401,-3)</f>
        <v>6000000</v>
      </c>
      <c r="N401" s="376">
        <f>G401-M401</f>
        <v>6000000</v>
      </c>
      <c r="O401" s="187" t="str">
        <f t="shared" si="62"/>
        <v>Rev detil</v>
      </c>
      <c r="P401" s="180"/>
      <c r="Q401" s="180"/>
      <c r="T401" s="204" cm="1">
        <f t="array" ref="T401">_xlfn._xlws.FILTER(cek_realisasi[Akrual],cek_realisasi[Akun]=Pasca_rakernis[[#This Row],[Column1]],0)</f>
        <v>1436150</v>
      </c>
      <c r="U401" s="204">
        <f>IF(Pasca_rakernis[[#This Row],[Akrual]]&gt;Pasca_rakernis[[#This Row],[JUMLAH ]],Pasca_rakernis[[#This Row],[Akrual]]-Pasca_rakernis[[#This Row],[JUMLAH ]],0)</f>
        <v>0</v>
      </c>
    </row>
    <row r="402" spans="1:21" ht="13.2" x14ac:dyDescent="0.25">
      <c r="A402" s="1" t="s">
        <v>786</v>
      </c>
      <c r="B402" s="48"/>
      <c r="C402" s="49" t="s">
        <v>556</v>
      </c>
      <c r="D402" s="48">
        <v>8</v>
      </c>
      <c r="E402" s="48" t="s">
        <v>120</v>
      </c>
      <c r="F402" s="50">
        <v>1500000</v>
      </c>
      <c r="G402" s="122">
        <f>ROUNDDOWN(D402*F402,-3)</f>
        <v>12000000</v>
      </c>
      <c r="H402" s="150"/>
      <c r="I402" s="201" t="s">
        <v>556</v>
      </c>
      <c r="J402" s="202">
        <v>4</v>
      </c>
      <c r="K402" s="202" t="s">
        <v>120</v>
      </c>
      <c r="L402" s="204">
        <v>1500000</v>
      </c>
      <c r="M402" s="204">
        <f>ROUNDDOWN(J402*L402,-3)</f>
        <v>6000000</v>
      </c>
      <c r="N402" s="376">
        <f>G402-M402</f>
        <v>6000000</v>
      </c>
      <c r="O402" s="187" t="str">
        <f t="shared" si="62"/>
        <v>Rev detil</v>
      </c>
      <c r="P402" s="180"/>
      <c r="Q402" s="180"/>
      <c r="T402" s="204" cm="1">
        <f t="array" ref="T402">_xlfn._xlws.FILTER(cek_realisasi[Akrual],cek_realisasi[Akun]=Pasca_rakernis[[#This Row],[Column1]],0)</f>
        <v>4315000</v>
      </c>
      <c r="U402" s="204">
        <f>IF(Pasca_rakernis[[#This Row],[Akrual]]&gt;Pasca_rakernis[[#This Row],[JUMLAH ]],Pasca_rakernis[[#This Row],[Akrual]]-Pasca_rakernis[[#This Row],[JUMLAH ]],0)</f>
        <v>0</v>
      </c>
    </row>
    <row r="403" spans="1:21" ht="13.2" x14ac:dyDescent="0.25">
      <c r="A403" s="1" t="s">
        <v>787</v>
      </c>
      <c r="B403" s="48"/>
      <c r="C403" s="49" t="s">
        <v>557</v>
      </c>
      <c r="D403" s="48">
        <v>8</v>
      </c>
      <c r="E403" s="48" t="s">
        <v>120</v>
      </c>
      <c r="F403" s="50">
        <v>1000000</v>
      </c>
      <c r="G403" s="122">
        <f>ROUNDDOWN(D403*F403,-3)</f>
        <v>8000000</v>
      </c>
      <c r="H403" s="150"/>
      <c r="I403" s="201" t="s">
        <v>557</v>
      </c>
      <c r="J403" s="202">
        <v>4</v>
      </c>
      <c r="K403" s="202" t="s">
        <v>120</v>
      </c>
      <c r="L403" s="204">
        <v>1000000</v>
      </c>
      <c r="M403" s="204">
        <f>ROUNDDOWN(J403*L403,-3)</f>
        <v>4000000</v>
      </c>
      <c r="N403" s="376">
        <f>G403-M403</f>
        <v>4000000</v>
      </c>
      <c r="O403" s="187" t="str">
        <f t="shared" si="62"/>
        <v>Rev detil</v>
      </c>
      <c r="P403" s="180"/>
      <c r="Q403" s="180"/>
      <c r="T403" s="204" cm="1">
        <f t="array" ref="T403">_xlfn._xlws.FILTER(cek_realisasi[Akrual],cek_realisasi[Akun]=Pasca_rakernis[[#This Row],[Column1]],0)</f>
        <v>2880000</v>
      </c>
      <c r="U403" s="204">
        <f>IF(Pasca_rakernis[[#This Row],[Akrual]]&gt;Pasca_rakernis[[#This Row],[JUMLAH ]],Pasca_rakernis[[#This Row],[Akrual]]-Pasca_rakernis[[#This Row],[JUMLAH ]],0)</f>
        <v>0</v>
      </c>
    </row>
    <row r="404" spans="1:21" ht="13.2" x14ac:dyDescent="0.25">
      <c r="A404" s="1" t="s">
        <v>788</v>
      </c>
      <c r="B404" s="48"/>
      <c r="C404" s="49" t="s">
        <v>789</v>
      </c>
      <c r="D404" s="48">
        <v>38</v>
      </c>
      <c r="E404" s="48" t="s">
        <v>59</v>
      </c>
      <c r="F404" s="50">
        <v>250000</v>
      </c>
      <c r="G404" s="122">
        <f>ROUNDDOWN(D404*F404,-3)</f>
        <v>9500000</v>
      </c>
      <c r="H404" s="150"/>
      <c r="I404" s="201" t="s">
        <v>789</v>
      </c>
      <c r="J404" s="202">
        <v>20</v>
      </c>
      <c r="K404" s="202" t="s">
        <v>59</v>
      </c>
      <c r="L404" s="204">
        <v>250000</v>
      </c>
      <c r="M404" s="204">
        <f>ROUNDDOWN(J404*L404,-3)</f>
        <v>5000000</v>
      </c>
      <c r="N404" s="376">
        <f>G404-M404</f>
        <v>4500000</v>
      </c>
      <c r="O404" s="187" t="str">
        <f t="shared" si="62"/>
        <v>Rev detil</v>
      </c>
      <c r="P404" s="180"/>
      <c r="Q404" s="180"/>
      <c r="T404" s="204" cm="1">
        <f t="array" ref="T404">_xlfn._xlws.FILTER(cek_realisasi[Akrual],cek_realisasi[Akun]=Pasca_rakernis[[#This Row],[Column1]],0)</f>
        <v>0</v>
      </c>
      <c r="U404" s="204">
        <f>IF(Pasca_rakernis[[#This Row],[Akrual]]&gt;Pasca_rakernis[[#This Row],[JUMLAH ]],Pasca_rakernis[[#This Row],[Akrual]]-Pasca_rakernis[[#This Row],[JUMLAH ]],0)</f>
        <v>0</v>
      </c>
    </row>
    <row r="405" spans="1:21" ht="15" x14ac:dyDescent="0.25">
      <c r="A405" s="1" t="s">
        <v>326</v>
      </c>
      <c r="B405" s="51" t="s">
        <v>524</v>
      </c>
      <c r="C405" s="52" t="s">
        <v>73</v>
      </c>
      <c r="D405" s="51"/>
      <c r="E405" s="51"/>
      <c r="F405" s="53"/>
      <c r="G405" s="123">
        <f>G406</f>
        <v>1000000</v>
      </c>
      <c r="H405" s="151" t="s">
        <v>524</v>
      </c>
      <c r="I405" s="52" t="s">
        <v>73</v>
      </c>
      <c r="J405" s="51"/>
      <c r="K405" s="51"/>
      <c r="L405" s="53"/>
      <c r="M405" s="53">
        <f>M406</f>
        <v>1000000</v>
      </c>
      <c r="N405" s="324">
        <f>N406</f>
        <v>0</v>
      </c>
      <c r="O405" s="207" t="s">
        <v>977</v>
      </c>
      <c r="P405" s="180"/>
      <c r="Q405" s="180"/>
      <c r="R405" s="263" t="s">
        <v>322</v>
      </c>
      <c r="S405" s="223" t="s">
        <v>508</v>
      </c>
      <c r="T405" s="53" cm="1">
        <f t="array" ref="T405">_xlfn._xlws.FILTER(cek_realisasi[Akrual],cek_realisasi[Akun]=Pasca_rakernis[[#This Row],[Column1]],0)</f>
        <v>575764</v>
      </c>
      <c r="U405" s="53">
        <f>IF(Pasca_rakernis[[#This Row],[Akrual]]&gt;Pasca_rakernis[[#This Row],[JUMLAH ]],Pasca_rakernis[[#This Row],[Akrual]]-Pasca_rakernis[[#This Row],[JUMLAH ]],0)</f>
        <v>0</v>
      </c>
    </row>
    <row r="406" spans="1:21" ht="13.2" hidden="1" x14ac:dyDescent="0.25">
      <c r="A406" s="1" t="s">
        <v>327</v>
      </c>
      <c r="B406" s="48"/>
      <c r="C406" s="49" t="s">
        <v>621</v>
      </c>
      <c r="D406" s="48">
        <v>4</v>
      </c>
      <c r="E406" s="48" t="s">
        <v>120</v>
      </c>
      <c r="F406" s="50">
        <v>250000</v>
      </c>
      <c r="G406" s="122">
        <f>ROUNDDOWN(D406*F406,-3)</f>
        <v>1000000</v>
      </c>
      <c r="H406" s="150"/>
      <c r="I406" s="49" t="s">
        <v>621</v>
      </c>
      <c r="J406" s="48">
        <v>4</v>
      </c>
      <c r="K406" s="48" t="s">
        <v>120</v>
      </c>
      <c r="L406" s="50">
        <v>250000</v>
      </c>
      <c r="M406" s="50">
        <f>ROUNDDOWN(J406*L406,-3)</f>
        <v>1000000</v>
      </c>
      <c r="N406" s="247">
        <f>G406-M406</f>
        <v>0</v>
      </c>
      <c r="O406" s="178" t="str">
        <f>IF(AND(ISBLANK(H406),N406&lt;&gt;0),"Rev detil","")</f>
        <v/>
      </c>
      <c r="P406" s="180"/>
      <c r="Q406" s="180"/>
      <c r="T406" s="50" cm="1">
        <f t="array" ref="T406">_xlfn._xlws.FILTER(cek_realisasi[Akrual],cek_realisasi[Akun]=Pasca_rakernis[[#This Row],[Column1]],0)</f>
        <v>575764</v>
      </c>
      <c r="U406" s="50">
        <f>IF(Pasca_rakernis[[#This Row],[Akrual]]&gt;Pasca_rakernis[[#This Row],[JUMLAH ]],Pasca_rakernis[[#This Row],[Akrual]]-Pasca_rakernis[[#This Row],[JUMLAH ]],0)</f>
        <v>0</v>
      </c>
    </row>
    <row r="407" spans="1:21" ht="15" x14ac:dyDescent="0.25">
      <c r="A407" s="1" t="s">
        <v>328</v>
      </c>
      <c r="B407" s="51" t="s">
        <v>525</v>
      </c>
      <c r="C407" s="52" t="s">
        <v>35</v>
      </c>
      <c r="D407" s="51"/>
      <c r="E407" s="51"/>
      <c r="F407" s="53"/>
      <c r="G407" s="123">
        <f>G408</f>
        <v>130000000</v>
      </c>
      <c r="H407" s="151" t="s">
        <v>525</v>
      </c>
      <c r="I407" s="52" t="s">
        <v>35</v>
      </c>
      <c r="J407" s="51"/>
      <c r="K407" s="51"/>
      <c r="L407" s="53"/>
      <c r="M407" s="53">
        <f>M408</f>
        <v>72800000</v>
      </c>
      <c r="N407" s="324">
        <f>N408</f>
        <v>57200000</v>
      </c>
      <c r="O407" s="207" t="s">
        <v>977</v>
      </c>
      <c r="P407" s="180"/>
      <c r="Q407" s="180"/>
      <c r="R407" s="263" t="s">
        <v>322</v>
      </c>
      <c r="S407" s="223" t="s">
        <v>508</v>
      </c>
      <c r="T407" s="53" cm="1">
        <f t="array" ref="T407">_xlfn._xlws.FILTER(cek_realisasi[Akrual],cek_realisasi[Akun]=Pasca_rakernis[[#This Row],[Column1]],0)</f>
        <v>2370000</v>
      </c>
      <c r="U407" s="53">
        <f>IF(Pasca_rakernis[[#This Row],[Akrual]]&gt;Pasca_rakernis[[#This Row],[JUMLAH ]],Pasca_rakernis[[#This Row],[Akrual]]-Pasca_rakernis[[#This Row],[JUMLAH ]],0)</f>
        <v>0</v>
      </c>
    </row>
    <row r="408" spans="1:21" ht="26.4" x14ac:dyDescent="0.25">
      <c r="A408" s="1" t="s">
        <v>329</v>
      </c>
      <c r="B408" s="48"/>
      <c r="C408" s="49" t="s">
        <v>790</v>
      </c>
      <c r="D408" s="48">
        <v>25</v>
      </c>
      <c r="E408" s="48" t="s">
        <v>26</v>
      </c>
      <c r="F408" s="50">
        <v>5200000</v>
      </c>
      <c r="G408" s="122">
        <f>ROUNDDOWN(D408*F408,-3)</f>
        <v>130000000</v>
      </c>
      <c r="H408" s="150"/>
      <c r="I408" s="201" t="s">
        <v>790</v>
      </c>
      <c r="J408" s="202">
        <v>14</v>
      </c>
      <c r="K408" s="202" t="s">
        <v>26</v>
      </c>
      <c r="L408" s="204">
        <v>5200000</v>
      </c>
      <c r="M408" s="204">
        <f>ROUNDDOWN(J408*L408,-3)</f>
        <v>72800000</v>
      </c>
      <c r="N408" s="376">
        <f>G408-M408</f>
        <v>57200000</v>
      </c>
      <c r="O408" s="187" t="str">
        <f>IF(AND(ISBLANK(H408),N408&lt;&gt;0),"Rev detil","")</f>
        <v>Rev detil</v>
      </c>
      <c r="P408" s="180"/>
      <c r="Q408" s="180"/>
      <c r="T408" s="204" cm="1">
        <f t="array" ref="T408">_xlfn._xlws.FILTER(cek_realisasi[Akrual],cek_realisasi[Akun]=Pasca_rakernis[[#This Row],[Column1]],0)</f>
        <v>2370000</v>
      </c>
      <c r="U408" s="204">
        <f>IF(Pasca_rakernis[[#This Row],[Akrual]]&gt;Pasca_rakernis[[#This Row],[JUMLAH ]],Pasca_rakernis[[#This Row],[Akrual]]-Pasca_rakernis[[#This Row],[JUMLAH ]],0)</f>
        <v>0</v>
      </c>
    </row>
    <row r="409" spans="1:21" ht="13.2" x14ac:dyDescent="0.25">
      <c r="A409" s="1" t="s">
        <v>330</v>
      </c>
      <c r="B409" s="54" t="s">
        <v>38</v>
      </c>
      <c r="C409" s="55" t="s">
        <v>331</v>
      </c>
      <c r="D409" s="54"/>
      <c r="E409" s="54"/>
      <c r="F409" s="56"/>
      <c r="G409" s="124">
        <f>SUM(G410,G416,G418,G420)</f>
        <v>190250000</v>
      </c>
      <c r="H409" s="152" t="s">
        <v>38</v>
      </c>
      <c r="I409" s="55" t="s">
        <v>331</v>
      </c>
      <c r="J409" s="54"/>
      <c r="K409" s="54"/>
      <c r="L409" s="56"/>
      <c r="M409" s="56">
        <f>SUM(M410,M416,M418,M420)</f>
        <v>171990000</v>
      </c>
      <c r="N409" s="326">
        <f>SUM(N410,N416,N418,N420)</f>
        <v>18260000</v>
      </c>
      <c r="O409" s="207" t="s">
        <v>977</v>
      </c>
      <c r="P409" s="180" t="s">
        <v>507</v>
      </c>
      <c r="Q409" s="180" t="s">
        <v>508</v>
      </c>
      <c r="S409" s="223"/>
      <c r="T409" s="56" cm="1">
        <f t="array" ref="T409">_xlfn._xlws.FILTER(cek_realisasi[Akrual],cek_realisasi[Akun]=Pasca_rakernis[[#This Row],[Column1]],0)</f>
        <v>35211270</v>
      </c>
      <c r="U409" s="56">
        <f>IF(Pasca_rakernis[[#This Row],[Akrual]]&gt;Pasca_rakernis[[#This Row],[JUMLAH ]],Pasca_rakernis[[#This Row],[Akrual]]-Pasca_rakernis[[#This Row],[JUMLAH ]],0)</f>
        <v>0</v>
      </c>
    </row>
    <row r="410" spans="1:21" ht="15" x14ac:dyDescent="0.25">
      <c r="A410" s="1" t="s">
        <v>332</v>
      </c>
      <c r="B410" s="51" t="s">
        <v>523</v>
      </c>
      <c r="C410" s="52" t="s">
        <v>24</v>
      </c>
      <c r="D410" s="51"/>
      <c r="E410" s="51"/>
      <c r="F410" s="53"/>
      <c r="G410" s="123">
        <f>SUM(G411:G415)</f>
        <v>68250000</v>
      </c>
      <c r="H410" s="151" t="s">
        <v>523</v>
      </c>
      <c r="I410" s="52" t="s">
        <v>24</v>
      </c>
      <c r="J410" s="51"/>
      <c r="K410" s="51"/>
      <c r="L410" s="53"/>
      <c r="M410" s="53">
        <f>SUM(M411:M415)</f>
        <v>49990000</v>
      </c>
      <c r="N410" s="324">
        <f>SUM(N411:N415)</f>
        <v>18260000</v>
      </c>
      <c r="O410" s="207" t="s">
        <v>977</v>
      </c>
      <c r="P410" s="180"/>
      <c r="Q410" s="180"/>
      <c r="R410" s="263" t="s">
        <v>322</v>
      </c>
      <c r="S410" s="223" t="s">
        <v>508</v>
      </c>
      <c r="T410" s="53" cm="1">
        <f t="array" ref="T410">_xlfn._xlws.FILTER(cek_realisasi[Akrual],cek_realisasi[Akun]=Pasca_rakernis[[#This Row],[Column1]],0)</f>
        <v>7079950</v>
      </c>
      <c r="U410" s="53">
        <f>IF(Pasca_rakernis[[#This Row],[Akrual]]&gt;Pasca_rakernis[[#This Row],[JUMLAH ]],Pasca_rakernis[[#This Row],[Akrual]]-Pasca_rakernis[[#This Row],[JUMLAH ]],0)</f>
        <v>0</v>
      </c>
    </row>
    <row r="411" spans="1:21" ht="13.2" hidden="1" x14ac:dyDescent="0.25">
      <c r="A411" s="1" t="s">
        <v>333</v>
      </c>
      <c r="B411" s="48"/>
      <c r="C411" s="49" t="s">
        <v>554</v>
      </c>
      <c r="D411" s="48">
        <v>350</v>
      </c>
      <c r="E411" s="48" t="s">
        <v>26</v>
      </c>
      <c r="F411" s="50">
        <v>75000</v>
      </c>
      <c r="G411" s="122">
        <f>ROUNDDOWN(D411*F411,-3)</f>
        <v>26250000</v>
      </c>
      <c r="H411" s="150"/>
      <c r="I411" s="49" t="s">
        <v>554</v>
      </c>
      <c r="J411" s="48">
        <v>350</v>
      </c>
      <c r="K411" s="48" t="s">
        <v>26</v>
      </c>
      <c r="L411" s="50">
        <v>75000</v>
      </c>
      <c r="M411" s="50">
        <f>ROUNDDOWN(J411*L411,-3)</f>
        <v>26250000</v>
      </c>
      <c r="N411" s="247">
        <f>G411-M411</f>
        <v>0</v>
      </c>
      <c r="O411" s="207" t="str">
        <f t="shared" ref="O411:O415" si="63">IF(AND(ISBLANK(H411),N411&lt;&gt;0),"Rev detil","")</f>
        <v/>
      </c>
      <c r="P411" s="180"/>
      <c r="Q411" s="180"/>
      <c r="T411" s="50" cm="1">
        <f t="array" ref="T411">_xlfn._xlws.FILTER(cek_realisasi[Akrual],cek_realisasi[Akun]=Pasca_rakernis[[#This Row],[Column1]],0)</f>
        <v>706000</v>
      </c>
      <c r="U411" s="50">
        <f>IF(Pasca_rakernis[[#This Row],[Akrual]]&gt;Pasca_rakernis[[#This Row],[JUMLAH ]],Pasca_rakernis[[#This Row],[Akrual]]-Pasca_rakernis[[#This Row],[JUMLAH ]],0)</f>
        <v>0</v>
      </c>
    </row>
    <row r="412" spans="1:21" ht="13.2" x14ac:dyDescent="0.25">
      <c r="A412" s="1" t="s">
        <v>334</v>
      </c>
      <c r="B412" s="48"/>
      <c r="C412" s="49" t="s">
        <v>555</v>
      </c>
      <c r="D412" s="48">
        <v>8</v>
      </c>
      <c r="E412" s="48" t="s">
        <v>120</v>
      </c>
      <c r="F412" s="50">
        <v>1500000</v>
      </c>
      <c r="G412" s="122">
        <f>ROUNDDOWN(D412*F412,-3)</f>
        <v>12000000</v>
      </c>
      <c r="H412" s="150"/>
      <c r="I412" s="201" t="s">
        <v>555</v>
      </c>
      <c r="J412" s="202">
        <v>4</v>
      </c>
      <c r="K412" s="202" t="s">
        <v>120</v>
      </c>
      <c r="L412" s="204">
        <v>1500000</v>
      </c>
      <c r="M412" s="204">
        <f>ROUNDDOWN(J412*L412,-3)</f>
        <v>6000000</v>
      </c>
      <c r="N412" s="376">
        <f>G412-M412</f>
        <v>6000000</v>
      </c>
      <c r="O412" s="187" t="str">
        <f t="shared" si="63"/>
        <v>Rev detil</v>
      </c>
      <c r="P412" s="180"/>
      <c r="Q412" s="180"/>
      <c r="T412" s="204" cm="1">
        <f t="array" ref="T412">_xlfn._xlws.FILTER(cek_realisasi[Akrual],cek_realisasi[Akun]=Pasca_rakernis[[#This Row],[Column1]],0)</f>
        <v>1447950</v>
      </c>
      <c r="U412" s="204">
        <f>IF(Pasca_rakernis[[#This Row],[Akrual]]&gt;Pasca_rakernis[[#This Row],[JUMLAH ]],Pasca_rakernis[[#This Row],[Akrual]]-Pasca_rakernis[[#This Row],[JUMLAH ]],0)</f>
        <v>0</v>
      </c>
    </row>
    <row r="413" spans="1:21" ht="13.2" x14ac:dyDescent="0.25">
      <c r="A413" s="1" t="s">
        <v>791</v>
      </c>
      <c r="B413" s="48"/>
      <c r="C413" s="49" t="s">
        <v>556</v>
      </c>
      <c r="D413" s="48">
        <v>8</v>
      </c>
      <c r="E413" s="48" t="s">
        <v>120</v>
      </c>
      <c r="F413" s="50">
        <v>1500000</v>
      </c>
      <c r="G413" s="122">
        <f>ROUNDDOWN(D413*F413,-3)</f>
        <v>12000000</v>
      </c>
      <c r="H413" s="150"/>
      <c r="I413" s="201" t="s">
        <v>556</v>
      </c>
      <c r="J413" s="202">
        <v>4</v>
      </c>
      <c r="K413" s="202" t="s">
        <v>120</v>
      </c>
      <c r="L413" s="204">
        <v>1500000</v>
      </c>
      <c r="M413" s="204">
        <f>ROUNDDOWN(J413*L413,-3)</f>
        <v>6000000</v>
      </c>
      <c r="N413" s="376">
        <f>G413-M413</f>
        <v>6000000</v>
      </c>
      <c r="O413" s="187" t="str">
        <f t="shared" si="63"/>
        <v>Rev detil</v>
      </c>
      <c r="P413" s="180"/>
      <c r="Q413" s="180"/>
      <c r="T413" s="204" cm="1">
        <f t="array" ref="T413">_xlfn._xlws.FILTER(cek_realisasi[Akrual],cek_realisasi[Akun]=Pasca_rakernis[[#This Row],[Column1]],0)</f>
        <v>2935000</v>
      </c>
      <c r="U413" s="204">
        <f>IF(Pasca_rakernis[[#This Row],[Akrual]]&gt;Pasca_rakernis[[#This Row],[JUMLAH ]],Pasca_rakernis[[#This Row],[Akrual]]-Pasca_rakernis[[#This Row],[JUMLAH ]],0)</f>
        <v>0</v>
      </c>
    </row>
    <row r="414" spans="1:21" ht="13.2" x14ac:dyDescent="0.25">
      <c r="A414" s="1" t="s">
        <v>792</v>
      </c>
      <c r="B414" s="48"/>
      <c r="C414" s="49" t="s">
        <v>557</v>
      </c>
      <c r="D414" s="48">
        <v>8</v>
      </c>
      <c r="E414" s="48" t="s">
        <v>120</v>
      </c>
      <c r="F414" s="50">
        <v>1000000</v>
      </c>
      <c r="G414" s="122">
        <f>ROUNDDOWN(D414*F414,-3)</f>
        <v>8000000</v>
      </c>
      <c r="H414" s="150"/>
      <c r="I414" s="201" t="s">
        <v>557</v>
      </c>
      <c r="J414" s="202">
        <v>4</v>
      </c>
      <c r="K414" s="202" t="s">
        <v>120</v>
      </c>
      <c r="L414" s="204">
        <v>1000000</v>
      </c>
      <c r="M414" s="204">
        <f>ROUNDDOWN(J414*L414,-3)</f>
        <v>4000000</v>
      </c>
      <c r="N414" s="376">
        <f>G414-M414</f>
        <v>4000000</v>
      </c>
      <c r="O414" s="187" t="str">
        <f t="shared" si="63"/>
        <v>Rev detil</v>
      </c>
      <c r="P414" s="180"/>
      <c r="Q414" s="180"/>
      <c r="T414" s="204" cm="1">
        <f t="array" ref="T414">_xlfn._xlws.FILTER(cek_realisasi[Akrual],cek_realisasi[Akun]=Pasca_rakernis[[#This Row],[Column1]],0)</f>
        <v>1991000</v>
      </c>
      <c r="U414" s="204">
        <f>IF(Pasca_rakernis[[#This Row],[Akrual]]&gt;Pasca_rakernis[[#This Row],[JUMLAH ]],Pasca_rakernis[[#This Row],[Akrual]]-Pasca_rakernis[[#This Row],[JUMLAH ]],0)</f>
        <v>0</v>
      </c>
    </row>
    <row r="415" spans="1:21" ht="13.2" x14ac:dyDescent="0.25">
      <c r="A415" s="1" t="s">
        <v>793</v>
      </c>
      <c r="B415" s="48"/>
      <c r="C415" s="49" t="s">
        <v>789</v>
      </c>
      <c r="D415" s="48">
        <v>40</v>
      </c>
      <c r="E415" s="48" t="s">
        <v>59</v>
      </c>
      <c r="F415" s="50">
        <v>250000</v>
      </c>
      <c r="G415" s="122">
        <f>ROUNDDOWN(D415*F415,-3)</f>
        <v>10000000</v>
      </c>
      <c r="H415" s="150"/>
      <c r="I415" s="201" t="s">
        <v>789</v>
      </c>
      <c r="J415" s="202">
        <v>30</v>
      </c>
      <c r="K415" s="202" t="s">
        <v>59</v>
      </c>
      <c r="L415" s="204">
        <v>258000</v>
      </c>
      <c r="M415" s="204">
        <f>ROUNDDOWN(J415*L415,-3)</f>
        <v>7740000</v>
      </c>
      <c r="N415" s="376">
        <f>G415-M415</f>
        <v>2260000</v>
      </c>
      <c r="O415" s="187" t="str">
        <f t="shared" si="63"/>
        <v>Rev detil</v>
      </c>
      <c r="P415" s="180"/>
      <c r="Q415" s="180"/>
      <c r="T415" s="204" cm="1">
        <f t="array" ref="T415">_xlfn._xlws.FILTER(cek_realisasi[Akrual],cek_realisasi[Akun]=Pasca_rakernis[[#This Row],[Column1]],0)</f>
        <v>0</v>
      </c>
      <c r="U415" s="204">
        <f>IF(Pasca_rakernis[[#This Row],[Akrual]]&gt;Pasca_rakernis[[#This Row],[JUMLAH ]],Pasca_rakernis[[#This Row],[Akrual]]-Pasca_rakernis[[#This Row],[JUMLAH ]],0)</f>
        <v>0</v>
      </c>
    </row>
    <row r="416" spans="1:21" ht="15" x14ac:dyDescent="0.25">
      <c r="A416" s="1" t="s">
        <v>335</v>
      </c>
      <c r="B416" s="51" t="s">
        <v>524</v>
      </c>
      <c r="C416" s="52" t="s">
        <v>73</v>
      </c>
      <c r="D416" s="51"/>
      <c r="E416" s="51"/>
      <c r="F416" s="53"/>
      <c r="G416" s="123">
        <f>G417</f>
        <v>1000000</v>
      </c>
      <c r="H416" s="151" t="s">
        <v>524</v>
      </c>
      <c r="I416" s="52" t="s">
        <v>73</v>
      </c>
      <c r="J416" s="51"/>
      <c r="K416" s="51"/>
      <c r="L416" s="53"/>
      <c r="M416" s="53">
        <f>M417</f>
        <v>1000000</v>
      </c>
      <c r="N416" s="324">
        <f>N417</f>
        <v>0</v>
      </c>
      <c r="O416" s="207" t="s">
        <v>977</v>
      </c>
      <c r="P416" s="180"/>
      <c r="Q416" s="180"/>
      <c r="R416" s="263" t="s">
        <v>322</v>
      </c>
      <c r="S416" s="223" t="s">
        <v>508</v>
      </c>
      <c r="T416" s="53" cm="1">
        <f t="array" ref="T416">_xlfn._xlws.FILTER(cek_realisasi[Akrual],cek_realisasi[Akun]=Pasca_rakernis[[#This Row],[Column1]],0)</f>
        <v>0</v>
      </c>
      <c r="U416" s="53">
        <f>IF(Pasca_rakernis[[#This Row],[Akrual]]&gt;Pasca_rakernis[[#This Row],[JUMLAH ]],Pasca_rakernis[[#This Row],[Akrual]]-Pasca_rakernis[[#This Row],[JUMLAH ]],0)</f>
        <v>0</v>
      </c>
    </row>
    <row r="417" spans="1:21" ht="13.2" hidden="1" x14ac:dyDescent="0.25">
      <c r="A417" s="1" t="s">
        <v>336</v>
      </c>
      <c r="B417" s="48"/>
      <c r="C417" s="49" t="s">
        <v>621</v>
      </c>
      <c r="D417" s="48">
        <v>4</v>
      </c>
      <c r="E417" s="48" t="s">
        <v>120</v>
      </c>
      <c r="F417" s="50">
        <v>250000</v>
      </c>
      <c r="G417" s="122">
        <f>ROUNDDOWN(D417*F417,-3)</f>
        <v>1000000</v>
      </c>
      <c r="H417" s="150"/>
      <c r="I417" s="49" t="s">
        <v>621</v>
      </c>
      <c r="J417" s="48">
        <v>4</v>
      </c>
      <c r="K417" s="48" t="s">
        <v>120</v>
      </c>
      <c r="L417" s="50">
        <v>250000</v>
      </c>
      <c r="M417" s="50">
        <f>ROUNDDOWN(J417*L417,-3)</f>
        <v>1000000</v>
      </c>
      <c r="N417" s="247">
        <f>G417-M417</f>
        <v>0</v>
      </c>
      <c r="O417" s="178" t="str">
        <f>IF(AND(ISBLANK(H417),N417&lt;&gt;0),"Rev detil","")</f>
        <v/>
      </c>
      <c r="P417" s="180"/>
      <c r="Q417" s="180"/>
      <c r="T417" s="50" cm="1">
        <f t="array" ref="T417">_xlfn._xlws.FILTER(cek_realisasi[Akrual],cek_realisasi[Akun]=Pasca_rakernis[[#This Row],[Column1]],0)</f>
        <v>0</v>
      </c>
      <c r="U417" s="50">
        <f>IF(Pasca_rakernis[[#This Row],[Akrual]]&gt;Pasca_rakernis[[#This Row],[JUMLAH ]],Pasca_rakernis[[#This Row],[Akrual]]-Pasca_rakernis[[#This Row],[JUMLAH ]],0)</f>
        <v>0</v>
      </c>
    </row>
    <row r="418" spans="1:21" ht="15" x14ac:dyDescent="0.25">
      <c r="A418" s="1" t="s">
        <v>337</v>
      </c>
      <c r="B418" s="51" t="s">
        <v>528</v>
      </c>
      <c r="C418" s="52" t="s">
        <v>31</v>
      </c>
      <c r="D418" s="51"/>
      <c r="E418" s="51"/>
      <c r="F418" s="53"/>
      <c r="G418" s="123">
        <f>G419</f>
        <v>4000000</v>
      </c>
      <c r="H418" s="151" t="s">
        <v>528</v>
      </c>
      <c r="I418" s="52" t="s">
        <v>31</v>
      </c>
      <c r="J418" s="51"/>
      <c r="K418" s="51"/>
      <c r="L418" s="53"/>
      <c r="M418" s="53">
        <f>M419</f>
        <v>4000000</v>
      </c>
      <c r="N418" s="324">
        <f>N419</f>
        <v>0</v>
      </c>
      <c r="O418" s="207" t="s">
        <v>977</v>
      </c>
      <c r="P418" s="180"/>
      <c r="Q418" s="180"/>
      <c r="R418" s="263" t="s">
        <v>322</v>
      </c>
      <c r="S418" s="223" t="s">
        <v>508</v>
      </c>
      <c r="T418" s="53" cm="1">
        <f t="array" ref="T418">_xlfn._xlws.FILTER(cek_realisasi[Akrual],cek_realisasi[Akun]=Pasca_rakernis[[#This Row],[Column1]],0)</f>
        <v>0</v>
      </c>
      <c r="U418" s="53">
        <f>IF(Pasca_rakernis[[#This Row],[Akrual]]&gt;Pasca_rakernis[[#This Row],[JUMLAH ]],Pasca_rakernis[[#This Row],[Akrual]]-Pasca_rakernis[[#This Row],[JUMLAH ]],0)</f>
        <v>0</v>
      </c>
    </row>
    <row r="419" spans="1:21" ht="13.2" hidden="1" x14ac:dyDescent="0.25">
      <c r="A419" s="1" t="s">
        <v>338</v>
      </c>
      <c r="B419" s="48"/>
      <c r="C419" s="49" t="s">
        <v>558</v>
      </c>
      <c r="D419" s="48">
        <v>4</v>
      </c>
      <c r="E419" s="48" t="s">
        <v>33</v>
      </c>
      <c r="F419" s="50">
        <v>1000000</v>
      </c>
      <c r="G419" s="122">
        <f>ROUNDDOWN(D419*F419,-3)</f>
        <v>4000000</v>
      </c>
      <c r="H419" s="150"/>
      <c r="I419" s="49" t="s">
        <v>558</v>
      </c>
      <c r="J419" s="48">
        <v>4</v>
      </c>
      <c r="K419" s="48" t="s">
        <v>33</v>
      </c>
      <c r="L419" s="50">
        <v>1000000</v>
      </c>
      <c r="M419" s="50">
        <f>ROUNDDOWN(J419*L419,-3)</f>
        <v>4000000</v>
      </c>
      <c r="N419" s="247">
        <f>G419-M419</f>
        <v>0</v>
      </c>
      <c r="O419" s="178" t="str">
        <f>IF(AND(ISBLANK(H419),N419&lt;&gt;0),"Rev detil","")</f>
        <v/>
      </c>
      <c r="P419" s="180"/>
      <c r="Q419" s="180"/>
      <c r="T419" s="50" cm="1">
        <f t="array" ref="T419">_xlfn._xlws.FILTER(cek_realisasi[Akrual],cek_realisasi[Akun]=Pasca_rakernis[[#This Row],[Column1]],0)</f>
        <v>0</v>
      </c>
      <c r="U419" s="50">
        <f>IF(Pasca_rakernis[[#This Row],[Akrual]]&gt;Pasca_rakernis[[#This Row],[JUMLAH ]],Pasca_rakernis[[#This Row],[Akrual]]-Pasca_rakernis[[#This Row],[JUMLAH ]],0)</f>
        <v>0</v>
      </c>
    </row>
    <row r="420" spans="1:21" ht="15" x14ac:dyDescent="0.25">
      <c r="A420" s="1" t="s">
        <v>339</v>
      </c>
      <c r="B420" s="103" t="s">
        <v>525</v>
      </c>
      <c r="C420" s="104" t="s">
        <v>35</v>
      </c>
      <c r="D420" s="103"/>
      <c r="E420" s="103"/>
      <c r="F420" s="105"/>
      <c r="G420" s="140">
        <f>G421</f>
        <v>117000000</v>
      </c>
      <c r="H420" s="169" t="s">
        <v>525</v>
      </c>
      <c r="I420" s="104" t="s">
        <v>35</v>
      </c>
      <c r="J420" s="103"/>
      <c r="K420" s="103"/>
      <c r="L420" s="105"/>
      <c r="M420" s="105">
        <f>M421</f>
        <v>117000000</v>
      </c>
      <c r="N420" s="338">
        <f>N421</f>
        <v>0</v>
      </c>
      <c r="O420" s="207" t="s">
        <v>977</v>
      </c>
      <c r="P420" s="180"/>
      <c r="Q420" s="180"/>
      <c r="R420" s="263" t="s">
        <v>322</v>
      </c>
      <c r="S420" s="223" t="s">
        <v>508</v>
      </c>
      <c r="T420" s="105" cm="1">
        <f t="array" ref="T420">_xlfn._xlws.FILTER(cek_realisasi[Akrual],cek_realisasi[Akun]=Pasca_rakernis[[#This Row],[Column1]],0)</f>
        <v>28131320</v>
      </c>
      <c r="U420" s="105">
        <f>IF(Pasca_rakernis[[#This Row],[Akrual]]&gt;Pasca_rakernis[[#This Row],[JUMLAH ]],Pasca_rakernis[[#This Row],[Akrual]]-Pasca_rakernis[[#This Row],[JUMLAH ]],0)</f>
        <v>0</v>
      </c>
    </row>
    <row r="421" spans="1:21" ht="13.2" hidden="1" x14ac:dyDescent="0.25">
      <c r="A421" s="1" t="s">
        <v>340</v>
      </c>
      <c r="B421" s="48"/>
      <c r="C421" s="49" t="s">
        <v>794</v>
      </c>
      <c r="D421" s="48">
        <v>18</v>
      </c>
      <c r="E421" s="48" t="s">
        <v>26</v>
      </c>
      <c r="F421" s="50">
        <v>6500000</v>
      </c>
      <c r="G421" s="122">
        <f>ROUNDDOWN(D421*F421,-3)</f>
        <v>117000000</v>
      </c>
      <c r="H421" s="150"/>
      <c r="I421" s="49" t="s">
        <v>794</v>
      </c>
      <c r="J421" s="48">
        <v>18</v>
      </c>
      <c r="K421" s="48" t="s">
        <v>26</v>
      </c>
      <c r="L421" s="50">
        <v>6500000</v>
      </c>
      <c r="M421" s="50">
        <f>ROUNDDOWN(J421*L421,-3)</f>
        <v>117000000</v>
      </c>
      <c r="N421" s="247">
        <f>G421-M421</f>
        <v>0</v>
      </c>
      <c r="O421" s="178" t="str">
        <f>IF(AND(ISBLANK(H421),N421&lt;&gt;0),"Rev detil","")</f>
        <v/>
      </c>
      <c r="P421" s="180"/>
      <c r="Q421" s="180"/>
      <c r="T421" s="50" cm="1">
        <f t="array" ref="T421">_xlfn._xlws.FILTER(cek_realisasi[Akrual],cek_realisasi[Akun]=Pasca_rakernis[[#This Row],[Column1]],0)</f>
        <v>28131320</v>
      </c>
      <c r="U421" s="50">
        <f>IF(Pasca_rakernis[[#This Row],[Akrual]]&gt;Pasca_rakernis[[#This Row],[JUMLAH ]],Pasca_rakernis[[#This Row],[Akrual]]-Pasca_rakernis[[#This Row],[JUMLAH ]],0)</f>
        <v>0</v>
      </c>
    </row>
    <row r="422" spans="1:21" ht="13.2" x14ac:dyDescent="0.25">
      <c r="A422" s="1" t="s">
        <v>341</v>
      </c>
      <c r="B422" s="93" t="s">
        <v>91</v>
      </c>
      <c r="C422" s="94" t="s">
        <v>795</v>
      </c>
      <c r="D422" s="93"/>
      <c r="E422" s="93"/>
      <c r="F422" s="95"/>
      <c r="G422" s="137">
        <f>SUM(G423,G429,G431,G433)</f>
        <v>178435000</v>
      </c>
      <c r="H422" s="165" t="s">
        <v>91</v>
      </c>
      <c r="I422" s="94" t="s">
        <v>795</v>
      </c>
      <c r="J422" s="93"/>
      <c r="K422" s="93"/>
      <c r="L422" s="95"/>
      <c r="M422" s="95">
        <f>SUM(M423,M429,M431,M433)</f>
        <v>121326000</v>
      </c>
      <c r="N422" s="345">
        <f>SUM(N423,N429,N431,N433)</f>
        <v>57109000</v>
      </c>
      <c r="O422" s="207" t="s">
        <v>977</v>
      </c>
      <c r="P422" s="180" t="s">
        <v>507</v>
      </c>
      <c r="Q422" s="180" t="s">
        <v>508</v>
      </c>
      <c r="S422" s="223"/>
      <c r="T422" s="95" cm="1">
        <f t="array" ref="T422">_xlfn._xlws.FILTER(cek_realisasi[Akrual],cek_realisasi[Akun]=Pasca_rakernis[[#This Row],[Column1]],0)</f>
        <v>7771200</v>
      </c>
      <c r="U422" s="95">
        <f>IF(Pasca_rakernis[[#This Row],[Akrual]]&gt;Pasca_rakernis[[#This Row],[JUMLAH ]],Pasca_rakernis[[#This Row],[Akrual]]-Pasca_rakernis[[#This Row],[JUMLAH ]],0)</f>
        <v>0</v>
      </c>
    </row>
    <row r="423" spans="1:21" ht="15" x14ac:dyDescent="0.25">
      <c r="A423" s="1" t="s">
        <v>342</v>
      </c>
      <c r="B423" s="57" t="s">
        <v>523</v>
      </c>
      <c r="C423" s="58" t="s">
        <v>24</v>
      </c>
      <c r="D423" s="57"/>
      <c r="E423" s="57"/>
      <c r="F423" s="59"/>
      <c r="G423" s="125">
        <f>SUM(G424:G428)</f>
        <v>52000000</v>
      </c>
      <c r="H423" s="153" t="s">
        <v>523</v>
      </c>
      <c r="I423" s="58" t="s">
        <v>24</v>
      </c>
      <c r="J423" s="57"/>
      <c r="K423" s="57"/>
      <c r="L423" s="59"/>
      <c r="M423" s="59">
        <f>SUM(M424:M428)</f>
        <v>26250000</v>
      </c>
      <c r="N423" s="325">
        <f>SUM(N424:N428)</f>
        <v>25750000</v>
      </c>
      <c r="O423" s="207" t="s">
        <v>977</v>
      </c>
      <c r="P423" s="180"/>
      <c r="Q423" s="180"/>
      <c r="R423" s="263" t="s">
        <v>322</v>
      </c>
      <c r="S423" s="223" t="s">
        <v>508</v>
      </c>
      <c r="T423" s="59" cm="1">
        <f t="array" ref="T423">_xlfn._xlws.FILTER(cek_realisasi[Akrual],cek_realisasi[Akun]=Pasca_rakernis[[#This Row],[Column1]],0)</f>
        <v>6731200</v>
      </c>
      <c r="U423" s="59">
        <f>IF(Pasca_rakernis[[#This Row],[Akrual]]&gt;Pasca_rakernis[[#This Row],[JUMLAH ]],Pasca_rakernis[[#This Row],[Akrual]]-Pasca_rakernis[[#This Row],[JUMLAH ]],0)</f>
        <v>0</v>
      </c>
    </row>
    <row r="424" spans="1:21" ht="13.2" x14ac:dyDescent="0.25">
      <c r="A424" s="1" t="s">
        <v>343</v>
      </c>
      <c r="B424" s="48"/>
      <c r="C424" s="49" t="s">
        <v>554</v>
      </c>
      <c r="D424" s="48">
        <v>200</v>
      </c>
      <c r="E424" s="48" t="s">
        <v>26</v>
      </c>
      <c r="F424" s="50">
        <v>75000</v>
      </c>
      <c r="G424" s="122">
        <f>ROUNDDOWN(D424*F424,-3)</f>
        <v>15000000</v>
      </c>
      <c r="H424" s="150"/>
      <c r="I424" s="201" t="s">
        <v>554</v>
      </c>
      <c r="J424" s="202">
        <v>70</v>
      </c>
      <c r="K424" s="202" t="s">
        <v>26</v>
      </c>
      <c r="L424" s="204">
        <v>75000</v>
      </c>
      <c r="M424" s="204">
        <f>ROUNDDOWN(J424*L424,-3)</f>
        <v>5250000</v>
      </c>
      <c r="N424" s="376">
        <f>G424-M424</f>
        <v>9750000</v>
      </c>
      <c r="O424" s="187" t="str">
        <f t="shared" ref="O424:O428" si="64">IF(AND(ISBLANK(H424),N424&lt;&gt;0),"Rev detil","")</f>
        <v>Rev detil</v>
      </c>
      <c r="P424" s="180"/>
      <c r="Q424" s="180"/>
      <c r="T424" s="204" cm="1">
        <f t="array" ref="T424">_xlfn._xlws.FILTER(cek_realisasi[Akrual],cek_realisasi[Akun]=Pasca_rakernis[[#This Row],[Column1]],0)</f>
        <v>0</v>
      </c>
      <c r="U424" s="204">
        <f>IF(Pasca_rakernis[[#This Row],[Akrual]]&gt;Pasca_rakernis[[#This Row],[JUMLAH ]],Pasca_rakernis[[#This Row],[Akrual]]-Pasca_rakernis[[#This Row],[JUMLAH ]],0)</f>
        <v>0</v>
      </c>
    </row>
    <row r="425" spans="1:21" ht="13.2" x14ac:dyDescent="0.25">
      <c r="A425" s="1" t="s">
        <v>344</v>
      </c>
      <c r="B425" s="48"/>
      <c r="C425" s="49" t="s">
        <v>555</v>
      </c>
      <c r="D425" s="48">
        <v>8</v>
      </c>
      <c r="E425" s="48" t="s">
        <v>120</v>
      </c>
      <c r="F425" s="50">
        <v>1500000</v>
      </c>
      <c r="G425" s="122">
        <f>ROUNDDOWN(D425*F425,-3)</f>
        <v>12000000</v>
      </c>
      <c r="H425" s="150"/>
      <c r="I425" s="201" t="s">
        <v>555</v>
      </c>
      <c r="J425" s="202">
        <v>4</v>
      </c>
      <c r="K425" s="202" t="s">
        <v>120</v>
      </c>
      <c r="L425" s="204">
        <v>1500000</v>
      </c>
      <c r="M425" s="204">
        <f>ROUNDDOWN(J425*L425,-3)</f>
        <v>6000000</v>
      </c>
      <c r="N425" s="376">
        <f>G425-M425</f>
        <v>6000000</v>
      </c>
      <c r="O425" s="187" t="str">
        <f t="shared" si="64"/>
        <v>Rev detil</v>
      </c>
      <c r="P425" s="180"/>
      <c r="Q425" s="180"/>
      <c r="T425" s="204" cm="1">
        <f t="array" ref="T425">_xlfn._xlws.FILTER(cek_realisasi[Akrual],cek_realisasi[Akun]=Pasca_rakernis[[#This Row],[Column1]],0)</f>
        <v>2948200</v>
      </c>
      <c r="U425" s="204">
        <f>IF(Pasca_rakernis[[#This Row],[Akrual]]&gt;Pasca_rakernis[[#This Row],[JUMLAH ]],Pasca_rakernis[[#This Row],[Akrual]]-Pasca_rakernis[[#This Row],[JUMLAH ]],0)</f>
        <v>0</v>
      </c>
    </row>
    <row r="426" spans="1:21" ht="13.2" x14ac:dyDescent="0.25">
      <c r="A426" s="1" t="s">
        <v>796</v>
      </c>
      <c r="B426" s="48"/>
      <c r="C426" s="49" t="s">
        <v>556</v>
      </c>
      <c r="D426" s="48">
        <v>8</v>
      </c>
      <c r="E426" s="48" t="s">
        <v>120</v>
      </c>
      <c r="F426" s="50">
        <v>1500000</v>
      </c>
      <c r="G426" s="122">
        <f>ROUNDDOWN(D426*F426,-3)</f>
        <v>12000000</v>
      </c>
      <c r="H426" s="150"/>
      <c r="I426" s="201" t="s">
        <v>556</v>
      </c>
      <c r="J426" s="202">
        <v>4</v>
      </c>
      <c r="K426" s="202" t="s">
        <v>120</v>
      </c>
      <c r="L426" s="204">
        <v>1500000</v>
      </c>
      <c r="M426" s="204">
        <f>ROUNDDOWN(J426*L426,-3)</f>
        <v>6000000</v>
      </c>
      <c r="N426" s="376">
        <f>G426-M426</f>
        <v>6000000</v>
      </c>
      <c r="O426" s="187" t="str">
        <f t="shared" si="64"/>
        <v>Rev detil</v>
      </c>
      <c r="P426" s="180"/>
      <c r="Q426" s="180"/>
      <c r="T426" s="204" cm="1">
        <f t="array" ref="T426">_xlfn._xlws.FILTER(cek_realisasi[Akrual],cek_realisasi[Akun]=Pasca_rakernis[[#This Row],[Column1]],0)</f>
        <v>2835000</v>
      </c>
      <c r="U426" s="204">
        <f>IF(Pasca_rakernis[[#This Row],[Akrual]]&gt;Pasca_rakernis[[#This Row],[JUMLAH ]],Pasca_rakernis[[#This Row],[Akrual]]-Pasca_rakernis[[#This Row],[JUMLAH ]],0)</f>
        <v>0</v>
      </c>
    </row>
    <row r="427" spans="1:21" ht="13.2" x14ac:dyDescent="0.25">
      <c r="A427" s="1" t="s">
        <v>797</v>
      </c>
      <c r="B427" s="48"/>
      <c r="C427" s="49" t="s">
        <v>557</v>
      </c>
      <c r="D427" s="48">
        <v>8</v>
      </c>
      <c r="E427" s="48" t="s">
        <v>120</v>
      </c>
      <c r="F427" s="50">
        <v>1000000</v>
      </c>
      <c r="G427" s="122">
        <f>ROUNDDOWN(D427*F427,-3)</f>
        <v>8000000</v>
      </c>
      <c r="H427" s="150"/>
      <c r="I427" s="201" t="s">
        <v>557</v>
      </c>
      <c r="J427" s="202">
        <v>4</v>
      </c>
      <c r="K427" s="202" t="s">
        <v>120</v>
      </c>
      <c r="L427" s="204">
        <v>1000000</v>
      </c>
      <c r="M427" s="204">
        <f>ROUNDDOWN(J427*L427,-3)</f>
        <v>4000000</v>
      </c>
      <c r="N427" s="376">
        <f>G427-M427</f>
        <v>4000000</v>
      </c>
      <c r="O427" s="187" t="str">
        <f t="shared" si="64"/>
        <v>Rev detil</v>
      </c>
      <c r="P427" s="180"/>
      <c r="Q427" s="180"/>
      <c r="T427" s="204" cm="1">
        <f t="array" ref="T427">_xlfn._xlws.FILTER(cek_realisasi[Akrual],cek_realisasi[Akun]=Pasca_rakernis[[#This Row],[Column1]],0)</f>
        <v>948000</v>
      </c>
      <c r="U427" s="204">
        <f>IF(Pasca_rakernis[[#This Row],[Akrual]]&gt;Pasca_rakernis[[#This Row],[JUMLAH ]],Pasca_rakernis[[#This Row],[Akrual]]-Pasca_rakernis[[#This Row],[JUMLAH ]],0)</f>
        <v>0</v>
      </c>
    </row>
    <row r="428" spans="1:21" ht="13.2" hidden="1" x14ac:dyDescent="0.25">
      <c r="A428" s="1" t="s">
        <v>798</v>
      </c>
      <c r="B428" s="48"/>
      <c r="C428" s="49" t="s">
        <v>789</v>
      </c>
      <c r="D428" s="48">
        <v>20</v>
      </c>
      <c r="E428" s="48" t="s">
        <v>59</v>
      </c>
      <c r="F428" s="50">
        <v>250000</v>
      </c>
      <c r="G428" s="122">
        <f>ROUNDDOWN(D428*F428,-3)</f>
        <v>5000000</v>
      </c>
      <c r="H428" s="150"/>
      <c r="I428" s="49" t="s">
        <v>789</v>
      </c>
      <c r="J428" s="48">
        <v>20</v>
      </c>
      <c r="K428" s="48" t="s">
        <v>59</v>
      </c>
      <c r="L428" s="50">
        <v>250000</v>
      </c>
      <c r="M428" s="50">
        <f>ROUNDDOWN(J428*L428,-3)</f>
        <v>5000000</v>
      </c>
      <c r="N428" s="247">
        <f>G428-M428</f>
        <v>0</v>
      </c>
      <c r="O428" s="207" t="str">
        <f t="shared" si="64"/>
        <v/>
      </c>
      <c r="P428" s="180"/>
      <c r="Q428" s="180"/>
      <c r="T428" s="50" cm="1">
        <f t="array" ref="T428">_xlfn._xlws.FILTER(cek_realisasi[Akrual],cek_realisasi[Akun]=Pasca_rakernis[[#This Row],[Column1]],0)</f>
        <v>0</v>
      </c>
      <c r="U428" s="50">
        <f>IF(Pasca_rakernis[[#This Row],[Akrual]]&gt;Pasca_rakernis[[#This Row],[JUMLAH ]],Pasca_rakernis[[#This Row],[Akrual]]-Pasca_rakernis[[#This Row],[JUMLAH ]],0)</f>
        <v>0</v>
      </c>
    </row>
    <row r="429" spans="1:21" ht="15" x14ac:dyDescent="0.25">
      <c r="A429" s="1" t="s">
        <v>799</v>
      </c>
      <c r="B429" s="103" t="s">
        <v>524</v>
      </c>
      <c r="C429" s="104" t="s">
        <v>73</v>
      </c>
      <c r="D429" s="103"/>
      <c r="E429" s="103"/>
      <c r="F429" s="105"/>
      <c r="G429" s="140">
        <f>G430</f>
        <v>1000000</v>
      </c>
      <c r="H429" s="169" t="s">
        <v>524</v>
      </c>
      <c r="I429" s="104" t="s">
        <v>73</v>
      </c>
      <c r="J429" s="103"/>
      <c r="K429" s="103"/>
      <c r="L429" s="105"/>
      <c r="M429" s="105">
        <f>M430</f>
        <v>1000000</v>
      </c>
      <c r="N429" s="338">
        <f>N430</f>
        <v>0</v>
      </c>
      <c r="O429" s="207" t="s">
        <v>977</v>
      </c>
      <c r="P429" s="180"/>
      <c r="Q429" s="180"/>
      <c r="R429" s="263" t="s">
        <v>322</v>
      </c>
      <c r="S429" s="223" t="s">
        <v>508</v>
      </c>
      <c r="T429" s="105" cm="1">
        <f t="array" ref="T429">_xlfn._xlws.FILTER(cek_realisasi[Akrual],cek_realisasi[Akun]=Pasca_rakernis[[#This Row],[Column1]],0)</f>
        <v>0</v>
      </c>
      <c r="U429" s="105">
        <f>IF(Pasca_rakernis[[#This Row],[Akrual]]&gt;Pasca_rakernis[[#This Row],[JUMLAH ]],Pasca_rakernis[[#This Row],[Akrual]]-Pasca_rakernis[[#This Row],[JUMLAH ]],0)</f>
        <v>0</v>
      </c>
    </row>
    <row r="430" spans="1:21" ht="13.2" hidden="1" x14ac:dyDescent="0.25">
      <c r="A430" s="1" t="s">
        <v>800</v>
      </c>
      <c r="B430" s="48"/>
      <c r="C430" s="49" t="s">
        <v>621</v>
      </c>
      <c r="D430" s="48">
        <v>4</v>
      </c>
      <c r="E430" s="48" t="s">
        <v>120</v>
      </c>
      <c r="F430" s="50">
        <v>250000</v>
      </c>
      <c r="G430" s="122">
        <f>ROUNDDOWN(D430*F430,-3)</f>
        <v>1000000</v>
      </c>
      <c r="H430" s="150"/>
      <c r="I430" s="49" t="s">
        <v>621</v>
      </c>
      <c r="J430" s="48">
        <v>4</v>
      </c>
      <c r="K430" s="48" t="s">
        <v>120</v>
      </c>
      <c r="L430" s="50">
        <v>250000</v>
      </c>
      <c r="M430" s="50">
        <f>ROUNDDOWN(J430*L430,-3)</f>
        <v>1000000</v>
      </c>
      <c r="N430" s="247">
        <f>G430-M430</f>
        <v>0</v>
      </c>
      <c r="O430" s="178" t="str">
        <f>IF(AND(ISBLANK(H430),N430&lt;&gt;0),"Rev detil","")</f>
        <v/>
      </c>
      <c r="P430" s="180"/>
      <c r="Q430" s="180"/>
      <c r="T430" s="50" cm="1">
        <f t="array" ref="T430">_xlfn._xlws.FILTER(cek_realisasi[Akrual],cek_realisasi[Akun]=Pasca_rakernis[[#This Row],[Column1]],0)</f>
        <v>0</v>
      </c>
      <c r="U430" s="50">
        <f>IF(Pasca_rakernis[[#This Row],[Akrual]]&gt;Pasca_rakernis[[#This Row],[JUMLAH ]],Pasca_rakernis[[#This Row],[Akrual]]-Pasca_rakernis[[#This Row],[JUMLAH ]],0)</f>
        <v>0</v>
      </c>
    </row>
    <row r="431" spans="1:21" ht="15" x14ac:dyDescent="0.25">
      <c r="A431" s="1" t="s">
        <v>801</v>
      </c>
      <c r="B431" s="87" t="s">
        <v>528</v>
      </c>
      <c r="C431" s="88" t="s">
        <v>31</v>
      </c>
      <c r="D431" s="87"/>
      <c r="E431" s="87"/>
      <c r="F431" s="89"/>
      <c r="G431" s="135">
        <f>G432</f>
        <v>8000000</v>
      </c>
      <c r="H431" s="163" t="s">
        <v>528</v>
      </c>
      <c r="I431" s="88" t="s">
        <v>31</v>
      </c>
      <c r="J431" s="87"/>
      <c r="K431" s="87"/>
      <c r="L431" s="89"/>
      <c r="M431" s="89">
        <f>M432</f>
        <v>6000000</v>
      </c>
      <c r="N431" s="344">
        <f>N432</f>
        <v>2000000</v>
      </c>
      <c r="O431" s="207" t="s">
        <v>977</v>
      </c>
      <c r="P431" s="180"/>
      <c r="Q431" s="180"/>
      <c r="R431" s="263" t="s">
        <v>322</v>
      </c>
      <c r="S431" s="223" t="s">
        <v>508</v>
      </c>
      <c r="T431" s="89" cm="1">
        <f t="array" ref="T431">_xlfn._xlws.FILTER(cek_realisasi[Akrual],cek_realisasi[Akun]=Pasca_rakernis[[#This Row],[Column1]],0)</f>
        <v>0</v>
      </c>
      <c r="U431" s="89">
        <f>IF(Pasca_rakernis[[#This Row],[Akrual]]&gt;Pasca_rakernis[[#This Row],[JUMLAH ]],Pasca_rakernis[[#This Row],[Akrual]]-Pasca_rakernis[[#This Row],[JUMLAH ]],0)</f>
        <v>0</v>
      </c>
    </row>
    <row r="432" spans="1:21" ht="13.2" x14ac:dyDescent="0.25">
      <c r="A432" s="1" t="s">
        <v>802</v>
      </c>
      <c r="B432" s="48"/>
      <c r="C432" s="49" t="s">
        <v>558</v>
      </c>
      <c r="D432" s="48">
        <v>8</v>
      </c>
      <c r="E432" s="48" t="s">
        <v>33</v>
      </c>
      <c r="F432" s="50">
        <v>1000000</v>
      </c>
      <c r="G432" s="122">
        <f>ROUNDDOWN(D432*F432,-3)</f>
        <v>8000000</v>
      </c>
      <c r="H432" s="150"/>
      <c r="I432" s="201" t="s">
        <v>558</v>
      </c>
      <c r="J432" s="202">
        <v>6</v>
      </c>
      <c r="K432" s="202" t="s">
        <v>33</v>
      </c>
      <c r="L432" s="204">
        <v>1000000</v>
      </c>
      <c r="M432" s="204">
        <f>ROUNDDOWN(J432*L432,-3)</f>
        <v>6000000</v>
      </c>
      <c r="N432" s="376">
        <f>G432-M432</f>
        <v>2000000</v>
      </c>
      <c r="O432" s="187" t="str">
        <f>IF(AND(ISBLANK(H432),N432&lt;&gt;0),"Rev detil","")</f>
        <v>Rev detil</v>
      </c>
      <c r="P432" s="180"/>
      <c r="Q432" s="180"/>
      <c r="T432" s="204" cm="1">
        <f t="array" ref="T432">_xlfn._xlws.FILTER(cek_realisasi[Akrual],cek_realisasi[Akun]=Pasca_rakernis[[#This Row],[Column1]],0)</f>
        <v>0</v>
      </c>
      <c r="U432" s="204">
        <f>IF(Pasca_rakernis[[#This Row],[Akrual]]&gt;Pasca_rakernis[[#This Row],[JUMLAH ]],Pasca_rakernis[[#This Row],[Akrual]]-Pasca_rakernis[[#This Row],[JUMLAH ]],0)</f>
        <v>0</v>
      </c>
    </row>
    <row r="433" spans="1:21" ht="15" x14ac:dyDescent="0.25">
      <c r="A433" s="1" t="s">
        <v>345</v>
      </c>
      <c r="B433" s="45" t="s">
        <v>525</v>
      </c>
      <c r="C433" s="46" t="s">
        <v>35</v>
      </c>
      <c r="D433" s="45"/>
      <c r="E433" s="45"/>
      <c r="F433" s="47"/>
      <c r="G433" s="121">
        <f>G434</f>
        <v>117435000</v>
      </c>
      <c r="H433" s="149" t="s">
        <v>525</v>
      </c>
      <c r="I433" s="46" t="s">
        <v>35</v>
      </c>
      <c r="J433" s="45"/>
      <c r="K433" s="45"/>
      <c r="L433" s="47"/>
      <c r="M433" s="47">
        <f>M434</f>
        <v>88076000</v>
      </c>
      <c r="N433" s="323">
        <f>N434</f>
        <v>29359000</v>
      </c>
      <c r="O433" s="207" t="s">
        <v>977</v>
      </c>
      <c r="P433" s="180"/>
      <c r="Q433" s="180"/>
      <c r="R433" s="263" t="s">
        <v>322</v>
      </c>
      <c r="S433" s="223" t="s">
        <v>508</v>
      </c>
      <c r="T433" s="47" cm="1">
        <f t="array" ref="T433">_xlfn._xlws.FILTER(cek_realisasi[Akrual],cek_realisasi[Akun]=Pasca_rakernis[[#This Row],[Column1]],0)</f>
        <v>1040000</v>
      </c>
      <c r="U433" s="47">
        <f>IF(Pasca_rakernis[[#This Row],[Akrual]]&gt;Pasca_rakernis[[#This Row],[JUMLAH ]],Pasca_rakernis[[#This Row],[Akrual]]-Pasca_rakernis[[#This Row],[JUMLAH ]],0)</f>
        <v>0</v>
      </c>
    </row>
    <row r="434" spans="1:21" ht="13.2" x14ac:dyDescent="0.25">
      <c r="A434" s="1" t="s">
        <v>346</v>
      </c>
      <c r="B434" s="48"/>
      <c r="C434" s="49" t="s">
        <v>803</v>
      </c>
      <c r="D434" s="48">
        <v>20</v>
      </c>
      <c r="E434" s="48" t="s">
        <v>26</v>
      </c>
      <c r="F434" s="50">
        <v>5871750</v>
      </c>
      <c r="G434" s="122">
        <f>ROUNDDOWN(D434*F434,-3)</f>
        <v>117435000</v>
      </c>
      <c r="H434" s="150"/>
      <c r="I434" s="201" t="s">
        <v>803</v>
      </c>
      <c r="J434" s="202">
        <v>15</v>
      </c>
      <c r="K434" s="202" t="s">
        <v>26</v>
      </c>
      <c r="L434" s="204">
        <v>5871750</v>
      </c>
      <c r="M434" s="204">
        <f>ROUNDDOWN(J434*L434,-3)</f>
        <v>88076000</v>
      </c>
      <c r="N434" s="376">
        <f>G434-M434</f>
        <v>29359000</v>
      </c>
      <c r="O434" s="187" t="str">
        <f>IF(AND(ISBLANK(H434),N434&lt;&gt;0),"Rev detil","")</f>
        <v>Rev detil</v>
      </c>
      <c r="P434" s="180"/>
      <c r="Q434" s="180"/>
      <c r="T434" s="204" cm="1">
        <f t="array" ref="T434">_xlfn._xlws.FILTER(cek_realisasi[Akrual],cek_realisasi[Akun]=Pasca_rakernis[[#This Row],[Column1]],0)</f>
        <v>1040000</v>
      </c>
      <c r="U434" s="204">
        <f>IF(Pasca_rakernis[[#This Row],[Akrual]]&gt;Pasca_rakernis[[#This Row],[JUMLAH ]],Pasca_rakernis[[#This Row],[Akrual]]-Pasca_rakernis[[#This Row],[JUMLAH ]],0)</f>
        <v>0</v>
      </c>
    </row>
    <row r="435" spans="1:21" ht="13.2" x14ac:dyDescent="0.25">
      <c r="A435" s="1" t="s">
        <v>347</v>
      </c>
      <c r="B435" s="54" t="s">
        <v>167</v>
      </c>
      <c r="C435" s="55" t="s">
        <v>804</v>
      </c>
      <c r="D435" s="54"/>
      <c r="E435" s="54"/>
      <c r="F435" s="56"/>
      <c r="G435" s="124">
        <f>SUM(G436,G441)</f>
        <v>186750000</v>
      </c>
      <c r="H435" s="152" t="s">
        <v>167</v>
      </c>
      <c r="I435" s="55" t="s">
        <v>804</v>
      </c>
      <c r="J435" s="54"/>
      <c r="K435" s="54"/>
      <c r="L435" s="56"/>
      <c r="M435" s="56">
        <f>SUM(M436,M441)</f>
        <v>96250000</v>
      </c>
      <c r="N435" s="326">
        <f>SUM(N436,N441)</f>
        <v>90500000</v>
      </c>
      <c r="O435" s="207" t="s">
        <v>977</v>
      </c>
      <c r="P435" s="180" t="s">
        <v>507</v>
      </c>
      <c r="Q435" s="180" t="s">
        <v>508</v>
      </c>
      <c r="S435" s="223"/>
      <c r="T435" s="56" cm="1">
        <f t="array" ref="T435">_xlfn._xlws.FILTER(cek_realisasi[Akrual],cek_realisasi[Akun]=Pasca_rakernis[[#This Row],[Column1]],0)</f>
        <v>6186550</v>
      </c>
      <c r="U435" s="56">
        <f>IF(Pasca_rakernis[[#This Row],[Akrual]]&gt;Pasca_rakernis[[#This Row],[JUMLAH ]],Pasca_rakernis[[#This Row],[Akrual]]-Pasca_rakernis[[#This Row],[JUMLAH ]],0)</f>
        <v>0</v>
      </c>
    </row>
    <row r="436" spans="1:21" ht="15" x14ac:dyDescent="0.25">
      <c r="A436" s="1" t="s">
        <v>805</v>
      </c>
      <c r="B436" s="51" t="s">
        <v>523</v>
      </c>
      <c r="C436" s="52" t="s">
        <v>24</v>
      </c>
      <c r="D436" s="51"/>
      <c r="E436" s="51"/>
      <c r="F436" s="53"/>
      <c r="G436" s="123">
        <f>SUM(G437:G440)</f>
        <v>49250000</v>
      </c>
      <c r="H436" s="151" t="s">
        <v>523</v>
      </c>
      <c r="I436" s="52" t="s">
        <v>24</v>
      </c>
      <c r="J436" s="51"/>
      <c r="K436" s="51"/>
      <c r="L436" s="53"/>
      <c r="M436" s="53">
        <f>SUM(M437:M440)</f>
        <v>21250000</v>
      </c>
      <c r="N436" s="324">
        <f>SUM(N437:N440)</f>
        <v>28000000</v>
      </c>
      <c r="O436" s="207" t="s">
        <v>977</v>
      </c>
      <c r="P436" s="180"/>
      <c r="Q436" s="180"/>
      <c r="R436" s="263" t="s">
        <v>322</v>
      </c>
      <c r="S436" s="223" t="s">
        <v>508</v>
      </c>
      <c r="T436" s="53" cm="1">
        <f t="array" ref="T436">_xlfn._xlws.FILTER(cek_realisasi[Akrual],cek_realisasi[Akun]=Pasca_rakernis[[#This Row],[Column1]],0)</f>
        <v>6186550</v>
      </c>
      <c r="U436" s="53">
        <f>IF(Pasca_rakernis[[#This Row],[Akrual]]&gt;Pasca_rakernis[[#This Row],[JUMLAH ]],Pasca_rakernis[[#This Row],[Akrual]]-Pasca_rakernis[[#This Row],[JUMLAH ]],0)</f>
        <v>0</v>
      </c>
    </row>
    <row r="437" spans="1:21" ht="13.2" x14ac:dyDescent="0.25">
      <c r="A437" s="1" t="s">
        <v>806</v>
      </c>
      <c r="B437" s="48"/>
      <c r="C437" s="49" t="s">
        <v>554</v>
      </c>
      <c r="D437" s="48">
        <v>230</v>
      </c>
      <c r="E437" s="48" t="s">
        <v>26</v>
      </c>
      <c r="F437" s="50">
        <v>75000</v>
      </c>
      <c r="G437" s="122">
        <f>ROUNDDOWN(D437*F437,-3)</f>
        <v>17250000</v>
      </c>
      <c r="H437" s="150"/>
      <c r="I437" s="201" t="s">
        <v>554</v>
      </c>
      <c r="J437" s="202">
        <v>70</v>
      </c>
      <c r="K437" s="202" t="s">
        <v>26</v>
      </c>
      <c r="L437" s="204">
        <v>75000</v>
      </c>
      <c r="M437" s="204">
        <f>ROUNDDOWN(J437*L437,-3)</f>
        <v>5250000</v>
      </c>
      <c r="N437" s="376">
        <f>G437-M437</f>
        <v>12000000</v>
      </c>
      <c r="O437" s="187" t="str">
        <f t="shared" ref="O437:O440" si="65">IF(AND(ISBLANK(H437),N437&lt;&gt;0),"Rev detil","")</f>
        <v>Rev detil</v>
      </c>
      <c r="P437" s="180"/>
      <c r="Q437" s="180"/>
      <c r="T437" s="204" cm="1">
        <f t="array" ref="T437">_xlfn._xlws.FILTER(cek_realisasi[Akrual],cek_realisasi[Akun]=Pasca_rakernis[[#This Row],[Column1]],0)</f>
        <v>0</v>
      </c>
      <c r="U437" s="204">
        <f>IF(Pasca_rakernis[[#This Row],[Akrual]]&gt;Pasca_rakernis[[#This Row],[JUMLAH ]],Pasca_rakernis[[#This Row],[Akrual]]-Pasca_rakernis[[#This Row],[JUMLAH ]],0)</f>
        <v>0</v>
      </c>
    </row>
    <row r="438" spans="1:21" ht="13.2" x14ac:dyDescent="0.25">
      <c r="A438" s="1" t="s">
        <v>807</v>
      </c>
      <c r="B438" s="48"/>
      <c r="C438" s="49" t="s">
        <v>555</v>
      </c>
      <c r="D438" s="48">
        <v>8</v>
      </c>
      <c r="E438" s="48" t="s">
        <v>120</v>
      </c>
      <c r="F438" s="50">
        <v>1500000</v>
      </c>
      <c r="G438" s="122">
        <f>ROUNDDOWN(D438*F438,-3)</f>
        <v>12000000</v>
      </c>
      <c r="H438" s="150"/>
      <c r="I438" s="201" t="s">
        <v>555</v>
      </c>
      <c r="J438" s="202">
        <v>4</v>
      </c>
      <c r="K438" s="202" t="s">
        <v>120</v>
      </c>
      <c r="L438" s="204">
        <v>1500000</v>
      </c>
      <c r="M438" s="204">
        <f>ROUNDDOWN(J438*L438,-3)</f>
        <v>6000000</v>
      </c>
      <c r="N438" s="376">
        <f>G438-M438</f>
        <v>6000000</v>
      </c>
      <c r="O438" s="187" t="str">
        <f t="shared" si="65"/>
        <v>Rev detil</v>
      </c>
      <c r="P438" s="180"/>
      <c r="Q438" s="180"/>
      <c r="T438" s="204" cm="1">
        <f t="array" ref="T438">_xlfn._xlws.FILTER(cek_realisasi[Akrual],cek_realisasi[Akun]=Pasca_rakernis[[#This Row],[Column1]],0)</f>
        <v>1493550</v>
      </c>
      <c r="U438" s="204">
        <f>IF(Pasca_rakernis[[#This Row],[Akrual]]&gt;Pasca_rakernis[[#This Row],[JUMLAH ]],Pasca_rakernis[[#This Row],[Akrual]]-Pasca_rakernis[[#This Row],[JUMLAH ]],0)</f>
        <v>0</v>
      </c>
    </row>
    <row r="439" spans="1:21" ht="13.2" x14ac:dyDescent="0.25">
      <c r="A439" s="1" t="s">
        <v>808</v>
      </c>
      <c r="B439" s="48"/>
      <c r="C439" s="49" t="s">
        <v>556</v>
      </c>
      <c r="D439" s="48">
        <v>8</v>
      </c>
      <c r="E439" s="48" t="s">
        <v>120</v>
      </c>
      <c r="F439" s="50">
        <v>1500000</v>
      </c>
      <c r="G439" s="122">
        <f>ROUNDDOWN(D439*F439,-3)</f>
        <v>12000000</v>
      </c>
      <c r="H439" s="150"/>
      <c r="I439" s="201" t="s">
        <v>556</v>
      </c>
      <c r="J439" s="202">
        <v>4</v>
      </c>
      <c r="K439" s="202" t="s">
        <v>120</v>
      </c>
      <c r="L439" s="204">
        <v>1500000</v>
      </c>
      <c r="M439" s="204">
        <f>ROUNDDOWN(J439*L439,-3)</f>
        <v>6000000</v>
      </c>
      <c r="N439" s="376">
        <f>G439-M439</f>
        <v>6000000</v>
      </c>
      <c r="O439" s="187" t="str">
        <f t="shared" si="65"/>
        <v>Rev detil</v>
      </c>
      <c r="P439" s="180"/>
      <c r="Q439" s="180"/>
      <c r="T439" s="204" cm="1">
        <f t="array" ref="T439">_xlfn._xlws.FILTER(cek_realisasi[Akrual],cek_realisasi[Akun]=Pasca_rakernis[[#This Row],[Column1]],0)</f>
        <v>2765000</v>
      </c>
      <c r="U439" s="204">
        <f>IF(Pasca_rakernis[[#This Row],[Akrual]]&gt;Pasca_rakernis[[#This Row],[JUMLAH ]],Pasca_rakernis[[#This Row],[Akrual]]-Pasca_rakernis[[#This Row],[JUMLAH ]],0)</f>
        <v>0</v>
      </c>
    </row>
    <row r="440" spans="1:21" ht="13.2" x14ac:dyDescent="0.25">
      <c r="A440" s="1" t="s">
        <v>809</v>
      </c>
      <c r="B440" s="48"/>
      <c r="C440" s="49" t="s">
        <v>557</v>
      </c>
      <c r="D440" s="48">
        <v>8</v>
      </c>
      <c r="E440" s="48" t="s">
        <v>120</v>
      </c>
      <c r="F440" s="50">
        <v>1000000</v>
      </c>
      <c r="G440" s="122">
        <f>ROUNDDOWN(D440*F440,-3)</f>
        <v>8000000</v>
      </c>
      <c r="H440" s="150"/>
      <c r="I440" s="201" t="s">
        <v>557</v>
      </c>
      <c r="J440" s="202">
        <v>4</v>
      </c>
      <c r="K440" s="202" t="s">
        <v>120</v>
      </c>
      <c r="L440" s="204">
        <v>1000000</v>
      </c>
      <c r="M440" s="204">
        <f>ROUNDDOWN(J440*L440,-3)</f>
        <v>4000000</v>
      </c>
      <c r="N440" s="376">
        <f>G440-M440</f>
        <v>4000000</v>
      </c>
      <c r="O440" s="187" t="str">
        <f t="shared" si="65"/>
        <v>Rev detil</v>
      </c>
      <c r="P440" s="180"/>
      <c r="Q440" s="180"/>
      <c r="T440" s="204" cm="1">
        <f t="array" ref="T440">_xlfn._xlws.FILTER(cek_realisasi[Akrual],cek_realisasi[Akun]=Pasca_rakernis[[#This Row],[Column1]],0)</f>
        <v>1928000</v>
      </c>
      <c r="U440" s="204">
        <f>IF(Pasca_rakernis[[#This Row],[Akrual]]&gt;Pasca_rakernis[[#This Row],[JUMLAH ]],Pasca_rakernis[[#This Row],[Akrual]]-Pasca_rakernis[[#This Row],[JUMLAH ]],0)</f>
        <v>0</v>
      </c>
    </row>
    <row r="441" spans="1:21" ht="15" x14ac:dyDescent="0.25">
      <c r="A441" s="1" t="s">
        <v>348</v>
      </c>
      <c r="B441" s="51" t="s">
        <v>525</v>
      </c>
      <c r="C441" s="52" t="s">
        <v>35</v>
      </c>
      <c r="D441" s="51"/>
      <c r="E441" s="51"/>
      <c r="F441" s="53"/>
      <c r="G441" s="123">
        <f>G442</f>
        <v>137500000</v>
      </c>
      <c r="H441" s="151" t="s">
        <v>525</v>
      </c>
      <c r="I441" s="52" t="s">
        <v>35</v>
      </c>
      <c r="J441" s="51"/>
      <c r="K441" s="51"/>
      <c r="L441" s="53"/>
      <c r="M441" s="53">
        <f>M442</f>
        <v>75000000</v>
      </c>
      <c r="N441" s="324">
        <f>N442</f>
        <v>62500000</v>
      </c>
      <c r="O441" s="207" t="s">
        <v>977</v>
      </c>
      <c r="P441" s="180"/>
      <c r="Q441" s="180"/>
      <c r="R441" s="263" t="s">
        <v>322</v>
      </c>
      <c r="S441" s="223" t="s">
        <v>508</v>
      </c>
      <c r="T441" s="53" cm="1">
        <f t="array" ref="T441">_xlfn._xlws.FILTER(cek_realisasi[Akrual],cek_realisasi[Akun]=Pasca_rakernis[[#This Row],[Column1]],0)</f>
        <v>0</v>
      </c>
      <c r="U441" s="53">
        <f>IF(Pasca_rakernis[[#This Row],[Akrual]]&gt;Pasca_rakernis[[#This Row],[JUMLAH ]],Pasca_rakernis[[#This Row],[Akrual]]-Pasca_rakernis[[#This Row],[JUMLAH ]],0)</f>
        <v>0</v>
      </c>
    </row>
    <row r="442" spans="1:21" ht="13.2" x14ac:dyDescent="0.25">
      <c r="A442" s="1" t="s">
        <v>349</v>
      </c>
      <c r="B442" s="48"/>
      <c r="C442" s="49" t="s">
        <v>810</v>
      </c>
      <c r="D442" s="48">
        <v>25</v>
      </c>
      <c r="E442" s="48" t="s">
        <v>26</v>
      </c>
      <c r="F442" s="50">
        <v>5500000</v>
      </c>
      <c r="G442" s="122">
        <f>ROUNDDOWN(D442*F442,-3)</f>
        <v>137500000</v>
      </c>
      <c r="H442" s="150"/>
      <c r="I442" s="201" t="s">
        <v>810</v>
      </c>
      <c r="J442" s="202">
        <v>15</v>
      </c>
      <c r="K442" s="202" t="s">
        <v>26</v>
      </c>
      <c r="L442" s="204">
        <v>5000000</v>
      </c>
      <c r="M442" s="204">
        <f>ROUNDDOWN(J442*L442,-3)</f>
        <v>75000000</v>
      </c>
      <c r="N442" s="376">
        <f>G442-M442</f>
        <v>62500000</v>
      </c>
      <c r="O442" s="187" t="str">
        <f>IF(AND(ISBLANK(H442),N442&lt;&gt;0),"Rev detil","")</f>
        <v>Rev detil</v>
      </c>
      <c r="P442" s="180"/>
      <c r="Q442" s="180"/>
      <c r="T442" s="204" cm="1">
        <f t="array" ref="T442">_xlfn._xlws.FILTER(cek_realisasi[Akrual],cek_realisasi[Akun]=Pasca_rakernis[[#This Row],[Column1]],0)</f>
        <v>0</v>
      </c>
      <c r="U442" s="204">
        <f>IF(Pasca_rakernis[[#This Row],[Akrual]]&gt;Pasca_rakernis[[#This Row],[JUMLAH ]],Pasca_rakernis[[#This Row],[Akrual]]-Pasca_rakernis[[#This Row],[JUMLAH ]],0)</f>
        <v>0</v>
      </c>
    </row>
    <row r="443" spans="1:21" ht="13.2" x14ac:dyDescent="0.25">
      <c r="A443" s="1" t="s">
        <v>811</v>
      </c>
      <c r="B443" s="54" t="s">
        <v>177</v>
      </c>
      <c r="C443" s="55" t="s">
        <v>812</v>
      </c>
      <c r="D443" s="54"/>
      <c r="E443" s="54"/>
      <c r="F443" s="56"/>
      <c r="G443" s="124">
        <f>SUM(G444,G449)</f>
        <v>165187000</v>
      </c>
      <c r="H443" s="152" t="s">
        <v>177</v>
      </c>
      <c r="I443" s="55" t="s">
        <v>812</v>
      </c>
      <c r="J443" s="54"/>
      <c r="K443" s="54"/>
      <c r="L443" s="56"/>
      <c r="M443" s="56">
        <f>SUM(M444,M449)</f>
        <v>85749000</v>
      </c>
      <c r="N443" s="326">
        <f>SUM(N444,N449)</f>
        <v>79438000</v>
      </c>
      <c r="O443" s="207" t="s">
        <v>977</v>
      </c>
      <c r="P443" s="180" t="s">
        <v>507</v>
      </c>
      <c r="Q443" s="180" t="s">
        <v>508</v>
      </c>
      <c r="S443" s="223"/>
      <c r="T443" s="56" cm="1">
        <f t="array" ref="T443">_xlfn._xlws.FILTER(cek_realisasi[Akrual],cek_realisasi[Akun]=Pasca_rakernis[[#This Row],[Column1]],0)</f>
        <v>9252350</v>
      </c>
      <c r="U443" s="56">
        <f>IF(Pasca_rakernis[[#This Row],[Akrual]]&gt;Pasca_rakernis[[#This Row],[JUMLAH ]],Pasca_rakernis[[#This Row],[Akrual]]-Pasca_rakernis[[#This Row],[JUMLAH ]],0)</f>
        <v>0</v>
      </c>
    </row>
    <row r="444" spans="1:21" ht="15" x14ac:dyDescent="0.25">
      <c r="A444" s="1" t="s">
        <v>813</v>
      </c>
      <c r="B444" s="51" t="s">
        <v>523</v>
      </c>
      <c r="C444" s="52" t="s">
        <v>24</v>
      </c>
      <c r="D444" s="51"/>
      <c r="E444" s="51"/>
      <c r="F444" s="53"/>
      <c r="G444" s="123">
        <f>SUM(G445:G448)</f>
        <v>29250000</v>
      </c>
      <c r="H444" s="151" t="s">
        <v>523</v>
      </c>
      <c r="I444" s="52" t="s">
        <v>24</v>
      </c>
      <c r="J444" s="51"/>
      <c r="K444" s="51"/>
      <c r="L444" s="53"/>
      <c r="M444" s="53">
        <f>SUM(M445:M448)</f>
        <v>20500000</v>
      </c>
      <c r="N444" s="324">
        <f>SUM(N445:N448)</f>
        <v>8750000</v>
      </c>
      <c r="O444" s="207" t="s">
        <v>977</v>
      </c>
      <c r="P444" s="180"/>
      <c r="Q444" s="180"/>
      <c r="R444" s="263" t="s">
        <v>322</v>
      </c>
      <c r="S444" s="223" t="s">
        <v>508</v>
      </c>
      <c r="T444" s="53" cm="1">
        <f t="array" ref="T444">_xlfn._xlws.FILTER(cek_realisasi[Akrual],cek_realisasi[Akun]=Pasca_rakernis[[#This Row],[Column1]],0)</f>
        <v>6119350</v>
      </c>
      <c r="U444" s="53">
        <f>IF(Pasca_rakernis[[#This Row],[Akrual]]&gt;Pasca_rakernis[[#This Row],[JUMLAH ]],Pasca_rakernis[[#This Row],[Akrual]]-Pasca_rakernis[[#This Row],[JUMLAH ]],0)</f>
        <v>0</v>
      </c>
    </row>
    <row r="445" spans="1:21" ht="13.2" x14ac:dyDescent="0.25">
      <c r="A445" s="1" t="s">
        <v>814</v>
      </c>
      <c r="B445" s="48"/>
      <c r="C445" s="49" t="s">
        <v>554</v>
      </c>
      <c r="D445" s="48">
        <v>70</v>
      </c>
      <c r="E445" s="48" t="s">
        <v>26</v>
      </c>
      <c r="F445" s="50">
        <v>75000</v>
      </c>
      <c r="G445" s="122">
        <f>ROUNDDOWN(D445*F445,-3)</f>
        <v>5250000</v>
      </c>
      <c r="H445" s="150"/>
      <c r="I445" s="201" t="s">
        <v>554</v>
      </c>
      <c r="J445" s="202">
        <v>60</v>
      </c>
      <c r="K445" s="202" t="s">
        <v>26</v>
      </c>
      <c r="L445" s="204">
        <v>75000</v>
      </c>
      <c r="M445" s="204">
        <f>ROUNDDOWN(J445*L445,-3)</f>
        <v>4500000</v>
      </c>
      <c r="N445" s="376">
        <f>G445-M445</f>
        <v>750000</v>
      </c>
      <c r="O445" s="187" t="str">
        <f t="shared" ref="O445:O448" si="66">IF(AND(ISBLANK(H445),N445&lt;&gt;0),"Rev detil","")</f>
        <v>Rev detil</v>
      </c>
      <c r="P445" s="180"/>
      <c r="Q445" s="180"/>
      <c r="T445" s="204" cm="1">
        <f t="array" ref="T445">_xlfn._xlws.FILTER(cek_realisasi[Akrual],cek_realisasi[Akun]=Pasca_rakernis[[#This Row],[Column1]],0)</f>
        <v>0</v>
      </c>
      <c r="U445" s="204">
        <f>IF(Pasca_rakernis[[#This Row],[Akrual]]&gt;Pasca_rakernis[[#This Row],[JUMLAH ]],Pasca_rakernis[[#This Row],[Akrual]]-Pasca_rakernis[[#This Row],[JUMLAH ]],0)</f>
        <v>0</v>
      </c>
    </row>
    <row r="446" spans="1:21" ht="13.2" x14ac:dyDescent="0.25">
      <c r="A446" s="1" t="s">
        <v>815</v>
      </c>
      <c r="B446" s="48"/>
      <c r="C446" s="49" t="s">
        <v>555</v>
      </c>
      <c r="D446" s="48">
        <v>6</v>
      </c>
      <c r="E446" s="48" t="s">
        <v>120</v>
      </c>
      <c r="F446" s="50">
        <v>1500000</v>
      </c>
      <c r="G446" s="122">
        <f>ROUNDDOWN(D446*F446,-3)</f>
        <v>9000000</v>
      </c>
      <c r="H446" s="150"/>
      <c r="I446" s="201" t="s">
        <v>555</v>
      </c>
      <c r="J446" s="202">
        <v>4</v>
      </c>
      <c r="K446" s="202" t="s">
        <v>120</v>
      </c>
      <c r="L446" s="204">
        <v>1500000</v>
      </c>
      <c r="M446" s="204">
        <f>ROUNDDOWN(J446*L446,-3)</f>
        <v>6000000</v>
      </c>
      <c r="N446" s="376">
        <f>G446-M446</f>
        <v>3000000</v>
      </c>
      <c r="O446" s="187" t="str">
        <f t="shared" si="66"/>
        <v>Rev detil</v>
      </c>
      <c r="P446" s="180"/>
      <c r="Q446" s="180"/>
      <c r="T446" s="204" cm="1">
        <f t="array" ref="T446">_xlfn._xlws.FILTER(cek_realisasi[Akrual],cek_realisasi[Akun]=Pasca_rakernis[[#This Row],[Column1]],0)</f>
        <v>1471350</v>
      </c>
      <c r="U446" s="204">
        <f>IF(Pasca_rakernis[[#This Row],[Akrual]]&gt;Pasca_rakernis[[#This Row],[JUMLAH ]],Pasca_rakernis[[#This Row],[Akrual]]-Pasca_rakernis[[#This Row],[JUMLAH ]],0)</f>
        <v>0</v>
      </c>
    </row>
    <row r="447" spans="1:21" ht="13.2" x14ac:dyDescent="0.25">
      <c r="A447" s="1" t="s">
        <v>816</v>
      </c>
      <c r="B447" s="48"/>
      <c r="C447" s="49" t="s">
        <v>556</v>
      </c>
      <c r="D447" s="48">
        <v>6</v>
      </c>
      <c r="E447" s="48" t="s">
        <v>120</v>
      </c>
      <c r="F447" s="50">
        <v>1500000</v>
      </c>
      <c r="G447" s="122">
        <f>ROUNDDOWN(D447*F447,-3)</f>
        <v>9000000</v>
      </c>
      <c r="H447" s="150"/>
      <c r="I447" s="201" t="s">
        <v>556</v>
      </c>
      <c r="J447" s="202">
        <v>4</v>
      </c>
      <c r="K447" s="202" t="s">
        <v>120</v>
      </c>
      <c r="L447" s="204">
        <v>1500000</v>
      </c>
      <c r="M447" s="204">
        <f>ROUNDDOWN(J447*L447,-3)</f>
        <v>6000000</v>
      </c>
      <c r="N447" s="376">
        <f>G447-M447</f>
        <v>3000000</v>
      </c>
      <c r="O447" s="187" t="str">
        <f t="shared" si="66"/>
        <v>Rev detil</v>
      </c>
      <c r="P447" s="180"/>
      <c r="Q447" s="180"/>
      <c r="T447" s="204" cm="1">
        <f t="array" ref="T447">_xlfn._xlws.FILTER(cek_realisasi[Akrual],cek_realisasi[Akun]=Pasca_rakernis[[#This Row],[Column1]],0)</f>
        <v>2740000</v>
      </c>
      <c r="U447" s="204">
        <f>IF(Pasca_rakernis[[#This Row],[Akrual]]&gt;Pasca_rakernis[[#This Row],[JUMLAH ]],Pasca_rakernis[[#This Row],[Akrual]]-Pasca_rakernis[[#This Row],[JUMLAH ]],0)</f>
        <v>0</v>
      </c>
    </row>
    <row r="448" spans="1:21" ht="13.2" x14ac:dyDescent="0.25">
      <c r="A448" s="1" t="s">
        <v>817</v>
      </c>
      <c r="B448" s="48"/>
      <c r="C448" s="49" t="s">
        <v>557</v>
      </c>
      <c r="D448" s="48">
        <v>6</v>
      </c>
      <c r="E448" s="48" t="s">
        <v>120</v>
      </c>
      <c r="F448" s="50">
        <v>1000000</v>
      </c>
      <c r="G448" s="122">
        <f>ROUNDDOWN(D448*F448,-3)</f>
        <v>6000000</v>
      </c>
      <c r="H448" s="150"/>
      <c r="I448" s="201" t="s">
        <v>557</v>
      </c>
      <c r="J448" s="202">
        <v>4</v>
      </c>
      <c r="K448" s="202" t="s">
        <v>120</v>
      </c>
      <c r="L448" s="204">
        <v>1000000</v>
      </c>
      <c r="M448" s="204">
        <f>ROUNDDOWN(J448*L448,-3)</f>
        <v>4000000</v>
      </c>
      <c r="N448" s="376">
        <f>G448-M448</f>
        <v>2000000</v>
      </c>
      <c r="O448" s="187" t="str">
        <f t="shared" si="66"/>
        <v>Rev detil</v>
      </c>
      <c r="P448" s="180"/>
      <c r="Q448" s="180"/>
      <c r="T448" s="204" cm="1">
        <f t="array" ref="T448">_xlfn._xlws.FILTER(cek_realisasi[Akrual],cek_realisasi[Akun]=Pasca_rakernis[[#This Row],[Column1]],0)</f>
        <v>1908000</v>
      </c>
      <c r="U448" s="204">
        <f>IF(Pasca_rakernis[[#This Row],[Akrual]]&gt;Pasca_rakernis[[#This Row],[JUMLAH ]],Pasca_rakernis[[#This Row],[Akrual]]-Pasca_rakernis[[#This Row],[JUMLAH ]],0)</f>
        <v>0</v>
      </c>
    </row>
    <row r="449" spans="1:21" ht="15" x14ac:dyDescent="0.25">
      <c r="A449" s="1" t="s">
        <v>818</v>
      </c>
      <c r="B449" s="51" t="s">
        <v>525</v>
      </c>
      <c r="C449" s="52" t="s">
        <v>35</v>
      </c>
      <c r="D449" s="51"/>
      <c r="E449" s="51"/>
      <c r="F449" s="53"/>
      <c r="G449" s="123">
        <f>G450</f>
        <v>135937000</v>
      </c>
      <c r="H449" s="151" t="s">
        <v>525</v>
      </c>
      <c r="I449" s="52" t="s">
        <v>35</v>
      </c>
      <c r="J449" s="51"/>
      <c r="K449" s="51"/>
      <c r="L449" s="53"/>
      <c r="M449" s="53">
        <f>M450</f>
        <v>65249000</v>
      </c>
      <c r="N449" s="324">
        <f>N450</f>
        <v>70688000</v>
      </c>
      <c r="O449" s="207" t="s">
        <v>977</v>
      </c>
      <c r="P449" s="180"/>
      <c r="Q449" s="180"/>
      <c r="R449" s="263" t="s">
        <v>322</v>
      </c>
      <c r="S449" s="223" t="s">
        <v>508</v>
      </c>
      <c r="T449" s="53" cm="1">
        <f t="array" ref="T449">_xlfn._xlws.FILTER(cek_realisasi[Akrual],cek_realisasi[Akun]=Pasca_rakernis[[#This Row],[Column1]],0)</f>
        <v>3133000</v>
      </c>
      <c r="U449" s="53">
        <f>IF(Pasca_rakernis[[#This Row],[Akrual]]&gt;Pasca_rakernis[[#This Row],[JUMLAH ]],Pasca_rakernis[[#This Row],[Akrual]]-Pasca_rakernis[[#This Row],[JUMLAH ]],0)</f>
        <v>0</v>
      </c>
    </row>
    <row r="450" spans="1:21" ht="13.2" x14ac:dyDescent="0.25">
      <c r="A450" s="1" t="s">
        <v>819</v>
      </c>
      <c r="B450" s="48"/>
      <c r="C450" s="49" t="s">
        <v>820</v>
      </c>
      <c r="D450" s="48">
        <v>25</v>
      </c>
      <c r="E450" s="48" t="s">
        <v>26</v>
      </c>
      <c r="F450" s="50">
        <v>5437480</v>
      </c>
      <c r="G450" s="122">
        <f>ROUNDDOWN(D450*F450,-3)</f>
        <v>135937000</v>
      </c>
      <c r="H450" s="150"/>
      <c r="I450" s="201" t="s">
        <v>820</v>
      </c>
      <c r="J450" s="202">
        <v>12</v>
      </c>
      <c r="K450" s="202" t="s">
        <v>26</v>
      </c>
      <c r="L450" s="204">
        <v>5437480</v>
      </c>
      <c r="M450" s="204">
        <f>ROUNDDOWN(J450*L450,-3)</f>
        <v>65249000</v>
      </c>
      <c r="N450" s="376">
        <f>G450-M450</f>
        <v>70688000</v>
      </c>
      <c r="O450" s="187" t="str">
        <f>IF(AND(ISBLANK(H450),N450&lt;&gt;0),"Rev detil","")</f>
        <v>Rev detil</v>
      </c>
      <c r="P450" s="180"/>
      <c r="Q450" s="180"/>
      <c r="T450" s="204" cm="1">
        <f t="array" ref="T450">_xlfn._xlws.FILTER(cek_realisasi[Akrual],cek_realisasi[Akun]=Pasca_rakernis[[#This Row],[Column1]],0)</f>
        <v>3133000</v>
      </c>
      <c r="U450" s="204">
        <f>IF(Pasca_rakernis[[#This Row],[Akrual]]&gt;Pasca_rakernis[[#This Row],[JUMLAH ]],Pasca_rakernis[[#This Row],[Akrual]]-Pasca_rakernis[[#This Row],[JUMLAH ]],0)</f>
        <v>0</v>
      </c>
    </row>
    <row r="451" spans="1:21" ht="13.2" x14ac:dyDescent="0.25">
      <c r="A451" s="1" t="s">
        <v>821</v>
      </c>
      <c r="B451" s="54" t="s">
        <v>191</v>
      </c>
      <c r="C451" s="55" t="s">
        <v>822</v>
      </c>
      <c r="D451" s="54"/>
      <c r="E451" s="54"/>
      <c r="F451" s="56"/>
      <c r="G451" s="124">
        <f>SUM(G452,G459,G461,G463)</f>
        <v>420700000</v>
      </c>
      <c r="H451" s="152" t="s">
        <v>191</v>
      </c>
      <c r="I451" s="55" t="s">
        <v>822</v>
      </c>
      <c r="J451" s="54"/>
      <c r="K451" s="54"/>
      <c r="L451" s="56"/>
      <c r="M451" s="56">
        <f>SUM(M452,M459,M461,M463)</f>
        <v>418700000</v>
      </c>
      <c r="N451" s="326">
        <f>SUM(N452,N459,N461,N463)</f>
        <v>2000000</v>
      </c>
      <c r="O451" s="207" t="s">
        <v>977</v>
      </c>
      <c r="P451" s="180" t="s">
        <v>507</v>
      </c>
      <c r="Q451" s="180" t="s">
        <v>508</v>
      </c>
      <c r="S451" s="223"/>
      <c r="T451" s="56" cm="1">
        <f t="array" ref="T451">_xlfn._xlws.FILTER(cek_realisasi[Akrual],cek_realisasi[Akun]=Pasca_rakernis[[#This Row],[Column1]],0)</f>
        <v>148140000</v>
      </c>
      <c r="U451" s="56">
        <f>IF(Pasca_rakernis[[#This Row],[Akrual]]&gt;Pasca_rakernis[[#This Row],[JUMLAH ]],Pasca_rakernis[[#This Row],[Akrual]]-Pasca_rakernis[[#This Row],[JUMLAH ]],0)</f>
        <v>0</v>
      </c>
    </row>
    <row r="452" spans="1:21" ht="15" x14ac:dyDescent="0.25">
      <c r="A452" s="1" t="s">
        <v>823</v>
      </c>
      <c r="B452" s="51" t="s">
        <v>523</v>
      </c>
      <c r="C452" s="52" t="s">
        <v>24</v>
      </c>
      <c r="D452" s="51"/>
      <c r="E452" s="51"/>
      <c r="F452" s="53"/>
      <c r="G452" s="123">
        <f>SUM(G453:G458)</f>
        <v>42900000</v>
      </c>
      <c r="H452" s="151" t="s">
        <v>523</v>
      </c>
      <c r="I452" s="52" t="s">
        <v>24</v>
      </c>
      <c r="J452" s="51"/>
      <c r="K452" s="51"/>
      <c r="L452" s="53"/>
      <c r="M452" s="53">
        <f>SUM(M453:M458)</f>
        <v>42900000</v>
      </c>
      <c r="N452" s="324">
        <f>SUM(N453:N458)</f>
        <v>0</v>
      </c>
      <c r="O452" s="207" t="s">
        <v>977</v>
      </c>
      <c r="P452" s="180"/>
      <c r="Q452" s="180"/>
      <c r="R452" s="263" t="s">
        <v>322</v>
      </c>
      <c r="S452" s="223" t="s">
        <v>508</v>
      </c>
      <c r="T452" s="53" cm="1">
        <f t="array" ref="T452">_xlfn._xlws.FILTER(cek_realisasi[Akrual],cek_realisasi[Akun]=Pasca_rakernis[[#This Row],[Column1]],0)</f>
        <v>0</v>
      </c>
      <c r="U452" s="53">
        <f>IF(Pasca_rakernis[[#This Row],[Akrual]]&gt;Pasca_rakernis[[#This Row],[JUMLAH ]],Pasca_rakernis[[#This Row],[Akrual]]-Pasca_rakernis[[#This Row],[JUMLAH ]],0)</f>
        <v>0</v>
      </c>
    </row>
    <row r="453" spans="1:21" ht="13.2" hidden="1" x14ac:dyDescent="0.25">
      <c r="A453" s="1" t="s">
        <v>824</v>
      </c>
      <c r="B453" s="48"/>
      <c r="C453" s="49" t="s">
        <v>554</v>
      </c>
      <c r="D453" s="48">
        <v>100</v>
      </c>
      <c r="E453" s="48" t="s">
        <v>26</v>
      </c>
      <c r="F453" s="50">
        <v>75000</v>
      </c>
      <c r="G453" s="122">
        <f t="shared" ref="G453:G458" si="67">ROUNDDOWN(D453*F453,-3)</f>
        <v>7500000</v>
      </c>
      <c r="H453" s="150"/>
      <c r="I453" s="49" t="s">
        <v>554</v>
      </c>
      <c r="J453" s="48">
        <v>100</v>
      </c>
      <c r="K453" s="48" t="s">
        <v>26</v>
      </c>
      <c r="L453" s="50">
        <v>75000</v>
      </c>
      <c r="M453" s="50">
        <f t="shared" ref="M453:M458" si="68">ROUNDDOWN(J453*L453,-3)</f>
        <v>7500000</v>
      </c>
      <c r="N453" s="247">
        <f t="shared" ref="N453:N458" si="69">G453-M453</f>
        <v>0</v>
      </c>
      <c r="O453" s="178" t="str">
        <f t="shared" ref="O453:O458" si="70">IF(AND(ISBLANK(H453),N453&lt;&gt;0),"Rev detil","")</f>
        <v/>
      </c>
      <c r="P453" s="180"/>
      <c r="Q453" s="180"/>
      <c r="T453" s="50" cm="1">
        <f t="array" ref="T453">_xlfn._xlws.FILTER(cek_realisasi[Akrual],cek_realisasi[Akun]=Pasca_rakernis[[#This Row],[Column1]],0)</f>
        <v>0</v>
      </c>
      <c r="U453" s="50">
        <f>IF(Pasca_rakernis[[#This Row],[Akrual]]&gt;Pasca_rakernis[[#This Row],[JUMLAH ]],Pasca_rakernis[[#This Row],[Akrual]]-Pasca_rakernis[[#This Row],[JUMLAH ]],0)</f>
        <v>0</v>
      </c>
    </row>
    <row r="454" spans="1:21" ht="13.2" hidden="1" x14ac:dyDescent="0.25">
      <c r="A454" s="1" t="s">
        <v>825</v>
      </c>
      <c r="B454" s="48"/>
      <c r="C454" s="49" t="s">
        <v>555</v>
      </c>
      <c r="D454" s="48">
        <v>2</v>
      </c>
      <c r="E454" s="48" t="s">
        <v>120</v>
      </c>
      <c r="F454" s="50">
        <v>1500000</v>
      </c>
      <c r="G454" s="122">
        <f t="shared" si="67"/>
        <v>3000000</v>
      </c>
      <c r="H454" s="150"/>
      <c r="I454" s="49" t="s">
        <v>555</v>
      </c>
      <c r="J454" s="48">
        <v>2</v>
      </c>
      <c r="K454" s="48" t="s">
        <v>120</v>
      </c>
      <c r="L454" s="50">
        <v>1500000</v>
      </c>
      <c r="M454" s="50">
        <f t="shared" si="68"/>
        <v>3000000</v>
      </c>
      <c r="N454" s="247">
        <f t="shared" si="69"/>
        <v>0</v>
      </c>
      <c r="O454" s="178" t="str">
        <f t="shared" si="70"/>
        <v/>
      </c>
      <c r="P454" s="180"/>
      <c r="Q454" s="180"/>
      <c r="T454" s="50" cm="1">
        <f t="array" ref="T454">_xlfn._xlws.FILTER(cek_realisasi[Akrual],cek_realisasi[Akun]=Pasca_rakernis[[#This Row],[Column1]],0)</f>
        <v>0</v>
      </c>
      <c r="U454" s="50">
        <f>IF(Pasca_rakernis[[#This Row],[Akrual]]&gt;Pasca_rakernis[[#This Row],[JUMLAH ]],Pasca_rakernis[[#This Row],[Akrual]]-Pasca_rakernis[[#This Row],[JUMLAH ]],0)</f>
        <v>0</v>
      </c>
    </row>
    <row r="455" spans="1:21" ht="13.2" hidden="1" x14ac:dyDescent="0.25">
      <c r="A455" s="1" t="s">
        <v>826</v>
      </c>
      <c r="B455" s="48"/>
      <c r="C455" s="49" t="s">
        <v>556</v>
      </c>
      <c r="D455" s="48">
        <v>2</v>
      </c>
      <c r="E455" s="48" t="s">
        <v>120</v>
      </c>
      <c r="F455" s="50">
        <v>1500000</v>
      </c>
      <c r="G455" s="122">
        <f t="shared" si="67"/>
        <v>3000000</v>
      </c>
      <c r="H455" s="150"/>
      <c r="I455" s="49" t="s">
        <v>556</v>
      </c>
      <c r="J455" s="48">
        <v>2</v>
      </c>
      <c r="K455" s="48" t="s">
        <v>120</v>
      </c>
      <c r="L455" s="50">
        <v>1500000</v>
      </c>
      <c r="M455" s="50">
        <f t="shared" si="68"/>
        <v>3000000</v>
      </c>
      <c r="N455" s="247">
        <f t="shared" si="69"/>
        <v>0</v>
      </c>
      <c r="O455" s="178" t="str">
        <f t="shared" si="70"/>
        <v/>
      </c>
      <c r="P455" s="180"/>
      <c r="Q455" s="180"/>
      <c r="T455" s="50" cm="1">
        <f t="array" ref="T455">_xlfn._xlws.FILTER(cek_realisasi[Akrual],cek_realisasi[Akun]=Pasca_rakernis[[#This Row],[Column1]],0)</f>
        <v>0</v>
      </c>
      <c r="U455" s="50">
        <f>IF(Pasca_rakernis[[#This Row],[Akrual]]&gt;Pasca_rakernis[[#This Row],[JUMLAH ]],Pasca_rakernis[[#This Row],[Akrual]]-Pasca_rakernis[[#This Row],[JUMLAH ]],0)</f>
        <v>0</v>
      </c>
    </row>
    <row r="456" spans="1:21" ht="13.2" hidden="1" x14ac:dyDescent="0.25">
      <c r="A456" s="1" t="s">
        <v>827</v>
      </c>
      <c r="B456" s="48"/>
      <c r="C456" s="49" t="s">
        <v>557</v>
      </c>
      <c r="D456" s="48">
        <v>2</v>
      </c>
      <c r="E456" s="48" t="s">
        <v>120</v>
      </c>
      <c r="F456" s="50">
        <v>1000000</v>
      </c>
      <c r="G456" s="122">
        <f t="shared" si="67"/>
        <v>2000000</v>
      </c>
      <c r="H456" s="150"/>
      <c r="I456" s="49" t="s">
        <v>557</v>
      </c>
      <c r="J456" s="48">
        <v>2</v>
      </c>
      <c r="K456" s="48" t="s">
        <v>120</v>
      </c>
      <c r="L456" s="50">
        <v>1000000</v>
      </c>
      <c r="M456" s="50">
        <f t="shared" si="68"/>
        <v>2000000</v>
      </c>
      <c r="N456" s="247">
        <f t="shared" si="69"/>
        <v>0</v>
      </c>
      <c r="O456" s="178" t="str">
        <f t="shared" si="70"/>
        <v/>
      </c>
      <c r="P456" s="180"/>
      <c r="Q456" s="180"/>
      <c r="T456" s="50" cm="1">
        <f t="array" ref="T456">_xlfn._xlws.FILTER(cek_realisasi[Akrual],cek_realisasi[Akun]=Pasca_rakernis[[#This Row],[Column1]],0)</f>
        <v>0</v>
      </c>
      <c r="U456" s="50">
        <f>IF(Pasca_rakernis[[#This Row],[Akrual]]&gt;Pasca_rakernis[[#This Row],[JUMLAH ]],Pasca_rakernis[[#This Row],[Akrual]]-Pasca_rakernis[[#This Row],[JUMLAH ]],0)</f>
        <v>0</v>
      </c>
    </row>
    <row r="457" spans="1:21" ht="13.2" hidden="1" x14ac:dyDescent="0.25">
      <c r="A457" s="1" t="s">
        <v>828</v>
      </c>
      <c r="B457" s="48"/>
      <c r="C457" s="49" t="s">
        <v>829</v>
      </c>
      <c r="D457" s="48">
        <v>20</v>
      </c>
      <c r="E457" s="48" t="s">
        <v>59</v>
      </c>
      <c r="F457" s="50">
        <v>250000</v>
      </c>
      <c r="G457" s="122">
        <f t="shared" si="67"/>
        <v>5000000</v>
      </c>
      <c r="H457" s="150"/>
      <c r="I457" s="49" t="s">
        <v>829</v>
      </c>
      <c r="J457" s="48">
        <v>20</v>
      </c>
      <c r="K457" s="48" t="s">
        <v>59</v>
      </c>
      <c r="L457" s="50">
        <v>250000</v>
      </c>
      <c r="M457" s="50">
        <f t="shared" si="68"/>
        <v>5000000</v>
      </c>
      <c r="N457" s="247">
        <f t="shared" si="69"/>
        <v>0</v>
      </c>
      <c r="O457" s="178" t="str">
        <f t="shared" si="70"/>
        <v/>
      </c>
      <c r="P457" s="180"/>
      <c r="Q457" s="180"/>
      <c r="T457" s="50" cm="1">
        <f t="array" ref="T457">_xlfn._xlws.FILTER(cek_realisasi[Akrual],cek_realisasi[Akun]=Pasca_rakernis[[#This Row],[Column1]],0)</f>
        <v>0</v>
      </c>
      <c r="U457" s="50">
        <f>IF(Pasca_rakernis[[#This Row],[Akrual]]&gt;Pasca_rakernis[[#This Row],[JUMLAH ]],Pasca_rakernis[[#This Row],[Akrual]]-Pasca_rakernis[[#This Row],[JUMLAH ]],0)</f>
        <v>0</v>
      </c>
    </row>
    <row r="458" spans="1:21" ht="13.2" hidden="1" x14ac:dyDescent="0.25">
      <c r="A458" s="1" t="s">
        <v>830</v>
      </c>
      <c r="B458" s="48"/>
      <c r="C458" s="49" t="s">
        <v>831</v>
      </c>
      <c r="D458" s="48">
        <v>80</v>
      </c>
      <c r="E458" s="48" t="s">
        <v>26</v>
      </c>
      <c r="F458" s="50">
        <v>280000</v>
      </c>
      <c r="G458" s="122">
        <f t="shared" si="67"/>
        <v>22400000</v>
      </c>
      <c r="H458" s="150"/>
      <c r="I458" s="49" t="s">
        <v>831</v>
      </c>
      <c r="J458" s="48">
        <v>80</v>
      </c>
      <c r="K458" s="48" t="s">
        <v>26</v>
      </c>
      <c r="L458" s="50">
        <v>280000</v>
      </c>
      <c r="M458" s="50">
        <f t="shared" si="68"/>
        <v>22400000</v>
      </c>
      <c r="N458" s="247">
        <f t="shared" si="69"/>
        <v>0</v>
      </c>
      <c r="O458" s="178" t="str">
        <f t="shared" si="70"/>
        <v/>
      </c>
      <c r="P458" s="180"/>
      <c r="Q458" s="180"/>
      <c r="T458" s="50" cm="1">
        <f t="array" ref="T458">_xlfn._xlws.FILTER(cek_realisasi[Akrual],cek_realisasi[Akun]=Pasca_rakernis[[#This Row],[Column1]],0)</f>
        <v>0</v>
      </c>
      <c r="U458" s="50">
        <f>IF(Pasca_rakernis[[#This Row],[Akrual]]&gt;Pasca_rakernis[[#This Row],[JUMLAH ]],Pasca_rakernis[[#This Row],[Akrual]]-Pasca_rakernis[[#This Row],[JUMLAH ]],0)</f>
        <v>0</v>
      </c>
    </row>
    <row r="459" spans="1:21" ht="15" x14ac:dyDescent="0.25">
      <c r="A459" s="1" t="s">
        <v>832</v>
      </c>
      <c r="B459" s="45" t="s">
        <v>528</v>
      </c>
      <c r="C459" s="46" t="s">
        <v>31</v>
      </c>
      <c r="D459" s="45"/>
      <c r="E459" s="45"/>
      <c r="F459" s="47"/>
      <c r="G459" s="121">
        <f>G460</f>
        <v>16000000</v>
      </c>
      <c r="H459" s="149" t="s">
        <v>528</v>
      </c>
      <c r="I459" s="46" t="s">
        <v>31</v>
      </c>
      <c r="J459" s="45"/>
      <c r="K459" s="45"/>
      <c r="L459" s="47"/>
      <c r="M459" s="47">
        <f>M460</f>
        <v>14000000</v>
      </c>
      <c r="N459" s="323">
        <f>N460</f>
        <v>2000000</v>
      </c>
      <c r="O459" s="207" t="s">
        <v>977</v>
      </c>
      <c r="P459" s="180"/>
      <c r="Q459" s="180"/>
      <c r="R459" s="263" t="s">
        <v>322</v>
      </c>
      <c r="S459" s="223" t="s">
        <v>508</v>
      </c>
      <c r="T459" s="47" cm="1">
        <f t="array" ref="T459">_xlfn._xlws.FILTER(cek_realisasi[Akrual],cek_realisasi[Akun]=Pasca_rakernis[[#This Row],[Column1]],0)</f>
        <v>0</v>
      </c>
      <c r="U459" s="47">
        <f>IF(Pasca_rakernis[[#This Row],[Akrual]]&gt;Pasca_rakernis[[#This Row],[JUMLAH ]],Pasca_rakernis[[#This Row],[Akrual]]-Pasca_rakernis[[#This Row],[JUMLAH ]],0)</f>
        <v>0</v>
      </c>
    </row>
    <row r="460" spans="1:21" ht="13.2" x14ac:dyDescent="0.25">
      <c r="A460" s="1" t="s">
        <v>833</v>
      </c>
      <c r="B460" s="48"/>
      <c r="C460" s="49" t="s">
        <v>558</v>
      </c>
      <c r="D460" s="48">
        <v>16</v>
      </c>
      <c r="E460" s="48" t="s">
        <v>33</v>
      </c>
      <c r="F460" s="50">
        <v>1000000</v>
      </c>
      <c r="G460" s="122">
        <f>ROUNDDOWN(D460*F460,-3)</f>
        <v>16000000</v>
      </c>
      <c r="H460" s="150"/>
      <c r="I460" s="201" t="s">
        <v>558</v>
      </c>
      <c r="J460" s="202">
        <v>14</v>
      </c>
      <c r="K460" s="202" t="s">
        <v>33</v>
      </c>
      <c r="L460" s="204">
        <v>1000000</v>
      </c>
      <c r="M460" s="204">
        <f>ROUNDDOWN(J460*L460,-3)</f>
        <v>14000000</v>
      </c>
      <c r="N460" s="376">
        <f>G460-M460</f>
        <v>2000000</v>
      </c>
      <c r="O460" s="187" t="str">
        <f>IF(AND(ISBLANK(H460),N460&lt;&gt;0),"Rev detil","")</f>
        <v>Rev detil</v>
      </c>
      <c r="P460" s="180"/>
      <c r="Q460" s="180"/>
      <c r="T460" s="204" cm="1">
        <f t="array" ref="T460">_xlfn._xlws.FILTER(cek_realisasi[Akrual],cek_realisasi[Akun]=Pasca_rakernis[[#This Row],[Column1]],0)</f>
        <v>0</v>
      </c>
      <c r="U460" s="204">
        <f>IF(Pasca_rakernis[[#This Row],[Akrual]]&gt;Pasca_rakernis[[#This Row],[JUMLAH ]],Pasca_rakernis[[#This Row],[Akrual]]-Pasca_rakernis[[#This Row],[JUMLAH ]],0)</f>
        <v>0</v>
      </c>
    </row>
    <row r="461" spans="1:21" ht="15" x14ac:dyDescent="0.25">
      <c r="A461" s="1" t="s">
        <v>834</v>
      </c>
      <c r="B461" s="51" t="s">
        <v>525</v>
      </c>
      <c r="C461" s="52" t="s">
        <v>35</v>
      </c>
      <c r="D461" s="51"/>
      <c r="E461" s="51"/>
      <c r="F461" s="53"/>
      <c r="G461" s="123">
        <f>G462</f>
        <v>15000000</v>
      </c>
      <c r="H461" s="151" t="s">
        <v>525</v>
      </c>
      <c r="I461" s="52" t="s">
        <v>35</v>
      </c>
      <c r="J461" s="51"/>
      <c r="K461" s="51"/>
      <c r="L461" s="53"/>
      <c r="M461" s="53">
        <f>M462</f>
        <v>15000000</v>
      </c>
      <c r="N461" s="324">
        <f>N462</f>
        <v>0</v>
      </c>
      <c r="O461" s="207" t="s">
        <v>977</v>
      </c>
      <c r="P461" s="180"/>
      <c r="Q461" s="180"/>
      <c r="R461" s="263" t="s">
        <v>322</v>
      </c>
      <c r="S461" s="223" t="s">
        <v>508</v>
      </c>
      <c r="T461" s="53" cm="1">
        <f t="array" ref="T461">_xlfn._xlws.FILTER(cek_realisasi[Akrual],cek_realisasi[Akun]=Pasca_rakernis[[#This Row],[Column1]],0)</f>
        <v>0</v>
      </c>
      <c r="U461" s="53">
        <f>IF(Pasca_rakernis[[#This Row],[Akrual]]&gt;Pasca_rakernis[[#This Row],[JUMLAH ]],Pasca_rakernis[[#This Row],[Akrual]]-Pasca_rakernis[[#This Row],[JUMLAH ]],0)</f>
        <v>0</v>
      </c>
    </row>
    <row r="462" spans="1:21" ht="13.2" hidden="1" x14ac:dyDescent="0.25">
      <c r="A462" s="1" t="s">
        <v>835</v>
      </c>
      <c r="B462" s="48"/>
      <c r="C462" s="49" t="s">
        <v>836</v>
      </c>
      <c r="D462" s="48">
        <v>2</v>
      </c>
      <c r="E462" s="48" t="s">
        <v>26</v>
      </c>
      <c r="F462" s="50">
        <v>7500000</v>
      </c>
      <c r="G462" s="122">
        <f>ROUNDDOWN(D462*F462,-3)</f>
        <v>15000000</v>
      </c>
      <c r="H462" s="150"/>
      <c r="I462" s="49" t="s">
        <v>836</v>
      </c>
      <c r="J462" s="48">
        <v>2</v>
      </c>
      <c r="K462" s="48" t="s">
        <v>26</v>
      </c>
      <c r="L462" s="50">
        <v>7500000</v>
      </c>
      <c r="M462" s="50">
        <f>ROUNDDOWN(J462*L462,-3)</f>
        <v>15000000</v>
      </c>
      <c r="N462" s="247">
        <f>G462-M462</f>
        <v>0</v>
      </c>
      <c r="O462" s="178" t="str">
        <f>IF(AND(ISBLANK(H462),N462&lt;&gt;0),"Rev detil","")</f>
        <v/>
      </c>
      <c r="P462" s="180"/>
      <c r="Q462" s="180"/>
      <c r="T462" s="50" cm="1">
        <f t="array" ref="T462">_xlfn._xlws.FILTER(cek_realisasi[Akrual],cek_realisasi[Akun]=Pasca_rakernis[[#This Row],[Column1]],0)</f>
        <v>0</v>
      </c>
      <c r="U462" s="50">
        <f>IF(Pasca_rakernis[[#This Row],[Akrual]]&gt;Pasca_rakernis[[#This Row],[JUMLAH ]],Pasca_rakernis[[#This Row],[Akrual]]-Pasca_rakernis[[#This Row],[JUMLAH ]],0)</f>
        <v>0</v>
      </c>
    </row>
    <row r="463" spans="1:21" ht="15" x14ac:dyDescent="0.25">
      <c r="A463" s="1" t="s">
        <v>837</v>
      </c>
      <c r="B463" s="51" t="s">
        <v>529</v>
      </c>
      <c r="C463" s="52" t="s">
        <v>477</v>
      </c>
      <c r="D463" s="51"/>
      <c r="E463" s="51"/>
      <c r="F463" s="53"/>
      <c r="G463" s="123">
        <f>SUM(G464:G466)</f>
        <v>346800000</v>
      </c>
      <c r="H463" s="151" t="s">
        <v>529</v>
      </c>
      <c r="I463" s="52" t="s">
        <v>477</v>
      </c>
      <c r="J463" s="51"/>
      <c r="K463" s="51"/>
      <c r="L463" s="53"/>
      <c r="M463" s="53">
        <f>SUM(M464:M466)</f>
        <v>346800000</v>
      </c>
      <c r="N463" s="324">
        <f>SUM(N464:N466)</f>
        <v>0</v>
      </c>
      <c r="O463" s="207" t="s">
        <v>977</v>
      </c>
      <c r="P463" s="180"/>
      <c r="Q463" s="180"/>
      <c r="R463" s="263" t="s">
        <v>322</v>
      </c>
      <c r="S463" s="223" t="s">
        <v>508</v>
      </c>
      <c r="T463" s="53" cm="1">
        <f t="array" ref="T463">_xlfn._xlws.FILTER(cek_realisasi[Akrual],cek_realisasi[Akun]=Pasca_rakernis[[#This Row],[Column1]],0)</f>
        <v>148140000</v>
      </c>
      <c r="U463" s="53">
        <f>IF(Pasca_rakernis[[#This Row],[Akrual]]&gt;Pasca_rakernis[[#This Row],[JUMLAH ]],Pasca_rakernis[[#This Row],[Akrual]]-Pasca_rakernis[[#This Row],[JUMLAH ]],0)</f>
        <v>0</v>
      </c>
    </row>
    <row r="464" spans="1:21" ht="13.2" hidden="1" x14ac:dyDescent="0.25">
      <c r="A464" s="1" t="s">
        <v>838</v>
      </c>
      <c r="B464" s="48"/>
      <c r="C464" s="49" t="s">
        <v>839</v>
      </c>
      <c r="D464" s="48">
        <v>160</v>
      </c>
      <c r="E464" s="48" t="s">
        <v>479</v>
      </c>
      <c r="F464" s="50">
        <v>825000</v>
      </c>
      <c r="G464" s="122">
        <f>ROUNDDOWN(D464*F464,-3)</f>
        <v>132000000</v>
      </c>
      <c r="H464" s="150"/>
      <c r="I464" s="49" t="s">
        <v>839</v>
      </c>
      <c r="J464" s="48">
        <v>160</v>
      </c>
      <c r="K464" s="48" t="s">
        <v>479</v>
      </c>
      <c r="L464" s="50">
        <v>825000</v>
      </c>
      <c r="M464" s="50">
        <f>ROUNDDOWN(J464*L464,-3)</f>
        <v>132000000</v>
      </c>
      <c r="N464" s="247">
        <f t="shared" ref="N464:N478" si="71">G464-M464</f>
        <v>0</v>
      </c>
      <c r="O464" s="178" t="str">
        <f t="shared" ref="O464:O466" si="72">IF(AND(ISBLANK(H464),N464&lt;&gt;0),"Rev detil","")</f>
        <v/>
      </c>
      <c r="P464" s="180"/>
      <c r="Q464" s="180"/>
      <c r="T464" s="50" cm="1">
        <f t="array" ref="T464">_xlfn._xlws.FILTER(cek_realisasi[Akrual],cek_realisasi[Akun]=Pasca_rakernis[[#This Row],[Column1]],0)</f>
        <v>148140000</v>
      </c>
      <c r="U464" s="50">
        <f>IF(Pasca_rakernis[[#This Row],[Akrual]]&gt;Pasca_rakernis[[#This Row],[JUMLAH ]],Pasca_rakernis[[#This Row],[Akrual]]-Pasca_rakernis[[#This Row],[JUMLAH ]],0)</f>
        <v>16140000</v>
      </c>
    </row>
    <row r="465" spans="1:21" ht="13.2" hidden="1" x14ac:dyDescent="0.25">
      <c r="A465" s="1" t="s">
        <v>840</v>
      </c>
      <c r="B465" s="48"/>
      <c r="C465" s="49" t="s">
        <v>841</v>
      </c>
      <c r="D465" s="48">
        <v>240</v>
      </c>
      <c r="E465" s="48" t="s">
        <v>479</v>
      </c>
      <c r="F465" s="50">
        <v>145000</v>
      </c>
      <c r="G465" s="122">
        <f>ROUNDDOWN(D465*F465,-3)</f>
        <v>34800000</v>
      </c>
      <c r="H465" s="150"/>
      <c r="I465" s="49" t="s">
        <v>841</v>
      </c>
      <c r="J465" s="48">
        <v>240</v>
      </c>
      <c r="K465" s="48" t="s">
        <v>479</v>
      </c>
      <c r="L465" s="50">
        <v>145000</v>
      </c>
      <c r="M465" s="50">
        <f>ROUNDDOWN(J465*L465,-3)</f>
        <v>34800000</v>
      </c>
      <c r="N465" s="247">
        <f t="shared" si="71"/>
        <v>0</v>
      </c>
      <c r="O465" s="178" t="str">
        <f t="shared" si="72"/>
        <v/>
      </c>
      <c r="P465" s="180"/>
      <c r="Q465" s="180"/>
      <c r="T465" s="50" cm="1">
        <f t="array" ref="T465">_xlfn._xlws.FILTER(cek_realisasi[Akrual],cek_realisasi[Akun]=Pasca_rakernis[[#This Row],[Column1]],0)</f>
        <v>0</v>
      </c>
      <c r="U465" s="50">
        <f>IF(Pasca_rakernis[[#This Row],[Akrual]]&gt;Pasca_rakernis[[#This Row],[JUMLAH ]],Pasca_rakernis[[#This Row],[Akrual]]-Pasca_rakernis[[#This Row],[JUMLAH ]],0)</f>
        <v>0</v>
      </c>
    </row>
    <row r="466" spans="1:21" ht="13.2" hidden="1" x14ac:dyDescent="0.25">
      <c r="A466" s="1" t="s">
        <v>842</v>
      </c>
      <c r="B466" s="48"/>
      <c r="C466" s="49" t="s">
        <v>843</v>
      </c>
      <c r="D466" s="48">
        <v>30</v>
      </c>
      <c r="E466" s="48" t="s">
        <v>26</v>
      </c>
      <c r="F466" s="50">
        <v>6000000</v>
      </c>
      <c r="G466" s="122">
        <f>ROUNDDOWN(D466*F466,-3)</f>
        <v>180000000</v>
      </c>
      <c r="H466" s="150"/>
      <c r="I466" s="49" t="s">
        <v>843</v>
      </c>
      <c r="J466" s="48">
        <v>30</v>
      </c>
      <c r="K466" s="48" t="s">
        <v>26</v>
      </c>
      <c r="L466" s="50">
        <v>6000000</v>
      </c>
      <c r="M466" s="50">
        <f>ROUNDDOWN(J466*L466,-3)</f>
        <v>180000000</v>
      </c>
      <c r="N466" s="247">
        <f t="shared" si="71"/>
        <v>0</v>
      </c>
      <c r="O466" s="178" t="str">
        <f t="shared" si="72"/>
        <v/>
      </c>
      <c r="P466" s="180"/>
      <c r="Q466" s="180"/>
      <c r="T466" s="50" cm="1">
        <f t="array" ref="T466">_xlfn._xlws.FILTER(cek_realisasi[Akrual],cek_realisasi[Akun]=Pasca_rakernis[[#This Row],[Column1]],0)</f>
        <v>0</v>
      </c>
      <c r="U466" s="50">
        <f>IF(Pasca_rakernis[[#This Row],[Akrual]]&gt;Pasca_rakernis[[#This Row],[JUMLAH ]],Pasca_rakernis[[#This Row],[Akrual]]-Pasca_rakernis[[#This Row],[JUMLAH ]],0)</f>
        <v>0</v>
      </c>
    </row>
    <row r="467" spans="1:21" ht="13.2" hidden="1" x14ac:dyDescent="0.25">
      <c r="A467" s="425" t="s">
        <v>842</v>
      </c>
      <c r="B467" s="48"/>
      <c r="C467" s="49"/>
      <c r="D467" s="48"/>
      <c r="E467" s="48"/>
      <c r="F467" s="50"/>
      <c r="G467" s="122"/>
      <c r="H467" s="152" t="s">
        <v>203</v>
      </c>
      <c r="I467" s="55" t="s">
        <v>1094</v>
      </c>
      <c r="J467" s="54"/>
      <c r="K467" s="54"/>
      <c r="L467" s="56"/>
      <c r="M467" s="56">
        <f>SUM(M468,M475,M477)</f>
        <v>58007000</v>
      </c>
      <c r="N467" s="247">
        <f t="shared" si="71"/>
        <v>-58007000</v>
      </c>
      <c r="O467" s="178" t="str">
        <f t="shared" ref="O467:O477" si="73">IF(AND(ISBLANK(H467),N467&lt;&gt;0),"Rev","")</f>
        <v/>
      </c>
      <c r="P467" s="384" t="s">
        <v>507</v>
      </c>
      <c r="Q467" s="384" t="s">
        <v>508</v>
      </c>
      <c r="S467" s="223"/>
      <c r="T467" s="56"/>
      <c r="U467" s="56">
        <f>IF(Pasca_rakernis[[#This Row],[Akrual]]&gt;Pasca_rakernis[[#This Row],[JUMLAH ]],Pasca_rakernis[[#This Row],[Akrual]]-Pasca_rakernis[[#This Row],[JUMLAH ]],0)</f>
        <v>0</v>
      </c>
    </row>
    <row r="468" spans="1:21" ht="15" hidden="1" x14ac:dyDescent="0.25">
      <c r="A468" s="425" t="s">
        <v>842</v>
      </c>
      <c r="B468" s="48"/>
      <c r="C468" s="49"/>
      <c r="D468" s="48"/>
      <c r="E468" s="48"/>
      <c r="F468" s="50"/>
      <c r="G468" s="122"/>
      <c r="H468" s="151" t="s">
        <v>523</v>
      </c>
      <c r="I468" s="52" t="s">
        <v>24</v>
      </c>
      <c r="J468" s="51"/>
      <c r="K468" s="51"/>
      <c r="L468" s="53"/>
      <c r="M468" s="53">
        <f>SUM(M469:M474)</f>
        <v>9647000</v>
      </c>
      <c r="N468" s="247">
        <f t="shared" si="71"/>
        <v>-9647000</v>
      </c>
      <c r="O468" s="178" t="str">
        <f t="shared" si="73"/>
        <v/>
      </c>
      <c r="P468" s="180"/>
      <c r="Q468" s="180"/>
      <c r="R468" s="263" t="s">
        <v>322</v>
      </c>
      <c r="S468" s="223" t="s">
        <v>508</v>
      </c>
      <c r="T468" s="53"/>
      <c r="U468" s="53">
        <f>IF(Pasca_rakernis[[#This Row],[Akrual]]&gt;Pasca_rakernis[[#This Row],[JUMLAH ]],Pasca_rakernis[[#This Row],[Akrual]]-Pasca_rakernis[[#This Row],[JUMLAH ]],0)</f>
        <v>0</v>
      </c>
    </row>
    <row r="469" spans="1:21" ht="13.2" x14ac:dyDescent="0.25">
      <c r="A469" s="425" t="s">
        <v>842</v>
      </c>
      <c r="B469" s="48"/>
      <c r="C469" s="49"/>
      <c r="D469" s="48"/>
      <c r="E469" s="48"/>
      <c r="F469" s="50"/>
      <c r="G469" s="122"/>
      <c r="H469" s="150"/>
      <c r="I469" s="201" t="s">
        <v>554</v>
      </c>
      <c r="J469" s="389">
        <v>20</v>
      </c>
      <c r="K469" s="202" t="s">
        <v>26</v>
      </c>
      <c r="L469" s="204">
        <v>75000</v>
      </c>
      <c r="M469" s="204">
        <f t="shared" ref="M469:M474" si="74">ROUNDDOWN(J469*L469,-3)</f>
        <v>1500000</v>
      </c>
      <c r="N469" s="247">
        <f t="shared" si="71"/>
        <v>-1500000</v>
      </c>
      <c r="O469" s="178" t="str">
        <f t="shared" ref="O469:O474" si="75">IF(AND(ISBLANK(H469),N469&lt;&gt;0),"Rev detil","")</f>
        <v>Rev detil</v>
      </c>
      <c r="P469" s="180"/>
      <c r="Q469" s="180"/>
      <c r="T469" s="204"/>
      <c r="U469" s="204">
        <f>IF(Pasca_rakernis[[#This Row],[Akrual]]&gt;Pasca_rakernis[[#This Row],[JUMLAH ]],Pasca_rakernis[[#This Row],[Akrual]]-Pasca_rakernis[[#This Row],[JUMLAH ]],0)</f>
        <v>0</v>
      </c>
    </row>
    <row r="470" spans="1:21" ht="13.2" x14ac:dyDescent="0.25">
      <c r="A470" s="425" t="s">
        <v>842</v>
      </c>
      <c r="B470" s="48"/>
      <c r="C470" s="49"/>
      <c r="D470" s="48"/>
      <c r="E470" s="426"/>
      <c r="F470" s="50"/>
      <c r="G470" s="122"/>
      <c r="H470" s="150"/>
      <c r="I470" s="201" t="s">
        <v>555</v>
      </c>
      <c r="J470" s="389">
        <v>1</v>
      </c>
      <c r="K470" s="202" t="s">
        <v>120</v>
      </c>
      <c r="L470" s="204">
        <v>1500000</v>
      </c>
      <c r="M470" s="204">
        <f t="shared" si="74"/>
        <v>1500000</v>
      </c>
      <c r="N470" s="247">
        <f t="shared" si="71"/>
        <v>-1500000</v>
      </c>
      <c r="O470" s="178" t="str">
        <f t="shared" si="75"/>
        <v>Rev detil</v>
      </c>
      <c r="P470" s="180"/>
      <c r="Q470" s="180"/>
      <c r="T470" s="204"/>
      <c r="U470" s="204">
        <f>IF(Pasca_rakernis[[#This Row],[Akrual]]&gt;Pasca_rakernis[[#This Row],[JUMLAH ]],Pasca_rakernis[[#This Row],[Akrual]]-Pasca_rakernis[[#This Row],[JUMLAH ]],0)</f>
        <v>0</v>
      </c>
    </row>
    <row r="471" spans="1:21" ht="13.2" x14ac:dyDescent="0.25">
      <c r="A471" s="425" t="s">
        <v>842</v>
      </c>
      <c r="B471" s="48"/>
      <c r="C471" s="49"/>
      <c r="D471" s="48"/>
      <c r="E471" s="426"/>
      <c r="F471" s="50"/>
      <c r="G471" s="122"/>
      <c r="H471" s="150"/>
      <c r="I471" s="201" t="s">
        <v>556</v>
      </c>
      <c r="J471" s="389">
        <v>1</v>
      </c>
      <c r="K471" s="202" t="s">
        <v>120</v>
      </c>
      <c r="L471" s="204">
        <v>1500000</v>
      </c>
      <c r="M471" s="204">
        <f t="shared" si="74"/>
        <v>1500000</v>
      </c>
      <c r="N471" s="247">
        <f t="shared" si="71"/>
        <v>-1500000</v>
      </c>
      <c r="O471" s="178" t="str">
        <f t="shared" si="75"/>
        <v>Rev detil</v>
      </c>
      <c r="P471" s="180"/>
      <c r="Q471" s="180"/>
      <c r="T471" s="204"/>
      <c r="U471" s="204">
        <f>IF(Pasca_rakernis[[#This Row],[Akrual]]&gt;Pasca_rakernis[[#This Row],[JUMLAH ]],Pasca_rakernis[[#This Row],[Akrual]]-Pasca_rakernis[[#This Row],[JUMLAH ]],0)</f>
        <v>0</v>
      </c>
    </row>
    <row r="472" spans="1:21" ht="13.2" x14ac:dyDescent="0.25">
      <c r="A472" s="425" t="s">
        <v>842</v>
      </c>
      <c r="B472" s="48"/>
      <c r="C472" s="49"/>
      <c r="D472" s="48"/>
      <c r="E472" s="48"/>
      <c r="F472" s="50"/>
      <c r="G472" s="122"/>
      <c r="H472" s="150"/>
      <c r="I472" s="201" t="s">
        <v>557</v>
      </c>
      <c r="J472" s="389">
        <v>1</v>
      </c>
      <c r="K472" s="202" t="s">
        <v>120</v>
      </c>
      <c r="L472" s="204">
        <v>1000000</v>
      </c>
      <c r="M472" s="204">
        <f t="shared" si="74"/>
        <v>1000000</v>
      </c>
      <c r="N472" s="247">
        <f t="shared" si="71"/>
        <v>-1000000</v>
      </c>
      <c r="O472" s="178" t="str">
        <f t="shared" si="75"/>
        <v>Rev detil</v>
      </c>
      <c r="P472" s="180"/>
      <c r="Q472" s="180"/>
      <c r="T472" s="204"/>
      <c r="U472" s="204">
        <f>IF(Pasca_rakernis[[#This Row],[Akrual]]&gt;Pasca_rakernis[[#This Row],[JUMLAH ]],Pasca_rakernis[[#This Row],[Akrual]]-Pasca_rakernis[[#This Row],[JUMLAH ]],0)</f>
        <v>0</v>
      </c>
    </row>
    <row r="473" spans="1:21" ht="13.2" x14ac:dyDescent="0.25">
      <c r="A473" s="425" t="s">
        <v>842</v>
      </c>
      <c r="B473" s="48"/>
      <c r="C473" s="49"/>
      <c r="D473" s="48"/>
      <c r="E473" s="48"/>
      <c r="F473" s="50"/>
      <c r="G473" s="122"/>
      <c r="H473" s="150"/>
      <c r="I473" s="201" t="s">
        <v>829</v>
      </c>
      <c r="J473" s="389">
        <v>20</v>
      </c>
      <c r="K473" s="202" t="s">
        <v>59</v>
      </c>
      <c r="L473" s="204">
        <v>207350</v>
      </c>
      <c r="M473" s="204">
        <f t="shared" si="74"/>
        <v>4147000</v>
      </c>
      <c r="N473" s="247">
        <f t="shared" si="71"/>
        <v>-4147000</v>
      </c>
      <c r="O473" s="178" t="str">
        <f t="shared" si="75"/>
        <v>Rev detil</v>
      </c>
      <c r="P473" s="180"/>
      <c r="Q473" s="180"/>
      <c r="T473" s="204"/>
      <c r="U473" s="204">
        <f>IF(Pasca_rakernis[[#This Row],[Akrual]]&gt;Pasca_rakernis[[#This Row],[JUMLAH ]],Pasca_rakernis[[#This Row],[Akrual]]-Pasca_rakernis[[#This Row],[JUMLAH ]],0)</f>
        <v>0</v>
      </c>
    </row>
    <row r="474" spans="1:21" ht="13.2" hidden="1" x14ac:dyDescent="0.25">
      <c r="A474" s="425" t="s">
        <v>842</v>
      </c>
      <c r="B474" s="48"/>
      <c r="C474" s="49"/>
      <c r="D474" s="48"/>
      <c r="E474" s="48"/>
      <c r="F474" s="50"/>
      <c r="G474" s="122"/>
      <c r="H474" s="150"/>
      <c r="I474" s="49" t="s">
        <v>831</v>
      </c>
      <c r="J474" s="48">
        <v>0</v>
      </c>
      <c r="K474" s="48" t="s">
        <v>26</v>
      </c>
      <c r="L474" s="50">
        <v>280000</v>
      </c>
      <c r="M474" s="50">
        <f t="shared" si="74"/>
        <v>0</v>
      </c>
      <c r="N474" s="247">
        <f t="shared" si="71"/>
        <v>0</v>
      </c>
      <c r="O474" s="178" t="str">
        <f t="shared" si="75"/>
        <v/>
      </c>
      <c r="P474" s="180"/>
      <c r="Q474" s="180"/>
      <c r="T474" s="50"/>
      <c r="U474" s="50">
        <f>IF(Pasca_rakernis[[#This Row],[Akrual]]&gt;Pasca_rakernis[[#This Row],[JUMLAH ]],Pasca_rakernis[[#This Row],[Akrual]]-Pasca_rakernis[[#This Row],[JUMLAH ]],0)</f>
        <v>0</v>
      </c>
    </row>
    <row r="475" spans="1:21" ht="15" hidden="1" x14ac:dyDescent="0.25">
      <c r="A475" s="425" t="s">
        <v>842</v>
      </c>
      <c r="B475" s="48"/>
      <c r="C475" s="49"/>
      <c r="D475" s="48"/>
      <c r="E475" s="48"/>
      <c r="F475" s="50"/>
      <c r="G475" s="122"/>
      <c r="H475" s="149" t="s">
        <v>528</v>
      </c>
      <c r="I475" s="46" t="s">
        <v>31</v>
      </c>
      <c r="J475" s="45"/>
      <c r="K475" s="45"/>
      <c r="L475" s="47"/>
      <c r="M475" s="47">
        <f>M476</f>
        <v>0</v>
      </c>
      <c r="N475" s="247">
        <f t="shared" si="71"/>
        <v>0</v>
      </c>
      <c r="O475" s="178" t="str">
        <f t="shared" si="73"/>
        <v/>
      </c>
      <c r="P475" s="180"/>
      <c r="Q475" s="180"/>
      <c r="R475" s="263" t="s">
        <v>322</v>
      </c>
      <c r="S475" s="223" t="s">
        <v>508</v>
      </c>
      <c r="T475" s="47"/>
      <c r="U475" s="47">
        <f>IF(Pasca_rakernis[[#This Row],[Akrual]]&gt;Pasca_rakernis[[#This Row],[JUMLAH ]],Pasca_rakernis[[#This Row],[Akrual]]-Pasca_rakernis[[#This Row],[JUMLAH ]],0)</f>
        <v>0</v>
      </c>
    </row>
    <row r="476" spans="1:21" ht="13.2" hidden="1" x14ac:dyDescent="0.25">
      <c r="A476" s="425" t="s">
        <v>842</v>
      </c>
      <c r="B476" s="48"/>
      <c r="C476" s="49"/>
      <c r="D476" s="48"/>
      <c r="E476" s="48"/>
      <c r="F476" s="50"/>
      <c r="G476" s="122"/>
      <c r="H476" s="150"/>
      <c r="I476" s="49" t="s">
        <v>558</v>
      </c>
      <c r="J476" s="48">
        <v>0</v>
      </c>
      <c r="K476" s="48" t="s">
        <v>33</v>
      </c>
      <c r="L476" s="50">
        <v>1000000</v>
      </c>
      <c r="M476" s="50">
        <f>ROUNDDOWN(J476*L476,-3)</f>
        <v>0</v>
      </c>
      <c r="N476" s="247">
        <f t="shared" si="71"/>
        <v>0</v>
      </c>
      <c r="O476" s="178" t="str">
        <f>IF(AND(ISBLANK(H476),N476&lt;&gt;0),"Rev detil","")</f>
        <v/>
      </c>
      <c r="P476" s="180"/>
      <c r="Q476" s="180"/>
      <c r="T476" s="50"/>
      <c r="U476" s="50">
        <f>IF(Pasca_rakernis[[#This Row],[Akrual]]&gt;Pasca_rakernis[[#This Row],[JUMLAH ]],Pasca_rakernis[[#This Row],[Akrual]]-Pasca_rakernis[[#This Row],[JUMLAH ]],0)</f>
        <v>0</v>
      </c>
    </row>
    <row r="477" spans="1:21" ht="15" hidden="1" x14ac:dyDescent="0.25">
      <c r="A477" s="425" t="s">
        <v>842</v>
      </c>
      <c r="B477" s="48"/>
      <c r="C477" s="49"/>
      <c r="D477" s="48"/>
      <c r="E477" s="48"/>
      <c r="F477" s="50"/>
      <c r="G477" s="122"/>
      <c r="H477" s="151" t="s">
        <v>525</v>
      </c>
      <c r="I477" s="52" t="s">
        <v>35</v>
      </c>
      <c r="J477" s="51"/>
      <c r="K477" s="51"/>
      <c r="L477" s="53"/>
      <c r="M477" s="53">
        <f>M478</f>
        <v>48360000</v>
      </c>
      <c r="N477" s="247">
        <f t="shared" si="71"/>
        <v>-48360000</v>
      </c>
      <c r="O477" s="178" t="str">
        <f t="shared" si="73"/>
        <v/>
      </c>
      <c r="P477" s="180"/>
      <c r="Q477" s="180"/>
      <c r="R477" s="263" t="s">
        <v>322</v>
      </c>
      <c r="S477" s="223" t="s">
        <v>508</v>
      </c>
      <c r="T477" s="53"/>
      <c r="U477" s="53">
        <f>IF(Pasca_rakernis[[#This Row],[Akrual]]&gt;Pasca_rakernis[[#This Row],[JUMLAH ]],Pasca_rakernis[[#This Row],[Akrual]]-Pasca_rakernis[[#This Row],[JUMLAH ]],0)</f>
        <v>0</v>
      </c>
    </row>
    <row r="478" spans="1:21" ht="13.2" x14ac:dyDescent="0.25">
      <c r="A478" s="425" t="s">
        <v>842</v>
      </c>
      <c r="B478" s="48"/>
      <c r="C478" s="49"/>
      <c r="D478" s="48"/>
      <c r="E478" s="48"/>
      <c r="F478" s="50"/>
      <c r="G478" s="122"/>
      <c r="H478" s="150"/>
      <c r="I478" s="201" t="s">
        <v>1095</v>
      </c>
      <c r="J478" s="389">
        <v>24</v>
      </c>
      <c r="K478" s="202" t="s">
        <v>26</v>
      </c>
      <c r="L478" s="204">
        <v>2015000</v>
      </c>
      <c r="M478" s="204">
        <f>ROUNDDOWN(J478*L478,-3)</f>
        <v>48360000</v>
      </c>
      <c r="N478" s="247">
        <f t="shared" si="71"/>
        <v>-48360000</v>
      </c>
      <c r="O478" s="178" t="str">
        <f>IF(AND(ISBLANK(H478),N478&lt;&gt;0),"Rev detil","")</f>
        <v>Rev detil</v>
      </c>
      <c r="P478" s="180"/>
      <c r="Q478" s="180"/>
      <c r="T478" s="204"/>
      <c r="U478" s="204">
        <f>IF(Pasca_rakernis[[#This Row],[Akrual]]&gt;Pasca_rakernis[[#This Row],[JUMLAH ]],Pasca_rakernis[[#This Row],[Akrual]]-Pasca_rakernis[[#This Row],[JUMLAH ]],0)</f>
        <v>0</v>
      </c>
    </row>
    <row r="479" spans="1:21" ht="13.2" x14ac:dyDescent="0.25">
      <c r="A479" s="1" t="s">
        <v>350</v>
      </c>
      <c r="B479" s="36" t="s">
        <v>351</v>
      </c>
      <c r="C479" s="37" t="s">
        <v>352</v>
      </c>
      <c r="D479" s="36">
        <v>2</v>
      </c>
      <c r="E479" s="36" t="s">
        <v>317</v>
      </c>
      <c r="F479" s="38"/>
      <c r="G479" s="118">
        <f>SUM(G480,G517)</f>
        <v>773732000</v>
      </c>
      <c r="H479" s="146" t="s">
        <v>351</v>
      </c>
      <c r="I479" s="37" t="s">
        <v>352</v>
      </c>
      <c r="J479" s="36">
        <v>2</v>
      </c>
      <c r="K479" s="36" t="s">
        <v>317</v>
      </c>
      <c r="L479" s="38"/>
      <c r="M479" s="38">
        <f>SUM(M480,M517)</f>
        <v>522789000</v>
      </c>
      <c r="N479" s="322">
        <f>SUM(N480,N517)</f>
        <v>250943000</v>
      </c>
      <c r="O479" s="207" t="s">
        <v>977</v>
      </c>
      <c r="P479" s="180"/>
      <c r="Q479" s="180"/>
      <c r="T479" s="38" cm="1">
        <f t="array" ref="T479">_xlfn._xlws.FILTER(cek_realisasi[Akrual],cek_realisasi[Akun]=Pasca_rakernis[[#This Row],[Column1]],0)</f>
        <v>94022822</v>
      </c>
      <c r="U479" s="38">
        <f>IF(Pasca_rakernis[[#This Row],[Akrual]]&gt;Pasca_rakernis[[#This Row],[JUMLAH ]],Pasca_rakernis[[#This Row],[Akrual]]-Pasca_rakernis[[#This Row],[JUMLAH ]],0)</f>
        <v>0</v>
      </c>
    </row>
    <row r="480" spans="1:21" ht="26.4" x14ac:dyDescent="0.25">
      <c r="A480" s="1" t="s">
        <v>353</v>
      </c>
      <c r="B480" s="272" t="s">
        <v>605</v>
      </c>
      <c r="C480" s="273" t="s">
        <v>354</v>
      </c>
      <c r="D480" s="272"/>
      <c r="E480" s="272" t="s">
        <v>553</v>
      </c>
      <c r="F480" s="274"/>
      <c r="G480" s="275">
        <f>SUM(G481,G492,G506)</f>
        <v>669421000</v>
      </c>
      <c r="H480" s="276" t="s">
        <v>605</v>
      </c>
      <c r="I480" s="273" t="s">
        <v>354</v>
      </c>
      <c r="J480" s="272"/>
      <c r="K480" s="272" t="s">
        <v>553</v>
      </c>
      <c r="L480" s="274"/>
      <c r="M480" s="274">
        <f>SUM(M481,M492,M506)</f>
        <v>429478000</v>
      </c>
      <c r="N480" s="346">
        <f>SUM(N481,N492,N506)</f>
        <v>239943000</v>
      </c>
      <c r="O480" s="207" t="s">
        <v>977</v>
      </c>
      <c r="P480" s="180"/>
      <c r="Q480" s="180"/>
      <c r="T480" s="274" cm="1">
        <f t="array" ref="T480">_xlfn._xlws.FILTER(cek_realisasi[Akrual],cek_realisasi[Akun]=Pasca_rakernis[[#This Row],[Column1]],0)</f>
        <v>62966622</v>
      </c>
      <c r="U480" s="274">
        <f>IF(Pasca_rakernis[[#This Row],[Akrual]]&gt;Pasca_rakernis[[#This Row],[JUMLAH ]],Pasca_rakernis[[#This Row],[Akrual]]-Pasca_rakernis[[#This Row],[JUMLAH ]],0)</f>
        <v>0</v>
      </c>
    </row>
    <row r="481" spans="1:21" ht="13.2" x14ac:dyDescent="0.25">
      <c r="A481" s="1" t="s">
        <v>355</v>
      </c>
      <c r="B481" s="42" t="s">
        <v>21</v>
      </c>
      <c r="C481" s="43" t="s">
        <v>844</v>
      </c>
      <c r="D481" s="42"/>
      <c r="E481" s="42"/>
      <c r="F481" s="44"/>
      <c r="G481" s="120">
        <f>SUM(G482,G488,G490)</f>
        <v>150075000</v>
      </c>
      <c r="H481" s="148" t="s">
        <v>21</v>
      </c>
      <c r="I481" s="43" t="s">
        <v>844</v>
      </c>
      <c r="J481" s="42"/>
      <c r="K481" s="42"/>
      <c r="L481" s="44"/>
      <c r="M481" s="44">
        <f>SUM(M482,M488,M490)</f>
        <v>86197000</v>
      </c>
      <c r="N481" s="313">
        <f>SUM(N482,N488,N490)</f>
        <v>63878000</v>
      </c>
      <c r="O481" s="207" t="s">
        <v>977</v>
      </c>
      <c r="P481" s="180" t="s">
        <v>507</v>
      </c>
      <c r="Q481" s="180" t="s">
        <v>509</v>
      </c>
      <c r="S481" s="223"/>
      <c r="T481" s="44" cm="1">
        <f t="array" ref="T481">_xlfn._xlws.FILTER(cek_realisasi[Akrual],cek_realisasi[Akun]=Pasca_rakernis[[#This Row],[Column1]],0)</f>
        <v>6935690</v>
      </c>
      <c r="U481" s="44">
        <f>IF(Pasca_rakernis[[#This Row],[Akrual]]&gt;Pasca_rakernis[[#This Row],[JUMLAH ]],Pasca_rakernis[[#This Row],[Akrual]]-Pasca_rakernis[[#This Row],[JUMLAH ]],0)</f>
        <v>0</v>
      </c>
    </row>
    <row r="482" spans="1:21" ht="13.2" x14ac:dyDescent="0.25">
      <c r="A482" s="1" t="s">
        <v>356</v>
      </c>
      <c r="B482" s="45" t="s">
        <v>523</v>
      </c>
      <c r="C482" s="46" t="s">
        <v>24</v>
      </c>
      <c r="D482" s="45"/>
      <c r="E482" s="45"/>
      <c r="F482" s="47"/>
      <c r="G482" s="121">
        <f>SUM(G483:G487)</f>
        <v>40000000</v>
      </c>
      <c r="H482" s="149" t="s">
        <v>523</v>
      </c>
      <c r="I482" s="46" t="s">
        <v>24</v>
      </c>
      <c r="J482" s="45"/>
      <c r="K482" s="45"/>
      <c r="L482" s="47"/>
      <c r="M482" s="47">
        <f>SUM(M483:M487)</f>
        <v>24600000</v>
      </c>
      <c r="N482" s="323">
        <f>SUM(N483:N487)</f>
        <v>15400000</v>
      </c>
      <c r="O482" s="207" t="s">
        <v>977</v>
      </c>
      <c r="P482" s="180"/>
      <c r="Q482" s="180"/>
      <c r="S482" s="223" t="s">
        <v>509</v>
      </c>
      <c r="T482" s="47" cm="1">
        <f t="array" ref="T482">_xlfn._xlws.FILTER(cek_realisasi[Akrual],cek_realisasi[Akun]=Pasca_rakernis[[#This Row],[Column1]],0)</f>
        <v>3967100</v>
      </c>
      <c r="U482" s="47">
        <f>IF(Pasca_rakernis[[#This Row],[Akrual]]&gt;Pasca_rakernis[[#This Row],[JUMLAH ]],Pasca_rakernis[[#This Row],[Akrual]]-Pasca_rakernis[[#This Row],[JUMLAH ]],0)</f>
        <v>0</v>
      </c>
    </row>
    <row r="483" spans="1:21" ht="13.2" x14ac:dyDescent="0.25">
      <c r="A483" s="1" t="s">
        <v>357</v>
      </c>
      <c r="B483" s="48"/>
      <c r="C483" s="49" t="s">
        <v>554</v>
      </c>
      <c r="D483" s="48">
        <v>280</v>
      </c>
      <c r="E483" s="48" t="s">
        <v>26</v>
      </c>
      <c r="F483" s="50">
        <v>75000</v>
      </c>
      <c r="G483" s="122">
        <f>ROUNDDOWN(D483*F483,-3)</f>
        <v>21000000</v>
      </c>
      <c r="H483" s="150"/>
      <c r="I483" s="201" t="s">
        <v>554</v>
      </c>
      <c r="J483" s="202">
        <v>128</v>
      </c>
      <c r="K483" s="202" t="s">
        <v>26</v>
      </c>
      <c r="L483" s="204">
        <v>75000</v>
      </c>
      <c r="M483" s="204">
        <f>ROUNDDOWN(J483*L483,-3)</f>
        <v>9600000</v>
      </c>
      <c r="N483" s="376">
        <f>G483-M483</f>
        <v>11400000</v>
      </c>
      <c r="O483" s="187" t="str">
        <f t="shared" ref="O483:O487" si="76">IF(AND(ISBLANK(H483),N483&lt;&gt;0),"Rev detil","")</f>
        <v>Rev detil</v>
      </c>
      <c r="P483" s="180"/>
      <c r="Q483" s="180"/>
      <c r="T483" s="204" cm="1">
        <f t="array" ref="T483">_xlfn._xlws.FILTER(cek_realisasi[Akrual],cek_realisasi[Akun]=Pasca_rakernis[[#This Row],[Column1]],0)</f>
        <v>0</v>
      </c>
      <c r="U483" s="204">
        <f>IF(Pasca_rakernis[[#This Row],[Akrual]]&gt;Pasca_rakernis[[#This Row],[JUMLAH ]],Pasca_rakernis[[#This Row],[Akrual]]-Pasca_rakernis[[#This Row],[JUMLAH ]],0)</f>
        <v>0</v>
      </c>
    </row>
    <row r="484" spans="1:21" ht="13.2" x14ac:dyDescent="0.25">
      <c r="A484" s="1" t="s">
        <v>358</v>
      </c>
      <c r="B484" s="48"/>
      <c r="C484" s="49" t="s">
        <v>555</v>
      </c>
      <c r="D484" s="48">
        <v>4</v>
      </c>
      <c r="E484" s="48" t="s">
        <v>120</v>
      </c>
      <c r="F484" s="50">
        <v>1500000</v>
      </c>
      <c r="G484" s="122">
        <f>ROUNDDOWN(D484*F484,-3)</f>
        <v>6000000</v>
      </c>
      <c r="H484" s="150"/>
      <c r="I484" s="201" t="s">
        <v>555</v>
      </c>
      <c r="J484" s="202">
        <v>3</v>
      </c>
      <c r="K484" s="202" t="s">
        <v>120</v>
      </c>
      <c r="L484" s="204">
        <v>1500000</v>
      </c>
      <c r="M484" s="204">
        <f>ROUNDDOWN(J484*L484,-3)</f>
        <v>4500000</v>
      </c>
      <c r="N484" s="376">
        <f>G484-M484</f>
        <v>1500000</v>
      </c>
      <c r="O484" s="187" t="str">
        <f t="shared" si="76"/>
        <v>Rev detil</v>
      </c>
      <c r="P484" s="180"/>
      <c r="Q484" s="180"/>
      <c r="T484" s="204" cm="1">
        <f t="array" ref="T484">_xlfn._xlws.FILTER(cek_realisasi[Akrual],cek_realisasi[Akun]=Pasca_rakernis[[#This Row],[Column1]],0)</f>
        <v>1487100</v>
      </c>
      <c r="U484" s="204">
        <f>IF(Pasca_rakernis[[#This Row],[Akrual]]&gt;Pasca_rakernis[[#This Row],[JUMLAH ]],Pasca_rakernis[[#This Row],[Akrual]]-Pasca_rakernis[[#This Row],[JUMLAH ]],0)</f>
        <v>0</v>
      </c>
    </row>
    <row r="485" spans="1:21" ht="13.2" x14ac:dyDescent="0.25">
      <c r="A485" s="1" t="s">
        <v>359</v>
      </c>
      <c r="B485" s="48"/>
      <c r="C485" s="49" t="s">
        <v>556</v>
      </c>
      <c r="D485" s="48">
        <v>4</v>
      </c>
      <c r="E485" s="48" t="s">
        <v>120</v>
      </c>
      <c r="F485" s="50">
        <v>1500000</v>
      </c>
      <c r="G485" s="122">
        <f>ROUNDDOWN(D485*F485,-3)</f>
        <v>6000000</v>
      </c>
      <c r="H485" s="150"/>
      <c r="I485" s="201" t="s">
        <v>556</v>
      </c>
      <c r="J485" s="202">
        <v>3</v>
      </c>
      <c r="K485" s="202" t="s">
        <v>120</v>
      </c>
      <c r="L485" s="204">
        <v>1500000</v>
      </c>
      <c r="M485" s="204">
        <f>ROUNDDOWN(J485*L485,-3)</f>
        <v>4500000</v>
      </c>
      <c r="N485" s="376">
        <f>G485-M485</f>
        <v>1500000</v>
      </c>
      <c r="O485" s="187" t="str">
        <f t="shared" si="76"/>
        <v>Rev detil</v>
      </c>
      <c r="P485" s="180"/>
      <c r="Q485" s="180"/>
      <c r="T485" s="204" cm="1">
        <f t="array" ref="T485">_xlfn._xlws.FILTER(cek_realisasi[Akrual],cek_realisasi[Akun]=Pasca_rakernis[[#This Row],[Column1]],0)</f>
        <v>1500000</v>
      </c>
      <c r="U485" s="204">
        <f>IF(Pasca_rakernis[[#This Row],[Akrual]]&gt;Pasca_rakernis[[#This Row],[JUMLAH ]],Pasca_rakernis[[#This Row],[Akrual]]-Pasca_rakernis[[#This Row],[JUMLAH ]],0)</f>
        <v>0</v>
      </c>
    </row>
    <row r="486" spans="1:21" ht="13.2" x14ac:dyDescent="0.25">
      <c r="A486" s="1" t="s">
        <v>360</v>
      </c>
      <c r="B486" s="48"/>
      <c r="C486" s="49" t="s">
        <v>557</v>
      </c>
      <c r="D486" s="48">
        <v>4</v>
      </c>
      <c r="E486" s="48" t="s">
        <v>120</v>
      </c>
      <c r="F486" s="50">
        <v>1000000</v>
      </c>
      <c r="G486" s="122">
        <f>ROUNDDOWN(D486*F486,-3)</f>
        <v>4000000</v>
      </c>
      <c r="H486" s="150"/>
      <c r="I486" s="201" t="s">
        <v>557</v>
      </c>
      <c r="J486" s="202">
        <v>3</v>
      </c>
      <c r="K486" s="202" t="s">
        <v>120</v>
      </c>
      <c r="L486" s="204">
        <v>1000000</v>
      </c>
      <c r="M486" s="204">
        <f>ROUNDDOWN(J486*L486,-3)</f>
        <v>3000000</v>
      </c>
      <c r="N486" s="376">
        <f>G486-M486</f>
        <v>1000000</v>
      </c>
      <c r="O486" s="187" t="str">
        <f t="shared" si="76"/>
        <v>Rev detil</v>
      </c>
      <c r="P486" s="180"/>
      <c r="Q486" s="180"/>
      <c r="T486" s="204" cm="1">
        <f t="array" ref="T486">_xlfn._xlws.FILTER(cek_realisasi[Akrual],cek_realisasi[Akun]=Pasca_rakernis[[#This Row],[Column1]],0)</f>
        <v>980000</v>
      </c>
      <c r="U486" s="204">
        <f>IF(Pasca_rakernis[[#This Row],[Akrual]]&gt;Pasca_rakernis[[#This Row],[JUMLAH ]],Pasca_rakernis[[#This Row],[Akrual]]-Pasca_rakernis[[#This Row],[JUMLAH ]],0)</f>
        <v>0</v>
      </c>
    </row>
    <row r="487" spans="1:21" ht="13.2" hidden="1" x14ac:dyDescent="0.25">
      <c r="A487" s="1" t="s">
        <v>845</v>
      </c>
      <c r="B487" s="48"/>
      <c r="C487" s="49" t="s">
        <v>789</v>
      </c>
      <c r="D487" s="48">
        <v>12</v>
      </c>
      <c r="E487" s="48" t="s">
        <v>59</v>
      </c>
      <c r="F487" s="50">
        <v>250000</v>
      </c>
      <c r="G487" s="122">
        <f>ROUNDDOWN(D487*F487,-3)</f>
        <v>3000000</v>
      </c>
      <c r="H487" s="150"/>
      <c r="I487" s="49" t="s">
        <v>789</v>
      </c>
      <c r="J487" s="48">
        <v>12</v>
      </c>
      <c r="K487" s="48" t="s">
        <v>59</v>
      </c>
      <c r="L487" s="50">
        <v>250000</v>
      </c>
      <c r="M487" s="50">
        <f>ROUNDDOWN(J487*L487,-3)</f>
        <v>3000000</v>
      </c>
      <c r="N487" s="247">
        <f>G487-M487</f>
        <v>0</v>
      </c>
      <c r="O487" s="207" t="str">
        <f t="shared" si="76"/>
        <v/>
      </c>
      <c r="P487" s="180"/>
      <c r="Q487" s="180"/>
      <c r="T487" s="50" cm="1">
        <f t="array" ref="T487">_xlfn._xlws.FILTER(cek_realisasi[Akrual],cek_realisasi[Akun]=Pasca_rakernis[[#This Row],[Column1]],0)</f>
        <v>0</v>
      </c>
      <c r="U487" s="50">
        <f>IF(Pasca_rakernis[[#This Row],[Akrual]]&gt;Pasca_rakernis[[#This Row],[JUMLAH ]],Pasca_rakernis[[#This Row],[Akrual]]-Pasca_rakernis[[#This Row],[JUMLAH ]],0)</f>
        <v>0</v>
      </c>
    </row>
    <row r="488" spans="1:21" ht="13.2" x14ac:dyDescent="0.25">
      <c r="A488" s="1" t="s">
        <v>361</v>
      </c>
      <c r="B488" s="51" t="s">
        <v>524</v>
      </c>
      <c r="C488" s="52" t="s">
        <v>73</v>
      </c>
      <c r="D488" s="51"/>
      <c r="E488" s="51"/>
      <c r="F488" s="53"/>
      <c r="G488" s="123">
        <f>G489</f>
        <v>1000000</v>
      </c>
      <c r="H488" s="151" t="s">
        <v>524</v>
      </c>
      <c r="I488" s="52" t="s">
        <v>73</v>
      </c>
      <c r="J488" s="51"/>
      <c r="K488" s="51"/>
      <c r="L488" s="53"/>
      <c r="M488" s="53">
        <f>M489</f>
        <v>1000000</v>
      </c>
      <c r="N488" s="324">
        <f>N489</f>
        <v>0</v>
      </c>
      <c r="O488" s="207" t="s">
        <v>977</v>
      </c>
      <c r="P488" s="180"/>
      <c r="Q488" s="180"/>
      <c r="S488" s="223" t="s">
        <v>509</v>
      </c>
      <c r="T488" s="53" cm="1">
        <f t="array" ref="T488">_xlfn._xlws.FILTER(cek_realisasi[Akrual],cek_realisasi[Akun]=Pasca_rakernis[[#This Row],[Column1]],0)</f>
        <v>783590</v>
      </c>
      <c r="U488" s="53">
        <f>IF(Pasca_rakernis[[#This Row],[Akrual]]&gt;Pasca_rakernis[[#This Row],[JUMLAH ]],Pasca_rakernis[[#This Row],[Akrual]]-Pasca_rakernis[[#This Row],[JUMLAH ]],0)</f>
        <v>0</v>
      </c>
    </row>
    <row r="489" spans="1:21" ht="26.4" hidden="1" x14ac:dyDescent="0.25">
      <c r="A489" s="1" t="s">
        <v>362</v>
      </c>
      <c r="B489" s="48"/>
      <c r="C489" s="49" t="s">
        <v>846</v>
      </c>
      <c r="D489" s="48">
        <v>4</v>
      </c>
      <c r="E489" s="48" t="s">
        <v>120</v>
      </c>
      <c r="F489" s="50">
        <v>250000</v>
      </c>
      <c r="G489" s="122">
        <f>ROUNDDOWN(D489*F489,-3)</f>
        <v>1000000</v>
      </c>
      <c r="H489" s="150"/>
      <c r="I489" s="49" t="s">
        <v>846</v>
      </c>
      <c r="J489" s="48">
        <v>4</v>
      </c>
      <c r="K489" s="48" t="s">
        <v>120</v>
      </c>
      <c r="L489" s="50">
        <v>250000</v>
      </c>
      <c r="M489" s="50">
        <f>ROUNDDOWN(J489*L489,-3)</f>
        <v>1000000</v>
      </c>
      <c r="N489" s="247">
        <f>G489-M489</f>
        <v>0</v>
      </c>
      <c r="O489" s="178" t="str">
        <f>IF(AND(ISBLANK(H489),N489&lt;&gt;0),"Rev detil","")</f>
        <v/>
      </c>
      <c r="P489" s="180"/>
      <c r="Q489" s="180"/>
      <c r="T489" s="50" cm="1">
        <f t="array" ref="T489">_xlfn._xlws.FILTER(cek_realisasi[Akrual],cek_realisasi[Akun]=Pasca_rakernis[[#This Row],[Column1]],0)</f>
        <v>783590</v>
      </c>
      <c r="U489" s="50">
        <f>IF(Pasca_rakernis[[#This Row],[Akrual]]&gt;Pasca_rakernis[[#This Row],[JUMLAH ]],Pasca_rakernis[[#This Row],[Akrual]]-Pasca_rakernis[[#This Row],[JUMLAH ]],0)</f>
        <v>0</v>
      </c>
    </row>
    <row r="490" spans="1:21" ht="13.2" x14ac:dyDescent="0.25">
      <c r="A490" s="1" t="s">
        <v>363</v>
      </c>
      <c r="B490" s="51" t="s">
        <v>525</v>
      </c>
      <c r="C490" s="52" t="s">
        <v>35</v>
      </c>
      <c r="D490" s="51"/>
      <c r="E490" s="51"/>
      <c r="F490" s="53"/>
      <c r="G490" s="123">
        <f>G491</f>
        <v>109075000</v>
      </c>
      <c r="H490" s="151" t="s">
        <v>525</v>
      </c>
      <c r="I490" s="52" t="s">
        <v>35</v>
      </c>
      <c r="J490" s="51"/>
      <c r="K490" s="51"/>
      <c r="L490" s="53"/>
      <c r="M490" s="53">
        <f>M491</f>
        <v>60597000</v>
      </c>
      <c r="N490" s="324">
        <f>N491</f>
        <v>48478000</v>
      </c>
      <c r="O490" s="207" t="s">
        <v>977</v>
      </c>
      <c r="P490" s="180"/>
      <c r="Q490" s="180"/>
      <c r="S490" s="223" t="s">
        <v>509</v>
      </c>
      <c r="T490" s="53" cm="1">
        <f t="array" ref="T490">_xlfn._xlws.FILTER(cek_realisasi[Akrual],cek_realisasi[Akun]=Pasca_rakernis[[#This Row],[Column1]],0)</f>
        <v>2185000</v>
      </c>
      <c r="U490" s="53">
        <f>IF(Pasca_rakernis[[#This Row],[Akrual]]&gt;Pasca_rakernis[[#This Row],[JUMLAH ]],Pasca_rakernis[[#This Row],[Akrual]]-Pasca_rakernis[[#This Row],[JUMLAH ]],0)</f>
        <v>0</v>
      </c>
    </row>
    <row r="491" spans="1:21" ht="13.2" x14ac:dyDescent="0.25">
      <c r="A491" s="1" t="s">
        <v>364</v>
      </c>
      <c r="B491" s="48"/>
      <c r="C491" s="49" t="s">
        <v>847</v>
      </c>
      <c r="D491" s="48">
        <v>18</v>
      </c>
      <c r="E491" s="48" t="s">
        <v>26</v>
      </c>
      <c r="F491" s="50">
        <v>6059723</v>
      </c>
      <c r="G491" s="122">
        <f>ROUNDDOWN(D491*F491,-3)</f>
        <v>109075000</v>
      </c>
      <c r="H491" s="150"/>
      <c r="I491" s="201" t="s">
        <v>847</v>
      </c>
      <c r="J491" s="202">
        <v>10</v>
      </c>
      <c r="K491" s="202" t="s">
        <v>26</v>
      </c>
      <c r="L491" s="204">
        <v>6059723</v>
      </c>
      <c r="M491" s="204">
        <f>ROUNDDOWN(J491*L491,-3)</f>
        <v>60597000</v>
      </c>
      <c r="N491" s="376">
        <f>G491-M491</f>
        <v>48478000</v>
      </c>
      <c r="O491" s="187" t="str">
        <f>IF(AND(ISBLANK(H491),N491&lt;&gt;0),"Rev detil","")</f>
        <v>Rev detil</v>
      </c>
      <c r="P491" s="180"/>
      <c r="Q491" s="180"/>
      <c r="T491" s="204" cm="1">
        <f t="array" ref="T491">_xlfn._xlws.FILTER(cek_realisasi[Akrual],cek_realisasi[Akun]=Pasca_rakernis[[#This Row],[Column1]],0)</f>
        <v>2185000</v>
      </c>
      <c r="U491" s="204">
        <f>IF(Pasca_rakernis[[#This Row],[Akrual]]&gt;Pasca_rakernis[[#This Row],[JUMLAH ]],Pasca_rakernis[[#This Row],[Akrual]]-Pasca_rakernis[[#This Row],[JUMLAH ]],0)</f>
        <v>0</v>
      </c>
    </row>
    <row r="492" spans="1:21" ht="26.4" x14ac:dyDescent="0.25">
      <c r="A492" s="1" t="s">
        <v>365</v>
      </c>
      <c r="B492" s="54" t="s">
        <v>38</v>
      </c>
      <c r="C492" s="55" t="s">
        <v>848</v>
      </c>
      <c r="D492" s="54"/>
      <c r="E492" s="54"/>
      <c r="F492" s="56"/>
      <c r="G492" s="124">
        <f>SUM(G493,G499,G502,G504)</f>
        <v>188806000</v>
      </c>
      <c r="H492" s="152" t="s">
        <v>38</v>
      </c>
      <c r="I492" s="55" t="s">
        <v>848</v>
      </c>
      <c r="J492" s="54"/>
      <c r="K492" s="54"/>
      <c r="L492" s="56"/>
      <c r="M492" s="56">
        <f>SUM(M493,M499,M502,M504)</f>
        <v>117153000</v>
      </c>
      <c r="N492" s="326">
        <f>SUM(N493,N499,N502,N504)</f>
        <v>71653000</v>
      </c>
      <c r="O492" s="207" t="s">
        <v>977</v>
      </c>
      <c r="P492" s="180" t="s">
        <v>507</v>
      </c>
      <c r="Q492" s="180" t="s">
        <v>509</v>
      </c>
      <c r="S492" s="223"/>
      <c r="T492" s="56" cm="1">
        <f t="array" ref="T492">_xlfn._xlws.FILTER(cek_realisasi[Akrual],cek_realisasi[Akun]=Pasca_rakernis[[#This Row],[Column1]],0)</f>
        <v>56030932</v>
      </c>
      <c r="U492" s="56">
        <f>IF(Pasca_rakernis[[#This Row],[Akrual]]&gt;Pasca_rakernis[[#This Row],[JUMLAH ]],Pasca_rakernis[[#This Row],[Akrual]]-Pasca_rakernis[[#This Row],[JUMLAH ]],0)</f>
        <v>0</v>
      </c>
    </row>
    <row r="493" spans="1:21" ht="13.2" x14ac:dyDescent="0.25">
      <c r="A493" s="1" t="s">
        <v>366</v>
      </c>
      <c r="B493" s="51" t="s">
        <v>523</v>
      </c>
      <c r="C493" s="52" t="s">
        <v>24</v>
      </c>
      <c r="D493" s="51"/>
      <c r="E493" s="51"/>
      <c r="F493" s="53"/>
      <c r="G493" s="123">
        <f>SUM(G494:G498)</f>
        <v>33500000</v>
      </c>
      <c r="H493" s="151" t="s">
        <v>523</v>
      </c>
      <c r="I493" s="52" t="s">
        <v>24</v>
      </c>
      <c r="J493" s="51"/>
      <c r="K493" s="51"/>
      <c r="L493" s="53"/>
      <c r="M493" s="53">
        <f>SUM(M494:M498)</f>
        <v>23000000</v>
      </c>
      <c r="N493" s="324">
        <f>SUM(N494:N498)</f>
        <v>10500000</v>
      </c>
      <c r="O493" s="207" t="s">
        <v>977</v>
      </c>
      <c r="P493" s="180"/>
      <c r="Q493" s="180"/>
      <c r="S493" s="223" t="s">
        <v>509</v>
      </c>
      <c r="T493" s="53" cm="1">
        <f t="array" ref="T493">_xlfn._xlws.FILTER(cek_realisasi[Akrual],cek_realisasi[Akun]=Pasca_rakernis[[#This Row],[Column1]],0)</f>
        <v>7159800</v>
      </c>
      <c r="U493" s="53">
        <f>IF(Pasca_rakernis[[#This Row],[Akrual]]&gt;Pasca_rakernis[[#This Row],[JUMLAH ]],Pasca_rakernis[[#This Row],[Akrual]]-Pasca_rakernis[[#This Row],[JUMLAH ]],0)</f>
        <v>0</v>
      </c>
    </row>
    <row r="494" spans="1:21" ht="13.2" x14ac:dyDescent="0.25">
      <c r="A494" s="1" t="s">
        <v>367</v>
      </c>
      <c r="B494" s="48"/>
      <c r="C494" s="49" t="s">
        <v>554</v>
      </c>
      <c r="D494" s="48">
        <v>180</v>
      </c>
      <c r="E494" s="48" t="s">
        <v>26</v>
      </c>
      <c r="F494" s="50">
        <v>75000</v>
      </c>
      <c r="G494" s="122">
        <f>ROUNDDOWN(D494*F494,-3)</f>
        <v>13500000</v>
      </c>
      <c r="H494" s="150"/>
      <c r="I494" s="201" t="s">
        <v>554</v>
      </c>
      <c r="J494" s="202">
        <v>100</v>
      </c>
      <c r="K494" s="202" t="s">
        <v>26</v>
      </c>
      <c r="L494" s="204">
        <v>75000</v>
      </c>
      <c r="M494" s="204">
        <f>ROUNDDOWN(J494*L494,-3)</f>
        <v>7500000</v>
      </c>
      <c r="N494" s="376">
        <f>G494-M494</f>
        <v>6000000</v>
      </c>
      <c r="O494" s="187" t="str">
        <f t="shared" ref="O494:O498" si="77">IF(AND(ISBLANK(H494),N494&lt;&gt;0),"Rev detil","")</f>
        <v>Rev detil</v>
      </c>
      <c r="P494" s="180"/>
      <c r="Q494" s="180"/>
      <c r="T494" s="204" cm="1">
        <f t="array" ref="T494">_xlfn._xlws.FILTER(cek_realisasi[Akrual],cek_realisasi[Akun]=Pasca_rakernis[[#This Row],[Column1]],0)</f>
        <v>3228000</v>
      </c>
      <c r="U494" s="204">
        <f>IF(Pasca_rakernis[[#This Row],[Akrual]]&gt;Pasca_rakernis[[#This Row],[JUMLAH ]],Pasca_rakernis[[#This Row],[Akrual]]-Pasca_rakernis[[#This Row],[JUMLAH ]],0)</f>
        <v>0</v>
      </c>
    </row>
    <row r="495" spans="1:21" ht="13.2" x14ac:dyDescent="0.25">
      <c r="A495" s="1" t="s">
        <v>368</v>
      </c>
      <c r="B495" s="48"/>
      <c r="C495" s="49" t="s">
        <v>555</v>
      </c>
      <c r="D495" s="48">
        <v>4</v>
      </c>
      <c r="E495" s="48" t="s">
        <v>120</v>
      </c>
      <c r="F495" s="50">
        <v>1500000</v>
      </c>
      <c r="G495" s="122">
        <f>ROUNDDOWN(D495*F495,-3)</f>
        <v>6000000</v>
      </c>
      <c r="H495" s="150"/>
      <c r="I495" s="201" t="s">
        <v>555</v>
      </c>
      <c r="J495" s="202">
        <v>3</v>
      </c>
      <c r="K495" s="202" t="s">
        <v>120</v>
      </c>
      <c r="L495" s="204">
        <v>1500000</v>
      </c>
      <c r="M495" s="204">
        <f>ROUNDDOWN(J495*L495,-3)</f>
        <v>4500000</v>
      </c>
      <c r="N495" s="376">
        <f>G495-M495</f>
        <v>1500000</v>
      </c>
      <c r="O495" s="187" t="str">
        <f t="shared" si="77"/>
        <v>Rev detil</v>
      </c>
      <c r="P495" s="180"/>
      <c r="Q495" s="180"/>
      <c r="T495" s="204" cm="1">
        <f t="array" ref="T495">_xlfn._xlws.FILTER(cek_realisasi[Akrual],cek_realisasi[Akun]=Pasca_rakernis[[#This Row],[Column1]],0)</f>
        <v>1485800</v>
      </c>
      <c r="U495" s="204">
        <f>IF(Pasca_rakernis[[#This Row],[Akrual]]&gt;Pasca_rakernis[[#This Row],[JUMLAH ]],Pasca_rakernis[[#This Row],[Akrual]]-Pasca_rakernis[[#This Row],[JUMLAH ]],0)</f>
        <v>0</v>
      </c>
    </row>
    <row r="496" spans="1:21" ht="13.2" x14ac:dyDescent="0.25">
      <c r="A496" s="1" t="s">
        <v>369</v>
      </c>
      <c r="B496" s="48"/>
      <c r="C496" s="49" t="s">
        <v>556</v>
      </c>
      <c r="D496" s="48">
        <v>4</v>
      </c>
      <c r="E496" s="48" t="s">
        <v>120</v>
      </c>
      <c r="F496" s="50">
        <v>1500000</v>
      </c>
      <c r="G496" s="122">
        <f>ROUNDDOWN(D496*F496,-3)</f>
        <v>6000000</v>
      </c>
      <c r="H496" s="150"/>
      <c r="I496" s="201" t="s">
        <v>556</v>
      </c>
      <c r="J496" s="202">
        <v>3</v>
      </c>
      <c r="K496" s="202" t="s">
        <v>120</v>
      </c>
      <c r="L496" s="204">
        <v>1500000</v>
      </c>
      <c r="M496" s="204">
        <f>ROUNDDOWN(J496*L496,-3)</f>
        <v>4500000</v>
      </c>
      <c r="N496" s="376">
        <f>G496-M496</f>
        <v>1500000</v>
      </c>
      <c r="O496" s="187" t="str">
        <f t="shared" si="77"/>
        <v>Rev detil</v>
      </c>
      <c r="P496" s="180"/>
      <c r="Q496" s="180"/>
      <c r="T496" s="204" cm="1">
        <f t="array" ref="T496">_xlfn._xlws.FILTER(cek_realisasi[Akrual],cek_realisasi[Akun]=Pasca_rakernis[[#This Row],[Column1]],0)</f>
        <v>1500000</v>
      </c>
      <c r="U496" s="204">
        <f>IF(Pasca_rakernis[[#This Row],[Akrual]]&gt;Pasca_rakernis[[#This Row],[JUMLAH ]],Pasca_rakernis[[#This Row],[Akrual]]-Pasca_rakernis[[#This Row],[JUMLAH ]],0)</f>
        <v>0</v>
      </c>
    </row>
    <row r="497" spans="1:21" ht="13.2" x14ac:dyDescent="0.25">
      <c r="A497" s="1" t="s">
        <v>370</v>
      </c>
      <c r="B497" s="48"/>
      <c r="C497" s="49" t="s">
        <v>557</v>
      </c>
      <c r="D497" s="48">
        <v>4</v>
      </c>
      <c r="E497" s="48" t="s">
        <v>120</v>
      </c>
      <c r="F497" s="50">
        <v>1000000</v>
      </c>
      <c r="G497" s="122">
        <f>ROUNDDOWN(D497*F497,-3)</f>
        <v>4000000</v>
      </c>
      <c r="H497" s="150"/>
      <c r="I497" s="201" t="s">
        <v>557</v>
      </c>
      <c r="J497" s="202">
        <v>3</v>
      </c>
      <c r="K497" s="202" t="s">
        <v>120</v>
      </c>
      <c r="L497" s="204">
        <v>1000000</v>
      </c>
      <c r="M497" s="204">
        <f>ROUNDDOWN(J497*L497,-3)</f>
        <v>3000000</v>
      </c>
      <c r="N497" s="376">
        <f>G497-M497</f>
        <v>1000000</v>
      </c>
      <c r="O497" s="187" t="str">
        <f t="shared" si="77"/>
        <v>Rev detil</v>
      </c>
      <c r="P497" s="180"/>
      <c r="Q497" s="180"/>
      <c r="T497" s="204" cm="1">
        <f t="array" ref="T497">_xlfn._xlws.FILTER(cek_realisasi[Akrual],cek_realisasi[Akun]=Pasca_rakernis[[#This Row],[Column1]],0)</f>
        <v>946000</v>
      </c>
      <c r="U497" s="204">
        <f>IF(Pasca_rakernis[[#This Row],[Akrual]]&gt;Pasca_rakernis[[#This Row],[JUMLAH ]],Pasca_rakernis[[#This Row],[Akrual]]-Pasca_rakernis[[#This Row],[JUMLAH ]],0)</f>
        <v>0</v>
      </c>
    </row>
    <row r="498" spans="1:21" ht="13.2" x14ac:dyDescent="0.25">
      <c r="A498" s="1" t="s">
        <v>371</v>
      </c>
      <c r="B498" s="48"/>
      <c r="C498" s="49" t="s">
        <v>849</v>
      </c>
      <c r="D498" s="48">
        <v>8</v>
      </c>
      <c r="E498" s="48" t="s">
        <v>59</v>
      </c>
      <c r="F498" s="50">
        <v>500000</v>
      </c>
      <c r="G498" s="122">
        <f>ROUNDDOWN(D498*F498,-3)</f>
        <v>4000000</v>
      </c>
      <c r="H498" s="150"/>
      <c r="I498" s="201" t="s">
        <v>849</v>
      </c>
      <c r="J498" s="202">
        <v>7</v>
      </c>
      <c r="K498" s="202" t="s">
        <v>59</v>
      </c>
      <c r="L498" s="204">
        <v>500000</v>
      </c>
      <c r="M498" s="204">
        <f>ROUNDDOWN(J498*L498,-3)</f>
        <v>3500000</v>
      </c>
      <c r="N498" s="376">
        <f>G498-M498</f>
        <v>500000</v>
      </c>
      <c r="O498" s="187" t="str">
        <f t="shared" si="77"/>
        <v>Rev detil</v>
      </c>
      <c r="P498" s="180"/>
      <c r="Q498" s="180"/>
      <c r="T498" s="204" cm="1">
        <f t="array" ref="T498">_xlfn._xlws.FILTER(cek_realisasi[Akrual],cek_realisasi[Akun]=Pasca_rakernis[[#This Row],[Column1]],0)</f>
        <v>0</v>
      </c>
      <c r="U498" s="204">
        <f>IF(Pasca_rakernis[[#This Row],[Akrual]]&gt;Pasca_rakernis[[#This Row],[JUMLAH ]],Pasca_rakernis[[#This Row],[Akrual]]-Pasca_rakernis[[#This Row],[JUMLAH ]],0)</f>
        <v>0</v>
      </c>
    </row>
    <row r="499" spans="1:21" ht="13.2" x14ac:dyDescent="0.25">
      <c r="A499" s="1" t="s">
        <v>372</v>
      </c>
      <c r="B499" s="51" t="s">
        <v>524</v>
      </c>
      <c r="C499" s="52" t="s">
        <v>73</v>
      </c>
      <c r="D499" s="51"/>
      <c r="E499" s="51"/>
      <c r="F499" s="53"/>
      <c r="G499" s="123">
        <f>SUM(G500:G501)</f>
        <v>31000000</v>
      </c>
      <c r="H499" s="151" t="s">
        <v>524</v>
      </c>
      <c r="I499" s="52" t="s">
        <v>73</v>
      </c>
      <c r="J499" s="51"/>
      <c r="K499" s="51"/>
      <c r="L499" s="53"/>
      <c r="M499" s="53">
        <f>SUM(M500:M501)</f>
        <v>31000000</v>
      </c>
      <c r="N499" s="324">
        <f>SUM(N500:N501)</f>
        <v>0</v>
      </c>
      <c r="O499" s="207" t="s">
        <v>977</v>
      </c>
      <c r="P499" s="180"/>
      <c r="Q499" s="180"/>
      <c r="S499" s="223" t="s">
        <v>509</v>
      </c>
      <c r="T499" s="53" cm="1">
        <f t="array" ref="T499">_xlfn._xlws.FILTER(cek_realisasi[Akrual],cek_realisasi[Akun]=Pasca_rakernis[[#This Row],[Column1]],0)</f>
        <v>994372</v>
      </c>
      <c r="U499" s="53">
        <f>IF(Pasca_rakernis[[#This Row],[Akrual]]&gt;Pasca_rakernis[[#This Row],[JUMLAH ]],Pasca_rakernis[[#This Row],[Akrual]]-Pasca_rakernis[[#This Row],[JUMLAH ]],0)</f>
        <v>0</v>
      </c>
    </row>
    <row r="500" spans="1:21" ht="26.4" hidden="1" x14ac:dyDescent="0.25">
      <c r="A500" s="1" t="s">
        <v>373</v>
      </c>
      <c r="B500" s="48"/>
      <c r="C500" s="49" t="s">
        <v>846</v>
      </c>
      <c r="D500" s="48">
        <v>4</v>
      </c>
      <c r="E500" s="48" t="s">
        <v>120</v>
      </c>
      <c r="F500" s="50">
        <v>250000</v>
      </c>
      <c r="G500" s="122">
        <f>ROUNDDOWN(D500*F500,-3)</f>
        <v>1000000</v>
      </c>
      <c r="H500" s="150"/>
      <c r="I500" s="49" t="s">
        <v>846</v>
      </c>
      <c r="J500" s="48">
        <v>4</v>
      </c>
      <c r="K500" s="48" t="s">
        <v>120</v>
      </c>
      <c r="L500" s="50">
        <v>250000</v>
      </c>
      <c r="M500" s="50">
        <f>ROUNDDOWN(J500*L500,-3)</f>
        <v>1000000</v>
      </c>
      <c r="N500" s="247">
        <f>G500-M500</f>
        <v>0</v>
      </c>
      <c r="O500" s="178" t="str">
        <f t="shared" ref="O500:O501" si="78">IF(AND(ISBLANK(H500),N500&lt;&gt;0),"Rev detil","")</f>
        <v/>
      </c>
      <c r="P500" s="180"/>
      <c r="Q500" s="180"/>
      <c r="T500" s="50" cm="1">
        <f t="array" ref="T500">_xlfn._xlws.FILTER(cek_realisasi[Akrual],cek_realisasi[Akun]=Pasca_rakernis[[#This Row],[Column1]],0)</f>
        <v>994372</v>
      </c>
      <c r="U500" s="50">
        <f>IF(Pasca_rakernis[[#This Row],[Akrual]]&gt;Pasca_rakernis[[#This Row],[JUMLAH ]],Pasca_rakernis[[#This Row],[Akrual]]-Pasca_rakernis[[#This Row],[JUMLAH ]],0)</f>
        <v>0</v>
      </c>
    </row>
    <row r="501" spans="1:21" ht="13.2" hidden="1" x14ac:dyDescent="0.25">
      <c r="A501" s="1" t="s">
        <v>850</v>
      </c>
      <c r="B501" s="48"/>
      <c r="C501" s="49" t="s">
        <v>851</v>
      </c>
      <c r="D501" s="48">
        <v>2</v>
      </c>
      <c r="E501" s="48" t="s">
        <v>120</v>
      </c>
      <c r="F501" s="50">
        <v>15000000</v>
      </c>
      <c r="G501" s="122">
        <f>ROUNDDOWN(D501*F501,-3)</f>
        <v>30000000</v>
      </c>
      <c r="H501" s="150"/>
      <c r="I501" s="49" t="s">
        <v>851</v>
      </c>
      <c r="J501" s="48">
        <v>2</v>
      </c>
      <c r="K501" s="48" t="s">
        <v>120</v>
      </c>
      <c r="L501" s="50">
        <v>15000000</v>
      </c>
      <c r="M501" s="50">
        <f>ROUNDDOWN(J501*L501,-3)</f>
        <v>30000000</v>
      </c>
      <c r="N501" s="247">
        <f>G501-M501</f>
        <v>0</v>
      </c>
      <c r="O501" s="178" t="str">
        <f t="shared" si="78"/>
        <v/>
      </c>
      <c r="P501" s="180"/>
      <c r="Q501" s="180"/>
      <c r="T501" s="50" cm="1">
        <f t="array" ref="T501">_xlfn._xlws.FILTER(cek_realisasi[Akrual],cek_realisasi[Akun]=Pasca_rakernis[[#This Row],[Column1]],0)</f>
        <v>0</v>
      </c>
      <c r="U501" s="50">
        <f>IF(Pasca_rakernis[[#This Row],[Akrual]]&gt;Pasca_rakernis[[#This Row],[JUMLAH ]],Pasca_rakernis[[#This Row],[Akrual]]-Pasca_rakernis[[#This Row],[JUMLAH ]],0)</f>
        <v>0</v>
      </c>
    </row>
    <row r="502" spans="1:21" ht="13.2" x14ac:dyDescent="0.25">
      <c r="A502" s="1" t="s">
        <v>852</v>
      </c>
      <c r="B502" s="57" t="s">
        <v>528</v>
      </c>
      <c r="C502" s="58" t="s">
        <v>31</v>
      </c>
      <c r="D502" s="57"/>
      <c r="E502" s="57"/>
      <c r="F502" s="59"/>
      <c r="G502" s="125">
        <f>G503</f>
        <v>10000000</v>
      </c>
      <c r="H502" s="153" t="s">
        <v>528</v>
      </c>
      <c r="I502" s="58" t="s">
        <v>31</v>
      </c>
      <c r="J502" s="57"/>
      <c r="K502" s="57"/>
      <c r="L502" s="59"/>
      <c r="M502" s="59">
        <f>M503</f>
        <v>6000000</v>
      </c>
      <c r="N502" s="325">
        <f>N503</f>
        <v>4000000</v>
      </c>
      <c r="O502" s="207" t="s">
        <v>977</v>
      </c>
      <c r="P502" s="180"/>
      <c r="Q502" s="180"/>
      <c r="S502" s="223" t="s">
        <v>509</v>
      </c>
      <c r="T502" s="59" cm="1">
        <f t="array" ref="T502">_xlfn._xlws.FILTER(cek_realisasi[Akrual],cek_realisasi[Akun]=Pasca_rakernis[[#This Row],[Column1]],0)</f>
        <v>0</v>
      </c>
      <c r="U502" s="59">
        <f>IF(Pasca_rakernis[[#This Row],[Akrual]]&gt;Pasca_rakernis[[#This Row],[JUMLAH ]],Pasca_rakernis[[#This Row],[Akrual]]-Pasca_rakernis[[#This Row],[JUMLAH ]],0)</f>
        <v>0</v>
      </c>
    </row>
    <row r="503" spans="1:21" ht="13.2" x14ac:dyDescent="0.25">
      <c r="A503" s="1" t="s">
        <v>853</v>
      </c>
      <c r="B503" s="48"/>
      <c r="C503" s="49" t="s">
        <v>558</v>
      </c>
      <c r="D503" s="48">
        <v>10</v>
      </c>
      <c r="E503" s="48" t="s">
        <v>33</v>
      </c>
      <c r="F503" s="50">
        <v>1000000</v>
      </c>
      <c r="G503" s="122">
        <f>ROUNDDOWN(D503*F503,-3)</f>
        <v>10000000</v>
      </c>
      <c r="H503" s="150"/>
      <c r="I503" s="201" t="s">
        <v>558</v>
      </c>
      <c r="J503" s="202">
        <v>6</v>
      </c>
      <c r="K503" s="202" t="s">
        <v>33</v>
      </c>
      <c r="L503" s="204">
        <v>1000000</v>
      </c>
      <c r="M503" s="204">
        <f>ROUNDDOWN(J503*L503,-3)</f>
        <v>6000000</v>
      </c>
      <c r="N503" s="376">
        <f>G503-M503</f>
        <v>4000000</v>
      </c>
      <c r="O503" s="187" t="str">
        <f>IF(AND(ISBLANK(H503),N503&lt;&gt;0),"Rev detil","")</f>
        <v>Rev detil</v>
      </c>
      <c r="P503" s="180"/>
      <c r="Q503" s="180"/>
      <c r="T503" s="204" cm="1">
        <f t="array" ref="T503">_xlfn._xlws.FILTER(cek_realisasi[Akrual],cek_realisasi[Akun]=Pasca_rakernis[[#This Row],[Column1]],0)</f>
        <v>0</v>
      </c>
      <c r="U503" s="204">
        <f>IF(Pasca_rakernis[[#This Row],[Akrual]]&gt;Pasca_rakernis[[#This Row],[JUMLAH ]],Pasca_rakernis[[#This Row],[Akrual]]-Pasca_rakernis[[#This Row],[JUMLAH ]],0)</f>
        <v>0</v>
      </c>
    </row>
    <row r="504" spans="1:21" ht="13.2" x14ac:dyDescent="0.25">
      <c r="A504" s="1" t="s">
        <v>374</v>
      </c>
      <c r="B504" s="51" t="s">
        <v>525</v>
      </c>
      <c r="C504" s="52" t="s">
        <v>35</v>
      </c>
      <c r="D504" s="51"/>
      <c r="E504" s="51"/>
      <c r="F504" s="53"/>
      <c r="G504" s="123">
        <f>G505</f>
        <v>114306000</v>
      </c>
      <c r="H504" s="151" t="s">
        <v>525</v>
      </c>
      <c r="I504" s="52" t="s">
        <v>35</v>
      </c>
      <c r="J504" s="51"/>
      <c r="K504" s="51"/>
      <c r="L504" s="53"/>
      <c r="M504" s="53">
        <f>M505</f>
        <v>57153000</v>
      </c>
      <c r="N504" s="324">
        <f>N505</f>
        <v>57153000</v>
      </c>
      <c r="O504" s="207" t="s">
        <v>977</v>
      </c>
      <c r="P504" s="180"/>
      <c r="Q504" s="180"/>
      <c r="S504" s="223" t="s">
        <v>509</v>
      </c>
      <c r="T504" s="53" cm="1">
        <f t="array" ref="T504">_xlfn._xlws.FILTER(cek_realisasi[Akrual],cek_realisasi[Akun]=Pasca_rakernis[[#This Row],[Column1]],0)</f>
        <v>47876760</v>
      </c>
      <c r="U504" s="53">
        <f>IF(Pasca_rakernis[[#This Row],[Akrual]]&gt;Pasca_rakernis[[#This Row],[JUMLAH ]],Pasca_rakernis[[#This Row],[Akrual]]-Pasca_rakernis[[#This Row],[JUMLAH ]],0)</f>
        <v>0</v>
      </c>
    </row>
    <row r="505" spans="1:21" ht="26.4" x14ac:dyDescent="0.25">
      <c r="A505" s="1" t="s">
        <v>375</v>
      </c>
      <c r="B505" s="48"/>
      <c r="C505" s="49" t="s">
        <v>854</v>
      </c>
      <c r="D505" s="48">
        <v>20</v>
      </c>
      <c r="E505" s="48" t="s">
        <v>26</v>
      </c>
      <c r="F505" s="50">
        <v>5715300</v>
      </c>
      <c r="G505" s="122">
        <f>ROUNDDOWN(D505*F505,-3)</f>
        <v>114306000</v>
      </c>
      <c r="H505" s="150"/>
      <c r="I505" s="201" t="s">
        <v>854</v>
      </c>
      <c r="J505" s="202">
        <v>10</v>
      </c>
      <c r="K505" s="202" t="s">
        <v>26</v>
      </c>
      <c r="L505" s="204">
        <v>5715300</v>
      </c>
      <c r="M505" s="204">
        <f>ROUNDDOWN(J505*L505,-3)</f>
        <v>57153000</v>
      </c>
      <c r="N505" s="376">
        <f>G505-M505</f>
        <v>57153000</v>
      </c>
      <c r="O505" s="187" t="str">
        <f>IF(AND(ISBLANK(H505),N505&lt;&gt;0),"Rev detil","")</f>
        <v>Rev detil</v>
      </c>
      <c r="P505" s="180"/>
      <c r="Q505" s="180"/>
      <c r="T505" s="204" cm="1">
        <f t="array" ref="T505">_xlfn._xlws.FILTER(cek_realisasi[Akrual],cek_realisasi[Akun]=Pasca_rakernis[[#This Row],[Column1]],0)</f>
        <v>47876760</v>
      </c>
      <c r="U505" s="204">
        <f>IF(Pasca_rakernis[[#This Row],[Akrual]]&gt;Pasca_rakernis[[#This Row],[JUMLAH ]],Pasca_rakernis[[#This Row],[Akrual]]-Pasca_rakernis[[#This Row],[JUMLAH ]],0)</f>
        <v>0</v>
      </c>
    </row>
    <row r="506" spans="1:21" ht="13.2" x14ac:dyDescent="0.25">
      <c r="A506" s="1" t="s">
        <v>376</v>
      </c>
      <c r="B506" s="42" t="s">
        <v>91</v>
      </c>
      <c r="C506" s="43" t="s">
        <v>855</v>
      </c>
      <c r="D506" s="42"/>
      <c r="E506" s="42"/>
      <c r="F506" s="44"/>
      <c r="G506" s="120">
        <f>SUM(G507,G513,G515)</f>
        <v>330540000</v>
      </c>
      <c r="H506" s="148" t="s">
        <v>91</v>
      </c>
      <c r="I506" s="43" t="s">
        <v>855</v>
      </c>
      <c r="J506" s="42"/>
      <c r="K506" s="42"/>
      <c r="L506" s="44"/>
      <c r="M506" s="44">
        <f>SUM(M507,M513,M515)</f>
        <v>226128000</v>
      </c>
      <c r="N506" s="313">
        <f>SUM(N507,N513,N515)</f>
        <v>104412000</v>
      </c>
      <c r="O506" s="207" t="s">
        <v>977</v>
      </c>
      <c r="P506" s="180" t="s">
        <v>507</v>
      </c>
      <c r="Q506" s="180" t="s">
        <v>509</v>
      </c>
      <c r="S506" s="223"/>
      <c r="T506" s="44" cm="1">
        <f t="array" ref="T506">_xlfn._xlws.FILTER(cek_realisasi[Akrual],cek_realisasi[Akun]=Pasca_rakernis[[#This Row],[Column1]],0)</f>
        <v>0</v>
      </c>
      <c r="U506" s="44">
        <f>IF(Pasca_rakernis[[#This Row],[Akrual]]&gt;Pasca_rakernis[[#This Row],[JUMLAH ]],Pasca_rakernis[[#This Row],[Akrual]]-Pasca_rakernis[[#This Row],[JUMLAH ]],0)</f>
        <v>0</v>
      </c>
    </row>
    <row r="507" spans="1:21" ht="13.2" x14ac:dyDescent="0.25">
      <c r="A507" s="1" t="s">
        <v>856</v>
      </c>
      <c r="B507" s="45" t="s">
        <v>523</v>
      </c>
      <c r="C507" s="46" t="s">
        <v>24</v>
      </c>
      <c r="D507" s="45"/>
      <c r="E507" s="45"/>
      <c r="F507" s="47"/>
      <c r="G507" s="121">
        <f>SUM(G508:G512)</f>
        <v>46000000</v>
      </c>
      <c r="H507" s="149" t="s">
        <v>523</v>
      </c>
      <c r="I507" s="46" t="s">
        <v>24</v>
      </c>
      <c r="J507" s="45"/>
      <c r="K507" s="45"/>
      <c r="L507" s="47"/>
      <c r="M507" s="47">
        <f>SUM(M508:M512)</f>
        <v>23500000</v>
      </c>
      <c r="N507" s="323">
        <f>SUM(N508:N512)</f>
        <v>22500000</v>
      </c>
      <c r="O507" s="207" t="s">
        <v>977</v>
      </c>
      <c r="P507" s="180"/>
      <c r="Q507" s="180"/>
      <c r="S507" s="223" t="s">
        <v>509</v>
      </c>
      <c r="T507" s="47" cm="1">
        <f t="array" ref="T507">_xlfn._xlws.FILTER(cek_realisasi[Akrual],cek_realisasi[Akun]=Pasca_rakernis[[#This Row],[Column1]],0)</f>
        <v>0</v>
      </c>
      <c r="U507" s="47">
        <f>IF(Pasca_rakernis[[#This Row],[Akrual]]&gt;Pasca_rakernis[[#This Row],[JUMLAH ]],Pasca_rakernis[[#This Row],[Akrual]]-Pasca_rakernis[[#This Row],[JUMLAH ]],0)</f>
        <v>0</v>
      </c>
    </row>
    <row r="508" spans="1:21" ht="13.2" x14ac:dyDescent="0.25">
      <c r="A508" s="1" t="s">
        <v>857</v>
      </c>
      <c r="B508" s="48"/>
      <c r="C508" s="49" t="s">
        <v>554</v>
      </c>
      <c r="D508" s="48">
        <v>280</v>
      </c>
      <c r="E508" s="48" t="s">
        <v>26</v>
      </c>
      <c r="F508" s="50">
        <v>75000</v>
      </c>
      <c r="G508" s="122">
        <f>ROUNDDOWN(D508*F508,-3)</f>
        <v>21000000</v>
      </c>
      <c r="H508" s="150"/>
      <c r="I508" s="201" t="s">
        <v>554</v>
      </c>
      <c r="J508" s="202">
        <v>100</v>
      </c>
      <c r="K508" s="202" t="s">
        <v>26</v>
      </c>
      <c r="L508" s="204">
        <v>75000</v>
      </c>
      <c r="M508" s="204">
        <f>ROUNDDOWN(J508*L508,-3)</f>
        <v>7500000</v>
      </c>
      <c r="N508" s="376">
        <f>G508-M508</f>
        <v>13500000</v>
      </c>
      <c r="O508" s="187" t="str">
        <f t="shared" ref="O508:O512" si="79">IF(AND(ISBLANK(H508),N508&lt;&gt;0),"Rev detil","")</f>
        <v>Rev detil</v>
      </c>
      <c r="P508" s="180"/>
      <c r="Q508" s="180"/>
      <c r="T508" s="204" cm="1">
        <f t="array" ref="T508">_xlfn._xlws.FILTER(cek_realisasi[Akrual],cek_realisasi[Akun]=Pasca_rakernis[[#This Row],[Column1]],0)</f>
        <v>0</v>
      </c>
      <c r="U508" s="204">
        <f>IF(Pasca_rakernis[[#This Row],[Akrual]]&gt;Pasca_rakernis[[#This Row],[JUMLAH ]],Pasca_rakernis[[#This Row],[Akrual]]-Pasca_rakernis[[#This Row],[JUMLAH ]],0)</f>
        <v>0</v>
      </c>
    </row>
    <row r="509" spans="1:21" ht="13.2" x14ac:dyDescent="0.25">
      <c r="A509" s="1" t="s">
        <v>858</v>
      </c>
      <c r="B509" s="48"/>
      <c r="C509" s="49" t="s">
        <v>555</v>
      </c>
      <c r="D509" s="48">
        <v>5</v>
      </c>
      <c r="E509" s="48" t="s">
        <v>120</v>
      </c>
      <c r="F509" s="50">
        <v>1500000</v>
      </c>
      <c r="G509" s="122">
        <f>ROUNDDOWN(D509*F509,-3)</f>
        <v>7500000</v>
      </c>
      <c r="H509" s="150"/>
      <c r="I509" s="201" t="s">
        <v>555</v>
      </c>
      <c r="J509" s="202">
        <v>3</v>
      </c>
      <c r="K509" s="202" t="s">
        <v>120</v>
      </c>
      <c r="L509" s="204">
        <v>1500000</v>
      </c>
      <c r="M509" s="204">
        <f>ROUNDDOWN(J509*L509,-3)</f>
        <v>4500000</v>
      </c>
      <c r="N509" s="376">
        <f>G509-M509</f>
        <v>3000000</v>
      </c>
      <c r="O509" s="187" t="str">
        <f t="shared" si="79"/>
        <v>Rev detil</v>
      </c>
      <c r="P509" s="180"/>
      <c r="Q509" s="180"/>
      <c r="T509" s="204" cm="1">
        <f t="array" ref="T509">_xlfn._xlws.FILTER(cek_realisasi[Akrual],cek_realisasi[Akun]=Pasca_rakernis[[#This Row],[Column1]],0)</f>
        <v>0</v>
      </c>
      <c r="U509" s="204">
        <f>IF(Pasca_rakernis[[#This Row],[Akrual]]&gt;Pasca_rakernis[[#This Row],[JUMLAH ]],Pasca_rakernis[[#This Row],[Akrual]]-Pasca_rakernis[[#This Row],[JUMLAH ]],0)</f>
        <v>0</v>
      </c>
    </row>
    <row r="510" spans="1:21" ht="13.2" x14ac:dyDescent="0.25">
      <c r="A510" s="1" t="s">
        <v>859</v>
      </c>
      <c r="B510" s="48"/>
      <c r="C510" s="49" t="s">
        <v>556</v>
      </c>
      <c r="D510" s="48">
        <v>4</v>
      </c>
      <c r="E510" s="48" t="s">
        <v>120</v>
      </c>
      <c r="F510" s="50">
        <v>1500000</v>
      </c>
      <c r="G510" s="122">
        <f>ROUNDDOWN(D510*F510,-3)</f>
        <v>6000000</v>
      </c>
      <c r="H510" s="150"/>
      <c r="I510" s="201" t="s">
        <v>556</v>
      </c>
      <c r="J510" s="202">
        <v>3</v>
      </c>
      <c r="K510" s="202" t="s">
        <v>120</v>
      </c>
      <c r="L510" s="204">
        <v>1500000</v>
      </c>
      <c r="M510" s="204">
        <f>ROUNDDOWN(J510*L510,-3)</f>
        <v>4500000</v>
      </c>
      <c r="N510" s="376">
        <f>G510-M510</f>
        <v>1500000</v>
      </c>
      <c r="O510" s="187" t="str">
        <f t="shared" si="79"/>
        <v>Rev detil</v>
      </c>
      <c r="P510" s="180"/>
      <c r="Q510" s="180"/>
      <c r="T510" s="204" cm="1">
        <f t="array" ref="T510">_xlfn._xlws.FILTER(cek_realisasi[Akrual],cek_realisasi[Akun]=Pasca_rakernis[[#This Row],[Column1]],0)</f>
        <v>0</v>
      </c>
      <c r="U510" s="204">
        <f>IF(Pasca_rakernis[[#This Row],[Akrual]]&gt;Pasca_rakernis[[#This Row],[JUMLAH ]],Pasca_rakernis[[#This Row],[Akrual]]-Pasca_rakernis[[#This Row],[JUMLAH ]],0)</f>
        <v>0</v>
      </c>
    </row>
    <row r="511" spans="1:21" ht="13.2" x14ac:dyDescent="0.25">
      <c r="A511" s="1" t="s">
        <v>860</v>
      </c>
      <c r="B511" s="48"/>
      <c r="C511" s="49" t="s">
        <v>557</v>
      </c>
      <c r="D511" s="48">
        <v>4</v>
      </c>
      <c r="E511" s="48" t="s">
        <v>120</v>
      </c>
      <c r="F511" s="50">
        <v>1000000</v>
      </c>
      <c r="G511" s="122">
        <f>ROUNDDOWN(D511*F511,-3)</f>
        <v>4000000</v>
      </c>
      <c r="H511" s="150"/>
      <c r="I511" s="201" t="s">
        <v>557</v>
      </c>
      <c r="J511" s="202">
        <v>3</v>
      </c>
      <c r="K511" s="202" t="s">
        <v>120</v>
      </c>
      <c r="L511" s="204">
        <v>1000000</v>
      </c>
      <c r="M511" s="204">
        <f>ROUNDDOWN(J511*L511,-3)</f>
        <v>3000000</v>
      </c>
      <c r="N511" s="376">
        <f>G511-M511</f>
        <v>1000000</v>
      </c>
      <c r="O511" s="187" t="str">
        <f t="shared" si="79"/>
        <v>Rev detil</v>
      </c>
      <c r="P511" s="180"/>
      <c r="Q511" s="180"/>
      <c r="T511" s="204" cm="1">
        <f t="array" ref="T511">_xlfn._xlws.FILTER(cek_realisasi[Akrual],cek_realisasi[Akun]=Pasca_rakernis[[#This Row],[Column1]],0)</f>
        <v>0</v>
      </c>
      <c r="U511" s="204">
        <f>IF(Pasca_rakernis[[#This Row],[Akrual]]&gt;Pasca_rakernis[[#This Row],[JUMLAH ]],Pasca_rakernis[[#This Row],[Akrual]]-Pasca_rakernis[[#This Row],[JUMLAH ]],0)</f>
        <v>0</v>
      </c>
    </row>
    <row r="512" spans="1:21" ht="13.2" x14ac:dyDescent="0.25">
      <c r="A512" s="1" t="s">
        <v>861</v>
      </c>
      <c r="B512" s="48"/>
      <c r="C512" s="49" t="s">
        <v>789</v>
      </c>
      <c r="D512" s="48">
        <v>30</v>
      </c>
      <c r="E512" s="48" t="s">
        <v>59</v>
      </c>
      <c r="F512" s="50">
        <v>250000</v>
      </c>
      <c r="G512" s="122">
        <f>ROUNDDOWN(D512*F512,-3)</f>
        <v>7500000</v>
      </c>
      <c r="H512" s="150"/>
      <c r="I512" s="201" t="s">
        <v>789</v>
      </c>
      <c r="J512" s="202">
        <v>16</v>
      </c>
      <c r="K512" s="202" t="s">
        <v>59</v>
      </c>
      <c r="L512" s="204">
        <v>250000</v>
      </c>
      <c r="M512" s="204">
        <f>ROUNDDOWN(J512*L512,-3)</f>
        <v>4000000</v>
      </c>
      <c r="N512" s="376">
        <f>G512-M512</f>
        <v>3500000</v>
      </c>
      <c r="O512" s="187" t="str">
        <f t="shared" si="79"/>
        <v>Rev detil</v>
      </c>
      <c r="P512" s="180"/>
      <c r="Q512" s="180"/>
      <c r="T512" s="204" cm="1">
        <f t="array" ref="T512">_xlfn._xlws.FILTER(cek_realisasi[Akrual],cek_realisasi[Akun]=Pasca_rakernis[[#This Row],[Column1]],0)</f>
        <v>0</v>
      </c>
      <c r="U512" s="204">
        <f>IF(Pasca_rakernis[[#This Row],[Akrual]]&gt;Pasca_rakernis[[#This Row],[JUMLAH ]],Pasca_rakernis[[#This Row],[Akrual]]-Pasca_rakernis[[#This Row],[JUMLAH ]],0)</f>
        <v>0</v>
      </c>
    </row>
    <row r="513" spans="1:21" ht="13.2" x14ac:dyDescent="0.25">
      <c r="A513" s="1" t="s">
        <v>862</v>
      </c>
      <c r="B513" s="45" t="s">
        <v>524</v>
      </c>
      <c r="C513" s="46" t="s">
        <v>73</v>
      </c>
      <c r="D513" s="45"/>
      <c r="E513" s="45"/>
      <c r="F513" s="47"/>
      <c r="G513" s="121">
        <f>G514</f>
        <v>1000000</v>
      </c>
      <c r="H513" s="149" t="s">
        <v>524</v>
      </c>
      <c r="I513" s="46" t="s">
        <v>73</v>
      </c>
      <c r="J513" s="45"/>
      <c r="K513" s="45"/>
      <c r="L513" s="47"/>
      <c r="M513" s="47">
        <f>M514</f>
        <v>1000000</v>
      </c>
      <c r="N513" s="323">
        <f>N514</f>
        <v>0</v>
      </c>
      <c r="O513" s="207" t="s">
        <v>977</v>
      </c>
      <c r="P513" s="180"/>
      <c r="Q513" s="180"/>
      <c r="S513" s="223" t="s">
        <v>509</v>
      </c>
      <c r="T513" s="47" cm="1">
        <f t="array" ref="T513">_xlfn._xlws.FILTER(cek_realisasi[Akrual],cek_realisasi[Akun]=Pasca_rakernis[[#This Row],[Column1]],0)</f>
        <v>0</v>
      </c>
      <c r="U513" s="47">
        <f>IF(Pasca_rakernis[[#This Row],[Akrual]]&gt;Pasca_rakernis[[#This Row],[JUMLAH ]],Pasca_rakernis[[#This Row],[Akrual]]-Pasca_rakernis[[#This Row],[JUMLAH ]],0)</f>
        <v>0</v>
      </c>
    </row>
    <row r="514" spans="1:21" ht="26.4" hidden="1" x14ac:dyDescent="0.25">
      <c r="A514" s="1" t="s">
        <v>863</v>
      </c>
      <c r="B514" s="48"/>
      <c r="C514" s="49" t="s">
        <v>846</v>
      </c>
      <c r="D514" s="48">
        <v>4</v>
      </c>
      <c r="E514" s="48" t="s">
        <v>120</v>
      </c>
      <c r="F514" s="50">
        <v>250000</v>
      </c>
      <c r="G514" s="122">
        <f>ROUNDDOWN(D514*F514,-3)</f>
        <v>1000000</v>
      </c>
      <c r="H514" s="150"/>
      <c r="I514" s="49" t="s">
        <v>846</v>
      </c>
      <c r="J514" s="48">
        <v>4</v>
      </c>
      <c r="K514" s="48" t="s">
        <v>120</v>
      </c>
      <c r="L514" s="50">
        <v>250000</v>
      </c>
      <c r="M514" s="50">
        <f>ROUNDDOWN(J514*L514,-3)</f>
        <v>1000000</v>
      </c>
      <c r="N514" s="247">
        <f>G514-M514</f>
        <v>0</v>
      </c>
      <c r="O514" s="178" t="str">
        <f>IF(AND(ISBLANK(H514),N514&lt;&gt;0),"Rev detil","")</f>
        <v/>
      </c>
      <c r="P514" s="180"/>
      <c r="Q514" s="180"/>
      <c r="T514" s="50" cm="1">
        <f t="array" ref="T514">_xlfn._xlws.FILTER(cek_realisasi[Akrual],cek_realisasi[Akun]=Pasca_rakernis[[#This Row],[Column1]],0)</f>
        <v>0</v>
      </c>
      <c r="U514" s="50">
        <f>IF(Pasca_rakernis[[#This Row],[Akrual]]&gt;Pasca_rakernis[[#This Row],[JUMLAH ]],Pasca_rakernis[[#This Row],[Akrual]]-Pasca_rakernis[[#This Row],[JUMLAH ]],0)</f>
        <v>0</v>
      </c>
    </row>
    <row r="515" spans="1:21" ht="13.2" x14ac:dyDescent="0.25">
      <c r="A515" s="1" t="s">
        <v>377</v>
      </c>
      <c r="B515" s="45" t="s">
        <v>525</v>
      </c>
      <c r="C515" s="46" t="s">
        <v>35</v>
      </c>
      <c r="D515" s="45"/>
      <c r="E515" s="45"/>
      <c r="F515" s="47"/>
      <c r="G515" s="121">
        <f>G516</f>
        <v>283540000</v>
      </c>
      <c r="H515" s="149" t="s">
        <v>525</v>
      </c>
      <c r="I515" s="46" t="s">
        <v>35</v>
      </c>
      <c r="J515" s="45"/>
      <c r="K515" s="45"/>
      <c r="L515" s="47"/>
      <c r="M515" s="47">
        <f>M516</f>
        <v>201628000</v>
      </c>
      <c r="N515" s="323">
        <f>N516</f>
        <v>81912000</v>
      </c>
      <c r="O515" s="207" t="s">
        <v>977</v>
      </c>
      <c r="P515" s="180"/>
      <c r="Q515" s="180"/>
      <c r="S515" s="223" t="s">
        <v>509</v>
      </c>
      <c r="T515" s="47" cm="1">
        <f t="array" ref="T515">_xlfn._xlws.FILTER(cek_realisasi[Akrual],cek_realisasi[Akun]=Pasca_rakernis[[#This Row],[Column1]],0)</f>
        <v>0</v>
      </c>
      <c r="U515" s="47">
        <f>IF(Pasca_rakernis[[#This Row],[Akrual]]&gt;Pasca_rakernis[[#This Row],[JUMLAH ]],Pasca_rakernis[[#This Row],[Akrual]]-Pasca_rakernis[[#This Row],[JUMLAH ]],0)</f>
        <v>0</v>
      </c>
    </row>
    <row r="516" spans="1:21" ht="13.2" x14ac:dyDescent="0.25">
      <c r="A516" s="1" t="s">
        <v>378</v>
      </c>
      <c r="B516" s="48"/>
      <c r="C516" s="49" t="s">
        <v>864</v>
      </c>
      <c r="D516" s="48">
        <v>45</v>
      </c>
      <c r="E516" s="48" t="s">
        <v>26</v>
      </c>
      <c r="F516" s="50">
        <v>6300889</v>
      </c>
      <c r="G516" s="122">
        <f>ROUNDDOWN(D516*F516,-3)</f>
        <v>283540000</v>
      </c>
      <c r="H516" s="150"/>
      <c r="I516" s="201" t="s">
        <v>864</v>
      </c>
      <c r="J516" s="202">
        <v>32</v>
      </c>
      <c r="K516" s="202" t="s">
        <v>26</v>
      </c>
      <c r="L516" s="204">
        <v>6300889</v>
      </c>
      <c r="M516" s="204">
        <f>ROUNDDOWN(J516*L516,-3)</f>
        <v>201628000</v>
      </c>
      <c r="N516" s="376">
        <f>G516-M516</f>
        <v>81912000</v>
      </c>
      <c r="O516" s="187" t="str">
        <f>IF(AND(ISBLANK(H516),N516&lt;&gt;0),"Rev detil","")</f>
        <v>Rev detil</v>
      </c>
      <c r="P516" s="180"/>
      <c r="Q516" s="180"/>
      <c r="T516" s="204" cm="1">
        <f t="array" ref="T516">_xlfn._xlws.FILTER(cek_realisasi[Akrual],cek_realisasi[Akun]=Pasca_rakernis[[#This Row],[Column1]],0)</f>
        <v>0</v>
      </c>
      <c r="U516" s="204">
        <f>IF(Pasca_rakernis[[#This Row],[Akrual]]&gt;Pasca_rakernis[[#This Row],[JUMLAH ]],Pasca_rakernis[[#This Row],[Akrual]]-Pasca_rakernis[[#This Row],[JUMLAH ]],0)</f>
        <v>0</v>
      </c>
    </row>
    <row r="517" spans="1:21" ht="26.4" x14ac:dyDescent="0.25">
      <c r="A517" s="1" t="s">
        <v>379</v>
      </c>
      <c r="B517" s="106" t="s">
        <v>865</v>
      </c>
      <c r="C517" s="107" t="s">
        <v>380</v>
      </c>
      <c r="D517" s="106"/>
      <c r="E517" s="106" t="s">
        <v>553</v>
      </c>
      <c r="F517" s="108"/>
      <c r="G517" s="141">
        <f>G518</f>
        <v>104311000</v>
      </c>
      <c r="H517" s="170" t="s">
        <v>865</v>
      </c>
      <c r="I517" s="107" t="s">
        <v>380</v>
      </c>
      <c r="J517" s="106"/>
      <c r="K517" s="106" t="s">
        <v>553</v>
      </c>
      <c r="L517" s="108"/>
      <c r="M517" s="108">
        <f>M518</f>
        <v>93311000</v>
      </c>
      <c r="N517" s="347">
        <f>N518</f>
        <v>11000000</v>
      </c>
      <c r="O517" s="207" t="s">
        <v>977</v>
      </c>
      <c r="P517" s="180"/>
      <c r="Q517" s="180"/>
      <c r="T517" s="108" cm="1">
        <f t="array" ref="T517">_xlfn._xlws.FILTER(cek_realisasi[Akrual],cek_realisasi[Akun]=Pasca_rakernis[[#This Row],[Column1]],0)</f>
        <v>31056200</v>
      </c>
      <c r="U517" s="108">
        <f>IF(Pasca_rakernis[[#This Row],[Akrual]]&gt;Pasca_rakernis[[#This Row],[JUMLAH ]],Pasca_rakernis[[#This Row],[Akrual]]-Pasca_rakernis[[#This Row],[JUMLAH ]],0)</f>
        <v>0</v>
      </c>
    </row>
    <row r="518" spans="1:21" ht="13.2" x14ac:dyDescent="0.25">
      <c r="A518" s="1" t="s">
        <v>381</v>
      </c>
      <c r="B518" s="54" t="s">
        <v>21</v>
      </c>
      <c r="C518" s="55" t="s">
        <v>866</v>
      </c>
      <c r="D518" s="54"/>
      <c r="E518" s="54"/>
      <c r="F518" s="56"/>
      <c r="G518" s="124">
        <f>SUM(G519,G525)</f>
        <v>104311000</v>
      </c>
      <c r="H518" s="152" t="s">
        <v>21</v>
      </c>
      <c r="I518" s="55" t="s">
        <v>866</v>
      </c>
      <c r="J518" s="54"/>
      <c r="K518" s="54"/>
      <c r="L518" s="56"/>
      <c r="M518" s="56">
        <f>SUM(M519,M525)</f>
        <v>93311000</v>
      </c>
      <c r="N518" s="326">
        <f>SUM(N519,N525)</f>
        <v>11000000</v>
      </c>
      <c r="O518" s="207" t="s">
        <v>977</v>
      </c>
      <c r="P518" s="180" t="s">
        <v>507</v>
      </c>
      <c r="Q518" s="180" t="s">
        <v>509</v>
      </c>
      <c r="S518" s="223"/>
      <c r="T518" s="56" cm="1">
        <f t="array" ref="T518">_xlfn._xlws.FILTER(cek_realisasi[Akrual],cek_realisasi[Akun]=Pasca_rakernis[[#This Row],[Column1]],0)</f>
        <v>31056200</v>
      </c>
      <c r="U518" s="56">
        <f>IF(Pasca_rakernis[[#This Row],[Akrual]]&gt;Pasca_rakernis[[#This Row],[JUMLAH ]],Pasca_rakernis[[#This Row],[Akrual]]-Pasca_rakernis[[#This Row],[JUMLAH ]],0)</f>
        <v>0</v>
      </c>
    </row>
    <row r="519" spans="1:21" ht="13.2" x14ac:dyDescent="0.25">
      <c r="A519" s="1" t="s">
        <v>382</v>
      </c>
      <c r="B519" s="51" t="s">
        <v>523</v>
      </c>
      <c r="C519" s="52" t="s">
        <v>24</v>
      </c>
      <c r="D519" s="51"/>
      <c r="E519" s="51"/>
      <c r="F519" s="53"/>
      <c r="G519" s="123">
        <f>SUM(G520:G524)</f>
        <v>35500000</v>
      </c>
      <c r="H519" s="151" t="s">
        <v>523</v>
      </c>
      <c r="I519" s="52" t="s">
        <v>24</v>
      </c>
      <c r="J519" s="51"/>
      <c r="K519" s="51"/>
      <c r="L519" s="53"/>
      <c r="M519" s="53">
        <f>SUM(M520:M524)</f>
        <v>24500000</v>
      </c>
      <c r="N519" s="324">
        <f>SUM(N520:N524)</f>
        <v>11000000</v>
      </c>
      <c r="O519" s="207" t="s">
        <v>977</v>
      </c>
      <c r="P519" s="180"/>
      <c r="Q519" s="180"/>
      <c r="S519" s="223" t="s">
        <v>509</v>
      </c>
      <c r="T519" s="53" cm="1">
        <f t="array" ref="T519">_xlfn._xlws.FILTER(cek_realisasi[Akrual],cek_realisasi[Akun]=Pasca_rakernis[[#This Row],[Column1]],0)</f>
        <v>7503500</v>
      </c>
      <c r="U519" s="53">
        <f>IF(Pasca_rakernis[[#This Row],[Akrual]]&gt;Pasca_rakernis[[#This Row],[JUMLAH ]],Pasca_rakernis[[#This Row],[Akrual]]-Pasca_rakernis[[#This Row],[JUMLAH ]],0)</f>
        <v>0</v>
      </c>
    </row>
    <row r="520" spans="1:21" ht="13.2" x14ac:dyDescent="0.25">
      <c r="A520" s="1" t="s">
        <v>383</v>
      </c>
      <c r="B520" s="48"/>
      <c r="C520" s="49" t="s">
        <v>554</v>
      </c>
      <c r="D520" s="48">
        <v>180</v>
      </c>
      <c r="E520" s="48" t="s">
        <v>26</v>
      </c>
      <c r="F520" s="50">
        <v>75000</v>
      </c>
      <c r="G520" s="122">
        <f>ROUNDDOWN(D520*F520,-3)</f>
        <v>13500000</v>
      </c>
      <c r="H520" s="150"/>
      <c r="I520" s="201" t="s">
        <v>554</v>
      </c>
      <c r="J520" s="202">
        <v>100</v>
      </c>
      <c r="K520" s="202" t="s">
        <v>26</v>
      </c>
      <c r="L520" s="204">
        <v>75000</v>
      </c>
      <c r="M520" s="204">
        <f>ROUNDDOWN(J520*L520,-3)</f>
        <v>7500000</v>
      </c>
      <c r="N520" s="376">
        <f>G520-M520</f>
        <v>6000000</v>
      </c>
      <c r="O520" s="187" t="str">
        <f t="shared" ref="O520:O524" si="80">IF(AND(ISBLANK(H520),N520&lt;&gt;0),"Rev detil","")</f>
        <v>Rev detil</v>
      </c>
      <c r="P520" s="180"/>
      <c r="Q520" s="180"/>
      <c r="T520" s="204" cm="1">
        <f t="array" ref="T520">_xlfn._xlws.FILTER(cek_realisasi[Akrual],cek_realisasi[Akun]=Pasca_rakernis[[#This Row],[Column1]],0)</f>
        <v>1560000</v>
      </c>
      <c r="U520" s="204">
        <f>IF(Pasca_rakernis[[#This Row],[Akrual]]&gt;Pasca_rakernis[[#This Row],[JUMLAH ]],Pasca_rakernis[[#This Row],[Akrual]]-Pasca_rakernis[[#This Row],[JUMLAH ]],0)</f>
        <v>0</v>
      </c>
    </row>
    <row r="521" spans="1:21" ht="13.2" x14ac:dyDescent="0.25">
      <c r="A521" s="22" t="s">
        <v>384</v>
      </c>
      <c r="B521" s="48"/>
      <c r="C521" s="49" t="s">
        <v>555</v>
      </c>
      <c r="D521" s="48">
        <v>4</v>
      </c>
      <c r="E521" s="48" t="s">
        <v>120</v>
      </c>
      <c r="F521" s="50">
        <v>1500000</v>
      </c>
      <c r="G521" s="122">
        <f>ROUNDDOWN(D521*F521,-3)</f>
        <v>6000000</v>
      </c>
      <c r="H521" s="150"/>
      <c r="I521" s="201" t="s">
        <v>555</v>
      </c>
      <c r="J521" s="202">
        <v>3</v>
      </c>
      <c r="K521" s="202" t="s">
        <v>120</v>
      </c>
      <c r="L521" s="204">
        <v>1500000</v>
      </c>
      <c r="M521" s="204">
        <f>ROUNDDOWN(J521*L521,-3)</f>
        <v>4500000</v>
      </c>
      <c r="N521" s="376">
        <f>G521-M521</f>
        <v>1500000</v>
      </c>
      <c r="O521" s="187" t="str">
        <f t="shared" si="80"/>
        <v>Rev detil</v>
      </c>
      <c r="P521" s="180"/>
      <c r="Q521" s="180"/>
      <c r="T521" s="204" cm="1">
        <f t="array" ref="T521">_xlfn._xlws.FILTER(cek_realisasi[Akrual],cek_realisasi[Akun]=Pasca_rakernis[[#This Row],[Column1]],0)</f>
        <v>1497500</v>
      </c>
      <c r="U521" s="204">
        <f>IF(Pasca_rakernis[[#This Row],[Akrual]]&gt;Pasca_rakernis[[#This Row],[JUMLAH ]],Pasca_rakernis[[#This Row],[Akrual]]-Pasca_rakernis[[#This Row],[JUMLAH ]],0)</f>
        <v>0</v>
      </c>
    </row>
    <row r="522" spans="1:21" ht="13.2" x14ac:dyDescent="0.25">
      <c r="A522" s="1" t="s">
        <v>385</v>
      </c>
      <c r="B522" s="48"/>
      <c r="C522" s="49" t="s">
        <v>556</v>
      </c>
      <c r="D522" s="48">
        <v>4</v>
      </c>
      <c r="E522" s="48" t="s">
        <v>120</v>
      </c>
      <c r="F522" s="50">
        <v>1500000</v>
      </c>
      <c r="G522" s="122">
        <f>ROUNDDOWN(D522*F522,-3)</f>
        <v>6000000</v>
      </c>
      <c r="H522" s="150"/>
      <c r="I522" s="201" t="s">
        <v>556</v>
      </c>
      <c r="J522" s="202">
        <v>3</v>
      </c>
      <c r="K522" s="202" t="s">
        <v>120</v>
      </c>
      <c r="L522" s="204">
        <v>1500000</v>
      </c>
      <c r="M522" s="204">
        <f>ROUNDDOWN(J522*L522,-3)</f>
        <v>4500000</v>
      </c>
      <c r="N522" s="376">
        <f>G522-M522</f>
        <v>1500000</v>
      </c>
      <c r="O522" s="187" t="str">
        <f t="shared" si="80"/>
        <v>Rev detil</v>
      </c>
      <c r="P522" s="180"/>
      <c r="Q522" s="180"/>
      <c r="T522" s="204" cm="1">
        <f t="array" ref="T522">_xlfn._xlws.FILTER(cek_realisasi[Akrual],cek_realisasi[Akun]=Pasca_rakernis[[#This Row],[Column1]],0)</f>
        <v>1450000</v>
      </c>
      <c r="U522" s="204">
        <f>IF(Pasca_rakernis[[#This Row],[Akrual]]&gt;Pasca_rakernis[[#This Row],[JUMLAH ]],Pasca_rakernis[[#This Row],[Akrual]]-Pasca_rakernis[[#This Row],[JUMLAH ]],0)</f>
        <v>0</v>
      </c>
    </row>
    <row r="523" spans="1:21" ht="13.2" x14ac:dyDescent="0.25">
      <c r="A523" s="1" t="s">
        <v>386</v>
      </c>
      <c r="B523" s="48"/>
      <c r="C523" s="49" t="s">
        <v>557</v>
      </c>
      <c r="D523" s="48">
        <v>4</v>
      </c>
      <c r="E523" s="48" t="s">
        <v>120</v>
      </c>
      <c r="F523" s="50">
        <v>1000000</v>
      </c>
      <c r="G523" s="122">
        <f>ROUNDDOWN(D523*F523,-3)</f>
        <v>4000000</v>
      </c>
      <c r="H523" s="150"/>
      <c r="I523" s="201" t="s">
        <v>557</v>
      </c>
      <c r="J523" s="202">
        <v>3</v>
      </c>
      <c r="K523" s="202" t="s">
        <v>120</v>
      </c>
      <c r="L523" s="204">
        <v>1000000</v>
      </c>
      <c r="M523" s="204">
        <f>ROUNDDOWN(J523*L523,-3)</f>
        <v>3000000</v>
      </c>
      <c r="N523" s="376">
        <f>G523-M523</f>
        <v>1000000</v>
      </c>
      <c r="O523" s="187" t="str">
        <f t="shared" si="80"/>
        <v>Rev detil</v>
      </c>
      <c r="P523" s="180"/>
      <c r="Q523" s="180"/>
      <c r="T523" s="204" cm="1">
        <f t="array" ref="T523">_xlfn._xlws.FILTER(cek_realisasi[Akrual],cek_realisasi[Akun]=Pasca_rakernis[[#This Row],[Column1]],0)</f>
        <v>996000</v>
      </c>
      <c r="U523" s="204">
        <f>IF(Pasca_rakernis[[#This Row],[Akrual]]&gt;Pasca_rakernis[[#This Row],[JUMLAH ]],Pasca_rakernis[[#This Row],[Akrual]]-Pasca_rakernis[[#This Row],[JUMLAH ]],0)</f>
        <v>0</v>
      </c>
    </row>
    <row r="524" spans="1:21" ht="13.2" x14ac:dyDescent="0.25">
      <c r="A524" s="1" t="s">
        <v>387</v>
      </c>
      <c r="B524" s="48"/>
      <c r="C524" s="49" t="s">
        <v>829</v>
      </c>
      <c r="D524" s="48">
        <v>12</v>
      </c>
      <c r="E524" s="48" t="s">
        <v>59</v>
      </c>
      <c r="F524" s="50">
        <v>500000</v>
      </c>
      <c r="G524" s="122">
        <f>ROUNDDOWN(D524*F524,-3)</f>
        <v>6000000</v>
      </c>
      <c r="H524" s="150"/>
      <c r="I524" s="201" t="s">
        <v>829</v>
      </c>
      <c r="J524" s="202">
        <v>10</v>
      </c>
      <c r="K524" s="202" t="s">
        <v>59</v>
      </c>
      <c r="L524" s="204">
        <v>500000</v>
      </c>
      <c r="M524" s="204">
        <f>ROUNDDOWN(J524*L524,-3)</f>
        <v>5000000</v>
      </c>
      <c r="N524" s="376">
        <f>G524-M524</f>
        <v>1000000</v>
      </c>
      <c r="O524" s="187" t="str">
        <f t="shared" si="80"/>
        <v>Rev detil</v>
      </c>
      <c r="P524" s="180"/>
      <c r="Q524" s="180"/>
      <c r="T524" s="204" cm="1">
        <f t="array" ref="T524">_xlfn._xlws.FILTER(cek_realisasi[Akrual],cek_realisasi[Akun]=Pasca_rakernis[[#This Row],[Column1]],0)</f>
        <v>2000000</v>
      </c>
      <c r="U524" s="204">
        <f>IF(Pasca_rakernis[[#This Row],[Akrual]]&gt;Pasca_rakernis[[#This Row],[JUMLAH ]],Pasca_rakernis[[#This Row],[Akrual]]-Pasca_rakernis[[#This Row],[JUMLAH ]],0)</f>
        <v>0</v>
      </c>
    </row>
    <row r="525" spans="1:21" ht="13.2" x14ac:dyDescent="0.25">
      <c r="A525" s="1" t="s">
        <v>389</v>
      </c>
      <c r="B525" s="51" t="s">
        <v>525</v>
      </c>
      <c r="C525" s="52" t="s">
        <v>35</v>
      </c>
      <c r="D525" s="51"/>
      <c r="E525" s="51"/>
      <c r="F525" s="53"/>
      <c r="G525" s="123">
        <f>G526</f>
        <v>68811000</v>
      </c>
      <c r="H525" s="151" t="s">
        <v>525</v>
      </c>
      <c r="I525" s="52" t="s">
        <v>35</v>
      </c>
      <c r="J525" s="51"/>
      <c r="K525" s="51"/>
      <c r="L525" s="53"/>
      <c r="M525" s="53">
        <f>M526</f>
        <v>68811000</v>
      </c>
      <c r="N525" s="324">
        <f>N526</f>
        <v>0</v>
      </c>
      <c r="O525" s="207" t="s">
        <v>977</v>
      </c>
      <c r="P525" s="180"/>
      <c r="Q525" s="180"/>
      <c r="S525" s="223" t="s">
        <v>509</v>
      </c>
      <c r="T525" s="53" cm="1">
        <f t="array" ref="T525">_xlfn._xlws.FILTER(cek_realisasi[Akrual],cek_realisasi[Akun]=Pasca_rakernis[[#This Row],[Column1]],0)</f>
        <v>23552700</v>
      </c>
      <c r="U525" s="53">
        <f>IF(Pasca_rakernis[[#This Row],[Akrual]]&gt;Pasca_rakernis[[#This Row],[JUMLAH ]],Pasca_rakernis[[#This Row],[Akrual]]-Pasca_rakernis[[#This Row],[JUMLAH ]],0)</f>
        <v>0</v>
      </c>
    </row>
    <row r="526" spans="1:21" ht="13.2" hidden="1" x14ac:dyDescent="0.25">
      <c r="A526" s="1" t="s">
        <v>390</v>
      </c>
      <c r="B526" s="48"/>
      <c r="C526" s="49" t="s">
        <v>867</v>
      </c>
      <c r="D526" s="48">
        <v>15</v>
      </c>
      <c r="E526" s="48" t="s">
        <v>26</v>
      </c>
      <c r="F526" s="50">
        <v>4587400</v>
      </c>
      <c r="G526" s="122">
        <f>ROUNDDOWN(D526*F526,-3)</f>
        <v>68811000</v>
      </c>
      <c r="H526" s="150"/>
      <c r="I526" s="49" t="s">
        <v>867</v>
      </c>
      <c r="J526" s="48">
        <v>15</v>
      </c>
      <c r="K526" s="48" t="s">
        <v>26</v>
      </c>
      <c r="L526" s="50">
        <v>4587400</v>
      </c>
      <c r="M526" s="50">
        <f>ROUNDDOWN(J526*L526,-3)</f>
        <v>68811000</v>
      </c>
      <c r="N526" s="247">
        <f>G526-M526</f>
        <v>0</v>
      </c>
      <c r="O526" s="178" t="str">
        <f>IF(AND(ISBLANK(H526),N526&lt;&gt;0),"Rev detil","")</f>
        <v/>
      </c>
      <c r="P526" s="180"/>
      <c r="Q526" s="180"/>
      <c r="T526" s="50" cm="1">
        <f t="array" ref="T526">_xlfn._xlws.FILTER(cek_realisasi[Akrual],cek_realisasi[Akun]=Pasca_rakernis[[#This Row],[Column1]],0)</f>
        <v>23552700</v>
      </c>
      <c r="U526" s="50">
        <f>IF(Pasca_rakernis[[#This Row],[Akrual]]&gt;Pasca_rakernis[[#This Row],[JUMLAH ]],Pasca_rakernis[[#This Row],[Akrual]]-Pasca_rakernis[[#This Row],[JUMLAH ]],0)</f>
        <v>0</v>
      </c>
    </row>
    <row r="527" spans="1:21" ht="13.2" x14ac:dyDescent="0.25">
      <c r="A527" s="1" t="s">
        <v>391</v>
      </c>
      <c r="B527" s="75" t="s">
        <v>392</v>
      </c>
      <c r="C527" s="76" t="s">
        <v>393</v>
      </c>
      <c r="D527" s="75">
        <v>1</v>
      </c>
      <c r="E527" s="75" t="s">
        <v>317</v>
      </c>
      <c r="F527" s="77"/>
      <c r="G527" s="131">
        <f>G528</f>
        <v>528803000</v>
      </c>
      <c r="H527" s="159" t="s">
        <v>392</v>
      </c>
      <c r="I527" s="76" t="s">
        <v>393</v>
      </c>
      <c r="J527" s="75">
        <v>1</v>
      </c>
      <c r="K527" s="75" t="s">
        <v>317</v>
      </c>
      <c r="L527" s="77"/>
      <c r="M527" s="77">
        <f>M528</f>
        <v>551371000</v>
      </c>
      <c r="N527" s="356">
        <f>N528</f>
        <v>-22568000</v>
      </c>
      <c r="O527" s="207" t="s">
        <v>977</v>
      </c>
      <c r="P527" s="180"/>
      <c r="Q527" s="180"/>
      <c r="T527" s="77" cm="1">
        <f t="array" ref="T527">_xlfn._xlws.FILTER(cek_realisasi[Akrual],cek_realisasi[Akun]=Pasca_rakernis[[#This Row],[Column1]],0)</f>
        <v>114775850</v>
      </c>
      <c r="U527" s="77">
        <f>IF(Pasca_rakernis[[#This Row],[Akrual]]&gt;Pasca_rakernis[[#This Row],[JUMLAH ]],Pasca_rakernis[[#This Row],[Akrual]]-Pasca_rakernis[[#This Row],[JUMLAH ]],0)</f>
        <v>0</v>
      </c>
    </row>
    <row r="528" spans="1:21" ht="13.2" x14ac:dyDescent="0.25">
      <c r="A528" s="1" t="s">
        <v>394</v>
      </c>
      <c r="B528" s="277" t="s">
        <v>605</v>
      </c>
      <c r="C528" s="278" t="s">
        <v>395</v>
      </c>
      <c r="D528" s="277"/>
      <c r="E528" s="277" t="s">
        <v>553</v>
      </c>
      <c r="F528" s="279"/>
      <c r="G528" s="280">
        <f>SUM(G529,G539,G549,G560,G570,G580,G590)</f>
        <v>528803000</v>
      </c>
      <c r="H528" s="281" t="s">
        <v>605</v>
      </c>
      <c r="I528" s="278" t="s">
        <v>395</v>
      </c>
      <c r="J528" s="277"/>
      <c r="K528" s="277" t="s">
        <v>553</v>
      </c>
      <c r="L528" s="279"/>
      <c r="M528" s="279">
        <f>SUM(M529,M539,M549,M560,M570,M580,M590,M600)</f>
        <v>551371000</v>
      </c>
      <c r="N528" s="316">
        <f>SUM(N529,N539,N549,N560,N570,N580,N590,N600)</f>
        <v>-22568000</v>
      </c>
      <c r="O528" s="207" t="s">
        <v>977</v>
      </c>
      <c r="P528" s="180"/>
      <c r="Q528" s="180"/>
      <c r="T528" s="279" cm="1">
        <f t="array" ref="T528">_xlfn._xlws.FILTER(cek_realisasi[Akrual],cek_realisasi[Akun]=Pasca_rakernis[[#This Row],[Column1]],0)</f>
        <v>114775850</v>
      </c>
      <c r="U528" s="279">
        <f>IF(Pasca_rakernis[[#This Row],[Akrual]]&gt;Pasca_rakernis[[#This Row],[JUMLAH ]],Pasca_rakernis[[#This Row],[Akrual]]-Pasca_rakernis[[#This Row],[JUMLAH ]],0)</f>
        <v>0</v>
      </c>
    </row>
    <row r="529" spans="1:21" ht="13.2" x14ac:dyDescent="0.25">
      <c r="A529" s="1" t="s">
        <v>396</v>
      </c>
      <c r="B529" s="63" t="s">
        <v>21</v>
      </c>
      <c r="C529" s="64" t="s">
        <v>868</v>
      </c>
      <c r="D529" s="63"/>
      <c r="E529" s="63"/>
      <c r="F529" s="65"/>
      <c r="G529" s="127">
        <f>SUM(G530,G535,G537)</f>
        <v>60878000</v>
      </c>
      <c r="H529" s="155" t="s">
        <v>21</v>
      </c>
      <c r="I529" s="64" t="s">
        <v>868</v>
      </c>
      <c r="J529" s="63"/>
      <c r="K529" s="63"/>
      <c r="L529" s="65"/>
      <c r="M529" s="65">
        <f>SUM(M530,M535,M537)</f>
        <v>45910000</v>
      </c>
      <c r="N529" s="327">
        <f>SUM(N530,N535,N537)</f>
        <v>14968000</v>
      </c>
      <c r="O529" s="207" t="s">
        <v>977</v>
      </c>
      <c r="P529" s="180" t="s">
        <v>505</v>
      </c>
      <c r="Q529" s="180" t="s">
        <v>510</v>
      </c>
      <c r="S529" s="223"/>
      <c r="T529" s="65" cm="1">
        <f t="array" ref="T529">_xlfn._xlws.FILTER(cek_realisasi[Akrual],cek_realisasi[Akun]=Pasca_rakernis[[#This Row],[Column1]],0)</f>
        <v>11055000</v>
      </c>
      <c r="U529" s="65">
        <f>IF(Pasca_rakernis[[#This Row],[Akrual]]&gt;Pasca_rakernis[[#This Row],[JUMLAH ]],Pasca_rakernis[[#This Row],[Akrual]]-Pasca_rakernis[[#This Row],[JUMLAH ]],0)</f>
        <v>0</v>
      </c>
    </row>
    <row r="530" spans="1:21" ht="13.2" x14ac:dyDescent="0.25">
      <c r="A530" s="1" t="s">
        <v>397</v>
      </c>
      <c r="B530" s="57" t="s">
        <v>523</v>
      </c>
      <c r="C530" s="58" t="s">
        <v>24</v>
      </c>
      <c r="D530" s="57"/>
      <c r="E530" s="57"/>
      <c r="F530" s="59"/>
      <c r="G530" s="125">
        <f>SUM(G531:G534)</f>
        <v>19750000</v>
      </c>
      <c r="H530" s="153" t="s">
        <v>523</v>
      </c>
      <c r="I530" s="58" t="s">
        <v>24</v>
      </c>
      <c r="J530" s="57"/>
      <c r="K530" s="57"/>
      <c r="L530" s="59"/>
      <c r="M530" s="59">
        <f>SUM(M531:M534)</f>
        <v>17500000</v>
      </c>
      <c r="N530" s="325">
        <f>SUM(N531:N534)</f>
        <v>2250000</v>
      </c>
      <c r="O530" s="207" t="s">
        <v>977</v>
      </c>
      <c r="P530" s="180"/>
      <c r="Q530" s="180"/>
      <c r="R530" s="252" t="s">
        <v>393</v>
      </c>
      <c r="S530" s="223" t="s">
        <v>510</v>
      </c>
      <c r="T530" s="59" cm="1">
        <f t="array" ref="T530">_xlfn._xlws.FILTER(cek_realisasi[Akrual],cek_realisasi[Akun]=Pasca_rakernis[[#This Row],[Column1]],0)</f>
        <v>3925000</v>
      </c>
      <c r="U530" s="59">
        <f>IF(Pasca_rakernis[[#This Row],[Akrual]]&gt;Pasca_rakernis[[#This Row],[JUMLAH ]],Pasca_rakernis[[#This Row],[Akrual]]-Pasca_rakernis[[#This Row],[JUMLAH ]],0)</f>
        <v>0</v>
      </c>
    </row>
    <row r="531" spans="1:21" ht="13.2" x14ac:dyDescent="0.25">
      <c r="A531" s="1" t="s">
        <v>398</v>
      </c>
      <c r="B531" s="48"/>
      <c r="C531" s="49" t="s">
        <v>554</v>
      </c>
      <c r="D531" s="48">
        <v>50</v>
      </c>
      <c r="E531" s="48" t="s">
        <v>26</v>
      </c>
      <c r="F531" s="50">
        <v>75000</v>
      </c>
      <c r="G531" s="122">
        <f>ROUNDDOWN(D531*F531,-3)</f>
        <v>3750000</v>
      </c>
      <c r="H531" s="150"/>
      <c r="I531" s="201" t="s">
        <v>554</v>
      </c>
      <c r="J531" s="202">
        <v>20</v>
      </c>
      <c r="K531" s="202" t="s">
        <v>26</v>
      </c>
      <c r="L531" s="204">
        <v>75000</v>
      </c>
      <c r="M531" s="204">
        <f>ROUNDDOWN(J531*L531,-3)</f>
        <v>1500000</v>
      </c>
      <c r="N531" s="376">
        <f>G531-M531</f>
        <v>2250000</v>
      </c>
      <c r="O531" s="187" t="str">
        <f t="shared" ref="O531:O534" si="81">IF(AND(ISBLANK(H531),N531&lt;&gt;0),"Rev detil","")</f>
        <v>Rev detil</v>
      </c>
      <c r="P531" s="180"/>
      <c r="Q531" s="180"/>
      <c r="T531" s="204" cm="1">
        <f t="array" ref="T531">_xlfn._xlws.FILTER(cek_realisasi[Akrual],cek_realisasi[Akun]=Pasca_rakernis[[#This Row],[Column1]],0)</f>
        <v>0</v>
      </c>
      <c r="U531" s="204">
        <f>IF(Pasca_rakernis[[#This Row],[Akrual]]&gt;Pasca_rakernis[[#This Row],[JUMLAH ]],Pasca_rakernis[[#This Row],[Akrual]]-Pasca_rakernis[[#This Row],[JUMLAH ]],0)</f>
        <v>0</v>
      </c>
    </row>
    <row r="532" spans="1:21" ht="13.2" hidden="1" x14ac:dyDescent="0.25">
      <c r="A532" s="1" t="s">
        <v>399</v>
      </c>
      <c r="B532" s="48"/>
      <c r="C532" s="49" t="s">
        <v>555</v>
      </c>
      <c r="D532" s="48">
        <v>4</v>
      </c>
      <c r="E532" s="48" t="s">
        <v>120</v>
      </c>
      <c r="F532" s="50">
        <v>1500000</v>
      </c>
      <c r="G532" s="122">
        <f>ROUNDDOWN(D532*F532,-3)</f>
        <v>6000000</v>
      </c>
      <c r="H532" s="150"/>
      <c r="I532" s="49" t="s">
        <v>555</v>
      </c>
      <c r="J532" s="48">
        <v>4</v>
      </c>
      <c r="K532" s="48" t="s">
        <v>120</v>
      </c>
      <c r="L532" s="50">
        <v>1500000</v>
      </c>
      <c r="M532" s="50">
        <f>ROUNDDOWN(J532*L532,-3)</f>
        <v>6000000</v>
      </c>
      <c r="N532" s="247">
        <f>G532-M532</f>
        <v>0</v>
      </c>
      <c r="O532" s="207" t="str">
        <f t="shared" si="81"/>
        <v/>
      </c>
      <c r="P532" s="180"/>
      <c r="Q532" s="180"/>
      <c r="T532" s="50" cm="1">
        <f t="array" ref="T532">_xlfn._xlws.FILTER(cek_realisasi[Akrual],cek_realisasi[Akun]=Pasca_rakernis[[#This Row],[Column1]],0)</f>
        <v>1480000</v>
      </c>
      <c r="U532" s="50">
        <f>IF(Pasca_rakernis[[#This Row],[Akrual]]&gt;Pasca_rakernis[[#This Row],[JUMLAH ]],Pasca_rakernis[[#This Row],[Akrual]]-Pasca_rakernis[[#This Row],[JUMLAH ]],0)</f>
        <v>0</v>
      </c>
    </row>
    <row r="533" spans="1:21" ht="13.2" hidden="1" x14ac:dyDescent="0.25">
      <c r="A533" s="1" t="s">
        <v>400</v>
      </c>
      <c r="B533" s="48"/>
      <c r="C533" s="49" t="s">
        <v>556</v>
      </c>
      <c r="D533" s="48">
        <v>4</v>
      </c>
      <c r="E533" s="48" t="s">
        <v>120</v>
      </c>
      <c r="F533" s="50">
        <v>1500000</v>
      </c>
      <c r="G533" s="122">
        <f>ROUNDDOWN(D533*F533,-3)</f>
        <v>6000000</v>
      </c>
      <c r="H533" s="150"/>
      <c r="I533" s="49" t="s">
        <v>556</v>
      </c>
      <c r="J533" s="48">
        <v>4</v>
      </c>
      <c r="K533" s="48" t="s">
        <v>120</v>
      </c>
      <c r="L533" s="50">
        <v>1500000</v>
      </c>
      <c r="M533" s="50">
        <f>ROUNDDOWN(J533*L533,-3)</f>
        <v>6000000</v>
      </c>
      <c r="N533" s="247">
        <f>G533-M533</f>
        <v>0</v>
      </c>
      <c r="O533" s="207" t="str">
        <f t="shared" si="81"/>
        <v/>
      </c>
      <c r="P533" s="180"/>
      <c r="Q533" s="180"/>
      <c r="T533" s="50" cm="1">
        <f t="array" ref="T533">_xlfn._xlws.FILTER(cek_realisasi[Akrual],cek_realisasi[Akun]=Pasca_rakernis[[#This Row],[Column1]],0)</f>
        <v>1450000</v>
      </c>
      <c r="U533" s="50">
        <f>IF(Pasca_rakernis[[#This Row],[Akrual]]&gt;Pasca_rakernis[[#This Row],[JUMLAH ]],Pasca_rakernis[[#This Row],[Akrual]]-Pasca_rakernis[[#This Row],[JUMLAH ]],0)</f>
        <v>0</v>
      </c>
    </row>
    <row r="534" spans="1:21" ht="13.2" hidden="1" x14ac:dyDescent="0.25">
      <c r="A534" s="1" t="s">
        <v>401</v>
      </c>
      <c r="B534" s="48"/>
      <c r="C534" s="49" t="s">
        <v>557</v>
      </c>
      <c r="D534" s="48">
        <v>4</v>
      </c>
      <c r="E534" s="48" t="s">
        <v>120</v>
      </c>
      <c r="F534" s="50">
        <v>1000000</v>
      </c>
      <c r="G534" s="122">
        <f>ROUNDDOWN(D534*F534,-3)</f>
        <v>4000000</v>
      </c>
      <c r="H534" s="150"/>
      <c r="I534" s="49" t="s">
        <v>557</v>
      </c>
      <c r="J534" s="48">
        <v>4</v>
      </c>
      <c r="K534" s="48" t="s">
        <v>120</v>
      </c>
      <c r="L534" s="50">
        <v>1000000</v>
      </c>
      <c r="M534" s="50">
        <f>ROUNDDOWN(J534*L534,-3)</f>
        <v>4000000</v>
      </c>
      <c r="N534" s="247">
        <f>G534-M534</f>
        <v>0</v>
      </c>
      <c r="O534" s="207" t="str">
        <f t="shared" si="81"/>
        <v/>
      </c>
      <c r="P534" s="180"/>
      <c r="Q534" s="180"/>
      <c r="T534" s="50" cm="1">
        <f t="array" ref="T534">_xlfn._xlws.FILTER(cek_realisasi[Akrual],cek_realisasi[Akun]=Pasca_rakernis[[#This Row],[Column1]],0)</f>
        <v>995000</v>
      </c>
      <c r="U534" s="50">
        <f>IF(Pasca_rakernis[[#This Row],[Akrual]]&gt;Pasca_rakernis[[#This Row],[JUMLAH ]],Pasca_rakernis[[#This Row],[Akrual]]-Pasca_rakernis[[#This Row],[JUMLAH ]],0)</f>
        <v>0</v>
      </c>
    </row>
    <row r="535" spans="1:21" ht="13.2" x14ac:dyDescent="0.25">
      <c r="A535" s="1" t="s">
        <v>402</v>
      </c>
      <c r="B535" s="51" t="s">
        <v>525</v>
      </c>
      <c r="C535" s="52" t="s">
        <v>35</v>
      </c>
      <c r="D535" s="51"/>
      <c r="E535" s="51"/>
      <c r="F535" s="53"/>
      <c r="G535" s="123">
        <f>G536</f>
        <v>37528000</v>
      </c>
      <c r="H535" s="151" t="s">
        <v>525</v>
      </c>
      <c r="I535" s="52" t="s">
        <v>35</v>
      </c>
      <c r="J535" s="51"/>
      <c r="K535" s="51"/>
      <c r="L535" s="53"/>
      <c r="M535" s="53">
        <f>M536</f>
        <v>24810000</v>
      </c>
      <c r="N535" s="324">
        <f>N536</f>
        <v>12718000</v>
      </c>
      <c r="O535" s="207" t="s">
        <v>977</v>
      </c>
      <c r="P535" s="180"/>
      <c r="Q535" s="180"/>
      <c r="R535" s="252" t="s">
        <v>393</v>
      </c>
      <c r="S535" s="223" t="s">
        <v>510</v>
      </c>
      <c r="T535" s="53" cm="1">
        <f t="array" ref="T535">_xlfn._xlws.FILTER(cek_realisasi[Akrual],cek_realisasi[Akun]=Pasca_rakernis[[#This Row],[Column1]],0)</f>
        <v>7130000</v>
      </c>
      <c r="U535" s="53">
        <f>IF(Pasca_rakernis[[#This Row],[Akrual]]&gt;Pasca_rakernis[[#This Row],[JUMLAH ]],Pasca_rakernis[[#This Row],[Akrual]]-Pasca_rakernis[[#This Row],[JUMLAH ]],0)</f>
        <v>0</v>
      </c>
    </row>
    <row r="536" spans="1:21" ht="13.2" x14ac:dyDescent="0.25">
      <c r="A536" s="1" t="s">
        <v>403</v>
      </c>
      <c r="B536" s="48"/>
      <c r="C536" s="49" t="s">
        <v>869</v>
      </c>
      <c r="D536" s="48">
        <v>10</v>
      </c>
      <c r="E536" s="48" t="s">
        <v>26</v>
      </c>
      <c r="F536" s="50">
        <v>3752800</v>
      </c>
      <c r="G536" s="122">
        <f>ROUNDDOWN(D536*F536,-3)</f>
        <v>37528000</v>
      </c>
      <c r="H536" s="150"/>
      <c r="I536" s="201" t="s">
        <v>976</v>
      </c>
      <c r="J536" s="202">
        <v>6</v>
      </c>
      <c r="K536" s="202" t="s">
        <v>26</v>
      </c>
      <c r="L536" s="204">
        <v>4135000</v>
      </c>
      <c r="M536" s="204">
        <f>ROUNDDOWN(J536*L536,-3)</f>
        <v>24810000</v>
      </c>
      <c r="N536" s="376">
        <f>G536-M536</f>
        <v>12718000</v>
      </c>
      <c r="O536" s="187" t="str">
        <f>IF(AND(ISBLANK(H536),N536&lt;&gt;0),"Rev detil","")</f>
        <v>Rev detil</v>
      </c>
      <c r="P536" s="180"/>
      <c r="Q536" s="180"/>
      <c r="T536" s="204" cm="1">
        <f t="array" ref="T536">_xlfn._xlws.FILTER(cek_realisasi[Akrual],cek_realisasi[Akun]=Pasca_rakernis[[#This Row],[Column1]],0)</f>
        <v>7130000</v>
      </c>
      <c r="U536" s="204">
        <f>IF(Pasca_rakernis[[#This Row],[Akrual]]&gt;Pasca_rakernis[[#This Row],[JUMLAH ]],Pasca_rakernis[[#This Row],[Akrual]]-Pasca_rakernis[[#This Row],[JUMLAH ]],0)</f>
        <v>0</v>
      </c>
    </row>
    <row r="537" spans="1:21" ht="13.2" x14ac:dyDescent="0.25">
      <c r="A537" s="1" t="s">
        <v>870</v>
      </c>
      <c r="B537" s="45" t="s">
        <v>582</v>
      </c>
      <c r="C537" s="46" t="s">
        <v>80</v>
      </c>
      <c r="D537" s="45"/>
      <c r="E537" s="45"/>
      <c r="F537" s="47"/>
      <c r="G537" s="121">
        <f>G538</f>
        <v>3600000</v>
      </c>
      <c r="H537" s="149" t="s">
        <v>582</v>
      </c>
      <c r="I537" s="46" t="s">
        <v>80</v>
      </c>
      <c r="J537" s="45"/>
      <c r="K537" s="45"/>
      <c r="L537" s="47"/>
      <c r="M537" s="47">
        <f>M538</f>
        <v>3600000</v>
      </c>
      <c r="N537" s="323">
        <f>N538</f>
        <v>0</v>
      </c>
      <c r="O537" s="207" t="s">
        <v>977</v>
      </c>
      <c r="P537" s="180"/>
      <c r="Q537" s="180"/>
      <c r="R537" s="252" t="s">
        <v>393</v>
      </c>
      <c r="S537" s="223" t="s">
        <v>510</v>
      </c>
      <c r="T537" s="47" cm="1">
        <f t="array" ref="T537">_xlfn._xlws.FILTER(cek_realisasi[Akrual],cek_realisasi[Akun]=Pasca_rakernis[[#This Row],[Column1]],0)</f>
        <v>0</v>
      </c>
      <c r="U537" s="47">
        <f>IF(Pasca_rakernis[[#This Row],[Akrual]]&gt;Pasca_rakernis[[#This Row],[JUMLAH ]],Pasca_rakernis[[#This Row],[Akrual]]-Pasca_rakernis[[#This Row],[JUMLAH ]],0)</f>
        <v>0</v>
      </c>
    </row>
    <row r="538" spans="1:21" ht="13.2" hidden="1" x14ac:dyDescent="0.25">
      <c r="A538" s="1" t="s">
        <v>871</v>
      </c>
      <c r="B538" s="48"/>
      <c r="C538" s="49" t="s">
        <v>872</v>
      </c>
      <c r="D538" s="48">
        <v>24</v>
      </c>
      <c r="E538" s="48" t="s">
        <v>26</v>
      </c>
      <c r="F538" s="50">
        <v>150000</v>
      </c>
      <c r="G538" s="122">
        <f>ROUNDDOWN(D538*F538,-3)</f>
        <v>3600000</v>
      </c>
      <c r="H538" s="150"/>
      <c r="I538" s="49" t="s">
        <v>872</v>
      </c>
      <c r="J538" s="48">
        <v>24</v>
      </c>
      <c r="K538" s="48" t="s">
        <v>26</v>
      </c>
      <c r="L538" s="50">
        <v>150000</v>
      </c>
      <c r="M538" s="50">
        <f>ROUNDDOWN(J538*L538,-3)</f>
        <v>3600000</v>
      </c>
      <c r="N538" s="247">
        <f>G538-M538</f>
        <v>0</v>
      </c>
      <c r="O538" s="178" t="str">
        <f>IF(AND(ISBLANK(H538),N538&lt;&gt;0),"Rev detil","")</f>
        <v/>
      </c>
      <c r="P538" s="180"/>
      <c r="Q538" s="180"/>
      <c r="T538" s="50" cm="1">
        <f t="array" ref="T538">_xlfn._xlws.FILTER(cek_realisasi[Akrual],cek_realisasi[Akun]=Pasca_rakernis[[#This Row],[Column1]],0)</f>
        <v>0</v>
      </c>
      <c r="U538" s="50">
        <f>IF(Pasca_rakernis[[#This Row],[Akrual]]&gt;Pasca_rakernis[[#This Row],[JUMLAH ]],Pasca_rakernis[[#This Row],[Akrual]]-Pasca_rakernis[[#This Row],[JUMLAH ]],0)</f>
        <v>0</v>
      </c>
    </row>
    <row r="539" spans="1:21" ht="13.2" x14ac:dyDescent="0.25">
      <c r="A539" s="1" t="s">
        <v>404</v>
      </c>
      <c r="B539" s="63" t="s">
        <v>38</v>
      </c>
      <c r="C539" s="64" t="s">
        <v>873</v>
      </c>
      <c r="D539" s="63"/>
      <c r="E539" s="63"/>
      <c r="F539" s="65"/>
      <c r="G539" s="127">
        <f>SUM(G540,G545,G547)</f>
        <v>52320000</v>
      </c>
      <c r="H539" s="155" t="s">
        <v>38</v>
      </c>
      <c r="I539" s="64" t="s">
        <v>873</v>
      </c>
      <c r="J539" s="63"/>
      <c r="K539" s="63"/>
      <c r="L539" s="65"/>
      <c r="M539" s="65">
        <f>SUM(M540,M545,M547)</f>
        <v>46450000</v>
      </c>
      <c r="N539" s="327">
        <f>SUM(N540,N545,N547)</f>
        <v>5870000</v>
      </c>
      <c r="O539" s="207" t="s">
        <v>977</v>
      </c>
      <c r="P539" s="180" t="s">
        <v>505</v>
      </c>
      <c r="Q539" s="180" t="s">
        <v>510</v>
      </c>
      <c r="S539" s="223"/>
      <c r="T539" s="65" cm="1">
        <f t="array" ref="T539">_xlfn._xlws.FILTER(cek_realisasi[Akrual],cek_realisasi[Akun]=Pasca_rakernis[[#This Row],[Column1]],0)</f>
        <v>15324100</v>
      </c>
      <c r="U539" s="65">
        <f>IF(Pasca_rakernis[[#This Row],[Akrual]]&gt;Pasca_rakernis[[#This Row],[JUMLAH ]],Pasca_rakernis[[#This Row],[Akrual]]-Pasca_rakernis[[#This Row],[JUMLAH ]],0)</f>
        <v>0</v>
      </c>
    </row>
    <row r="540" spans="1:21" ht="13.2" x14ac:dyDescent="0.25">
      <c r="A540" s="1" t="s">
        <v>405</v>
      </c>
      <c r="B540" s="57" t="s">
        <v>523</v>
      </c>
      <c r="C540" s="58" t="s">
        <v>24</v>
      </c>
      <c r="D540" s="57"/>
      <c r="E540" s="57"/>
      <c r="F540" s="59"/>
      <c r="G540" s="125">
        <f>SUM(G541:G544)</f>
        <v>19000000</v>
      </c>
      <c r="H540" s="153" t="s">
        <v>523</v>
      </c>
      <c r="I540" s="58" t="s">
        <v>24</v>
      </c>
      <c r="J540" s="57"/>
      <c r="K540" s="57"/>
      <c r="L540" s="59"/>
      <c r="M540" s="59">
        <f>SUM(M541:M544)</f>
        <v>19000000</v>
      </c>
      <c r="N540" s="325">
        <f>SUM(N541:N544)</f>
        <v>0</v>
      </c>
      <c r="O540" s="207" t="s">
        <v>977</v>
      </c>
      <c r="P540" s="180"/>
      <c r="Q540" s="180"/>
      <c r="R540" s="252" t="s">
        <v>393</v>
      </c>
      <c r="S540" s="223" t="s">
        <v>510</v>
      </c>
      <c r="T540" s="59" cm="1">
        <f t="array" ref="T540">_xlfn._xlws.FILTER(cek_realisasi[Akrual],cek_realisasi[Akun]=Pasca_rakernis[[#This Row],[Column1]],0)</f>
        <v>8904100</v>
      </c>
      <c r="U540" s="59">
        <f>IF(Pasca_rakernis[[#This Row],[Akrual]]&gt;Pasca_rakernis[[#This Row],[JUMLAH ]],Pasca_rakernis[[#This Row],[Akrual]]-Pasca_rakernis[[#This Row],[JUMLAH ]],0)</f>
        <v>0</v>
      </c>
    </row>
    <row r="541" spans="1:21" ht="13.2" hidden="1" x14ac:dyDescent="0.25">
      <c r="A541" s="1" t="s">
        <v>406</v>
      </c>
      <c r="B541" s="48"/>
      <c r="C541" s="49" t="s">
        <v>554</v>
      </c>
      <c r="D541" s="48">
        <v>40</v>
      </c>
      <c r="E541" s="48" t="s">
        <v>26</v>
      </c>
      <c r="F541" s="50">
        <v>75000</v>
      </c>
      <c r="G541" s="122">
        <f>ROUNDDOWN(D541*F541,-3)</f>
        <v>3000000</v>
      </c>
      <c r="H541" s="150"/>
      <c r="I541" s="201" t="s">
        <v>554</v>
      </c>
      <c r="J541" s="202">
        <v>40</v>
      </c>
      <c r="K541" s="202" t="s">
        <v>26</v>
      </c>
      <c r="L541" s="204">
        <v>75000</v>
      </c>
      <c r="M541" s="204">
        <f>ROUNDDOWN(J541*L541,-3)</f>
        <v>3000000</v>
      </c>
      <c r="N541" s="376">
        <f>G541-M541</f>
        <v>0</v>
      </c>
      <c r="O541" s="178" t="str">
        <f t="shared" ref="O541:O544" si="82">IF(AND(ISBLANK(H541),N541&lt;&gt;0),"Rev detil","")</f>
        <v/>
      </c>
      <c r="P541" s="180"/>
      <c r="Q541" s="180"/>
      <c r="T541" s="204" cm="1">
        <f t="array" ref="T541">_xlfn._xlws.FILTER(cek_realisasi[Akrual],cek_realisasi[Akun]=Pasca_rakernis[[#This Row],[Column1]],0)</f>
        <v>935100</v>
      </c>
      <c r="U541" s="204">
        <f>IF(Pasca_rakernis[[#This Row],[Akrual]]&gt;Pasca_rakernis[[#This Row],[JUMLAH ]],Pasca_rakernis[[#This Row],[Akrual]]-Pasca_rakernis[[#This Row],[JUMLAH ]],0)</f>
        <v>0</v>
      </c>
    </row>
    <row r="542" spans="1:21" ht="13.2" hidden="1" x14ac:dyDescent="0.25">
      <c r="A542" s="1" t="s">
        <v>407</v>
      </c>
      <c r="B542" s="48"/>
      <c r="C542" s="49" t="s">
        <v>555</v>
      </c>
      <c r="D542" s="48">
        <v>4</v>
      </c>
      <c r="E542" s="48" t="s">
        <v>120</v>
      </c>
      <c r="F542" s="50">
        <v>1500000</v>
      </c>
      <c r="G542" s="122">
        <f>ROUNDDOWN(D542*F542,-3)</f>
        <v>6000000</v>
      </c>
      <c r="H542" s="150"/>
      <c r="I542" s="49" t="s">
        <v>555</v>
      </c>
      <c r="J542" s="48">
        <v>4</v>
      </c>
      <c r="K542" s="48" t="s">
        <v>120</v>
      </c>
      <c r="L542" s="50">
        <v>1500000</v>
      </c>
      <c r="M542" s="50">
        <f>ROUNDDOWN(J542*L542,-3)</f>
        <v>6000000</v>
      </c>
      <c r="N542" s="247">
        <f>G542-M542</f>
        <v>0</v>
      </c>
      <c r="O542" s="178" t="str">
        <f t="shared" si="82"/>
        <v/>
      </c>
      <c r="P542" s="180"/>
      <c r="Q542" s="180"/>
      <c r="T542" s="50" cm="1">
        <f t="array" ref="T542">_xlfn._xlws.FILTER(cek_realisasi[Akrual],cek_realisasi[Akun]=Pasca_rakernis[[#This Row],[Column1]],0)</f>
        <v>2985000</v>
      </c>
      <c r="U542" s="50">
        <f>IF(Pasca_rakernis[[#This Row],[Akrual]]&gt;Pasca_rakernis[[#This Row],[JUMLAH ]],Pasca_rakernis[[#This Row],[Akrual]]-Pasca_rakernis[[#This Row],[JUMLAH ]],0)</f>
        <v>0</v>
      </c>
    </row>
    <row r="543" spans="1:21" ht="13.2" hidden="1" x14ac:dyDescent="0.25">
      <c r="A543" s="1" t="s">
        <v>874</v>
      </c>
      <c r="B543" s="48"/>
      <c r="C543" s="49" t="s">
        <v>556</v>
      </c>
      <c r="D543" s="48">
        <v>4</v>
      </c>
      <c r="E543" s="48" t="s">
        <v>120</v>
      </c>
      <c r="F543" s="50">
        <v>1500000</v>
      </c>
      <c r="G543" s="122">
        <f>ROUNDDOWN(D543*F543,-3)</f>
        <v>6000000</v>
      </c>
      <c r="H543" s="150"/>
      <c r="I543" s="49" t="s">
        <v>556</v>
      </c>
      <c r="J543" s="48">
        <v>4</v>
      </c>
      <c r="K543" s="48" t="s">
        <v>120</v>
      </c>
      <c r="L543" s="50">
        <v>1500000</v>
      </c>
      <c r="M543" s="50">
        <f>ROUNDDOWN(J543*L543,-3)</f>
        <v>6000000</v>
      </c>
      <c r="N543" s="247">
        <f>G543-M543</f>
        <v>0</v>
      </c>
      <c r="O543" s="178" t="str">
        <f t="shared" si="82"/>
        <v/>
      </c>
      <c r="P543" s="180"/>
      <c r="Q543" s="180"/>
      <c r="T543" s="50" cm="1">
        <f t="array" ref="T543">_xlfn._xlws.FILTER(cek_realisasi[Akrual],cek_realisasi[Akun]=Pasca_rakernis[[#This Row],[Column1]],0)</f>
        <v>2995000</v>
      </c>
      <c r="U543" s="50">
        <f>IF(Pasca_rakernis[[#This Row],[Akrual]]&gt;Pasca_rakernis[[#This Row],[JUMLAH ]],Pasca_rakernis[[#This Row],[Akrual]]-Pasca_rakernis[[#This Row],[JUMLAH ]],0)</f>
        <v>0</v>
      </c>
    </row>
    <row r="544" spans="1:21" ht="13.2" hidden="1" x14ac:dyDescent="0.25">
      <c r="A544" s="1" t="s">
        <v>875</v>
      </c>
      <c r="B544" s="48"/>
      <c r="C544" s="49" t="s">
        <v>557</v>
      </c>
      <c r="D544" s="48">
        <v>4</v>
      </c>
      <c r="E544" s="48" t="s">
        <v>120</v>
      </c>
      <c r="F544" s="50">
        <v>1000000</v>
      </c>
      <c r="G544" s="122">
        <f>ROUNDDOWN(D544*F544,-3)</f>
        <v>4000000</v>
      </c>
      <c r="H544" s="150"/>
      <c r="I544" s="49" t="s">
        <v>557</v>
      </c>
      <c r="J544" s="48">
        <v>4</v>
      </c>
      <c r="K544" s="48" t="s">
        <v>120</v>
      </c>
      <c r="L544" s="50">
        <v>1000000</v>
      </c>
      <c r="M544" s="50">
        <f>ROUNDDOWN(J544*L544,-3)</f>
        <v>4000000</v>
      </c>
      <c r="N544" s="247">
        <f>G544-M544</f>
        <v>0</v>
      </c>
      <c r="O544" s="178" t="str">
        <f t="shared" si="82"/>
        <v/>
      </c>
      <c r="P544" s="180"/>
      <c r="Q544" s="180"/>
      <c r="T544" s="50" cm="1">
        <f t="array" ref="T544">_xlfn._xlws.FILTER(cek_realisasi[Akrual],cek_realisasi[Akun]=Pasca_rakernis[[#This Row],[Column1]],0)</f>
        <v>1989000</v>
      </c>
      <c r="U544" s="50">
        <f>IF(Pasca_rakernis[[#This Row],[Akrual]]&gt;Pasca_rakernis[[#This Row],[JUMLAH ]],Pasca_rakernis[[#This Row],[Akrual]]-Pasca_rakernis[[#This Row],[JUMLAH ]],0)</f>
        <v>0</v>
      </c>
    </row>
    <row r="545" spans="1:21" ht="13.2" x14ac:dyDescent="0.25">
      <c r="A545" s="1" t="s">
        <v>408</v>
      </c>
      <c r="B545" s="45" t="s">
        <v>525</v>
      </c>
      <c r="C545" s="46" t="s">
        <v>35</v>
      </c>
      <c r="D545" s="45"/>
      <c r="E545" s="45"/>
      <c r="F545" s="47"/>
      <c r="G545" s="121">
        <f>G546</f>
        <v>32120000</v>
      </c>
      <c r="H545" s="149" t="s">
        <v>525</v>
      </c>
      <c r="I545" s="46" t="s">
        <v>35</v>
      </c>
      <c r="J545" s="45"/>
      <c r="K545" s="45"/>
      <c r="L545" s="47"/>
      <c r="M545" s="47">
        <f>M546</f>
        <v>26250000</v>
      </c>
      <c r="N545" s="323">
        <f>N546</f>
        <v>5870000</v>
      </c>
      <c r="O545" s="207" t="s">
        <v>977</v>
      </c>
      <c r="P545" s="180"/>
      <c r="Q545" s="180"/>
      <c r="R545" s="252" t="s">
        <v>393</v>
      </c>
      <c r="S545" s="223" t="s">
        <v>510</v>
      </c>
      <c r="T545" s="47" cm="1">
        <f t="array" ref="T545">_xlfn._xlws.FILTER(cek_realisasi[Akrual],cek_realisasi[Akun]=Pasca_rakernis[[#This Row],[Column1]],0)</f>
        <v>6420000</v>
      </c>
      <c r="U545" s="47">
        <f>IF(Pasca_rakernis[[#This Row],[Akrual]]&gt;Pasca_rakernis[[#This Row],[JUMLAH ]],Pasca_rakernis[[#This Row],[Akrual]]-Pasca_rakernis[[#This Row],[JUMLAH ]],0)</f>
        <v>0</v>
      </c>
    </row>
    <row r="546" spans="1:21" ht="13.2" x14ac:dyDescent="0.25">
      <c r="A546" s="1" t="s">
        <v>409</v>
      </c>
      <c r="B546" s="48"/>
      <c r="C546" s="49" t="s">
        <v>876</v>
      </c>
      <c r="D546" s="48">
        <v>10</v>
      </c>
      <c r="E546" s="48" t="s">
        <v>26</v>
      </c>
      <c r="F546" s="50">
        <v>3212000</v>
      </c>
      <c r="G546" s="122">
        <f>ROUNDDOWN(D546*F546,-3)</f>
        <v>32120000</v>
      </c>
      <c r="H546" s="150"/>
      <c r="I546" s="201" t="s">
        <v>1033</v>
      </c>
      <c r="J546" s="202">
        <v>15</v>
      </c>
      <c r="K546" s="202" t="s">
        <v>26</v>
      </c>
      <c r="L546" s="204">
        <v>1750000</v>
      </c>
      <c r="M546" s="204">
        <f>ROUNDDOWN(J546*L546,-3)</f>
        <v>26250000</v>
      </c>
      <c r="N546" s="376">
        <f>G546-M546</f>
        <v>5870000</v>
      </c>
      <c r="O546" s="187" t="str">
        <f>IF(AND(ISBLANK(H546),N546&lt;&gt;0),"Rev detil","")</f>
        <v>Rev detil</v>
      </c>
      <c r="P546" s="180"/>
      <c r="Q546" s="180"/>
      <c r="T546" s="204" cm="1">
        <f t="array" ref="T546">_xlfn._xlws.FILTER(cek_realisasi[Akrual],cek_realisasi[Akun]=Pasca_rakernis[[#This Row],[Column1]],0)</f>
        <v>6420000</v>
      </c>
      <c r="U546" s="204">
        <f>IF(Pasca_rakernis[[#This Row],[Akrual]]&gt;Pasca_rakernis[[#This Row],[JUMLAH ]],Pasca_rakernis[[#This Row],[Akrual]]-Pasca_rakernis[[#This Row],[JUMLAH ]],0)</f>
        <v>0</v>
      </c>
    </row>
    <row r="547" spans="1:21" ht="13.2" x14ac:dyDescent="0.25">
      <c r="A547" s="1" t="s">
        <v>877</v>
      </c>
      <c r="B547" s="57" t="s">
        <v>582</v>
      </c>
      <c r="C547" s="58" t="s">
        <v>80</v>
      </c>
      <c r="D547" s="57"/>
      <c r="E547" s="57"/>
      <c r="F547" s="59"/>
      <c r="G547" s="125">
        <f>G548</f>
        <v>1200000</v>
      </c>
      <c r="H547" s="153" t="s">
        <v>582</v>
      </c>
      <c r="I547" s="58" t="s">
        <v>80</v>
      </c>
      <c r="J547" s="57"/>
      <c r="K547" s="57"/>
      <c r="L547" s="59"/>
      <c r="M547" s="59">
        <f>M548</f>
        <v>1200000</v>
      </c>
      <c r="N547" s="325">
        <f>N548</f>
        <v>0</v>
      </c>
      <c r="O547" s="207" t="s">
        <v>977</v>
      </c>
      <c r="P547" s="180"/>
      <c r="Q547" s="180"/>
      <c r="R547" s="252" t="s">
        <v>393</v>
      </c>
      <c r="S547" s="223" t="s">
        <v>510</v>
      </c>
      <c r="T547" s="59" cm="1">
        <f t="array" ref="T547">_xlfn._xlws.FILTER(cek_realisasi[Akrual],cek_realisasi[Akun]=Pasca_rakernis[[#This Row],[Column1]],0)</f>
        <v>0</v>
      </c>
      <c r="U547" s="59">
        <f>IF(Pasca_rakernis[[#This Row],[Akrual]]&gt;Pasca_rakernis[[#This Row],[JUMLAH ]],Pasca_rakernis[[#This Row],[Akrual]]-Pasca_rakernis[[#This Row],[JUMLAH ]],0)</f>
        <v>0</v>
      </c>
    </row>
    <row r="548" spans="1:21" ht="13.2" hidden="1" x14ac:dyDescent="0.25">
      <c r="A548" s="1" t="s">
        <v>878</v>
      </c>
      <c r="B548" s="48"/>
      <c r="C548" s="49" t="s">
        <v>872</v>
      </c>
      <c r="D548" s="48">
        <v>8</v>
      </c>
      <c r="E548" s="48" t="s">
        <v>26</v>
      </c>
      <c r="F548" s="50">
        <v>150000</v>
      </c>
      <c r="G548" s="122">
        <f>ROUNDDOWN(D548*F548,-3)</f>
        <v>1200000</v>
      </c>
      <c r="H548" s="150"/>
      <c r="I548" s="49" t="s">
        <v>872</v>
      </c>
      <c r="J548" s="48">
        <v>8</v>
      </c>
      <c r="K548" s="48" t="s">
        <v>26</v>
      </c>
      <c r="L548" s="50">
        <v>150000</v>
      </c>
      <c r="M548" s="50">
        <f>ROUNDDOWN(J548*L548,-3)</f>
        <v>1200000</v>
      </c>
      <c r="N548" s="247">
        <f>G548-M548</f>
        <v>0</v>
      </c>
      <c r="O548" s="178" t="str">
        <f>IF(AND(ISBLANK(H548),N548&lt;&gt;0),"Rev detil","")</f>
        <v/>
      </c>
      <c r="P548" s="180"/>
      <c r="Q548" s="180"/>
      <c r="T548" s="50" cm="1">
        <f t="array" ref="T548">_xlfn._xlws.FILTER(cek_realisasi[Akrual],cek_realisasi[Akun]=Pasca_rakernis[[#This Row],[Column1]],0)</f>
        <v>0</v>
      </c>
      <c r="U548" s="50">
        <f>IF(Pasca_rakernis[[#This Row],[Akrual]]&gt;Pasca_rakernis[[#This Row],[JUMLAH ]],Pasca_rakernis[[#This Row],[Akrual]]-Pasca_rakernis[[#This Row],[JUMLAH ]],0)</f>
        <v>0</v>
      </c>
    </row>
    <row r="549" spans="1:21" ht="13.2" x14ac:dyDescent="0.25">
      <c r="A549" s="1" t="s">
        <v>410</v>
      </c>
      <c r="B549" s="63" t="s">
        <v>91</v>
      </c>
      <c r="C549" s="64" t="s">
        <v>426</v>
      </c>
      <c r="D549" s="63"/>
      <c r="E549" s="63"/>
      <c r="F549" s="65"/>
      <c r="G549" s="127">
        <f>SUM(G550,G556,G558)</f>
        <v>70870000</v>
      </c>
      <c r="H549" s="155" t="s">
        <v>91</v>
      </c>
      <c r="I549" s="64" t="s">
        <v>426</v>
      </c>
      <c r="J549" s="63"/>
      <c r="K549" s="63"/>
      <c r="L549" s="65"/>
      <c r="M549" s="65">
        <f>SUM(M550,M556,M558)</f>
        <v>74300000</v>
      </c>
      <c r="N549" s="355">
        <f>SUM(N550,N556,N558)</f>
        <v>-3430000</v>
      </c>
      <c r="O549" s="207" t="s">
        <v>977</v>
      </c>
      <c r="P549" s="180" t="s">
        <v>505</v>
      </c>
      <c r="Q549" s="180" t="s">
        <v>510</v>
      </c>
      <c r="S549" s="223"/>
      <c r="T549" s="65" cm="1">
        <f t="array" ref="T549">_xlfn._xlws.FILTER(cek_realisasi[Akrual],cek_realisasi[Akun]=Pasca_rakernis[[#This Row],[Column1]],0)</f>
        <v>21428000</v>
      </c>
      <c r="U549" s="65">
        <f>IF(Pasca_rakernis[[#This Row],[Akrual]]&gt;Pasca_rakernis[[#This Row],[JUMLAH ]],Pasca_rakernis[[#This Row],[Akrual]]-Pasca_rakernis[[#This Row],[JUMLAH ]],0)</f>
        <v>0</v>
      </c>
    </row>
    <row r="550" spans="1:21" ht="13.2" x14ac:dyDescent="0.25">
      <c r="A550" s="1" t="s">
        <v>411</v>
      </c>
      <c r="B550" s="51" t="s">
        <v>523</v>
      </c>
      <c r="C550" s="52" t="s">
        <v>24</v>
      </c>
      <c r="D550" s="51"/>
      <c r="E550" s="51"/>
      <c r="F550" s="53"/>
      <c r="G550" s="123">
        <f>SUM(G551:G555)</f>
        <v>28750000</v>
      </c>
      <c r="H550" s="151" t="s">
        <v>523</v>
      </c>
      <c r="I550" s="52" t="s">
        <v>24</v>
      </c>
      <c r="J550" s="51"/>
      <c r="K550" s="51"/>
      <c r="L550" s="53"/>
      <c r="M550" s="53">
        <f>SUM(M551:M555)</f>
        <v>28750000</v>
      </c>
      <c r="N550" s="324">
        <f>SUM(N551:N555)</f>
        <v>0</v>
      </c>
      <c r="O550" s="207" t="s">
        <v>977</v>
      </c>
      <c r="P550" s="180"/>
      <c r="Q550" s="180"/>
      <c r="R550" s="252" t="s">
        <v>393</v>
      </c>
      <c r="S550" s="223" t="s">
        <v>510</v>
      </c>
      <c r="T550" s="53" cm="1">
        <f t="array" ref="T550">_xlfn._xlws.FILTER(cek_realisasi[Akrual],cek_realisasi[Akun]=Pasca_rakernis[[#This Row],[Column1]],0)</f>
        <v>10068000</v>
      </c>
      <c r="U550" s="53">
        <f>IF(Pasca_rakernis[[#This Row],[Akrual]]&gt;Pasca_rakernis[[#This Row],[JUMLAH ]],Pasca_rakernis[[#This Row],[Akrual]]-Pasca_rakernis[[#This Row],[JUMLAH ]],0)</f>
        <v>0</v>
      </c>
    </row>
    <row r="551" spans="1:21" ht="13.2" hidden="1" x14ac:dyDescent="0.25">
      <c r="A551" s="1" t="s">
        <v>412</v>
      </c>
      <c r="B551" s="48"/>
      <c r="C551" s="49" t="s">
        <v>554</v>
      </c>
      <c r="D551" s="48">
        <v>50</v>
      </c>
      <c r="E551" s="48" t="s">
        <v>26</v>
      </c>
      <c r="F551" s="50">
        <v>75000</v>
      </c>
      <c r="G551" s="122">
        <f>ROUNDDOWN(D551*F551,-3)</f>
        <v>3750000</v>
      </c>
      <c r="H551" s="150"/>
      <c r="I551" s="201" t="s">
        <v>554</v>
      </c>
      <c r="J551" s="202">
        <v>50</v>
      </c>
      <c r="K551" s="202" t="s">
        <v>26</v>
      </c>
      <c r="L551" s="204">
        <v>75000</v>
      </c>
      <c r="M551" s="204">
        <f>ROUNDDOWN(J551*L551,-3)</f>
        <v>3750000</v>
      </c>
      <c r="N551" s="376">
        <f>G551-M551</f>
        <v>0</v>
      </c>
      <c r="O551" s="178" t="str">
        <f t="shared" ref="O551:O555" si="83">IF(AND(ISBLANK(H551),N551&lt;&gt;0),"Rev detil","")</f>
        <v/>
      </c>
      <c r="P551" s="180"/>
      <c r="Q551" s="180"/>
      <c r="T551" s="204" cm="1">
        <f t="array" ref="T551">_xlfn._xlws.FILTER(cek_realisasi[Akrual],cek_realisasi[Akun]=Pasca_rakernis[[#This Row],[Column1]],0)</f>
        <v>2102000</v>
      </c>
      <c r="U551" s="204">
        <f>IF(Pasca_rakernis[[#This Row],[Akrual]]&gt;Pasca_rakernis[[#This Row],[JUMLAH ]],Pasca_rakernis[[#This Row],[Akrual]]-Pasca_rakernis[[#This Row],[JUMLAH ]],0)</f>
        <v>0</v>
      </c>
    </row>
    <row r="552" spans="1:21" ht="13.2" hidden="1" x14ac:dyDescent="0.25">
      <c r="A552" s="1" t="s">
        <v>413</v>
      </c>
      <c r="B552" s="48"/>
      <c r="C552" s="49" t="s">
        <v>879</v>
      </c>
      <c r="D552" s="48">
        <v>6</v>
      </c>
      <c r="E552" s="48" t="s">
        <v>59</v>
      </c>
      <c r="F552" s="50">
        <v>1500000</v>
      </c>
      <c r="G552" s="122">
        <f>ROUNDDOWN(D552*F552,-3)</f>
        <v>9000000</v>
      </c>
      <c r="H552" s="150"/>
      <c r="I552" s="49" t="s">
        <v>879</v>
      </c>
      <c r="J552" s="48">
        <v>6</v>
      </c>
      <c r="K552" s="48" t="s">
        <v>120</v>
      </c>
      <c r="L552" s="50">
        <v>1500000</v>
      </c>
      <c r="M552" s="50">
        <f>ROUNDDOWN(J552*L552,-3)</f>
        <v>9000000</v>
      </c>
      <c r="N552" s="247">
        <f>G552-M552</f>
        <v>0</v>
      </c>
      <c r="O552" s="178" t="str">
        <f t="shared" si="83"/>
        <v/>
      </c>
      <c r="P552" s="180"/>
      <c r="Q552" s="180"/>
      <c r="T552" s="50" cm="1">
        <f t="array" ref="T552">_xlfn._xlws.FILTER(cek_realisasi[Akrual],cek_realisasi[Akun]=Pasca_rakernis[[#This Row],[Column1]],0)</f>
        <v>0</v>
      </c>
      <c r="U552" s="50">
        <f>IF(Pasca_rakernis[[#This Row],[Akrual]]&gt;Pasca_rakernis[[#This Row],[JUMLAH ]],Pasca_rakernis[[#This Row],[Akrual]]-Pasca_rakernis[[#This Row],[JUMLAH ]],0)</f>
        <v>0</v>
      </c>
    </row>
    <row r="553" spans="1:21" ht="13.2" hidden="1" x14ac:dyDescent="0.25">
      <c r="A553" s="1" t="s">
        <v>880</v>
      </c>
      <c r="B553" s="48"/>
      <c r="C553" s="49" t="s">
        <v>881</v>
      </c>
      <c r="D553" s="48">
        <v>4</v>
      </c>
      <c r="E553" s="48" t="s">
        <v>120</v>
      </c>
      <c r="F553" s="50">
        <v>1500000</v>
      </c>
      <c r="G553" s="122">
        <f>ROUNDDOWN(D553*F553,-3)</f>
        <v>6000000</v>
      </c>
      <c r="H553" s="150"/>
      <c r="I553" s="49" t="s">
        <v>881</v>
      </c>
      <c r="J553" s="48">
        <v>4</v>
      </c>
      <c r="K553" s="48" t="s">
        <v>120</v>
      </c>
      <c r="L553" s="50">
        <v>1500000</v>
      </c>
      <c r="M553" s="50">
        <f>ROUNDDOWN(J553*L553,-3)</f>
        <v>6000000</v>
      </c>
      <c r="N553" s="247">
        <f>G553-M553</f>
        <v>0</v>
      </c>
      <c r="O553" s="178" t="str">
        <f t="shared" si="83"/>
        <v/>
      </c>
      <c r="P553" s="180"/>
      <c r="Q553" s="180"/>
      <c r="T553" s="50" cm="1">
        <f t="array" ref="T553">_xlfn._xlws.FILTER(cek_realisasi[Akrual],cek_realisasi[Akun]=Pasca_rakernis[[#This Row],[Column1]],0)</f>
        <v>2985000</v>
      </c>
      <c r="U553" s="50">
        <f>IF(Pasca_rakernis[[#This Row],[Akrual]]&gt;Pasca_rakernis[[#This Row],[JUMLAH ]],Pasca_rakernis[[#This Row],[Akrual]]-Pasca_rakernis[[#This Row],[JUMLAH ]],0)</f>
        <v>0</v>
      </c>
    </row>
    <row r="554" spans="1:21" ht="13.2" hidden="1" x14ac:dyDescent="0.25">
      <c r="A554" s="1" t="s">
        <v>882</v>
      </c>
      <c r="B554" s="48"/>
      <c r="C554" s="49" t="s">
        <v>883</v>
      </c>
      <c r="D554" s="48">
        <v>4</v>
      </c>
      <c r="E554" s="48" t="s">
        <v>120</v>
      </c>
      <c r="F554" s="50">
        <v>1500000</v>
      </c>
      <c r="G554" s="122">
        <f>ROUNDDOWN(D554*F554,-3)</f>
        <v>6000000</v>
      </c>
      <c r="H554" s="150"/>
      <c r="I554" s="49" t="s">
        <v>883</v>
      </c>
      <c r="J554" s="48">
        <v>4</v>
      </c>
      <c r="K554" s="48" t="s">
        <v>120</v>
      </c>
      <c r="L554" s="50">
        <v>1500000</v>
      </c>
      <c r="M554" s="50">
        <f>ROUNDDOWN(J554*L554,-3)</f>
        <v>6000000</v>
      </c>
      <c r="N554" s="247">
        <f>G554-M554</f>
        <v>0</v>
      </c>
      <c r="O554" s="178" t="str">
        <f t="shared" si="83"/>
        <v/>
      </c>
      <c r="P554" s="180"/>
      <c r="Q554" s="180"/>
      <c r="T554" s="50" cm="1">
        <f t="array" ref="T554">_xlfn._xlws.FILTER(cek_realisasi[Akrual],cek_realisasi[Akun]=Pasca_rakernis[[#This Row],[Column1]],0)</f>
        <v>2985000</v>
      </c>
      <c r="U554" s="50">
        <f>IF(Pasca_rakernis[[#This Row],[Akrual]]&gt;Pasca_rakernis[[#This Row],[JUMLAH ]],Pasca_rakernis[[#This Row],[Akrual]]-Pasca_rakernis[[#This Row],[JUMLAH ]],0)</f>
        <v>0</v>
      </c>
    </row>
    <row r="555" spans="1:21" ht="13.2" hidden="1" x14ac:dyDescent="0.25">
      <c r="A555" s="1" t="s">
        <v>884</v>
      </c>
      <c r="B555" s="48"/>
      <c r="C555" s="49" t="s">
        <v>885</v>
      </c>
      <c r="D555" s="48">
        <v>4</v>
      </c>
      <c r="E555" s="48" t="s">
        <v>120</v>
      </c>
      <c r="F555" s="50">
        <v>1000000</v>
      </c>
      <c r="G555" s="122">
        <f>ROUNDDOWN(D555*F555,-3)</f>
        <v>4000000</v>
      </c>
      <c r="H555" s="150"/>
      <c r="I555" s="49" t="s">
        <v>885</v>
      </c>
      <c r="J555" s="48">
        <v>4</v>
      </c>
      <c r="K555" s="48" t="s">
        <v>120</v>
      </c>
      <c r="L555" s="50">
        <v>1000000</v>
      </c>
      <c r="M555" s="50">
        <f>ROUNDDOWN(J555*L555,-3)</f>
        <v>4000000</v>
      </c>
      <c r="N555" s="247">
        <f>G555-M555</f>
        <v>0</v>
      </c>
      <c r="O555" s="178" t="str">
        <f t="shared" si="83"/>
        <v/>
      </c>
      <c r="P555" s="180"/>
      <c r="Q555" s="180"/>
      <c r="T555" s="50" cm="1">
        <f t="array" ref="T555">_xlfn._xlws.FILTER(cek_realisasi[Akrual],cek_realisasi[Akun]=Pasca_rakernis[[#This Row],[Column1]],0)</f>
        <v>1996000</v>
      </c>
      <c r="U555" s="50">
        <f>IF(Pasca_rakernis[[#This Row],[Akrual]]&gt;Pasca_rakernis[[#This Row],[JUMLAH ]],Pasca_rakernis[[#This Row],[Akrual]]-Pasca_rakernis[[#This Row],[JUMLAH ]],0)</f>
        <v>0</v>
      </c>
    </row>
    <row r="556" spans="1:21" ht="13.2" x14ac:dyDescent="0.25">
      <c r="A556" s="1" t="s">
        <v>886</v>
      </c>
      <c r="B556" s="51" t="s">
        <v>525</v>
      </c>
      <c r="C556" s="52" t="s">
        <v>35</v>
      </c>
      <c r="D556" s="51"/>
      <c r="E556" s="51"/>
      <c r="F556" s="53"/>
      <c r="G556" s="123">
        <f>G557</f>
        <v>40320000</v>
      </c>
      <c r="H556" s="151" t="s">
        <v>525</v>
      </c>
      <c r="I556" s="52" t="s">
        <v>35</v>
      </c>
      <c r="J556" s="51"/>
      <c r="K556" s="51"/>
      <c r="L556" s="53"/>
      <c r="M556" s="53">
        <f>M557</f>
        <v>43750000</v>
      </c>
      <c r="N556" s="352">
        <f>N557</f>
        <v>-3430000</v>
      </c>
      <c r="O556" s="207" t="s">
        <v>977</v>
      </c>
      <c r="P556" s="180"/>
      <c r="Q556" s="180"/>
      <c r="R556" s="252" t="s">
        <v>393</v>
      </c>
      <c r="S556" s="223" t="s">
        <v>510</v>
      </c>
      <c r="T556" s="53" cm="1">
        <f t="array" ref="T556">_xlfn._xlws.FILTER(cek_realisasi[Akrual],cek_realisasi[Akun]=Pasca_rakernis[[#This Row],[Column1]],0)</f>
        <v>11360000</v>
      </c>
      <c r="U556" s="53">
        <f>IF(Pasca_rakernis[[#This Row],[Akrual]]&gt;Pasca_rakernis[[#This Row],[JUMLAH ]],Pasca_rakernis[[#This Row],[Akrual]]-Pasca_rakernis[[#This Row],[JUMLAH ]],0)</f>
        <v>0</v>
      </c>
    </row>
    <row r="557" spans="1:21" ht="26.4" x14ac:dyDescent="0.25">
      <c r="A557" s="1" t="s">
        <v>887</v>
      </c>
      <c r="B557" s="48"/>
      <c r="C557" s="49" t="s">
        <v>888</v>
      </c>
      <c r="D557" s="48">
        <v>10</v>
      </c>
      <c r="E557" s="48" t="s">
        <v>26</v>
      </c>
      <c r="F557" s="50">
        <v>4032000</v>
      </c>
      <c r="G557" s="122">
        <f>ROUNDDOWN(D557*F557,-3)</f>
        <v>40320000</v>
      </c>
      <c r="H557" s="150"/>
      <c r="I557" s="201" t="s">
        <v>888</v>
      </c>
      <c r="J557" s="202">
        <v>25</v>
      </c>
      <c r="K557" s="202" t="s">
        <v>26</v>
      </c>
      <c r="L557" s="204">
        <v>1750000</v>
      </c>
      <c r="M557" s="204">
        <f>ROUNDDOWN(J557*L557,-3)</f>
        <v>43750000</v>
      </c>
      <c r="N557" s="375">
        <f>G557-M557</f>
        <v>-3430000</v>
      </c>
      <c r="O557" s="187" t="str">
        <f>IF(AND(ISBLANK(H557),N557&lt;&gt;0),"Rev detil","")</f>
        <v>Rev detil</v>
      </c>
      <c r="P557" s="180"/>
      <c r="Q557" s="180"/>
      <c r="T557" s="204" cm="1">
        <f t="array" ref="T557">_xlfn._xlws.FILTER(cek_realisasi[Akrual],cek_realisasi[Akun]=Pasca_rakernis[[#This Row],[Column1]],0)</f>
        <v>11360000</v>
      </c>
      <c r="U557" s="204">
        <f>IF(Pasca_rakernis[[#This Row],[Akrual]]&gt;Pasca_rakernis[[#This Row],[JUMLAH ]],Pasca_rakernis[[#This Row],[Akrual]]-Pasca_rakernis[[#This Row],[JUMLAH ]],0)</f>
        <v>0</v>
      </c>
    </row>
    <row r="558" spans="1:21" ht="13.2" x14ac:dyDescent="0.25">
      <c r="A558" s="1" t="s">
        <v>889</v>
      </c>
      <c r="B558" s="51" t="s">
        <v>582</v>
      </c>
      <c r="C558" s="52" t="s">
        <v>80</v>
      </c>
      <c r="D558" s="51"/>
      <c r="E558" s="51"/>
      <c r="F558" s="53"/>
      <c r="G558" s="123">
        <f>G559</f>
        <v>1800000</v>
      </c>
      <c r="H558" s="151" t="s">
        <v>582</v>
      </c>
      <c r="I558" s="52" t="s">
        <v>80</v>
      </c>
      <c r="J558" s="51"/>
      <c r="K558" s="51"/>
      <c r="L558" s="53"/>
      <c r="M558" s="53">
        <f>M559</f>
        <v>1800000</v>
      </c>
      <c r="N558" s="324">
        <f>N559</f>
        <v>0</v>
      </c>
      <c r="O558" s="207" t="s">
        <v>977</v>
      </c>
      <c r="P558" s="180"/>
      <c r="Q558" s="180"/>
      <c r="R558" s="252" t="s">
        <v>393</v>
      </c>
      <c r="S558" s="223" t="s">
        <v>510</v>
      </c>
      <c r="T558" s="53" cm="1">
        <f t="array" ref="T558">_xlfn._xlws.FILTER(cek_realisasi[Akrual],cek_realisasi[Akun]=Pasca_rakernis[[#This Row],[Column1]],0)</f>
        <v>0</v>
      </c>
      <c r="U558" s="53">
        <f>IF(Pasca_rakernis[[#This Row],[Akrual]]&gt;Pasca_rakernis[[#This Row],[JUMLAH ]],Pasca_rakernis[[#This Row],[Akrual]]-Pasca_rakernis[[#This Row],[JUMLAH ]],0)</f>
        <v>0</v>
      </c>
    </row>
    <row r="559" spans="1:21" ht="13.2" hidden="1" x14ac:dyDescent="0.25">
      <c r="A559" s="1" t="s">
        <v>890</v>
      </c>
      <c r="B559" s="48"/>
      <c r="C559" s="49" t="s">
        <v>872</v>
      </c>
      <c r="D559" s="48">
        <v>12</v>
      </c>
      <c r="E559" s="48" t="s">
        <v>26</v>
      </c>
      <c r="F559" s="50">
        <v>150000</v>
      </c>
      <c r="G559" s="122">
        <f>ROUNDDOWN(D559*F559,-3)</f>
        <v>1800000</v>
      </c>
      <c r="H559" s="150"/>
      <c r="I559" s="49" t="s">
        <v>872</v>
      </c>
      <c r="J559" s="48">
        <v>12</v>
      </c>
      <c r="K559" s="48" t="s">
        <v>26</v>
      </c>
      <c r="L559" s="50">
        <v>150000</v>
      </c>
      <c r="M559" s="50">
        <f>ROUNDDOWN(J559*L559,-3)</f>
        <v>1800000</v>
      </c>
      <c r="N559" s="247">
        <f>G559-M559</f>
        <v>0</v>
      </c>
      <c r="O559" s="178" t="str">
        <f>IF(AND(ISBLANK(H559),N559&lt;&gt;0),"Rev detil","")</f>
        <v/>
      </c>
      <c r="P559" s="180"/>
      <c r="Q559" s="180"/>
      <c r="T559" s="50" cm="1">
        <f t="array" ref="T559">_xlfn._xlws.FILTER(cek_realisasi[Akrual],cek_realisasi[Akun]=Pasca_rakernis[[#This Row],[Column1]],0)</f>
        <v>0</v>
      </c>
      <c r="U559" s="50">
        <f>IF(Pasca_rakernis[[#This Row],[Akrual]]&gt;Pasca_rakernis[[#This Row],[JUMLAH ]],Pasca_rakernis[[#This Row],[Akrual]]-Pasca_rakernis[[#This Row],[JUMLAH ]],0)</f>
        <v>0</v>
      </c>
    </row>
    <row r="560" spans="1:21" ht="13.2" x14ac:dyDescent="0.25">
      <c r="A560" s="1" t="s">
        <v>414</v>
      </c>
      <c r="B560" s="54" t="s">
        <v>167</v>
      </c>
      <c r="C560" s="55" t="s">
        <v>891</v>
      </c>
      <c r="D560" s="54"/>
      <c r="E560" s="54"/>
      <c r="F560" s="56"/>
      <c r="G560" s="124">
        <f>SUM(G561,G566,G568)</f>
        <v>51379000</v>
      </c>
      <c r="H560" s="152" t="s">
        <v>167</v>
      </c>
      <c r="I560" s="55" t="s">
        <v>891</v>
      </c>
      <c r="J560" s="54"/>
      <c r="K560" s="54"/>
      <c r="L560" s="56"/>
      <c r="M560" s="56">
        <f>SUM(M561,M566,M568)</f>
        <v>61758000</v>
      </c>
      <c r="N560" s="351">
        <f>SUM(N561,N566,N568)</f>
        <v>-10379000</v>
      </c>
      <c r="O560" s="207" t="s">
        <v>977</v>
      </c>
      <c r="P560" s="180" t="s">
        <v>505</v>
      </c>
      <c r="Q560" s="180" t="s">
        <v>510</v>
      </c>
      <c r="S560" s="223"/>
      <c r="T560" s="56" cm="1">
        <f t="array" ref="T560">_xlfn._xlws.FILTER(cek_realisasi[Akrual],cek_realisasi[Akun]=Pasca_rakernis[[#This Row],[Column1]],0)</f>
        <v>12210000</v>
      </c>
      <c r="U560" s="56">
        <f>IF(Pasca_rakernis[[#This Row],[Akrual]]&gt;Pasca_rakernis[[#This Row],[JUMLAH ]],Pasca_rakernis[[#This Row],[Akrual]]-Pasca_rakernis[[#This Row],[JUMLAH ]],0)</f>
        <v>0</v>
      </c>
    </row>
    <row r="561" spans="1:21" ht="13.2" x14ac:dyDescent="0.25">
      <c r="A561" s="1" t="s">
        <v>415</v>
      </c>
      <c r="B561" s="51" t="s">
        <v>523</v>
      </c>
      <c r="C561" s="52" t="s">
        <v>24</v>
      </c>
      <c r="D561" s="51"/>
      <c r="E561" s="51"/>
      <c r="F561" s="53"/>
      <c r="G561" s="123">
        <f>SUM(G562:G565)</f>
        <v>28500000</v>
      </c>
      <c r="H561" s="151" t="s">
        <v>523</v>
      </c>
      <c r="I561" s="52" t="s">
        <v>24</v>
      </c>
      <c r="J561" s="51"/>
      <c r="K561" s="51"/>
      <c r="L561" s="53"/>
      <c r="M561" s="53">
        <f>SUM(M562:M565)</f>
        <v>17500000</v>
      </c>
      <c r="N561" s="324">
        <f>SUM(N562:N565)</f>
        <v>11000000</v>
      </c>
      <c r="O561" s="207" t="s">
        <v>977</v>
      </c>
      <c r="P561" s="180"/>
      <c r="Q561" s="180"/>
      <c r="R561" s="252" t="s">
        <v>393</v>
      </c>
      <c r="S561" s="223" t="s">
        <v>510</v>
      </c>
      <c r="T561" s="53" cm="1">
        <f t="array" ref="T561">_xlfn._xlws.FILTER(cek_realisasi[Akrual],cek_realisasi[Akun]=Pasca_rakernis[[#This Row],[Column1]],0)</f>
        <v>7930000</v>
      </c>
      <c r="U561" s="53">
        <f>IF(Pasca_rakernis[[#This Row],[Akrual]]&gt;Pasca_rakernis[[#This Row],[JUMLAH ]],Pasca_rakernis[[#This Row],[Akrual]]-Pasca_rakernis[[#This Row],[JUMLAH ]],0)</f>
        <v>0</v>
      </c>
    </row>
    <row r="562" spans="1:21" ht="13.2" x14ac:dyDescent="0.25">
      <c r="A562" s="22" t="s">
        <v>416</v>
      </c>
      <c r="B562" s="48"/>
      <c r="C562" s="49" t="s">
        <v>554</v>
      </c>
      <c r="D562" s="48">
        <v>60</v>
      </c>
      <c r="E562" s="48" t="s">
        <v>26</v>
      </c>
      <c r="F562" s="50">
        <v>75000</v>
      </c>
      <c r="G562" s="122">
        <f>ROUNDDOWN(D562*F562,-3)</f>
        <v>4500000</v>
      </c>
      <c r="H562" s="150"/>
      <c r="I562" s="201" t="s">
        <v>554</v>
      </c>
      <c r="J562" s="202">
        <v>20</v>
      </c>
      <c r="K562" s="202" t="s">
        <v>26</v>
      </c>
      <c r="L562" s="204">
        <v>75000</v>
      </c>
      <c r="M562" s="204">
        <f>ROUNDDOWN(J562*L562,-3)</f>
        <v>1500000</v>
      </c>
      <c r="N562" s="376">
        <f>G562-M562</f>
        <v>3000000</v>
      </c>
      <c r="O562" s="187" t="str">
        <f t="shared" ref="O562:O565" si="84">IF(AND(ISBLANK(H562),N562&lt;&gt;0),"Rev detil","")</f>
        <v>Rev detil</v>
      </c>
      <c r="P562" s="180"/>
      <c r="Q562" s="180"/>
      <c r="T562" s="204" cm="1">
        <f t="array" ref="T562">_xlfn._xlws.FILTER(cek_realisasi[Akrual],cek_realisasi[Akun]=Pasca_rakernis[[#This Row],[Column1]],0)</f>
        <v>0</v>
      </c>
      <c r="U562" s="204">
        <f>IF(Pasca_rakernis[[#This Row],[Akrual]]&gt;Pasca_rakernis[[#This Row],[JUMLAH ]],Pasca_rakernis[[#This Row],[Akrual]]-Pasca_rakernis[[#This Row],[JUMLAH ]],0)</f>
        <v>0</v>
      </c>
    </row>
    <row r="563" spans="1:21" ht="13.2" x14ac:dyDescent="0.25">
      <c r="A563" s="22" t="s">
        <v>417</v>
      </c>
      <c r="B563" s="48"/>
      <c r="C563" s="49" t="s">
        <v>892</v>
      </c>
      <c r="D563" s="48">
        <v>6</v>
      </c>
      <c r="E563" s="48" t="s">
        <v>120</v>
      </c>
      <c r="F563" s="50">
        <v>1500000</v>
      </c>
      <c r="G563" s="122">
        <f>ROUNDDOWN(D563*F563,-3)</f>
        <v>9000000</v>
      </c>
      <c r="H563" s="150"/>
      <c r="I563" s="201" t="s">
        <v>892</v>
      </c>
      <c r="J563" s="202">
        <v>4</v>
      </c>
      <c r="K563" s="202" t="s">
        <v>120</v>
      </c>
      <c r="L563" s="204">
        <v>1500000</v>
      </c>
      <c r="M563" s="204">
        <f>ROUNDDOWN(J563*L563,-3)</f>
        <v>6000000</v>
      </c>
      <c r="N563" s="376">
        <f>G563-M563</f>
        <v>3000000</v>
      </c>
      <c r="O563" s="187" t="str">
        <f t="shared" si="84"/>
        <v>Rev detil</v>
      </c>
      <c r="P563" s="180"/>
      <c r="Q563" s="180"/>
      <c r="T563" s="204" cm="1">
        <f t="array" ref="T563">_xlfn._xlws.FILTER(cek_realisasi[Akrual],cek_realisasi[Akun]=Pasca_rakernis[[#This Row],[Column1]],0)</f>
        <v>2995000</v>
      </c>
      <c r="U563" s="204">
        <f>IF(Pasca_rakernis[[#This Row],[Akrual]]&gt;Pasca_rakernis[[#This Row],[JUMLAH ]],Pasca_rakernis[[#This Row],[Akrual]]-Pasca_rakernis[[#This Row],[JUMLAH ]],0)</f>
        <v>0</v>
      </c>
    </row>
    <row r="564" spans="1:21" ht="13.2" x14ac:dyDescent="0.25">
      <c r="A564" s="22" t="s">
        <v>418</v>
      </c>
      <c r="B564" s="48"/>
      <c r="C564" s="49" t="s">
        <v>556</v>
      </c>
      <c r="D564" s="48">
        <v>6</v>
      </c>
      <c r="E564" s="48" t="s">
        <v>120</v>
      </c>
      <c r="F564" s="50">
        <v>1500000</v>
      </c>
      <c r="G564" s="122">
        <f>ROUNDDOWN(D564*F564,-3)</f>
        <v>9000000</v>
      </c>
      <c r="H564" s="150"/>
      <c r="I564" s="201" t="s">
        <v>556</v>
      </c>
      <c r="J564" s="202">
        <v>4</v>
      </c>
      <c r="K564" s="202" t="s">
        <v>120</v>
      </c>
      <c r="L564" s="204">
        <v>1500000</v>
      </c>
      <c r="M564" s="204">
        <f>ROUNDDOWN(J564*L564,-3)</f>
        <v>6000000</v>
      </c>
      <c r="N564" s="376">
        <f>G564-M564</f>
        <v>3000000</v>
      </c>
      <c r="O564" s="187" t="str">
        <f t="shared" si="84"/>
        <v>Rev detil</v>
      </c>
      <c r="P564" s="180"/>
      <c r="Q564" s="180"/>
      <c r="T564" s="204" cm="1">
        <f t="array" ref="T564">_xlfn._xlws.FILTER(cek_realisasi[Akrual],cek_realisasi[Akun]=Pasca_rakernis[[#This Row],[Column1]],0)</f>
        <v>2945000</v>
      </c>
      <c r="U564" s="204">
        <f>IF(Pasca_rakernis[[#This Row],[Akrual]]&gt;Pasca_rakernis[[#This Row],[JUMLAH ]],Pasca_rakernis[[#This Row],[Akrual]]-Pasca_rakernis[[#This Row],[JUMLAH ]],0)</f>
        <v>0</v>
      </c>
    </row>
    <row r="565" spans="1:21" ht="13.2" x14ac:dyDescent="0.25">
      <c r="A565" s="22" t="s">
        <v>893</v>
      </c>
      <c r="B565" s="48"/>
      <c r="C565" s="49" t="s">
        <v>557</v>
      </c>
      <c r="D565" s="48">
        <v>6</v>
      </c>
      <c r="E565" s="48" t="s">
        <v>120</v>
      </c>
      <c r="F565" s="50">
        <v>1000000</v>
      </c>
      <c r="G565" s="122">
        <f>ROUNDDOWN(D565*F565,-3)</f>
        <v>6000000</v>
      </c>
      <c r="H565" s="150"/>
      <c r="I565" s="201" t="s">
        <v>557</v>
      </c>
      <c r="J565" s="202">
        <v>4</v>
      </c>
      <c r="K565" s="202" t="s">
        <v>120</v>
      </c>
      <c r="L565" s="204">
        <v>1000000</v>
      </c>
      <c r="M565" s="204">
        <f>ROUNDDOWN(J565*L565,-3)</f>
        <v>4000000</v>
      </c>
      <c r="N565" s="376">
        <f>G565-M565</f>
        <v>2000000</v>
      </c>
      <c r="O565" s="187" t="str">
        <f t="shared" si="84"/>
        <v>Rev detil</v>
      </c>
      <c r="P565" s="180"/>
      <c r="Q565" s="180"/>
      <c r="T565" s="204" cm="1">
        <f t="array" ref="T565">_xlfn._xlws.FILTER(cek_realisasi[Akrual],cek_realisasi[Akun]=Pasca_rakernis[[#This Row],[Column1]],0)</f>
        <v>1990000</v>
      </c>
      <c r="U565" s="204">
        <f>IF(Pasca_rakernis[[#This Row],[Akrual]]&gt;Pasca_rakernis[[#This Row],[JUMLAH ]],Pasca_rakernis[[#This Row],[Akrual]]-Pasca_rakernis[[#This Row],[JUMLAH ]],0)</f>
        <v>0</v>
      </c>
    </row>
    <row r="566" spans="1:21" ht="13.2" x14ac:dyDescent="0.25">
      <c r="A566" s="1" t="s">
        <v>419</v>
      </c>
      <c r="B566" s="57" t="s">
        <v>525</v>
      </c>
      <c r="C566" s="58" t="s">
        <v>35</v>
      </c>
      <c r="D566" s="57"/>
      <c r="E566" s="57"/>
      <c r="F566" s="59"/>
      <c r="G566" s="125">
        <f>G567</f>
        <v>21379000</v>
      </c>
      <c r="H566" s="153" t="s">
        <v>525</v>
      </c>
      <c r="I566" s="58" t="s">
        <v>35</v>
      </c>
      <c r="J566" s="57"/>
      <c r="K566" s="57"/>
      <c r="L566" s="59"/>
      <c r="M566" s="59">
        <f>M567</f>
        <v>42758000</v>
      </c>
      <c r="N566" s="354">
        <f>N567</f>
        <v>-21379000</v>
      </c>
      <c r="O566" s="207" t="s">
        <v>977</v>
      </c>
      <c r="P566" s="180"/>
      <c r="Q566" s="180"/>
      <c r="R566" s="252" t="s">
        <v>393</v>
      </c>
      <c r="S566" s="223" t="s">
        <v>510</v>
      </c>
      <c r="T566" s="59" cm="1">
        <f t="array" ref="T566">_xlfn._xlws.FILTER(cek_realisasi[Akrual],cek_realisasi[Akun]=Pasca_rakernis[[#This Row],[Column1]],0)</f>
        <v>4280000</v>
      </c>
      <c r="U566" s="59">
        <f>IF(Pasca_rakernis[[#This Row],[Akrual]]&gt;Pasca_rakernis[[#This Row],[JUMLAH ]],Pasca_rakernis[[#This Row],[Akrual]]-Pasca_rakernis[[#This Row],[JUMLAH ]],0)</f>
        <v>0</v>
      </c>
    </row>
    <row r="567" spans="1:21" ht="26.4" x14ac:dyDescent="0.25">
      <c r="A567" s="1" t="s">
        <v>420</v>
      </c>
      <c r="B567" s="48"/>
      <c r="C567" s="49" t="s">
        <v>894</v>
      </c>
      <c r="D567" s="48">
        <v>4</v>
      </c>
      <c r="E567" s="48" t="s">
        <v>26</v>
      </c>
      <c r="F567" s="50">
        <v>5344800</v>
      </c>
      <c r="G567" s="122">
        <f>ROUNDDOWN(D567*F567,-3)</f>
        <v>21379000</v>
      </c>
      <c r="H567" s="150"/>
      <c r="I567" s="201" t="s">
        <v>894</v>
      </c>
      <c r="J567" s="202">
        <v>8</v>
      </c>
      <c r="K567" s="202" t="s">
        <v>26</v>
      </c>
      <c r="L567" s="204">
        <v>5344800</v>
      </c>
      <c r="M567" s="204">
        <f>ROUNDDOWN(J567*L567,-3)</f>
        <v>42758000</v>
      </c>
      <c r="N567" s="375">
        <f>G567-M567</f>
        <v>-21379000</v>
      </c>
      <c r="O567" s="187" t="str">
        <f>IF(AND(ISBLANK(H567),N567&lt;&gt;0),"Rev detil","")</f>
        <v>Rev detil</v>
      </c>
      <c r="P567" s="180"/>
      <c r="Q567" s="180"/>
      <c r="T567" s="204" cm="1">
        <f t="array" ref="T567">_xlfn._xlws.FILTER(cek_realisasi[Akrual],cek_realisasi[Akun]=Pasca_rakernis[[#This Row],[Column1]],0)</f>
        <v>4280000</v>
      </c>
      <c r="U567" s="204">
        <f>IF(Pasca_rakernis[[#This Row],[Akrual]]&gt;Pasca_rakernis[[#This Row],[JUMLAH ]],Pasca_rakernis[[#This Row],[Akrual]]-Pasca_rakernis[[#This Row],[JUMLAH ]],0)</f>
        <v>0</v>
      </c>
    </row>
    <row r="568" spans="1:21" ht="13.2" x14ac:dyDescent="0.25">
      <c r="A568" s="1" t="s">
        <v>895</v>
      </c>
      <c r="B568" s="51" t="s">
        <v>582</v>
      </c>
      <c r="C568" s="52" t="s">
        <v>80</v>
      </c>
      <c r="D568" s="51"/>
      <c r="E568" s="51"/>
      <c r="F568" s="53"/>
      <c r="G568" s="123">
        <f>G569</f>
        <v>1500000</v>
      </c>
      <c r="H568" s="151" t="s">
        <v>582</v>
      </c>
      <c r="I568" s="52" t="s">
        <v>80</v>
      </c>
      <c r="J568" s="51"/>
      <c r="K568" s="51"/>
      <c r="L568" s="53"/>
      <c r="M568" s="53">
        <f>M569</f>
        <v>1500000</v>
      </c>
      <c r="N568" s="324">
        <f>N569</f>
        <v>0</v>
      </c>
      <c r="O568" s="207" t="s">
        <v>977</v>
      </c>
      <c r="P568" s="180"/>
      <c r="Q568" s="180"/>
      <c r="R568" s="252" t="s">
        <v>393</v>
      </c>
      <c r="S568" s="223" t="s">
        <v>510</v>
      </c>
      <c r="T568" s="53" cm="1">
        <f t="array" ref="T568">_xlfn._xlws.FILTER(cek_realisasi[Akrual],cek_realisasi[Akun]=Pasca_rakernis[[#This Row],[Column1]],0)</f>
        <v>0</v>
      </c>
      <c r="U568" s="53">
        <f>IF(Pasca_rakernis[[#This Row],[Akrual]]&gt;Pasca_rakernis[[#This Row],[JUMLAH ]],Pasca_rakernis[[#This Row],[Akrual]]-Pasca_rakernis[[#This Row],[JUMLAH ]],0)</f>
        <v>0</v>
      </c>
    </row>
    <row r="569" spans="1:21" ht="13.2" hidden="1" x14ac:dyDescent="0.25">
      <c r="A569" s="1" t="s">
        <v>896</v>
      </c>
      <c r="B569" s="48"/>
      <c r="C569" s="49" t="s">
        <v>872</v>
      </c>
      <c r="D569" s="48">
        <v>10</v>
      </c>
      <c r="E569" s="48" t="s">
        <v>26</v>
      </c>
      <c r="F569" s="50">
        <v>150000</v>
      </c>
      <c r="G569" s="122">
        <f>ROUNDDOWN(D569*F569,-3)</f>
        <v>1500000</v>
      </c>
      <c r="H569" s="150"/>
      <c r="I569" s="49" t="s">
        <v>872</v>
      </c>
      <c r="J569" s="48">
        <v>10</v>
      </c>
      <c r="K569" s="48" t="s">
        <v>26</v>
      </c>
      <c r="L569" s="50">
        <v>150000</v>
      </c>
      <c r="M569" s="50">
        <f>ROUNDDOWN(J569*L569,-3)</f>
        <v>1500000</v>
      </c>
      <c r="N569" s="247">
        <f>G569-M569</f>
        <v>0</v>
      </c>
      <c r="O569" s="178" t="str">
        <f>IF(AND(ISBLANK(H569),N569&lt;&gt;0),"Rev detil","")</f>
        <v/>
      </c>
      <c r="P569" s="180"/>
      <c r="Q569" s="180"/>
      <c r="T569" s="50" cm="1">
        <f t="array" ref="T569">_xlfn._xlws.FILTER(cek_realisasi[Akrual],cek_realisasi[Akun]=Pasca_rakernis[[#This Row],[Column1]],0)</f>
        <v>0</v>
      </c>
      <c r="U569" s="50">
        <f>IF(Pasca_rakernis[[#This Row],[Akrual]]&gt;Pasca_rakernis[[#This Row],[JUMLAH ]],Pasca_rakernis[[#This Row],[Akrual]]-Pasca_rakernis[[#This Row],[JUMLAH ]],0)</f>
        <v>0</v>
      </c>
    </row>
    <row r="570" spans="1:21" ht="13.2" x14ac:dyDescent="0.25">
      <c r="A570" s="1" t="s">
        <v>421</v>
      </c>
      <c r="B570" s="63" t="s">
        <v>177</v>
      </c>
      <c r="C570" s="64" t="s">
        <v>897</v>
      </c>
      <c r="D570" s="63"/>
      <c r="E570" s="63"/>
      <c r="F570" s="65"/>
      <c r="G570" s="127">
        <f>SUM(G571,G576,G578)</f>
        <v>64553000</v>
      </c>
      <c r="H570" s="155" t="s">
        <v>177</v>
      </c>
      <c r="I570" s="64" t="s">
        <v>897</v>
      </c>
      <c r="J570" s="63"/>
      <c r="K570" s="63"/>
      <c r="L570" s="65"/>
      <c r="M570" s="65">
        <f>SUM(M571,M576,M578)</f>
        <v>47750000</v>
      </c>
      <c r="N570" s="327">
        <f>SUM(N571,N576,N578)</f>
        <v>16803000</v>
      </c>
      <c r="O570" s="207" t="s">
        <v>977</v>
      </c>
      <c r="P570" s="180" t="s">
        <v>505</v>
      </c>
      <c r="Q570" s="180" t="s">
        <v>510</v>
      </c>
      <c r="S570" s="223"/>
      <c r="T570" s="65" cm="1">
        <f t="array" ref="T570">_xlfn._xlws.FILTER(cek_realisasi[Akrual],cek_realisasi[Akun]=Pasca_rakernis[[#This Row],[Column1]],0)</f>
        <v>14258500</v>
      </c>
      <c r="U570" s="65">
        <f>IF(Pasca_rakernis[[#This Row],[Akrual]]&gt;Pasca_rakernis[[#This Row],[JUMLAH ]],Pasca_rakernis[[#This Row],[Akrual]]-Pasca_rakernis[[#This Row],[JUMLAH ]],0)</f>
        <v>0</v>
      </c>
    </row>
    <row r="571" spans="1:21" ht="13.2" x14ac:dyDescent="0.25">
      <c r="A571" s="1" t="s">
        <v>422</v>
      </c>
      <c r="B571" s="51" t="s">
        <v>523</v>
      </c>
      <c r="C571" s="52" t="s">
        <v>24</v>
      </c>
      <c r="D571" s="51"/>
      <c r="E571" s="51"/>
      <c r="F571" s="53"/>
      <c r="G571" s="123">
        <f>SUM(G572:G575)</f>
        <v>27750000</v>
      </c>
      <c r="H571" s="151" t="s">
        <v>523</v>
      </c>
      <c r="I571" s="52" t="s">
        <v>24</v>
      </c>
      <c r="J571" s="51"/>
      <c r="K571" s="51"/>
      <c r="L571" s="53"/>
      <c r="M571" s="53">
        <f>SUM(M572:M575)</f>
        <v>16250000</v>
      </c>
      <c r="N571" s="324">
        <f>SUM(N572:N575)</f>
        <v>11500000</v>
      </c>
      <c r="O571" s="207" t="s">
        <v>977</v>
      </c>
      <c r="P571" s="180"/>
      <c r="Q571" s="180"/>
      <c r="R571" s="252" t="s">
        <v>393</v>
      </c>
      <c r="S571" s="223" t="s">
        <v>510</v>
      </c>
      <c r="T571" s="53" cm="1">
        <f t="array" ref="T571">_xlfn._xlws.FILTER(cek_realisasi[Akrual],cek_realisasi[Akun]=Pasca_rakernis[[#This Row],[Column1]],0)</f>
        <v>9313500</v>
      </c>
      <c r="U571" s="53">
        <f>IF(Pasca_rakernis[[#This Row],[Akrual]]&gt;Pasca_rakernis[[#This Row],[JUMLAH ]],Pasca_rakernis[[#This Row],[Akrual]]-Pasca_rakernis[[#This Row],[JUMLAH ]],0)</f>
        <v>0</v>
      </c>
    </row>
    <row r="572" spans="1:21" ht="13.2" x14ac:dyDescent="0.25">
      <c r="A572" s="1" t="s">
        <v>423</v>
      </c>
      <c r="B572" s="48"/>
      <c r="C572" s="49" t="s">
        <v>554</v>
      </c>
      <c r="D572" s="48">
        <v>50</v>
      </c>
      <c r="E572" s="48" t="s">
        <v>26</v>
      </c>
      <c r="F572" s="50">
        <v>75000</v>
      </c>
      <c r="G572" s="122">
        <f>ROUNDDOWN(D572*F572,-3)</f>
        <v>3750000</v>
      </c>
      <c r="H572" s="150"/>
      <c r="I572" s="201" t="s">
        <v>554</v>
      </c>
      <c r="J572" s="202">
        <v>30</v>
      </c>
      <c r="K572" s="202" t="s">
        <v>26</v>
      </c>
      <c r="L572" s="204">
        <v>75000</v>
      </c>
      <c r="M572" s="204">
        <f>ROUNDDOWN(J572*L572,-3)</f>
        <v>2250000</v>
      </c>
      <c r="N572" s="376">
        <f>G572-M572</f>
        <v>1500000</v>
      </c>
      <c r="O572" s="207" t="str">
        <f t="shared" ref="O572:O575" si="85">IF(AND(ISBLANK(H572),N572&lt;&gt;0),"Rev detil","")</f>
        <v>Rev detil</v>
      </c>
      <c r="P572" s="180"/>
      <c r="Q572" s="180"/>
      <c r="T572" s="204" cm="1">
        <f t="array" ref="T572">_xlfn._xlws.FILTER(cek_realisasi[Akrual],cek_realisasi[Akun]=Pasca_rakernis[[#This Row],[Column1]],0)</f>
        <v>1012000</v>
      </c>
      <c r="U572" s="204">
        <f>IF(Pasca_rakernis[[#This Row],[Akrual]]&gt;Pasca_rakernis[[#This Row],[JUMLAH ]],Pasca_rakernis[[#This Row],[Akrual]]-Pasca_rakernis[[#This Row],[JUMLAH ]],0)</f>
        <v>0</v>
      </c>
    </row>
    <row r="573" spans="1:21" ht="13.2" x14ac:dyDescent="0.25">
      <c r="A573" s="1" t="s">
        <v>424</v>
      </c>
      <c r="B573" s="48"/>
      <c r="C573" s="49" t="s">
        <v>892</v>
      </c>
      <c r="D573" s="48">
        <v>6</v>
      </c>
      <c r="E573" s="48" t="s">
        <v>120</v>
      </c>
      <c r="F573" s="50">
        <v>1500000</v>
      </c>
      <c r="G573" s="122">
        <f>ROUNDDOWN(D573*F573,-3)</f>
        <v>9000000</v>
      </c>
      <c r="H573" s="150"/>
      <c r="I573" s="201" t="s">
        <v>892</v>
      </c>
      <c r="J573" s="202">
        <v>4</v>
      </c>
      <c r="K573" s="202" t="s">
        <v>120</v>
      </c>
      <c r="L573" s="204">
        <v>1500000</v>
      </c>
      <c r="M573" s="204">
        <f>ROUNDDOWN(J573*L573,-3)</f>
        <v>6000000</v>
      </c>
      <c r="N573" s="376">
        <f>G573-M573</f>
        <v>3000000</v>
      </c>
      <c r="O573" s="187" t="str">
        <f t="shared" si="85"/>
        <v>Rev detil</v>
      </c>
      <c r="P573" s="180"/>
      <c r="Q573" s="180"/>
      <c r="T573" s="204" cm="1">
        <f t="array" ref="T573">_xlfn._xlws.FILTER(cek_realisasi[Akrual],cek_realisasi[Akun]=Pasca_rakernis[[#This Row],[Column1]],0)</f>
        <v>3409500</v>
      </c>
      <c r="U573" s="204">
        <f>IF(Pasca_rakernis[[#This Row],[Akrual]]&gt;Pasca_rakernis[[#This Row],[JUMLAH ]],Pasca_rakernis[[#This Row],[Akrual]]-Pasca_rakernis[[#This Row],[JUMLAH ]],0)</f>
        <v>0</v>
      </c>
    </row>
    <row r="574" spans="1:21" ht="13.2" x14ac:dyDescent="0.25">
      <c r="A574" s="1" t="s">
        <v>898</v>
      </c>
      <c r="B574" s="48"/>
      <c r="C574" s="49" t="s">
        <v>556</v>
      </c>
      <c r="D574" s="48">
        <v>6</v>
      </c>
      <c r="E574" s="48" t="s">
        <v>120</v>
      </c>
      <c r="F574" s="50">
        <v>1500000</v>
      </c>
      <c r="G574" s="122">
        <f>ROUNDDOWN(D574*F574,-3)</f>
        <v>9000000</v>
      </c>
      <c r="H574" s="150"/>
      <c r="I574" s="201" t="s">
        <v>556</v>
      </c>
      <c r="J574" s="202">
        <v>4</v>
      </c>
      <c r="K574" s="202" t="s">
        <v>120</v>
      </c>
      <c r="L574" s="204">
        <v>1500000</v>
      </c>
      <c r="M574" s="204">
        <f>ROUNDDOWN(J574*L574,-3)</f>
        <v>6000000</v>
      </c>
      <c r="N574" s="376">
        <f>G574-M574</f>
        <v>3000000</v>
      </c>
      <c r="O574" s="187" t="str">
        <f t="shared" si="85"/>
        <v>Rev detil</v>
      </c>
      <c r="P574" s="180"/>
      <c r="Q574" s="180"/>
      <c r="T574" s="204" cm="1">
        <f t="array" ref="T574">_xlfn._xlws.FILTER(cek_realisasi[Akrual],cek_realisasi[Akun]=Pasca_rakernis[[#This Row],[Column1]],0)</f>
        <v>2900000</v>
      </c>
      <c r="U574" s="204">
        <f>IF(Pasca_rakernis[[#This Row],[Akrual]]&gt;Pasca_rakernis[[#This Row],[JUMLAH ]],Pasca_rakernis[[#This Row],[Akrual]]-Pasca_rakernis[[#This Row],[JUMLAH ]],0)</f>
        <v>0</v>
      </c>
    </row>
    <row r="575" spans="1:21" ht="13.2" x14ac:dyDescent="0.25">
      <c r="A575" s="1" t="s">
        <v>899</v>
      </c>
      <c r="B575" s="48"/>
      <c r="C575" s="49" t="s">
        <v>557</v>
      </c>
      <c r="D575" s="48">
        <v>6</v>
      </c>
      <c r="E575" s="48" t="s">
        <v>120</v>
      </c>
      <c r="F575" s="50">
        <v>1000000</v>
      </c>
      <c r="G575" s="122">
        <f>ROUNDDOWN(D575*F575,-3)</f>
        <v>6000000</v>
      </c>
      <c r="H575" s="150"/>
      <c r="I575" s="201" t="s">
        <v>557</v>
      </c>
      <c r="J575" s="202">
        <v>2</v>
      </c>
      <c r="K575" s="202" t="s">
        <v>120</v>
      </c>
      <c r="L575" s="204">
        <v>1000000</v>
      </c>
      <c r="M575" s="204">
        <f>ROUNDDOWN(J575*L575,-3)</f>
        <v>2000000</v>
      </c>
      <c r="N575" s="376">
        <f>G575-M575</f>
        <v>4000000</v>
      </c>
      <c r="O575" s="187" t="str">
        <f t="shared" si="85"/>
        <v>Rev detil</v>
      </c>
      <c r="P575" s="180"/>
      <c r="Q575" s="180"/>
      <c r="T575" s="204" cm="1">
        <f t="array" ref="T575">_xlfn._xlws.FILTER(cek_realisasi[Akrual],cek_realisasi[Akun]=Pasca_rakernis[[#This Row],[Column1]],0)</f>
        <v>1992000</v>
      </c>
      <c r="U575" s="204">
        <f>IF(Pasca_rakernis[[#This Row],[Akrual]]&gt;Pasca_rakernis[[#This Row],[JUMLAH ]],Pasca_rakernis[[#This Row],[Akrual]]-Pasca_rakernis[[#This Row],[JUMLAH ]],0)</f>
        <v>0</v>
      </c>
    </row>
    <row r="576" spans="1:21" ht="13.2" x14ac:dyDescent="0.25">
      <c r="A576" s="1" t="s">
        <v>900</v>
      </c>
      <c r="B576" s="45" t="s">
        <v>525</v>
      </c>
      <c r="C576" s="46" t="s">
        <v>35</v>
      </c>
      <c r="D576" s="45"/>
      <c r="E576" s="45"/>
      <c r="F576" s="47"/>
      <c r="G576" s="121">
        <f>G577</f>
        <v>35003000</v>
      </c>
      <c r="H576" s="149" t="s">
        <v>525</v>
      </c>
      <c r="I576" s="46" t="s">
        <v>35</v>
      </c>
      <c r="J576" s="45"/>
      <c r="K576" s="45"/>
      <c r="L576" s="47"/>
      <c r="M576" s="47">
        <f>M577</f>
        <v>31500000</v>
      </c>
      <c r="N576" s="323">
        <f>N577</f>
        <v>3503000</v>
      </c>
      <c r="O576" s="207" t="s">
        <v>977</v>
      </c>
      <c r="P576" s="180"/>
      <c r="Q576" s="180"/>
      <c r="R576" s="252" t="s">
        <v>393</v>
      </c>
      <c r="S576" s="223" t="s">
        <v>510</v>
      </c>
      <c r="T576" s="47" cm="1">
        <f t="array" ref="T576">_xlfn._xlws.FILTER(cek_realisasi[Akrual],cek_realisasi[Akun]=Pasca_rakernis[[#This Row],[Column1]],0)</f>
        <v>4945000</v>
      </c>
      <c r="U576" s="47">
        <f>IF(Pasca_rakernis[[#This Row],[Akrual]]&gt;Pasca_rakernis[[#This Row],[JUMLAH ]],Pasca_rakernis[[#This Row],[Akrual]]-Pasca_rakernis[[#This Row],[JUMLAH ]],0)</f>
        <v>0</v>
      </c>
    </row>
    <row r="577" spans="1:21" ht="13.2" x14ac:dyDescent="0.25">
      <c r="A577" s="1" t="s">
        <v>901</v>
      </c>
      <c r="B577" s="48"/>
      <c r="C577" s="49" t="s">
        <v>902</v>
      </c>
      <c r="D577" s="48">
        <v>10</v>
      </c>
      <c r="E577" s="48" t="s">
        <v>26</v>
      </c>
      <c r="F577" s="50">
        <v>3500333</v>
      </c>
      <c r="G577" s="122">
        <f>ROUNDDOWN(D577*F577,-3)</f>
        <v>35003000</v>
      </c>
      <c r="H577" s="150"/>
      <c r="I577" s="201" t="s">
        <v>902</v>
      </c>
      <c r="J577" s="202">
        <v>18</v>
      </c>
      <c r="K577" s="202" t="s">
        <v>26</v>
      </c>
      <c r="L577" s="204">
        <v>1750000</v>
      </c>
      <c r="M577" s="204">
        <f>ROUNDDOWN(J577*L577,-3)</f>
        <v>31500000</v>
      </c>
      <c r="N577" s="376">
        <f>G577-M577</f>
        <v>3503000</v>
      </c>
      <c r="O577" s="187" t="str">
        <f>IF(AND(ISBLANK(H577),N577&lt;&gt;0),"Rev detil","")</f>
        <v>Rev detil</v>
      </c>
      <c r="P577" s="180"/>
      <c r="Q577" s="180"/>
      <c r="T577" s="204" cm="1">
        <f t="array" ref="T577">_xlfn._xlws.FILTER(cek_realisasi[Akrual],cek_realisasi[Akun]=Pasca_rakernis[[#This Row],[Column1]],0)</f>
        <v>4945000</v>
      </c>
      <c r="U577" s="204">
        <f>IF(Pasca_rakernis[[#This Row],[Akrual]]&gt;Pasca_rakernis[[#This Row],[JUMLAH ]],Pasca_rakernis[[#This Row],[Akrual]]-Pasca_rakernis[[#This Row],[JUMLAH ]],0)</f>
        <v>0</v>
      </c>
    </row>
    <row r="578" spans="1:21" ht="13.2" x14ac:dyDescent="0.25">
      <c r="A578" s="1" t="s">
        <v>903</v>
      </c>
      <c r="B578" s="51" t="s">
        <v>582</v>
      </c>
      <c r="C578" s="52" t="s">
        <v>80</v>
      </c>
      <c r="D578" s="51"/>
      <c r="E578" s="51"/>
      <c r="F578" s="53"/>
      <c r="G578" s="123">
        <f>G579</f>
        <v>1800000</v>
      </c>
      <c r="H578" s="151" t="s">
        <v>582</v>
      </c>
      <c r="I578" s="52" t="s">
        <v>80</v>
      </c>
      <c r="J578" s="51"/>
      <c r="K578" s="51"/>
      <c r="L578" s="53"/>
      <c r="M578" s="53">
        <f>M579</f>
        <v>0</v>
      </c>
      <c r="N578" s="324">
        <f>N579</f>
        <v>1800000</v>
      </c>
      <c r="O578" s="207" t="s">
        <v>977</v>
      </c>
      <c r="P578" s="180"/>
      <c r="Q578" s="180"/>
      <c r="R578" s="252" t="s">
        <v>393</v>
      </c>
      <c r="S578" s="223" t="s">
        <v>510</v>
      </c>
      <c r="T578" s="53" cm="1">
        <f t="array" ref="T578">_xlfn._xlws.FILTER(cek_realisasi[Akrual],cek_realisasi[Akun]=Pasca_rakernis[[#This Row],[Column1]],0)</f>
        <v>0</v>
      </c>
      <c r="U578" s="53">
        <f>IF(Pasca_rakernis[[#This Row],[Akrual]]&gt;Pasca_rakernis[[#This Row],[JUMLAH ]],Pasca_rakernis[[#This Row],[Akrual]]-Pasca_rakernis[[#This Row],[JUMLAH ]],0)</f>
        <v>0</v>
      </c>
    </row>
    <row r="579" spans="1:21" ht="13.2" x14ac:dyDescent="0.25">
      <c r="A579" s="1" t="s">
        <v>904</v>
      </c>
      <c r="B579" s="48"/>
      <c r="C579" s="49" t="s">
        <v>872</v>
      </c>
      <c r="D579" s="48">
        <v>12</v>
      </c>
      <c r="E579" s="48" t="s">
        <v>26</v>
      </c>
      <c r="F579" s="50">
        <v>150000</v>
      </c>
      <c r="G579" s="122">
        <f>ROUNDDOWN(D579*F579,-3)</f>
        <v>1800000</v>
      </c>
      <c r="H579" s="150"/>
      <c r="I579" s="201" t="s">
        <v>872</v>
      </c>
      <c r="J579" s="202">
        <v>0</v>
      </c>
      <c r="K579" s="202" t="s">
        <v>26</v>
      </c>
      <c r="L579" s="204">
        <v>150000</v>
      </c>
      <c r="M579" s="204">
        <f>ROUNDDOWN(J579*L579,-3)</f>
        <v>0</v>
      </c>
      <c r="N579" s="376">
        <f>G579-M579</f>
        <v>1800000</v>
      </c>
      <c r="O579" s="187" t="str">
        <f>IF(AND(ISBLANK(H579),N579&lt;&gt;0),"Rev detil","")</f>
        <v>Rev detil</v>
      </c>
      <c r="P579" s="180"/>
      <c r="Q579" s="180"/>
      <c r="T579" s="204" cm="1">
        <f t="array" ref="T579">_xlfn._xlws.FILTER(cek_realisasi[Akrual],cek_realisasi[Akun]=Pasca_rakernis[[#This Row],[Column1]],0)</f>
        <v>0</v>
      </c>
      <c r="U579" s="204">
        <f>IF(Pasca_rakernis[[#This Row],[Akrual]]&gt;Pasca_rakernis[[#This Row],[JUMLAH ]],Pasca_rakernis[[#This Row],[Akrual]]-Pasca_rakernis[[#This Row],[JUMLAH ]],0)</f>
        <v>0</v>
      </c>
    </row>
    <row r="580" spans="1:21" ht="13.2" x14ac:dyDescent="0.25">
      <c r="A580" s="1" t="s">
        <v>425</v>
      </c>
      <c r="B580" s="63" t="s">
        <v>191</v>
      </c>
      <c r="C580" s="64" t="s">
        <v>905</v>
      </c>
      <c r="D580" s="63"/>
      <c r="E580" s="63"/>
      <c r="F580" s="65"/>
      <c r="G580" s="127">
        <f>SUM(G581,G586,G588)</f>
        <v>150000000</v>
      </c>
      <c r="H580" s="155" t="s">
        <v>191</v>
      </c>
      <c r="I580" s="64" t="s">
        <v>905</v>
      </c>
      <c r="J580" s="63"/>
      <c r="K580" s="63"/>
      <c r="L580" s="65"/>
      <c r="M580" s="65">
        <f>SUM(M581,M586,M588)</f>
        <v>150000000</v>
      </c>
      <c r="N580" s="327">
        <f>SUM(N581,N586,N588)</f>
        <v>0</v>
      </c>
      <c r="O580" s="207" t="s">
        <v>977</v>
      </c>
      <c r="P580" s="180" t="s">
        <v>505</v>
      </c>
      <c r="Q580" s="180" t="s">
        <v>510</v>
      </c>
      <c r="S580" s="223"/>
      <c r="T580" s="65" cm="1">
        <f t="array" ref="T580">_xlfn._xlws.FILTER(cek_realisasi[Akrual],cek_realisasi[Akun]=Pasca_rakernis[[#This Row],[Column1]],0)</f>
        <v>0</v>
      </c>
      <c r="U580" s="65">
        <f>IF(Pasca_rakernis[[#This Row],[Akrual]]&gt;Pasca_rakernis[[#This Row],[JUMLAH ]],Pasca_rakernis[[#This Row],[Akrual]]-Pasca_rakernis[[#This Row],[JUMLAH ]],0)</f>
        <v>0</v>
      </c>
    </row>
    <row r="581" spans="1:21" ht="13.2" hidden="1" x14ac:dyDescent="0.25">
      <c r="A581" s="1" t="s">
        <v>427</v>
      </c>
      <c r="B581" s="45" t="s">
        <v>523</v>
      </c>
      <c r="C581" s="46" t="s">
        <v>24</v>
      </c>
      <c r="D581" s="45"/>
      <c r="E581" s="45"/>
      <c r="F581" s="47"/>
      <c r="G581" s="121">
        <f>SUM(G582:G585)</f>
        <v>13000000</v>
      </c>
      <c r="H581" s="149" t="s">
        <v>523</v>
      </c>
      <c r="I581" s="46" t="s">
        <v>24</v>
      </c>
      <c r="J581" s="45"/>
      <c r="K581" s="45"/>
      <c r="L581" s="47"/>
      <c r="M581" s="47">
        <f>SUM(M582:M585)</f>
        <v>13000000</v>
      </c>
      <c r="N581" s="323">
        <f>SUM(N582:N585)</f>
        <v>0</v>
      </c>
      <c r="O581" s="208"/>
      <c r="P581" s="180"/>
      <c r="Q581" s="180"/>
      <c r="R581" s="252" t="s">
        <v>393</v>
      </c>
      <c r="S581" s="223" t="s">
        <v>510</v>
      </c>
      <c r="T581" s="47" cm="1">
        <f t="array" ref="T581">_xlfn._xlws.FILTER(cek_realisasi[Akrual],cek_realisasi[Akun]=Pasca_rakernis[[#This Row],[Column1]],0)</f>
        <v>0</v>
      </c>
      <c r="U581" s="47">
        <f>IF(Pasca_rakernis[[#This Row],[Akrual]]&gt;Pasca_rakernis[[#This Row],[JUMLAH ]],Pasca_rakernis[[#This Row],[Akrual]]-Pasca_rakernis[[#This Row],[JUMLAH ]],0)</f>
        <v>0</v>
      </c>
    </row>
    <row r="582" spans="1:21" ht="13.2" hidden="1" x14ac:dyDescent="0.25">
      <c r="A582" s="1" t="s">
        <v>428</v>
      </c>
      <c r="B582" s="48"/>
      <c r="C582" s="49" t="s">
        <v>554</v>
      </c>
      <c r="D582" s="48">
        <v>120</v>
      </c>
      <c r="E582" s="48" t="s">
        <v>26</v>
      </c>
      <c r="F582" s="50">
        <v>75000</v>
      </c>
      <c r="G582" s="122">
        <f>ROUNDDOWN(D582*F582,-3)</f>
        <v>9000000</v>
      </c>
      <c r="H582" s="150"/>
      <c r="I582" s="49" t="s">
        <v>554</v>
      </c>
      <c r="J582" s="48">
        <v>120</v>
      </c>
      <c r="K582" s="48" t="s">
        <v>26</v>
      </c>
      <c r="L582" s="50">
        <v>75000</v>
      </c>
      <c r="M582" s="50">
        <f>ROUNDDOWN(J582*L582,-3)</f>
        <v>9000000</v>
      </c>
      <c r="N582" s="247">
        <f>G582-M582</f>
        <v>0</v>
      </c>
      <c r="O582" s="178" t="str">
        <f t="shared" ref="O582:O585" si="86">IF(AND(ISBLANK(H582),N582&lt;&gt;0),"Rev detil","")</f>
        <v/>
      </c>
      <c r="P582" s="180"/>
      <c r="Q582" s="180"/>
      <c r="T582" s="50" cm="1">
        <f t="array" ref="T582">_xlfn._xlws.FILTER(cek_realisasi[Akrual],cek_realisasi[Akun]=Pasca_rakernis[[#This Row],[Column1]],0)</f>
        <v>0</v>
      </c>
      <c r="U582" s="50">
        <f>IF(Pasca_rakernis[[#This Row],[Akrual]]&gt;Pasca_rakernis[[#This Row],[JUMLAH ]],Pasca_rakernis[[#This Row],[Akrual]]-Pasca_rakernis[[#This Row],[JUMLAH ]],0)</f>
        <v>0</v>
      </c>
    </row>
    <row r="583" spans="1:21" ht="13.2" hidden="1" x14ac:dyDescent="0.25">
      <c r="A583" s="1" t="s">
        <v>906</v>
      </c>
      <c r="B583" s="48"/>
      <c r="C583" s="49" t="s">
        <v>892</v>
      </c>
      <c r="D583" s="48">
        <v>1</v>
      </c>
      <c r="E583" s="48" t="s">
        <v>120</v>
      </c>
      <c r="F583" s="50">
        <v>1500000</v>
      </c>
      <c r="G583" s="122">
        <f>ROUNDDOWN(D583*F583,-3)</f>
        <v>1500000</v>
      </c>
      <c r="H583" s="150"/>
      <c r="I583" s="49" t="s">
        <v>892</v>
      </c>
      <c r="J583" s="48">
        <v>1</v>
      </c>
      <c r="K583" s="48" t="s">
        <v>120</v>
      </c>
      <c r="L583" s="50">
        <v>1500000</v>
      </c>
      <c r="M583" s="50">
        <f>ROUNDDOWN(J583*L583,-3)</f>
        <v>1500000</v>
      </c>
      <c r="N583" s="247">
        <f>G583-M583</f>
        <v>0</v>
      </c>
      <c r="O583" s="178" t="str">
        <f t="shared" si="86"/>
        <v/>
      </c>
      <c r="P583" s="180"/>
      <c r="Q583" s="180"/>
      <c r="T583" s="50" cm="1">
        <f t="array" ref="T583">_xlfn._xlws.FILTER(cek_realisasi[Akrual],cek_realisasi[Akun]=Pasca_rakernis[[#This Row],[Column1]],0)</f>
        <v>0</v>
      </c>
      <c r="U583" s="50">
        <f>IF(Pasca_rakernis[[#This Row],[Akrual]]&gt;Pasca_rakernis[[#This Row],[JUMLAH ]],Pasca_rakernis[[#This Row],[Akrual]]-Pasca_rakernis[[#This Row],[JUMLAH ]],0)</f>
        <v>0</v>
      </c>
    </row>
    <row r="584" spans="1:21" ht="13.2" hidden="1" x14ac:dyDescent="0.25">
      <c r="A584" s="1" t="s">
        <v>907</v>
      </c>
      <c r="B584" s="48"/>
      <c r="C584" s="49" t="s">
        <v>556</v>
      </c>
      <c r="D584" s="48">
        <v>1</v>
      </c>
      <c r="E584" s="48" t="s">
        <v>120</v>
      </c>
      <c r="F584" s="50">
        <v>1500000</v>
      </c>
      <c r="G584" s="122">
        <f>ROUNDDOWN(D584*F584,-3)</f>
        <v>1500000</v>
      </c>
      <c r="H584" s="150"/>
      <c r="I584" s="49" t="s">
        <v>556</v>
      </c>
      <c r="J584" s="48">
        <v>1</v>
      </c>
      <c r="K584" s="48" t="s">
        <v>120</v>
      </c>
      <c r="L584" s="50">
        <v>1500000</v>
      </c>
      <c r="M584" s="50">
        <f>ROUNDDOWN(J584*L584,-3)</f>
        <v>1500000</v>
      </c>
      <c r="N584" s="247">
        <f>G584-M584</f>
        <v>0</v>
      </c>
      <c r="O584" s="178" t="str">
        <f t="shared" si="86"/>
        <v/>
      </c>
      <c r="P584" s="180"/>
      <c r="Q584" s="180"/>
      <c r="T584" s="50" cm="1">
        <f t="array" ref="T584">_xlfn._xlws.FILTER(cek_realisasi[Akrual],cek_realisasi[Akun]=Pasca_rakernis[[#This Row],[Column1]],0)</f>
        <v>0</v>
      </c>
      <c r="U584" s="50">
        <f>IF(Pasca_rakernis[[#This Row],[Akrual]]&gt;Pasca_rakernis[[#This Row],[JUMLAH ]],Pasca_rakernis[[#This Row],[Akrual]]-Pasca_rakernis[[#This Row],[JUMLAH ]],0)</f>
        <v>0</v>
      </c>
    </row>
    <row r="585" spans="1:21" ht="13.2" hidden="1" x14ac:dyDescent="0.25">
      <c r="A585" s="1" t="s">
        <v>908</v>
      </c>
      <c r="B585" s="48"/>
      <c r="C585" s="49" t="s">
        <v>557</v>
      </c>
      <c r="D585" s="48">
        <v>1</v>
      </c>
      <c r="E585" s="48" t="s">
        <v>120</v>
      </c>
      <c r="F585" s="50">
        <v>1000000</v>
      </c>
      <c r="G585" s="122">
        <f>ROUNDDOWN(D585*F585,-3)</f>
        <v>1000000</v>
      </c>
      <c r="H585" s="150"/>
      <c r="I585" s="49" t="s">
        <v>557</v>
      </c>
      <c r="J585" s="48">
        <v>1</v>
      </c>
      <c r="K585" s="48" t="s">
        <v>120</v>
      </c>
      <c r="L585" s="50">
        <v>1000000</v>
      </c>
      <c r="M585" s="50">
        <f>ROUNDDOWN(J585*L585,-3)</f>
        <v>1000000</v>
      </c>
      <c r="N585" s="247">
        <f>G585-M585</f>
        <v>0</v>
      </c>
      <c r="O585" s="178" t="str">
        <f t="shared" si="86"/>
        <v/>
      </c>
      <c r="P585" s="180"/>
      <c r="Q585" s="180"/>
      <c r="T585" s="50" cm="1">
        <f t="array" ref="T585">_xlfn._xlws.FILTER(cek_realisasi[Akrual],cek_realisasi[Akun]=Pasca_rakernis[[#This Row],[Column1]],0)</f>
        <v>0</v>
      </c>
      <c r="U585" s="50">
        <f>IF(Pasca_rakernis[[#This Row],[Akrual]]&gt;Pasca_rakernis[[#This Row],[JUMLAH ]],Pasca_rakernis[[#This Row],[Akrual]]-Pasca_rakernis[[#This Row],[JUMLAH ]],0)</f>
        <v>0</v>
      </c>
    </row>
    <row r="586" spans="1:21" ht="13.2" hidden="1" x14ac:dyDescent="0.25">
      <c r="A586" s="1" t="s">
        <v>909</v>
      </c>
      <c r="B586" s="57" t="s">
        <v>528</v>
      </c>
      <c r="C586" s="58" t="s">
        <v>31</v>
      </c>
      <c r="D586" s="57"/>
      <c r="E586" s="57"/>
      <c r="F586" s="59"/>
      <c r="G586" s="125">
        <f>G587</f>
        <v>10000000</v>
      </c>
      <c r="H586" s="153" t="s">
        <v>528</v>
      </c>
      <c r="I586" s="58" t="s">
        <v>31</v>
      </c>
      <c r="J586" s="57"/>
      <c r="K586" s="57"/>
      <c r="L586" s="59"/>
      <c r="M586" s="59">
        <f>M587</f>
        <v>10000000</v>
      </c>
      <c r="N586" s="325">
        <f>N587</f>
        <v>0</v>
      </c>
      <c r="O586" s="211"/>
      <c r="P586" s="180"/>
      <c r="Q586" s="180"/>
      <c r="R586" s="252" t="s">
        <v>393</v>
      </c>
      <c r="S586" s="223" t="s">
        <v>510</v>
      </c>
      <c r="T586" s="59" cm="1">
        <f t="array" ref="T586">_xlfn._xlws.FILTER(cek_realisasi[Akrual],cek_realisasi[Akun]=Pasca_rakernis[[#This Row],[Column1]],0)</f>
        <v>0</v>
      </c>
      <c r="U586" s="59">
        <f>IF(Pasca_rakernis[[#This Row],[Akrual]]&gt;Pasca_rakernis[[#This Row],[JUMLAH ]],Pasca_rakernis[[#This Row],[Akrual]]-Pasca_rakernis[[#This Row],[JUMLAH ]],0)</f>
        <v>0</v>
      </c>
    </row>
    <row r="587" spans="1:21" ht="13.2" hidden="1" x14ac:dyDescent="0.25">
      <c r="A587" s="1" t="s">
        <v>910</v>
      </c>
      <c r="B587" s="48"/>
      <c r="C587" s="49" t="s">
        <v>558</v>
      </c>
      <c r="D587" s="48">
        <v>10</v>
      </c>
      <c r="E587" s="48" t="s">
        <v>33</v>
      </c>
      <c r="F587" s="50">
        <v>1000000</v>
      </c>
      <c r="G587" s="122">
        <f>ROUNDDOWN(D587*F587,-3)</f>
        <v>10000000</v>
      </c>
      <c r="H587" s="150"/>
      <c r="I587" s="49" t="s">
        <v>558</v>
      </c>
      <c r="J587" s="48">
        <v>10</v>
      </c>
      <c r="K587" s="48" t="s">
        <v>33</v>
      </c>
      <c r="L587" s="50">
        <v>1000000</v>
      </c>
      <c r="M587" s="50">
        <f>ROUNDDOWN(J587*L587,-3)</f>
        <v>10000000</v>
      </c>
      <c r="N587" s="247">
        <f>G587-M587</f>
        <v>0</v>
      </c>
      <c r="O587" s="178" t="str">
        <f>IF(AND(ISBLANK(H587),N587&lt;&gt;0),"Rev detil","")</f>
        <v/>
      </c>
      <c r="P587" s="180"/>
      <c r="Q587" s="180"/>
      <c r="T587" s="50" cm="1">
        <f t="array" ref="T587">_xlfn._xlws.FILTER(cek_realisasi[Akrual],cek_realisasi[Akun]=Pasca_rakernis[[#This Row],[Column1]],0)</f>
        <v>0</v>
      </c>
      <c r="U587" s="50">
        <f>IF(Pasca_rakernis[[#This Row],[Akrual]]&gt;Pasca_rakernis[[#This Row],[JUMLAH ]],Pasca_rakernis[[#This Row],[Akrual]]-Pasca_rakernis[[#This Row],[JUMLAH ]],0)</f>
        <v>0</v>
      </c>
    </row>
    <row r="588" spans="1:21" ht="13.2" hidden="1" x14ac:dyDescent="0.25">
      <c r="A588" s="1" t="s">
        <v>429</v>
      </c>
      <c r="B588" s="51" t="s">
        <v>525</v>
      </c>
      <c r="C588" s="52" t="s">
        <v>35</v>
      </c>
      <c r="D588" s="51"/>
      <c r="E588" s="51"/>
      <c r="F588" s="53"/>
      <c r="G588" s="123">
        <f>G589</f>
        <v>127000000</v>
      </c>
      <c r="H588" s="151" t="s">
        <v>525</v>
      </c>
      <c r="I588" s="52" t="s">
        <v>35</v>
      </c>
      <c r="J588" s="51"/>
      <c r="K588" s="51"/>
      <c r="L588" s="53"/>
      <c r="M588" s="53">
        <f>M589</f>
        <v>127000000</v>
      </c>
      <c r="N588" s="324">
        <f>N589</f>
        <v>0</v>
      </c>
      <c r="O588" s="209"/>
      <c r="P588" s="180"/>
      <c r="Q588" s="180"/>
      <c r="R588" s="252" t="s">
        <v>393</v>
      </c>
      <c r="S588" s="223" t="s">
        <v>510</v>
      </c>
      <c r="T588" s="53" cm="1">
        <f t="array" ref="T588">_xlfn._xlws.FILTER(cek_realisasi[Akrual],cek_realisasi[Akun]=Pasca_rakernis[[#This Row],[Column1]],0)</f>
        <v>0</v>
      </c>
      <c r="U588" s="53">
        <f>IF(Pasca_rakernis[[#This Row],[Akrual]]&gt;Pasca_rakernis[[#This Row],[JUMLAH ]],Pasca_rakernis[[#This Row],[Akrual]]-Pasca_rakernis[[#This Row],[JUMLAH ]],0)</f>
        <v>0</v>
      </c>
    </row>
    <row r="589" spans="1:21" ht="13.2" hidden="1" x14ac:dyDescent="0.25">
      <c r="A589" s="1" t="s">
        <v>430</v>
      </c>
      <c r="B589" s="48"/>
      <c r="C589" s="49" t="s">
        <v>911</v>
      </c>
      <c r="D589" s="48">
        <v>20</v>
      </c>
      <c r="E589" s="48" t="s">
        <v>26</v>
      </c>
      <c r="F589" s="50">
        <v>6350000</v>
      </c>
      <c r="G589" s="122">
        <f>ROUNDDOWN(D589*F589,-3)</f>
        <v>127000000</v>
      </c>
      <c r="H589" s="150"/>
      <c r="I589" s="49" t="s">
        <v>911</v>
      </c>
      <c r="J589" s="48">
        <v>20</v>
      </c>
      <c r="K589" s="48" t="s">
        <v>26</v>
      </c>
      <c r="L589" s="50">
        <v>6350000</v>
      </c>
      <c r="M589" s="50">
        <f>ROUNDDOWN(J589*L589,-3)</f>
        <v>127000000</v>
      </c>
      <c r="N589" s="247">
        <f>G589-M589</f>
        <v>0</v>
      </c>
      <c r="O589" s="178" t="str">
        <f>IF(AND(ISBLANK(H589),N589&lt;&gt;0),"Rev detil","")</f>
        <v/>
      </c>
      <c r="P589" s="180"/>
      <c r="Q589" s="180"/>
      <c r="T589" s="50" cm="1">
        <f t="array" ref="T589">_xlfn._xlws.FILTER(cek_realisasi[Akrual],cek_realisasi[Akun]=Pasca_rakernis[[#This Row],[Column1]],0)</f>
        <v>0</v>
      </c>
      <c r="U589" s="50">
        <f>IF(Pasca_rakernis[[#This Row],[Akrual]]&gt;Pasca_rakernis[[#This Row],[JUMLAH ]],Pasca_rakernis[[#This Row],[Akrual]]-Pasca_rakernis[[#This Row],[JUMLAH ]],0)</f>
        <v>0</v>
      </c>
    </row>
    <row r="590" spans="1:21" ht="13.2" x14ac:dyDescent="0.25">
      <c r="A590" s="1" t="s">
        <v>431</v>
      </c>
      <c r="B590" s="63" t="s">
        <v>203</v>
      </c>
      <c r="C590" s="64" t="s">
        <v>204</v>
      </c>
      <c r="D590" s="63"/>
      <c r="E590" s="63"/>
      <c r="F590" s="65"/>
      <c r="G590" s="127">
        <f>SUM(G591,G596,G598)</f>
        <v>78803000</v>
      </c>
      <c r="H590" s="155" t="s">
        <v>203</v>
      </c>
      <c r="I590" s="64" t="s">
        <v>204</v>
      </c>
      <c r="J590" s="63"/>
      <c r="K590" s="63"/>
      <c r="L590" s="65"/>
      <c r="M590" s="65">
        <f>SUM(M591,M596,M598)</f>
        <v>68803000</v>
      </c>
      <c r="N590" s="327">
        <f>SUM(N591,N596,N598)</f>
        <v>10000000</v>
      </c>
      <c r="O590" s="207" t="s">
        <v>977</v>
      </c>
      <c r="P590" s="180" t="s">
        <v>499</v>
      </c>
      <c r="Q590" s="180" t="s">
        <v>500</v>
      </c>
      <c r="S590" s="223"/>
      <c r="T590" s="65" cm="1">
        <f t="array" ref="T590">_xlfn._xlws.FILTER(cek_realisasi[Akrual],cek_realisasi[Akun]=Pasca_rakernis[[#This Row],[Column1]],0)</f>
        <v>40500250</v>
      </c>
      <c r="U590" s="65">
        <f>IF(Pasca_rakernis[[#This Row],[Akrual]]&gt;Pasca_rakernis[[#This Row],[JUMLAH ]],Pasca_rakernis[[#This Row],[Akrual]]-Pasca_rakernis[[#This Row],[JUMLAH ]],0)</f>
        <v>0</v>
      </c>
    </row>
    <row r="591" spans="1:21" ht="13.2" x14ac:dyDescent="0.25">
      <c r="A591" s="1" t="s">
        <v>912</v>
      </c>
      <c r="B591" s="51" t="s">
        <v>523</v>
      </c>
      <c r="C591" s="52" t="s">
        <v>24</v>
      </c>
      <c r="D591" s="51"/>
      <c r="E591" s="51"/>
      <c r="F591" s="53"/>
      <c r="G591" s="123">
        <f>SUM(G592:G595)</f>
        <v>15500000</v>
      </c>
      <c r="H591" s="151" t="s">
        <v>523</v>
      </c>
      <c r="I591" s="52" t="s">
        <v>24</v>
      </c>
      <c r="J591" s="51"/>
      <c r="K591" s="51"/>
      <c r="L591" s="53"/>
      <c r="M591" s="53">
        <f>SUM(M592:M595)</f>
        <v>15500000</v>
      </c>
      <c r="N591" s="324">
        <f>SUM(N592:N595)</f>
        <v>0</v>
      </c>
      <c r="O591" s="207" t="s">
        <v>977</v>
      </c>
      <c r="P591" s="180"/>
      <c r="Q591" s="180"/>
      <c r="S591" s="223" t="s">
        <v>500</v>
      </c>
      <c r="T591" s="53" cm="1">
        <f t="array" ref="T591">_xlfn._xlws.FILTER(cek_realisasi[Akrual],cek_realisasi[Akun]=Pasca_rakernis[[#This Row],[Column1]],0)</f>
        <v>4037800</v>
      </c>
      <c r="U591" s="53">
        <f>IF(Pasca_rakernis[[#This Row],[Akrual]]&gt;Pasca_rakernis[[#This Row],[JUMLAH ]],Pasca_rakernis[[#This Row],[Akrual]]-Pasca_rakernis[[#This Row],[JUMLAH ]],0)</f>
        <v>0</v>
      </c>
    </row>
    <row r="592" spans="1:21" ht="13.2" x14ac:dyDescent="0.25">
      <c r="A592" s="1" t="s">
        <v>913</v>
      </c>
      <c r="B592" s="48"/>
      <c r="C592" s="49" t="s">
        <v>554</v>
      </c>
      <c r="D592" s="48">
        <v>100</v>
      </c>
      <c r="E592" s="48" t="s">
        <v>26</v>
      </c>
      <c r="F592" s="50">
        <v>75000</v>
      </c>
      <c r="G592" s="122">
        <f>ROUNDDOWN(D592*F592,-3)</f>
        <v>7500000</v>
      </c>
      <c r="H592" s="150"/>
      <c r="I592" s="201" t="s">
        <v>554</v>
      </c>
      <c r="J592" s="202">
        <v>130</v>
      </c>
      <c r="K592" s="202" t="s">
        <v>26</v>
      </c>
      <c r="L592" s="204">
        <v>75000</v>
      </c>
      <c r="M592" s="204">
        <f>ROUNDDOWN(J592*L592,-3)</f>
        <v>9750000</v>
      </c>
      <c r="N592" s="375">
        <f>G592-M592</f>
        <v>-2250000</v>
      </c>
      <c r="O592" s="187" t="str">
        <f t="shared" ref="O592:O595" si="87">IF(AND(ISBLANK(H592),N592&lt;&gt;0),"Rev detil","")</f>
        <v>Rev detil</v>
      </c>
      <c r="P592" s="180"/>
      <c r="Q592" s="180"/>
      <c r="T592" s="204" cm="1">
        <f t="array" ref="T592">_xlfn._xlws.FILTER(cek_realisasi[Akrual],cek_realisasi[Akun]=Pasca_rakernis[[#This Row],[Column1]],0)</f>
        <v>1566800</v>
      </c>
      <c r="U592" s="204">
        <f>IF(Pasca_rakernis[[#This Row],[Akrual]]&gt;Pasca_rakernis[[#This Row],[JUMLAH ]],Pasca_rakernis[[#This Row],[Akrual]]-Pasca_rakernis[[#This Row],[JUMLAH ]],0)</f>
        <v>0</v>
      </c>
    </row>
    <row r="593" spans="1:21" ht="13.2" x14ac:dyDescent="0.25">
      <c r="A593" s="1" t="s">
        <v>914</v>
      </c>
      <c r="B593" s="48"/>
      <c r="C593" s="49" t="s">
        <v>892</v>
      </c>
      <c r="D593" s="48">
        <v>2</v>
      </c>
      <c r="E593" s="48" t="s">
        <v>120</v>
      </c>
      <c r="F593" s="50">
        <v>1500000</v>
      </c>
      <c r="G593" s="122">
        <f>ROUNDDOWN(D593*F593,-3)</f>
        <v>3000000</v>
      </c>
      <c r="H593" s="150"/>
      <c r="I593" s="201" t="s">
        <v>892</v>
      </c>
      <c r="J593" s="202">
        <v>1</v>
      </c>
      <c r="K593" s="202" t="s">
        <v>120</v>
      </c>
      <c r="L593" s="204">
        <v>750000</v>
      </c>
      <c r="M593" s="204">
        <f>ROUNDDOWN(J593*L593,-3)</f>
        <v>750000</v>
      </c>
      <c r="N593" s="376">
        <f>G593-M593</f>
        <v>2250000</v>
      </c>
      <c r="O593" s="187" t="str">
        <f t="shared" si="87"/>
        <v>Rev detil</v>
      </c>
      <c r="P593" s="180"/>
      <c r="Q593" s="180"/>
      <c r="T593" s="204" cm="1">
        <f t="array" ref="T593">_xlfn._xlws.FILTER(cek_realisasi[Akrual],cek_realisasi[Akun]=Pasca_rakernis[[#This Row],[Column1]],0)</f>
        <v>0</v>
      </c>
      <c r="U593" s="204">
        <f>IF(Pasca_rakernis[[#This Row],[Akrual]]&gt;Pasca_rakernis[[#This Row],[JUMLAH ]],Pasca_rakernis[[#This Row],[Akrual]]-Pasca_rakernis[[#This Row],[JUMLAH ]],0)</f>
        <v>0</v>
      </c>
    </row>
    <row r="594" spans="1:21" ht="13.2" hidden="1" x14ac:dyDescent="0.25">
      <c r="A594" s="1" t="s">
        <v>915</v>
      </c>
      <c r="B594" s="48"/>
      <c r="C594" s="49" t="s">
        <v>556</v>
      </c>
      <c r="D594" s="48">
        <v>2</v>
      </c>
      <c r="E594" s="48" t="s">
        <v>120</v>
      </c>
      <c r="F594" s="50">
        <v>1500000</v>
      </c>
      <c r="G594" s="122">
        <f>ROUNDDOWN(D594*F594,-3)</f>
        <v>3000000</v>
      </c>
      <c r="H594" s="150"/>
      <c r="I594" s="49" t="s">
        <v>556</v>
      </c>
      <c r="J594" s="48">
        <v>2</v>
      </c>
      <c r="K594" s="48" t="s">
        <v>120</v>
      </c>
      <c r="L594" s="50">
        <v>1500000</v>
      </c>
      <c r="M594" s="50">
        <f>ROUNDDOWN(J594*L594,-3)</f>
        <v>3000000</v>
      </c>
      <c r="N594" s="247">
        <f>G594-M594</f>
        <v>0</v>
      </c>
      <c r="O594" s="207" t="str">
        <f t="shared" si="87"/>
        <v/>
      </c>
      <c r="P594" s="180"/>
      <c r="Q594" s="180"/>
      <c r="T594" s="50" cm="1">
        <f t="array" ref="T594">_xlfn._xlws.FILTER(cek_realisasi[Akrual],cek_realisasi[Akun]=Pasca_rakernis[[#This Row],[Column1]],0)</f>
        <v>1474000</v>
      </c>
      <c r="U594" s="50">
        <f>IF(Pasca_rakernis[[#This Row],[Akrual]]&gt;Pasca_rakernis[[#This Row],[JUMLAH ]],Pasca_rakernis[[#This Row],[Akrual]]-Pasca_rakernis[[#This Row],[JUMLAH ]],0)</f>
        <v>0</v>
      </c>
    </row>
    <row r="595" spans="1:21" ht="13.2" hidden="1" x14ac:dyDescent="0.25">
      <c r="A595" s="1" t="s">
        <v>916</v>
      </c>
      <c r="B595" s="48"/>
      <c r="C595" s="49" t="s">
        <v>557</v>
      </c>
      <c r="D595" s="48">
        <v>2</v>
      </c>
      <c r="E595" s="48" t="s">
        <v>120</v>
      </c>
      <c r="F595" s="50">
        <v>1000000</v>
      </c>
      <c r="G595" s="122">
        <f>ROUNDDOWN(D595*F595,-3)</f>
        <v>2000000</v>
      </c>
      <c r="H595" s="150"/>
      <c r="I595" s="49" t="s">
        <v>557</v>
      </c>
      <c r="J595" s="48">
        <v>2</v>
      </c>
      <c r="K595" s="48" t="s">
        <v>120</v>
      </c>
      <c r="L595" s="50">
        <v>1000000</v>
      </c>
      <c r="M595" s="50">
        <f>ROUNDDOWN(J595*L595,-3)</f>
        <v>2000000</v>
      </c>
      <c r="N595" s="247">
        <f>G595-M595</f>
        <v>0</v>
      </c>
      <c r="O595" s="207" t="str">
        <f t="shared" si="87"/>
        <v/>
      </c>
      <c r="P595" s="180"/>
      <c r="Q595" s="180"/>
      <c r="T595" s="50" cm="1">
        <f t="array" ref="T595">_xlfn._xlws.FILTER(cek_realisasi[Akrual],cek_realisasi[Akun]=Pasca_rakernis[[#This Row],[Column1]],0)</f>
        <v>997000</v>
      </c>
      <c r="U595" s="50">
        <f>IF(Pasca_rakernis[[#This Row],[Akrual]]&gt;Pasca_rakernis[[#This Row],[JUMLAH ]],Pasca_rakernis[[#This Row],[Akrual]]-Pasca_rakernis[[#This Row],[JUMLAH ]],0)</f>
        <v>0</v>
      </c>
    </row>
    <row r="596" spans="1:21" ht="13.2" x14ac:dyDescent="0.25">
      <c r="A596" s="1" t="s">
        <v>917</v>
      </c>
      <c r="B596" s="51" t="s">
        <v>528</v>
      </c>
      <c r="C596" s="52" t="s">
        <v>31</v>
      </c>
      <c r="D596" s="51"/>
      <c r="E596" s="51"/>
      <c r="F596" s="53"/>
      <c r="G596" s="123">
        <f>G597</f>
        <v>20000000</v>
      </c>
      <c r="H596" s="151" t="s">
        <v>528</v>
      </c>
      <c r="I596" s="52" t="s">
        <v>31</v>
      </c>
      <c r="J596" s="51"/>
      <c r="K596" s="51"/>
      <c r="L596" s="53"/>
      <c r="M596" s="53">
        <f>M597</f>
        <v>10000000</v>
      </c>
      <c r="N596" s="324">
        <f>N597</f>
        <v>10000000</v>
      </c>
      <c r="O596" s="207" t="s">
        <v>977</v>
      </c>
      <c r="P596" s="180"/>
      <c r="Q596" s="180"/>
      <c r="S596" s="223" t="s">
        <v>500</v>
      </c>
      <c r="T596" s="53" cm="1">
        <f t="array" ref="T596">_xlfn._xlws.FILTER(cek_realisasi[Akrual],cek_realisasi[Akun]=Pasca_rakernis[[#This Row],[Column1]],0)</f>
        <v>0</v>
      </c>
      <c r="U596" s="53">
        <f>IF(Pasca_rakernis[[#This Row],[Akrual]]&gt;Pasca_rakernis[[#This Row],[JUMLAH ]],Pasca_rakernis[[#This Row],[Akrual]]-Pasca_rakernis[[#This Row],[JUMLAH ]],0)</f>
        <v>0</v>
      </c>
    </row>
    <row r="597" spans="1:21" ht="13.2" x14ac:dyDescent="0.25">
      <c r="A597" s="1" t="s">
        <v>918</v>
      </c>
      <c r="B597" s="48"/>
      <c r="C597" s="49" t="s">
        <v>558</v>
      </c>
      <c r="D597" s="48">
        <v>20</v>
      </c>
      <c r="E597" s="48" t="s">
        <v>33</v>
      </c>
      <c r="F597" s="50">
        <v>1000000</v>
      </c>
      <c r="G597" s="122">
        <f>ROUNDDOWN(D597*F597,-3)</f>
        <v>20000000</v>
      </c>
      <c r="H597" s="150"/>
      <c r="I597" s="201" t="s">
        <v>558</v>
      </c>
      <c r="J597" s="202">
        <v>10</v>
      </c>
      <c r="K597" s="202" t="s">
        <v>33</v>
      </c>
      <c r="L597" s="204">
        <v>1000000</v>
      </c>
      <c r="M597" s="204">
        <f>ROUNDDOWN(J597*L597,-3)</f>
        <v>10000000</v>
      </c>
      <c r="N597" s="376">
        <f>G597-M597</f>
        <v>10000000</v>
      </c>
      <c r="O597" s="187" t="str">
        <f>IF(AND(ISBLANK(H597),N597&lt;&gt;0),"Rev detil","")</f>
        <v>Rev detil</v>
      </c>
      <c r="P597" s="180"/>
      <c r="Q597" s="180"/>
      <c r="T597" s="204" cm="1">
        <f t="array" ref="T597">_xlfn._xlws.FILTER(cek_realisasi[Akrual],cek_realisasi[Akun]=Pasca_rakernis[[#This Row],[Column1]],0)</f>
        <v>0</v>
      </c>
      <c r="U597" s="204">
        <f>IF(Pasca_rakernis[[#This Row],[Akrual]]&gt;Pasca_rakernis[[#This Row],[JUMLAH ]],Pasca_rakernis[[#This Row],[Akrual]]-Pasca_rakernis[[#This Row],[JUMLAH ]],0)</f>
        <v>0</v>
      </c>
    </row>
    <row r="598" spans="1:21" ht="13.2" x14ac:dyDescent="0.25">
      <c r="A598" s="1" t="s">
        <v>919</v>
      </c>
      <c r="B598" s="51" t="s">
        <v>525</v>
      </c>
      <c r="C598" s="52" t="s">
        <v>35</v>
      </c>
      <c r="D598" s="51"/>
      <c r="E598" s="51"/>
      <c r="F598" s="53"/>
      <c r="G598" s="123">
        <f>G599</f>
        <v>43303000</v>
      </c>
      <c r="H598" s="151" t="s">
        <v>525</v>
      </c>
      <c r="I598" s="52" t="s">
        <v>35</v>
      </c>
      <c r="J598" s="51"/>
      <c r="K598" s="51"/>
      <c r="L598" s="53"/>
      <c r="M598" s="53">
        <f>M599</f>
        <v>43303000</v>
      </c>
      <c r="N598" s="324">
        <f>N599</f>
        <v>0</v>
      </c>
      <c r="O598" s="207" t="s">
        <v>977</v>
      </c>
      <c r="P598" s="180"/>
      <c r="Q598" s="180"/>
      <c r="S598" s="223" t="s">
        <v>500</v>
      </c>
      <c r="T598" s="53" cm="1">
        <f t="array" ref="T598">_xlfn._xlws.FILTER(cek_realisasi[Akrual],cek_realisasi[Akun]=Pasca_rakernis[[#This Row],[Column1]],0)</f>
        <v>36462450</v>
      </c>
      <c r="U598" s="53">
        <f>IF(Pasca_rakernis[[#This Row],[Akrual]]&gt;Pasca_rakernis[[#This Row],[JUMLAH ]],Pasca_rakernis[[#This Row],[Akrual]]-Pasca_rakernis[[#This Row],[JUMLAH ]],0)</f>
        <v>0</v>
      </c>
    </row>
    <row r="599" spans="1:21" ht="13.2" hidden="1" x14ac:dyDescent="0.25">
      <c r="A599" s="1" t="s">
        <v>920</v>
      </c>
      <c r="B599" s="48"/>
      <c r="C599" s="49" t="s">
        <v>921</v>
      </c>
      <c r="D599" s="48">
        <v>10</v>
      </c>
      <c r="E599" s="48" t="s">
        <v>26</v>
      </c>
      <c r="F599" s="50">
        <v>4330300</v>
      </c>
      <c r="G599" s="122">
        <f>ROUNDDOWN(D599*F599,-3)</f>
        <v>43303000</v>
      </c>
      <c r="H599" s="150"/>
      <c r="I599" s="49" t="s">
        <v>921</v>
      </c>
      <c r="J599" s="48">
        <v>10</v>
      </c>
      <c r="K599" s="48" t="s">
        <v>26</v>
      </c>
      <c r="L599" s="50">
        <v>4330300</v>
      </c>
      <c r="M599" s="50">
        <f>ROUNDDOWN(J599*L599,-3)</f>
        <v>43303000</v>
      </c>
      <c r="N599" s="247">
        <f>G599-M599</f>
        <v>0</v>
      </c>
      <c r="O599" s="178" t="str">
        <f>IF(AND(ISBLANK(H599),N599&lt;&gt;0),"Rev detil","")</f>
        <v/>
      </c>
      <c r="P599" s="180"/>
      <c r="Q599" s="180"/>
      <c r="T599" s="50" cm="1">
        <f t="array" ref="T599">_xlfn._xlws.FILTER(cek_realisasi[Akrual],cek_realisasi[Akun]=Pasca_rakernis[[#This Row],[Column1]],0)</f>
        <v>36462450</v>
      </c>
      <c r="U599" s="50">
        <f>IF(Pasca_rakernis[[#This Row],[Akrual]]&gt;Pasca_rakernis[[#This Row],[JUMLAH ]],Pasca_rakernis[[#This Row],[Akrual]]-Pasca_rakernis[[#This Row],[JUMLAH ]],0)</f>
        <v>0</v>
      </c>
    </row>
    <row r="600" spans="1:21" ht="13.2" x14ac:dyDescent="0.25">
      <c r="A600" s="1" t="s">
        <v>1005</v>
      </c>
      <c r="B600" s="48"/>
      <c r="C600" s="49"/>
      <c r="D600" s="48"/>
      <c r="E600" s="48"/>
      <c r="F600" s="50"/>
      <c r="G600" s="122"/>
      <c r="H600" s="155" t="s">
        <v>214</v>
      </c>
      <c r="I600" s="64" t="s">
        <v>975</v>
      </c>
      <c r="J600" s="63"/>
      <c r="K600" s="63"/>
      <c r="L600" s="65"/>
      <c r="M600" s="65">
        <f>SUM(M601,M606,M608)</f>
        <v>56400000</v>
      </c>
      <c r="N600" s="355">
        <f>SUM(N601,N606,N608)</f>
        <v>-56400000</v>
      </c>
      <c r="O600" s="207" t="s">
        <v>977</v>
      </c>
      <c r="P600" s="180" t="s">
        <v>505</v>
      </c>
      <c r="Q600" s="180" t="s">
        <v>510</v>
      </c>
      <c r="S600" s="223"/>
      <c r="T600" s="65"/>
      <c r="U600" s="65">
        <f>IF(Pasca_rakernis[[#This Row],[Akrual]]&gt;Pasca_rakernis[[#This Row],[JUMLAH ]],Pasca_rakernis[[#This Row],[Akrual]]-Pasca_rakernis[[#This Row],[JUMLAH ]],0)</f>
        <v>0</v>
      </c>
    </row>
    <row r="601" spans="1:21" ht="13.2" x14ac:dyDescent="0.25">
      <c r="A601" s="1" t="s">
        <v>1006</v>
      </c>
      <c r="B601" s="48"/>
      <c r="C601" s="49"/>
      <c r="D601" s="48"/>
      <c r="E601" s="48"/>
      <c r="F601" s="50"/>
      <c r="G601" s="122"/>
      <c r="H601" s="151" t="s">
        <v>523</v>
      </c>
      <c r="I601" s="52" t="s">
        <v>24</v>
      </c>
      <c r="J601" s="51"/>
      <c r="K601" s="51"/>
      <c r="L601" s="53"/>
      <c r="M601" s="53">
        <f>SUM(M602:M605)</f>
        <v>20500000</v>
      </c>
      <c r="N601" s="352">
        <f>SUM(N602:N605)</f>
        <v>-20500000</v>
      </c>
      <c r="O601" s="207" t="s">
        <v>977</v>
      </c>
      <c r="P601" s="180"/>
      <c r="Q601" s="180"/>
      <c r="R601" s="252" t="s">
        <v>393</v>
      </c>
      <c r="S601" s="223" t="s">
        <v>510</v>
      </c>
      <c r="T601" s="53"/>
      <c r="U601" s="53">
        <f>IF(Pasca_rakernis[[#This Row],[Akrual]]&gt;Pasca_rakernis[[#This Row],[JUMLAH ]],Pasca_rakernis[[#This Row],[Akrual]]-Pasca_rakernis[[#This Row],[JUMLAH ]],0)</f>
        <v>0</v>
      </c>
    </row>
    <row r="602" spans="1:21" ht="13.2" x14ac:dyDescent="0.25">
      <c r="A602" s="1"/>
      <c r="B602" s="48"/>
      <c r="C602" s="49"/>
      <c r="D602" s="48"/>
      <c r="E602" s="48"/>
      <c r="F602" s="50"/>
      <c r="G602" s="122"/>
      <c r="H602" s="150"/>
      <c r="I602" s="201" t="s">
        <v>554</v>
      </c>
      <c r="J602" s="202">
        <v>60</v>
      </c>
      <c r="K602" s="202" t="s">
        <v>26</v>
      </c>
      <c r="L602" s="204">
        <v>75000</v>
      </c>
      <c r="M602" s="204">
        <f>ROUNDDOWN(J602*L602,-3)</f>
        <v>4500000</v>
      </c>
      <c r="N602" s="375">
        <f>G602-M602</f>
        <v>-4500000</v>
      </c>
      <c r="O602" s="187" t="str">
        <f t="shared" ref="O602:O605" si="88">IF(AND(ISBLANK(H602),N602&lt;&gt;0),"Rev detil","")</f>
        <v>Rev detil</v>
      </c>
      <c r="P602" s="180"/>
      <c r="Q602" s="180"/>
      <c r="T602" s="204"/>
      <c r="U602" s="204">
        <f>IF(Pasca_rakernis[[#This Row],[Akrual]]&gt;Pasca_rakernis[[#This Row],[JUMLAH ]],Pasca_rakernis[[#This Row],[Akrual]]-Pasca_rakernis[[#This Row],[JUMLAH ]],0)</f>
        <v>0</v>
      </c>
    </row>
    <row r="603" spans="1:21" ht="13.2" x14ac:dyDescent="0.25">
      <c r="A603" s="1"/>
      <c r="B603" s="48"/>
      <c r="C603" s="49"/>
      <c r="D603" s="48"/>
      <c r="E603" s="48"/>
      <c r="F603" s="50"/>
      <c r="G603" s="122"/>
      <c r="H603" s="150"/>
      <c r="I603" s="201" t="s">
        <v>892</v>
      </c>
      <c r="J603" s="202">
        <v>4</v>
      </c>
      <c r="K603" s="202" t="s">
        <v>120</v>
      </c>
      <c r="L603" s="204">
        <v>1500000</v>
      </c>
      <c r="M603" s="204">
        <f>ROUNDDOWN(J603*L603,-3)</f>
        <v>6000000</v>
      </c>
      <c r="N603" s="375">
        <f>G603-M603</f>
        <v>-6000000</v>
      </c>
      <c r="O603" s="187" t="str">
        <f t="shared" si="88"/>
        <v>Rev detil</v>
      </c>
      <c r="P603" s="180"/>
      <c r="Q603" s="180"/>
      <c r="T603" s="204"/>
      <c r="U603" s="204">
        <f>IF(Pasca_rakernis[[#This Row],[Akrual]]&gt;Pasca_rakernis[[#This Row],[JUMLAH ]],Pasca_rakernis[[#This Row],[Akrual]]-Pasca_rakernis[[#This Row],[JUMLAH ]],0)</f>
        <v>0</v>
      </c>
    </row>
    <row r="604" spans="1:21" ht="13.2" x14ac:dyDescent="0.25">
      <c r="A604" s="1"/>
      <c r="B604" s="48"/>
      <c r="C604" s="49"/>
      <c r="D604" s="48"/>
      <c r="E604" s="48"/>
      <c r="F604" s="50"/>
      <c r="G604" s="122"/>
      <c r="H604" s="150"/>
      <c r="I604" s="201" t="s">
        <v>556</v>
      </c>
      <c r="J604" s="202">
        <v>4</v>
      </c>
      <c r="K604" s="202" t="s">
        <v>120</v>
      </c>
      <c r="L604" s="204">
        <v>1500000</v>
      </c>
      <c r="M604" s="204">
        <f>ROUNDDOWN(J604*L604,-3)</f>
        <v>6000000</v>
      </c>
      <c r="N604" s="375">
        <f>G604-M604</f>
        <v>-6000000</v>
      </c>
      <c r="O604" s="187" t="str">
        <f t="shared" si="88"/>
        <v>Rev detil</v>
      </c>
      <c r="P604" s="180"/>
      <c r="Q604" s="180"/>
      <c r="T604" s="204"/>
      <c r="U604" s="204">
        <f>IF(Pasca_rakernis[[#This Row],[Akrual]]&gt;Pasca_rakernis[[#This Row],[JUMLAH ]],Pasca_rakernis[[#This Row],[Akrual]]-Pasca_rakernis[[#This Row],[JUMLAH ]],0)</f>
        <v>0</v>
      </c>
    </row>
    <row r="605" spans="1:21" ht="13.2" x14ac:dyDescent="0.25">
      <c r="A605" s="1"/>
      <c r="B605" s="48"/>
      <c r="C605" s="49"/>
      <c r="D605" s="48"/>
      <c r="E605" s="48"/>
      <c r="F605" s="50"/>
      <c r="G605" s="122"/>
      <c r="H605" s="150"/>
      <c r="I605" s="201" t="s">
        <v>557</v>
      </c>
      <c r="J605" s="202">
        <v>4</v>
      </c>
      <c r="K605" s="202" t="s">
        <v>120</v>
      </c>
      <c r="L605" s="204">
        <v>1000000</v>
      </c>
      <c r="M605" s="204">
        <f>ROUNDDOWN(J605*L605,-3)</f>
        <v>4000000</v>
      </c>
      <c r="N605" s="375">
        <f>G605-M605</f>
        <v>-4000000</v>
      </c>
      <c r="O605" s="187" t="str">
        <f t="shared" si="88"/>
        <v>Rev detil</v>
      </c>
      <c r="P605" s="180"/>
      <c r="Q605" s="180"/>
      <c r="T605" s="204"/>
      <c r="U605" s="204">
        <f>IF(Pasca_rakernis[[#This Row],[Akrual]]&gt;Pasca_rakernis[[#This Row],[JUMLAH ]],Pasca_rakernis[[#This Row],[Akrual]]-Pasca_rakernis[[#This Row],[JUMLAH ]],0)</f>
        <v>0</v>
      </c>
    </row>
    <row r="606" spans="1:21" ht="13.2" x14ac:dyDescent="0.25">
      <c r="A606" s="1" t="s">
        <v>1007</v>
      </c>
      <c r="B606" s="48"/>
      <c r="C606" s="49"/>
      <c r="D606" s="48"/>
      <c r="E606" s="48"/>
      <c r="F606" s="50"/>
      <c r="G606" s="122"/>
      <c r="H606" s="149" t="s">
        <v>525</v>
      </c>
      <c r="I606" s="46" t="s">
        <v>35</v>
      </c>
      <c r="J606" s="45"/>
      <c r="K606" s="45"/>
      <c r="L606" s="47"/>
      <c r="M606" s="47">
        <f>M607</f>
        <v>35000000</v>
      </c>
      <c r="N606" s="349">
        <f>N607</f>
        <v>-35000000</v>
      </c>
      <c r="O606" s="207" t="s">
        <v>977</v>
      </c>
      <c r="P606" s="180"/>
      <c r="Q606" s="180"/>
      <c r="R606" s="252" t="s">
        <v>393</v>
      </c>
      <c r="S606" s="223" t="s">
        <v>510</v>
      </c>
      <c r="T606" s="47"/>
      <c r="U606" s="47">
        <f>IF(Pasca_rakernis[[#This Row],[Akrual]]&gt;Pasca_rakernis[[#This Row],[JUMLAH ]],Pasca_rakernis[[#This Row],[Akrual]]-Pasca_rakernis[[#This Row],[JUMLAH ]],0)</f>
        <v>0</v>
      </c>
    </row>
    <row r="607" spans="1:21" ht="13.2" x14ac:dyDescent="0.25">
      <c r="A607" s="1"/>
      <c r="B607" s="48"/>
      <c r="C607" s="49"/>
      <c r="D607" s="48"/>
      <c r="E607" s="48"/>
      <c r="F607" s="50"/>
      <c r="G607" s="122"/>
      <c r="H607" s="150"/>
      <c r="I607" s="201" t="s">
        <v>803</v>
      </c>
      <c r="J607" s="202">
        <v>10</v>
      </c>
      <c r="K607" s="202" t="s">
        <v>26</v>
      </c>
      <c r="L607" s="204">
        <v>3500000</v>
      </c>
      <c r="M607" s="204">
        <f>ROUNDDOWN(J607*L607,-3)</f>
        <v>35000000</v>
      </c>
      <c r="N607" s="375">
        <f>G607-M607</f>
        <v>-35000000</v>
      </c>
      <c r="O607" s="187" t="str">
        <f>IF(AND(ISBLANK(H607),N607&lt;&gt;0),"Rev detil","")</f>
        <v>Rev detil</v>
      </c>
      <c r="P607" s="180"/>
      <c r="Q607" s="180"/>
      <c r="T607" s="204"/>
      <c r="U607" s="204">
        <f>IF(Pasca_rakernis[[#This Row],[Akrual]]&gt;Pasca_rakernis[[#This Row],[JUMLAH ]],Pasca_rakernis[[#This Row],[Akrual]]-Pasca_rakernis[[#This Row],[JUMLAH ]],0)</f>
        <v>0</v>
      </c>
    </row>
    <row r="608" spans="1:21" ht="13.2" x14ac:dyDescent="0.25">
      <c r="A608" s="1" t="s">
        <v>1008</v>
      </c>
      <c r="B608" s="48"/>
      <c r="C608" s="49"/>
      <c r="D608" s="48"/>
      <c r="E608" s="48"/>
      <c r="F608" s="50"/>
      <c r="G608" s="122"/>
      <c r="H608" s="151" t="s">
        <v>582</v>
      </c>
      <c r="I608" s="52" t="s">
        <v>80</v>
      </c>
      <c r="J608" s="51"/>
      <c r="K608" s="51"/>
      <c r="L608" s="53"/>
      <c r="M608" s="53">
        <f>M609</f>
        <v>900000</v>
      </c>
      <c r="N608" s="352">
        <f>N609</f>
        <v>-900000</v>
      </c>
      <c r="O608" s="207" t="s">
        <v>977</v>
      </c>
      <c r="P608" s="180"/>
      <c r="Q608" s="180"/>
      <c r="R608" s="252" t="s">
        <v>393</v>
      </c>
      <c r="S608" s="223" t="s">
        <v>510</v>
      </c>
      <c r="T608" s="53"/>
      <c r="U608" s="53">
        <f>IF(Pasca_rakernis[[#This Row],[Akrual]]&gt;Pasca_rakernis[[#This Row],[JUMLAH ]],Pasca_rakernis[[#This Row],[Akrual]]-Pasca_rakernis[[#This Row],[JUMLAH ]],0)</f>
        <v>0</v>
      </c>
    </row>
    <row r="609" spans="1:21" ht="13.2" x14ac:dyDescent="0.25">
      <c r="A609" s="1"/>
      <c r="B609" s="48"/>
      <c r="C609" s="49"/>
      <c r="D609" s="48"/>
      <c r="E609" s="48"/>
      <c r="F609" s="50"/>
      <c r="G609" s="122"/>
      <c r="H609" s="150"/>
      <c r="I609" s="201" t="s">
        <v>872</v>
      </c>
      <c r="J609" s="202">
        <v>6</v>
      </c>
      <c r="K609" s="202" t="s">
        <v>26</v>
      </c>
      <c r="L609" s="204">
        <v>150000</v>
      </c>
      <c r="M609" s="204">
        <f>ROUNDDOWN(J609*L609,-3)</f>
        <v>900000</v>
      </c>
      <c r="N609" s="375">
        <f>G609-M609</f>
        <v>-900000</v>
      </c>
      <c r="O609" s="187" t="str">
        <f>IF(AND(ISBLANK(H609),N609&lt;&gt;0),"Rev detil","")</f>
        <v>Rev detil</v>
      </c>
      <c r="P609" s="180"/>
      <c r="Q609" s="180"/>
      <c r="T609" s="204"/>
      <c r="U609" s="204">
        <f>IF(Pasca_rakernis[[#This Row],[Akrual]]&gt;Pasca_rakernis[[#This Row],[JUMLAH ]],Pasca_rakernis[[#This Row],[Akrual]]-Pasca_rakernis[[#This Row],[JUMLAH ]],0)</f>
        <v>0</v>
      </c>
    </row>
    <row r="610" spans="1:21" ht="13.2" x14ac:dyDescent="0.25">
      <c r="A610" s="1" t="s">
        <v>432</v>
      </c>
      <c r="B610" s="109" t="s">
        <v>922</v>
      </c>
      <c r="C610" s="110" t="s">
        <v>433</v>
      </c>
      <c r="D610" s="109"/>
      <c r="E610" s="109"/>
      <c r="F610" s="111"/>
      <c r="G610" s="142">
        <f>G611</f>
        <v>8500000000</v>
      </c>
      <c r="H610" s="171" t="s">
        <v>922</v>
      </c>
      <c r="I610" s="110" t="s">
        <v>433</v>
      </c>
      <c r="J610" s="109"/>
      <c r="K610" s="109"/>
      <c r="L610" s="111"/>
      <c r="M610" s="111">
        <f t="shared" ref="M610:N611" si="89">M611</f>
        <v>8500000000</v>
      </c>
      <c r="N610" s="339">
        <f t="shared" si="89"/>
        <v>0</v>
      </c>
      <c r="O610" s="207" t="s">
        <v>977</v>
      </c>
      <c r="P610" s="180"/>
      <c r="Q610" s="180"/>
      <c r="T610" s="111" cm="1">
        <f t="array" ref="T610">_xlfn._xlws.FILTER(cek_realisasi[Akrual],cek_realisasi[Akun]=Pasca_rakernis[[#This Row],[Column1]],0)</f>
        <v>3052118708</v>
      </c>
      <c r="U610" s="111">
        <f>IF(Pasca_rakernis[[#This Row],[Akrual]]&gt;Pasca_rakernis[[#This Row],[JUMLAH ]],Pasca_rakernis[[#This Row],[Akrual]]-Pasca_rakernis[[#This Row],[JUMLAH ]],0)</f>
        <v>0</v>
      </c>
    </row>
    <row r="611" spans="1:21" ht="39.6" x14ac:dyDescent="0.25">
      <c r="A611" s="1" t="s">
        <v>434</v>
      </c>
      <c r="B611" s="100" t="s">
        <v>435</v>
      </c>
      <c r="C611" s="101" t="s">
        <v>923</v>
      </c>
      <c r="D611" s="100">
        <v>235</v>
      </c>
      <c r="E611" s="379" t="s">
        <v>924</v>
      </c>
      <c r="F611" s="379"/>
      <c r="G611" s="139">
        <f>G612</f>
        <v>8500000000</v>
      </c>
      <c r="H611" s="168" t="s">
        <v>435</v>
      </c>
      <c r="I611" s="101" t="s">
        <v>923</v>
      </c>
      <c r="J611" s="100">
        <v>235</v>
      </c>
      <c r="K611" s="184" t="s">
        <v>924</v>
      </c>
      <c r="L611" s="184"/>
      <c r="M611" s="102">
        <f t="shared" si="89"/>
        <v>8500000000</v>
      </c>
      <c r="N611" s="340">
        <f t="shared" si="89"/>
        <v>0</v>
      </c>
      <c r="O611" s="207" t="s">
        <v>977</v>
      </c>
      <c r="P611" s="180"/>
      <c r="Q611" s="180"/>
      <c r="T611" s="102" cm="1">
        <f t="array" ref="T611">_xlfn._xlws.FILTER(cek_realisasi[Akrual],cek_realisasi[Akun]=Pasca_rakernis[[#This Row],[Column1]],0)</f>
        <v>3052118708</v>
      </c>
      <c r="U611" s="102">
        <f>IF(Pasca_rakernis[[#This Row],[Akrual]]&gt;Pasca_rakernis[[#This Row],[JUMLAH ]],Pasca_rakernis[[#This Row],[Akrual]]-Pasca_rakernis[[#This Row],[JUMLAH ]],0)</f>
        <v>0</v>
      </c>
    </row>
    <row r="612" spans="1:21" ht="13.2" hidden="1" x14ac:dyDescent="0.25">
      <c r="A612" s="1" t="s">
        <v>437</v>
      </c>
      <c r="B612" s="96" t="s">
        <v>438</v>
      </c>
      <c r="C612" s="97" t="s">
        <v>439</v>
      </c>
      <c r="D612" s="96">
        <v>235</v>
      </c>
      <c r="E612" s="96" t="s">
        <v>436</v>
      </c>
      <c r="F612" s="98"/>
      <c r="G612" s="98">
        <f>SUM(G613,G661)</f>
        <v>8500000000</v>
      </c>
      <c r="H612" s="96" t="s">
        <v>438</v>
      </c>
      <c r="I612" s="97" t="s">
        <v>439</v>
      </c>
      <c r="J612" s="96">
        <v>235</v>
      </c>
      <c r="K612" s="96" t="s">
        <v>436</v>
      </c>
      <c r="L612" s="98"/>
      <c r="M612" s="98">
        <f>SUM(M613,M661)</f>
        <v>8500000000</v>
      </c>
      <c r="N612" s="333">
        <f>SUM(N613,N661)</f>
        <v>0</v>
      </c>
      <c r="O612" s="216"/>
      <c r="P612" s="180"/>
      <c r="Q612" s="180"/>
      <c r="T612" s="98" cm="1">
        <f t="array" ref="T612">_xlfn._xlws.FILTER(cek_realisasi[Akrual],cek_realisasi[Akun]=Pasca_rakernis[[#This Row],[Column1]],0)</f>
        <v>3052118708</v>
      </c>
      <c r="U612" s="98">
        <f>IF(Pasca_rakernis[[#This Row],[Akrual]]&gt;Pasca_rakernis[[#This Row],[JUMLAH ]],Pasca_rakernis[[#This Row],[Akrual]]-Pasca_rakernis[[#This Row],[JUMLAH ]],0)</f>
        <v>0</v>
      </c>
    </row>
    <row r="613" spans="1:21" ht="13.2" hidden="1" x14ac:dyDescent="0.25">
      <c r="A613" s="1" t="s">
        <v>440</v>
      </c>
      <c r="B613" s="287" t="s">
        <v>605</v>
      </c>
      <c r="C613" s="288" t="s">
        <v>441</v>
      </c>
      <c r="D613" s="287"/>
      <c r="E613" s="287" t="s">
        <v>553</v>
      </c>
      <c r="F613" s="289"/>
      <c r="G613" s="290">
        <f>SUM(G614,G632,G652)</f>
        <v>8408830000</v>
      </c>
      <c r="H613" s="291" t="s">
        <v>605</v>
      </c>
      <c r="I613" s="288" t="s">
        <v>441</v>
      </c>
      <c r="J613" s="287"/>
      <c r="K613" s="287" t="s">
        <v>553</v>
      </c>
      <c r="L613" s="289"/>
      <c r="M613" s="289">
        <f>SUM(M614,M632,M652)</f>
        <v>8408830000</v>
      </c>
      <c r="N613" s="337">
        <f>SUM(N614,N632,N652)</f>
        <v>0</v>
      </c>
      <c r="O613" s="212"/>
      <c r="P613" s="180"/>
      <c r="Q613" s="180"/>
      <c r="T613" s="289" cm="1">
        <f t="array" ref="T613">_xlfn._xlws.FILTER(cek_realisasi[Akrual],cek_realisasi[Akun]=Pasca_rakernis[[#This Row],[Column1]],0)</f>
        <v>3044391258</v>
      </c>
      <c r="U613" s="289">
        <f>IF(Pasca_rakernis[[#This Row],[Akrual]]&gt;Pasca_rakernis[[#This Row],[JUMLAH ]],Pasca_rakernis[[#This Row],[Akrual]]-Pasca_rakernis[[#This Row],[JUMLAH ]],0)</f>
        <v>0</v>
      </c>
    </row>
    <row r="614" spans="1:21" ht="13.2" hidden="1" x14ac:dyDescent="0.25">
      <c r="A614" s="1" t="s">
        <v>442</v>
      </c>
      <c r="B614" s="63" t="s">
        <v>21</v>
      </c>
      <c r="C614" s="64" t="s">
        <v>443</v>
      </c>
      <c r="D614" s="63"/>
      <c r="E614" s="63"/>
      <c r="F614" s="65"/>
      <c r="G614" s="127">
        <f>SUM(G615,G622,G625,G627,G629)</f>
        <v>2523377000</v>
      </c>
      <c r="H614" s="155" t="s">
        <v>21</v>
      </c>
      <c r="I614" s="64" t="s">
        <v>443</v>
      </c>
      <c r="J614" s="63"/>
      <c r="K614" s="63"/>
      <c r="L614" s="65"/>
      <c r="M614" s="65">
        <f>SUM(M615,M622,M625,M627,M629)</f>
        <v>2523377000</v>
      </c>
      <c r="N614" s="327">
        <f>SUM(N615,N622,N625,N627,N629)</f>
        <v>0</v>
      </c>
      <c r="O614" s="213"/>
      <c r="P614" s="180" t="s">
        <v>507</v>
      </c>
      <c r="Q614" s="180" t="s">
        <v>508</v>
      </c>
      <c r="S614" s="223"/>
      <c r="T614" s="65" cm="1">
        <f t="array" ref="T614">_xlfn._xlws.FILTER(cek_realisasi[Akrual],cek_realisasi[Akun]=Pasca_rakernis[[#This Row],[Column1]],0)</f>
        <v>4407050</v>
      </c>
      <c r="U614" s="65">
        <f>IF(Pasca_rakernis[[#This Row],[Akrual]]&gt;Pasca_rakernis[[#This Row],[JUMLAH ]],Pasca_rakernis[[#This Row],[Akrual]]-Pasca_rakernis[[#This Row],[JUMLAH ]],0)</f>
        <v>0</v>
      </c>
    </row>
    <row r="615" spans="1:21" ht="13.2" hidden="1" x14ac:dyDescent="0.25">
      <c r="A615" s="1" t="s">
        <v>444</v>
      </c>
      <c r="B615" s="45" t="s">
        <v>523</v>
      </c>
      <c r="C615" s="46" t="s">
        <v>24</v>
      </c>
      <c r="D615" s="45"/>
      <c r="E615" s="45"/>
      <c r="F615" s="47"/>
      <c r="G615" s="121">
        <f>SUM(G616:G621)</f>
        <v>129600000</v>
      </c>
      <c r="H615" s="149" t="s">
        <v>523</v>
      </c>
      <c r="I615" s="46" t="s">
        <v>24</v>
      </c>
      <c r="J615" s="45"/>
      <c r="K615" s="45"/>
      <c r="L615" s="47"/>
      <c r="M615" s="47">
        <f>SUM(M616:M621)</f>
        <v>129600000</v>
      </c>
      <c r="N615" s="323">
        <f>SUM(N616:N621)</f>
        <v>0</v>
      </c>
      <c r="O615" s="208"/>
      <c r="P615" s="180"/>
      <c r="Q615" s="180"/>
      <c r="R615" s="4" t="s">
        <v>433</v>
      </c>
      <c r="S615" s="223" t="s">
        <v>508</v>
      </c>
      <c r="T615" s="47" cm="1">
        <f t="array" ref="T615">_xlfn._xlws.FILTER(cek_realisasi[Akrual],cek_realisasi[Akun]=Pasca_rakernis[[#This Row],[Column1]],0)</f>
        <v>4407050</v>
      </c>
      <c r="U615" s="47">
        <f>IF(Pasca_rakernis[[#This Row],[Akrual]]&gt;Pasca_rakernis[[#This Row],[JUMLAH ]],Pasca_rakernis[[#This Row],[Akrual]]-Pasca_rakernis[[#This Row],[JUMLAH ]],0)</f>
        <v>0</v>
      </c>
    </row>
    <row r="616" spans="1:21" ht="13.2" hidden="1" x14ac:dyDescent="0.25">
      <c r="A616" s="1" t="s">
        <v>445</v>
      </c>
      <c r="B616" s="48"/>
      <c r="C616" s="49" t="s">
        <v>554</v>
      </c>
      <c r="D616" s="48">
        <v>400</v>
      </c>
      <c r="E616" s="48" t="s">
        <v>26</v>
      </c>
      <c r="F616" s="50">
        <v>70000</v>
      </c>
      <c r="G616" s="122">
        <f t="shared" ref="G616:G621" si="90">ROUNDDOWN(D616*F616,-3)</f>
        <v>28000000</v>
      </c>
      <c r="H616" s="150"/>
      <c r="I616" s="49" t="s">
        <v>554</v>
      </c>
      <c r="J616" s="48">
        <v>400</v>
      </c>
      <c r="K616" s="48" t="s">
        <v>26</v>
      </c>
      <c r="L616" s="50">
        <v>70000</v>
      </c>
      <c r="M616" s="50">
        <f t="shared" ref="M616:M621" si="91">ROUNDDOWN(J616*L616,-3)</f>
        <v>28000000</v>
      </c>
      <c r="N616" s="247">
        <f t="shared" ref="N616:N621" si="92">G616-M616</f>
        <v>0</v>
      </c>
      <c r="O616" s="178" t="str">
        <f t="shared" ref="O616:O621" si="93">IF(AND(ISBLANK(H616),N616&lt;&gt;0),"Rev detil","")</f>
        <v/>
      </c>
      <c r="P616" s="180"/>
      <c r="Q616" s="180"/>
      <c r="T616" s="50" cm="1">
        <f t="array" ref="T616">_xlfn._xlws.FILTER(cek_realisasi[Akrual],cek_realisasi[Akun]=Pasca_rakernis[[#This Row],[Column1]],0)</f>
        <v>506000</v>
      </c>
      <c r="U616" s="50">
        <f>IF(Pasca_rakernis[[#This Row],[Akrual]]&gt;Pasca_rakernis[[#This Row],[JUMLAH ]],Pasca_rakernis[[#This Row],[Akrual]]-Pasca_rakernis[[#This Row],[JUMLAH ]],0)</f>
        <v>0</v>
      </c>
    </row>
    <row r="617" spans="1:21" ht="13.2" hidden="1" x14ac:dyDescent="0.25">
      <c r="A617" s="1" t="s">
        <v>446</v>
      </c>
      <c r="B617" s="48"/>
      <c r="C617" s="49" t="s">
        <v>555</v>
      </c>
      <c r="D617" s="48">
        <v>8</v>
      </c>
      <c r="E617" s="48" t="s">
        <v>120</v>
      </c>
      <c r="F617" s="50">
        <v>1500000</v>
      </c>
      <c r="G617" s="122">
        <f t="shared" si="90"/>
        <v>12000000</v>
      </c>
      <c r="H617" s="150"/>
      <c r="I617" s="49" t="s">
        <v>555</v>
      </c>
      <c r="J617" s="48">
        <v>8</v>
      </c>
      <c r="K617" s="48" t="s">
        <v>120</v>
      </c>
      <c r="L617" s="50">
        <v>1500000</v>
      </c>
      <c r="M617" s="50">
        <f t="shared" si="91"/>
        <v>12000000</v>
      </c>
      <c r="N617" s="247">
        <f t="shared" si="92"/>
        <v>0</v>
      </c>
      <c r="O617" s="178" t="str">
        <f t="shared" si="93"/>
        <v/>
      </c>
      <c r="P617" s="180"/>
      <c r="Q617" s="180"/>
      <c r="T617" s="50" cm="1">
        <f t="array" ref="T617">_xlfn._xlws.FILTER(cek_realisasi[Akrual],cek_realisasi[Akun]=Pasca_rakernis[[#This Row],[Column1]],0)</f>
        <v>1496050</v>
      </c>
      <c r="U617" s="50">
        <f>IF(Pasca_rakernis[[#This Row],[Akrual]]&gt;Pasca_rakernis[[#This Row],[JUMLAH ]],Pasca_rakernis[[#This Row],[Akrual]]-Pasca_rakernis[[#This Row],[JUMLAH ]],0)</f>
        <v>0</v>
      </c>
    </row>
    <row r="618" spans="1:21" ht="13.2" hidden="1" x14ac:dyDescent="0.25">
      <c r="A618" s="1" t="s">
        <v>447</v>
      </c>
      <c r="B618" s="48"/>
      <c r="C618" s="49" t="s">
        <v>556</v>
      </c>
      <c r="D618" s="48">
        <v>8</v>
      </c>
      <c r="E618" s="48" t="s">
        <v>120</v>
      </c>
      <c r="F618" s="50">
        <v>1500000</v>
      </c>
      <c r="G618" s="122">
        <f t="shared" si="90"/>
        <v>12000000</v>
      </c>
      <c r="H618" s="150"/>
      <c r="I618" s="49" t="s">
        <v>556</v>
      </c>
      <c r="J618" s="48">
        <v>8</v>
      </c>
      <c r="K618" s="48" t="s">
        <v>120</v>
      </c>
      <c r="L618" s="50">
        <v>1500000</v>
      </c>
      <c r="M618" s="50">
        <f t="shared" si="91"/>
        <v>12000000</v>
      </c>
      <c r="N618" s="247">
        <f t="shared" si="92"/>
        <v>0</v>
      </c>
      <c r="O618" s="178" t="str">
        <f t="shared" si="93"/>
        <v/>
      </c>
      <c r="P618" s="180"/>
      <c r="Q618" s="180"/>
      <c r="T618" s="50" cm="1">
        <f t="array" ref="T618">_xlfn._xlws.FILTER(cek_realisasi[Akrual],cek_realisasi[Akun]=Pasca_rakernis[[#This Row],[Column1]],0)</f>
        <v>1435000</v>
      </c>
      <c r="U618" s="50">
        <f>IF(Pasca_rakernis[[#This Row],[Akrual]]&gt;Pasca_rakernis[[#This Row],[JUMLAH ]],Pasca_rakernis[[#This Row],[Akrual]]-Pasca_rakernis[[#This Row],[JUMLAH ]],0)</f>
        <v>0</v>
      </c>
    </row>
    <row r="619" spans="1:21" ht="13.2" hidden="1" x14ac:dyDescent="0.25">
      <c r="A619" s="1" t="s">
        <v>448</v>
      </c>
      <c r="B619" s="48"/>
      <c r="C619" s="49" t="s">
        <v>557</v>
      </c>
      <c r="D619" s="48">
        <v>8</v>
      </c>
      <c r="E619" s="48" t="s">
        <v>120</v>
      </c>
      <c r="F619" s="50">
        <v>1000000</v>
      </c>
      <c r="G619" s="122">
        <f t="shared" si="90"/>
        <v>8000000</v>
      </c>
      <c r="H619" s="150"/>
      <c r="I619" s="49" t="s">
        <v>557</v>
      </c>
      <c r="J619" s="48">
        <v>8</v>
      </c>
      <c r="K619" s="48" t="s">
        <v>120</v>
      </c>
      <c r="L619" s="50">
        <v>1000000</v>
      </c>
      <c r="M619" s="50">
        <f t="shared" si="91"/>
        <v>8000000</v>
      </c>
      <c r="N619" s="247">
        <f t="shared" si="92"/>
        <v>0</v>
      </c>
      <c r="O619" s="178" t="str">
        <f t="shared" si="93"/>
        <v/>
      </c>
      <c r="P619" s="180"/>
      <c r="Q619" s="180"/>
      <c r="T619" s="50" cm="1">
        <f t="array" ref="T619">_xlfn._xlws.FILTER(cek_realisasi[Akrual],cek_realisasi[Akun]=Pasca_rakernis[[#This Row],[Column1]],0)</f>
        <v>970000</v>
      </c>
      <c r="U619" s="50">
        <f>IF(Pasca_rakernis[[#This Row],[Akrual]]&gt;Pasca_rakernis[[#This Row],[JUMLAH ]],Pasca_rakernis[[#This Row],[Akrual]]-Pasca_rakernis[[#This Row],[JUMLAH ]],0)</f>
        <v>0</v>
      </c>
    </row>
    <row r="620" spans="1:21" ht="13.2" hidden="1" x14ac:dyDescent="0.25">
      <c r="A620" s="1" t="s">
        <v>449</v>
      </c>
      <c r="B620" s="48"/>
      <c r="C620" s="49" t="s">
        <v>925</v>
      </c>
      <c r="D620" s="48">
        <v>120</v>
      </c>
      <c r="E620" s="48" t="s">
        <v>55</v>
      </c>
      <c r="F620" s="50">
        <v>280000</v>
      </c>
      <c r="G620" s="122">
        <f t="shared" si="90"/>
        <v>33600000</v>
      </c>
      <c r="H620" s="150"/>
      <c r="I620" s="49" t="s">
        <v>925</v>
      </c>
      <c r="J620" s="48">
        <v>120</v>
      </c>
      <c r="K620" s="48" t="s">
        <v>55</v>
      </c>
      <c r="L620" s="50">
        <v>280000</v>
      </c>
      <c r="M620" s="50">
        <f t="shared" si="91"/>
        <v>33600000</v>
      </c>
      <c r="N620" s="247">
        <f t="shared" si="92"/>
        <v>0</v>
      </c>
      <c r="O620" s="178" t="str">
        <f t="shared" si="93"/>
        <v/>
      </c>
      <c r="P620" s="180"/>
      <c r="Q620" s="180"/>
      <c r="T620" s="50" cm="1">
        <f t="array" ref="T620">_xlfn._xlws.FILTER(cek_realisasi[Akrual],cek_realisasi[Akun]=Pasca_rakernis[[#This Row],[Column1]],0)</f>
        <v>0</v>
      </c>
      <c r="U620" s="50">
        <f>IF(Pasca_rakernis[[#This Row],[Akrual]]&gt;Pasca_rakernis[[#This Row],[JUMLAH ]],Pasca_rakernis[[#This Row],[Akrual]]-Pasca_rakernis[[#This Row],[JUMLAH ]],0)</f>
        <v>0</v>
      </c>
    </row>
    <row r="621" spans="1:21" ht="13.2" hidden="1" x14ac:dyDescent="0.25">
      <c r="A621" s="1" t="s">
        <v>926</v>
      </c>
      <c r="B621" s="48"/>
      <c r="C621" s="49" t="s">
        <v>927</v>
      </c>
      <c r="D621" s="48">
        <v>90</v>
      </c>
      <c r="E621" s="48" t="s">
        <v>59</v>
      </c>
      <c r="F621" s="50">
        <v>400000</v>
      </c>
      <c r="G621" s="122">
        <f t="shared" si="90"/>
        <v>36000000</v>
      </c>
      <c r="H621" s="150"/>
      <c r="I621" s="49" t="s">
        <v>927</v>
      </c>
      <c r="J621" s="48">
        <v>90</v>
      </c>
      <c r="K621" s="48" t="s">
        <v>59</v>
      </c>
      <c r="L621" s="50">
        <v>400000</v>
      </c>
      <c r="M621" s="50">
        <f t="shared" si="91"/>
        <v>36000000</v>
      </c>
      <c r="N621" s="247">
        <f t="shared" si="92"/>
        <v>0</v>
      </c>
      <c r="O621" s="178" t="str">
        <f t="shared" si="93"/>
        <v/>
      </c>
      <c r="P621" s="180"/>
      <c r="Q621" s="180"/>
      <c r="T621" s="50" cm="1">
        <f t="array" ref="T621">_xlfn._xlws.FILTER(cek_realisasi[Akrual],cek_realisasi[Akun]=Pasca_rakernis[[#This Row],[Column1]],0)</f>
        <v>0</v>
      </c>
      <c r="U621" s="50">
        <f>IF(Pasca_rakernis[[#This Row],[Akrual]]&gt;Pasca_rakernis[[#This Row],[JUMLAH ]],Pasca_rakernis[[#This Row],[Akrual]]-Pasca_rakernis[[#This Row],[JUMLAH ]],0)</f>
        <v>0</v>
      </c>
    </row>
    <row r="622" spans="1:21" ht="13.2" hidden="1" x14ac:dyDescent="0.25">
      <c r="A622" s="1" t="s">
        <v>450</v>
      </c>
      <c r="B622" s="51" t="s">
        <v>524</v>
      </c>
      <c r="C622" s="52" t="s">
        <v>73</v>
      </c>
      <c r="D622" s="51"/>
      <c r="E622" s="51"/>
      <c r="F622" s="53"/>
      <c r="G622" s="123">
        <f>SUM(G623:G624)</f>
        <v>2072227000</v>
      </c>
      <c r="H622" s="151" t="s">
        <v>524</v>
      </c>
      <c r="I622" s="52" t="s">
        <v>73</v>
      </c>
      <c r="J622" s="51"/>
      <c r="K622" s="51"/>
      <c r="L622" s="53"/>
      <c r="M622" s="53">
        <f>SUM(M623:M624)</f>
        <v>2072227000</v>
      </c>
      <c r="N622" s="324">
        <f>SUM(N623:N624)</f>
        <v>0</v>
      </c>
      <c r="O622" s="209"/>
      <c r="P622" s="180"/>
      <c r="Q622" s="180"/>
      <c r="R622" s="4" t="s">
        <v>433</v>
      </c>
      <c r="S622" s="223" t="s">
        <v>508</v>
      </c>
      <c r="T622" s="53" cm="1">
        <f t="array" ref="T622">_xlfn._xlws.FILTER(cek_realisasi[Akrual],cek_realisasi[Akun]=Pasca_rakernis[[#This Row],[Column1]],0)</f>
        <v>0</v>
      </c>
      <c r="U622" s="53">
        <f>IF(Pasca_rakernis[[#This Row],[Akrual]]&gt;Pasca_rakernis[[#This Row],[JUMLAH ]],Pasca_rakernis[[#This Row],[Akrual]]-Pasca_rakernis[[#This Row],[JUMLAH ]],0)</f>
        <v>0</v>
      </c>
    </row>
    <row r="623" spans="1:21" ht="13.2" hidden="1" x14ac:dyDescent="0.25">
      <c r="A623" s="1" t="s">
        <v>451</v>
      </c>
      <c r="B623" s="48"/>
      <c r="C623" s="49" t="s">
        <v>928</v>
      </c>
      <c r="D623" s="48">
        <v>89</v>
      </c>
      <c r="E623" s="48" t="s">
        <v>26</v>
      </c>
      <c r="F623" s="50">
        <v>23280641</v>
      </c>
      <c r="G623" s="122">
        <f>ROUNDDOWN(D623*F623,-3)</f>
        <v>2071977000</v>
      </c>
      <c r="H623" s="150"/>
      <c r="I623" s="49" t="s">
        <v>928</v>
      </c>
      <c r="J623" s="48">
        <v>89</v>
      </c>
      <c r="K623" s="48" t="s">
        <v>26</v>
      </c>
      <c r="L623" s="50">
        <v>23280641</v>
      </c>
      <c r="M623" s="50">
        <f>ROUNDDOWN(J623*L623,-3)</f>
        <v>2071977000</v>
      </c>
      <c r="N623" s="247">
        <f>G623-M623</f>
        <v>0</v>
      </c>
      <c r="O623" s="178" t="str">
        <f t="shared" ref="O623:O624" si="94">IF(AND(ISBLANK(H623),N623&lt;&gt;0),"Rev detil","")</f>
        <v/>
      </c>
      <c r="P623" s="180"/>
      <c r="Q623" s="180"/>
      <c r="T623" s="50" cm="1">
        <f t="array" ref="T623">_xlfn._xlws.FILTER(cek_realisasi[Akrual],cek_realisasi[Akun]=Pasca_rakernis[[#This Row],[Column1]],0)</f>
        <v>0</v>
      </c>
      <c r="U623" s="50">
        <f>IF(Pasca_rakernis[[#This Row],[Akrual]]&gt;Pasca_rakernis[[#This Row],[JUMLAH ]],Pasca_rakernis[[#This Row],[Akrual]]-Pasca_rakernis[[#This Row],[JUMLAH ]],0)</f>
        <v>0</v>
      </c>
    </row>
    <row r="624" spans="1:21" ht="13.2" hidden="1" x14ac:dyDescent="0.25">
      <c r="A624" s="1" t="s">
        <v>452</v>
      </c>
      <c r="B624" s="48"/>
      <c r="C624" s="49" t="s">
        <v>929</v>
      </c>
      <c r="D624" s="48">
        <v>1</v>
      </c>
      <c r="E624" s="48" t="s">
        <v>120</v>
      </c>
      <c r="F624" s="50">
        <v>250000</v>
      </c>
      <c r="G624" s="122">
        <f>ROUNDDOWN(D624*F624,-3)</f>
        <v>250000</v>
      </c>
      <c r="H624" s="150"/>
      <c r="I624" s="49" t="s">
        <v>929</v>
      </c>
      <c r="J624" s="48">
        <v>1</v>
      </c>
      <c r="K624" s="48" t="s">
        <v>120</v>
      </c>
      <c r="L624" s="50">
        <v>250000</v>
      </c>
      <c r="M624" s="50">
        <f>ROUNDDOWN(J624*L624,-3)</f>
        <v>250000</v>
      </c>
      <c r="N624" s="247">
        <f>G624-M624</f>
        <v>0</v>
      </c>
      <c r="O624" s="178" t="str">
        <f t="shared" si="94"/>
        <v/>
      </c>
      <c r="P624" s="180"/>
      <c r="Q624" s="180"/>
      <c r="T624" s="50" cm="1">
        <f t="array" ref="T624">_xlfn._xlws.FILTER(cek_realisasi[Akrual],cek_realisasi[Akun]=Pasca_rakernis[[#This Row],[Column1]],0)</f>
        <v>0</v>
      </c>
      <c r="U624" s="50">
        <f>IF(Pasca_rakernis[[#This Row],[Akrual]]&gt;Pasca_rakernis[[#This Row],[JUMLAH ]],Pasca_rakernis[[#This Row],[Akrual]]-Pasca_rakernis[[#This Row],[JUMLAH ]],0)</f>
        <v>0</v>
      </c>
    </row>
    <row r="625" spans="1:21" ht="13.2" hidden="1" x14ac:dyDescent="0.25">
      <c r="A625" s="1" t="s">
        <v>453</v>
      </c>
      <c r="B625" s="51" t="s">
        <v>528</v>
      </c>
      <c r="C625" s="52" t="s">
        <v>31</v>
      </c>
      <c r="D625" s="51"/>
      <c r="E625" s="51"/>
      <c r="F625" s="53"/>
      <c r="G625" s="123">
        <f>G626</f>
        <v>10000000</v>
      </c>
      <c r="H625" s="151" t="s">
        <v>528</v>
      </c>
      <c r="I625" s="52" t="s">
        <v>31</v>
      </c>
      <c r="J625" s="51"/>
      <c r="K625" s="51"/>
      <c r="L625" s="53"/>
      <c r="M625" s="53">
        <f>M626</f>
        <v>10000000</v>
      </c>
      <c r="N625" s="324">
        <f>N626</f>
        <v>0</v>
      </c>
      <c r="O625" s="209"/>
      <c r="P625" s="180"/>
      <c r="Q625" s="180"/>
      <c r="R625" s="4" t="s">
        <v>433</v>
      </c>
      <c r="S625" s="223" t="s">
        <v>508</v>
      </c>
      <c r="T625" s="53" cm="1">
        <f t="array" ref="T625">_xlfn._xlws.FILTER(cek_realisasi[Akrual],cek_realisasi[Akun]=Pasca_rakernis[[#This Row],[Column1]],0)</f>
        <v>0</v>
      </c>
      <c r="U625" s="53">
        <f>IF(Pasca_rakernis[[#This Row],[Akrual]]&gt;Pasca_rakernis[[#This Row],[JUMLAH ]],Pasca_rakernis[[#This Row],[Akrual]]-Pasca_rakernis[[#This Row],[JUMLAH ]],0)</f>
        <v>0</v>
      </c>
    </row>
    <row r="626" spans="1:21" ht="13.2" hidden="1" x14ac:dyDescent="0.25">
      <c r="A626" s="1" t="s">
        <v>454</v>
      </c>
      <c r="B626" s="48"/>
      <c r="C626" s="49" t="s">
        <v>558</v>
      </c>
      <c r="D626" s="48">
        <v>10</v>
      </c>
      <c r="E626" s="48" t="s">
        <v>33</v>
      </c>
      <c r="F626" s="50">
        <v>1000000</v>
      </c>
      <c r="G626" s="122">
        <f>ROUNDDOWN(D626*F626,-3)</f>
        <v>10000000</v>
      </c>
      <c r="H626" s="150"/>
      <c r="I626" s="49" t="s">
        <v>558</v>
      </c>
      <c r="J626" s="48">
        <v>10</v>
      </c>
      <c r="K626" s="48" t="s">
        <v>33</v>
      </c>
      <c r="L626" s="50">
        <v>1000000</v>
      </c>
      <c r="M626" s="50">
        <f>ROUNDDOWN(J626*L626,-3)</f>
        <v>10000000</v>
      </c>
      <c r="N626" s="247">
        <f>G626-M626</f>
        <v>0</v>
      </c>
      <c r="O626" s="178" t="str">
        <f>IF(AND(ISBLANK(H626),N626&lt;&gt;0),"Rev detil","")</f>
        <v/>
      </c>
      <c r="P626" s="180"/>
      <c r="Q626" s="180"/>
      <c r="T626" s="50" cm="1">
        <f t="array" ref="T626">_xlfn._xlws.FILTER(cek_realisasi[Akrual],cek_realisasi[Akun]=Pasca_rakernis[[#This Row],[Column1]],0)</f>
        <v>0</v>
      </c>
      <c r="U626" s="50">
        <f>IF(Pasca_rakernis[[#This Row],[Akrual]]&gt;Pasca_rakernis[[#This Row],[JUMLAH ]],Pasca_rakernis[[#This Row],[Akrual]]-Pasca_rakernis[[#This Row],[JUMLAH ]],0)</f>
        <v>0</v>
      </c>
    </row>
    <row r="627" spans="1:21" ht="13.2" hidden="1" x14ac:dyDescent="0.25">
      <c r="A627" s="1" t="s">
        <v>455</v>
      </c>
      <c r="B627" s="51" t="s">
        <v>930</v>
      </c>
      <c r="C627" s="52" t="s">
        <v>185</v>
      </c>
      <c r="D627" s="51"/>
      <c r="E627" s="51"/>
      <c r="F627" s="53"/>
      <c r="G627" s="123">
        <f>G628</f>
        <v>76950000</v>
      </c>
      <c r="H627" s="151" t="s">
        <v>930</v>
      </c>
      <c r="I627" s="52" t="s">
        <v>185</v>
      </c>
      <c r="J627" s="51"/>
      <c r="K627" s="51"/>
      <c r="L627" s="53"/>
      <c r="M627" s="53">
        <f>M628</f>
        <v>76950000</v>
      </c>
      <c r="N627" s="324">
        <f>N628</f>
        <v>0</v>
      </c>
      <c r="O627" s="209"/>
      <c r="P627" s="180"/>
      <c r="Q627" s="180"/>
      <c r="R627" s="4" t="s">
        <v>433</v>
      </c>
      <c r="S627" s="223" t="s">
        <v>508</v>
      </c>
      <c r="T627" s="53" cm="1">
        <f t="array" ref="T627">_xlfn._xlws.FILTER(cek_realisasi[Akrual],cek_realisasi[Akun]=Pasca_rakernis[[#This Row],[Column1]],0)</f>
        <v>0</v>
      </c>
      <c r="U627" s="53">
        <f>IF(Pasca_rakernis[[#This Row],[Akrual]]&gt;Pasca_rakernis[[#This Row],[JUMLAH ]],Pasca_rakernis[[#This Row],[Akrual]]-Pasca_rakernis[[#This Row],[JUMLAH ]],0)</f>
        <v>0</v>
      </c>
    </row>
    <row r="628" spans="1:21" ht="13.2" hidden="1" x14ac:dyDescent="0.25">
      <c r="A628" s="22" t="s">
        <v>456</v>
      </c>
      <c r="B628" s="48"/>
      <c r="C628" s="49" t="s">
        <v>931</v>
      </c>
      <c r="D628" s="48">
        <v>90</v>
      </c>
      <c r="E628" s="48" t="s">
        <v>26</v>
      </c>
      <c r="F628" s="50">
        <v>855000</v>
      </c>
      <c r="G628" s="122">
        <f>ROUNDDOWN(D628*F628,-3)</f>
        <v>76950000</v>
      </c>
      <c r="H628" s="150"/>
      <c r="I628" s="49" t="s">
        <v>931</v>
      </c>
      <c r="J628" s="48">
        <v>90</v>
      </c>
      <c r="K628" s="48" t="s">
        <v>26</v>
      </c>
      <c r="L628" s="50">
        <v>855000</v>
      </c>
      <c r="M628" s="50">
        <f>ROUNDDOWN(J628*L628,-3)</f>
        <v>76950000</v>
      </c>
      <c r="N628" s="247">
        <f>G628-M628</f>
        <v>0</v>
      </c>
      <c r="O628" s="178" t="str">
        <f>IF(AND(ISBLANK(H628),N628&lt;&gt;0),"Rev detil","")</f>
        <v/>
      </c>
      <c r="P628" s="180"/>
      <c r="Q628" s="180"/>
      <c r="T628" s="50" cm="1">
        <f t="array" ref="T628">_xlfn._xlws.FILTER(cek_realisasi[Akrual],cek_realisasi[Akun]=Pasca_rakernis[[#This Row],[Column1]],0)</f>
        <v>0</v>
      </c>
      <c r="U628" s="50">
        <f>IF(Pasca_rakernis[[#This Row],[Akrual]]&gt;Pasca_rakernis[[#This Row],[JUMLAH ]],Pasca_rakernis[[#This Row],[Akrual]]-Pasca_rakernis[[#This Row],[JUMLAH ]],0)</f>
        <v>0</v>
      </c>
    </row>
    <row r="629" spans="1:21" ht="13.2" hidden="1" x14ac:dyDescent="0.25">
      <c r="A629" s="1" t="s">
        <v>457</v>
      </c>
      <c r="B629" s="57" t="s">
        <v>525</v>
      </c>
      <c r="C629" s="58" t="s">
        <v>35</v>
      </c>
      <c r="D629" s="57"/>
      <c r="E629" s="57"/>
      <c r="F629" s="59"/>
      <c r="G629" s="125">
        <f>SUM(G630:G631)</f>
        <v>234600000</v>
      </c>
      <c r="H629" s="153" t="s">
        <v>525</v>
      </c>
      <c r="I629" s="58" t="s">
        <v>35</v>
      </c>
      <c r="J629" s="57"/>
      <c r="K629" s="57"/>
      <c r="L629" s="59"/>
      <c r="M629" s="59">
        <f>SUM(M630:M631)</f>
        <v>234600000</v>
      </c>
      <c r="N629" s="325">
        <f>SUM(N630:N631)</f>
        <v>0</v>
      </c>
      <c r="O629" s="211"/>
      <c r="P629" s="180"/>
      <c r="Q629" s="180"/>
      <c r="R629" s="4" t="s">
        <v>433</v>
      </c>
      <c r="S629" s="223" t="s">
        <v>508</v>
      </c>
      <c r="T629" s="59" cm="1">
        <f t="array" ref="T629">_xlfn._xlws.FILTER(cek_realisasi[Akrual],cek_realisasi[Akun]=Pasca_rakernis[[#This Row],[Column1]],0)</f>
        <v>0</v>
      </c>
      <c r="U629" s="59">
        <f>IF(Pasca_rakernis[[#This Row],[Akrual]]&gt;Pasca_rakernis[[#This Row],[JUMLAH ]],Pasca_rakernis[[#This Row],[Akrual]]-Pasca_rakernis[[#This Row],[JUMLAH ]],0)</f>
        <v>0</v>
      </c>
    </row>
    <row r="630" spans="1:21" ht="26.4" hidden="1" x14ac:dyDescent="0.25">
      <c r="A630" s="1" t="s">
        <v>458</v>
      </c>
      <c r="B630" s="48"/>
      <c r="C630" s="49" t="s">
        <v>932</v>
      </c>
      <c r="D630" s="48">
        <v>20</v>
      </c>
      <c r="E630" s="48" t="s">
        <v>26</v>
      </c>
      <c r="F630" s="50">
        <v>5500000</v>
      </c>
      <c r="G630" s="122">
        <f>ROUNDDOWN(D630*F630,-3)</f>
        <v>110000000</v>
      </c>
      <c r="H630" s="150"/>
      <c r="I630" s="49" t="s">
        <v>932</v>
      </c>
      <c r="J630" s="48">
        <v>20</v>
      </c>
      <c r="K630" s="48" t="s">
        <v>26</v>
      </c>
      <c r="L630" s="50">
        <v>5500000</v>
      </c>
      <c r="M630" s="50">
        <f>ROUNDDOWN(J630*L630,-3)</f>
        <v>110000000</v>
      </c>
      <c r="N630" s="247">
        <f>G630-M630</f>
        <v>0</v>
      </c>
      <c r="O630" s="178" t="str">
        <f t="shared" ref="O630:O631" si="95">IF(AND(ISBLANK(H630),N630&lt;&gt;0),"Rev detil","")</f>
        <v/>
      </c>
      <c r="P630" s="180"/>
      <c r="Q630" s="180"/>
      <c r="T630" s="50" cm="1">
        <f t="array" ref="T630">_xlfn._xlws.FILTER(cek_realisasi[Akrual],cek_realisasi[Akun]=Pasca_rakernis[[#This Row],[Column1]],0)</f>
        <v>0</v>
      </c>
      <c r="U630" s="50">
        <f>IF(Pasca_rakernis[[#This Row],[Akrual]]&gt;Pasca_rakernis[[#This Row],[JUMLAH ]],Pasca_rakernis[[#This Row],[Akrual]]-Pasca_rakernis[[#This Row],[JUMLAH ]],0)</f>
        <v>0</v>
      </c>
    </row>
    <row r="631" spans="1:21" ht="13.2" hidden="1" x14ac:dyDescent="0.25">
      <c r="A631" s="1" t="s">
        <v>459</v>
      </c>
      <c r="B631" s="48"/>
      <c r="C631" s="49" t="s">
        <v>933</v>
      </c>
      <c r="D631" s="48">
        <v>89</v>
      </c>
      <c r="E631" s="48" t="s">
        <v>26</v>
      </c>
      <c r="F631" s="50">
        <v>1400000</v>
      </c>
      <c r="G631" s="122">
        <f>ROUNDDOWN(D631*F631,-3)</f>
        <v>124600000</v>
      </c>
      <c r="H631" s="150"/>
      <c r="I631" s="49" t="s">
        <v>933</v>
      </c>
      <c r="J631" s="48">
        <v>89</v>
      </c>
      <c r="K631" s="48" t="s">
        <v>26</v>
      </c>
      <c r="L631" s="50">
        <v>1400000</v>
      </c>
      <c r="M631" s="50">
        <f>ROUNDDOWN(J631*L631,-3)</f>
        <v>124600000</v>
      </c>
      <c r="N631" s="247">
        <f>G631-M631</f>
        <v>0</v>
      </c>
      <c r="O631" s="178" t="str">
        <f t="shared" si="95"/>
        <v/>
      </c>
      <c r="P631" s="180"/>
      <c r="Q631" s="180"/>
      <c r="T631" s="50" cm="1">
        <f t="array" ref="T631">_xlfn._xlws.FILTER(cek_realisasi[Akrual],cek_realisasi[Akun]=Pasca_rakernis[[#This Row],[Column1]],0)</f>
        <v>0</v>
      </c>
      <c r="U631" s="50">
        <f>IF(Pasca_rakernis[[#This Row],[Akrual]]&gt;Pasca_rakernis[[#This Row],[JUMLAH ]],Pasca_rakernis[[#This Row],[Akrual]]-Pasca_rakernis[[#This Row],[JUMLAH ]],0)</f>
        <v>0</v>
      </c>
    </row>
    <row r="632" spans="1:21" ht="13.2" hidden="1" x14ac:dyDescent="0.25">
      <c r="A632" s="1" t="s">
        <v>460</v>
      </c>
      <c r="B632" s="63" t="s">
        <v>38</v>
      </c>
      <c r="C632" s="64" t="s">
        <v>461</v>
      </c>
      <c r="D632" s="63"/>
      <c r="E632" s="63"/>
      <c r="F632" s="65"/>
      <c r="G632" s="127">
        <f>SUM(G633,G640,G643,G645,G648)</f>
        <v>5699412000</v>
      </c>
      <c r="H632" s="155" t="s">
        <v>38</v>
      </c>
      <c r="I632" s="64" t="s">
        <v>461</v>
      </c>
      <c r="J632" s="63"/>
      <c r="K632" s="63"/>
      <c r="L632" s="65"/>
      <c r="M632" s="65">
        <f>SUM(M633,M640,M643,M645,M648)</f>
        <v>5699412000</v>
      </c>
      <c r="N632" s="327">
        <f>SUM(N633,N640,N643,N645,N648)</f>
        <v>0</v>
      </c>
      <c r="O632" s="213"/>
      <c r="P632" s="180" t="s">
        <v>507</v>
      </c>
      <c r="Q632" s="180" t="s">
        <v>508</v>
      </c>
      <c r="S632" s="223"/>
      <c r="T632" s="65" cm="1">
        <f t="array" ref="T632">_xlfn._xlws.FILTER(cek_realisasi[Akrual],cek_realisasi[Akun]=Pasca_rakernis[[#This Row],[Column1]],0)</f>
        <v>3032127258</v>
      </c>
      <c r="U632" s="65">
        <f>IF(Pasca_rakernis[[#This Row],[Akrual]]&gt;Pasca_rakernis[[#This Row],[JUMLAH ]],Pasca_rakernis[[#This Row],[Akrual]]-Pasca_rakernis[[#This Row],[JUMLAH ]],0)</f>
        <v>0</v>
      </c>
    </row>
    <row r="633" spans="1:21" ht="13.2" hidden="1" x14ac:dyDescent="0.25">
      <c r="A633" s="1" t="s">
        <v>462</v>
      </c>
      <c r="B633" s="45" t="s">
        <v>523</v>
      </c>
      <c r="C633" s="46" t="s">
        <v>24</v>
      </c>
      <c r="D633" s="45"/>
      <c r="E633" s="45"/>
      <c r="F633" s="47"/>
      <c r="G633" s="121">
        <f>SUM(G634:G639)</f>
        <v>64620000</v>
      </c>
      <c r="H633" s="149" t="s">
        <v>523</v>
      </c>
      <c r="I633" s="46" t="s">
        <v>24</v>
      </c>
      <c r="J633" s="45"/>
      <c r="K633" s="45"/>
      <c r="L633" s="47"/>
      <c r="M633" s="47">
        <f>SUM(M634:M639)</f>
        <v>64620000</v>
      </c>
      <c r="N633" s="323">
        <f>SUM(N634:N639)</f>
        <v>0</v>
      </c>
      <c r="O633" s="208"/>
      <c r="P633" s="180"/>
      <c r="Q633" s="180"/>
      <c r="R633" s="4" t="s">
        <v>433</v>
      </c>
      <c r="S633" s="223" t="s">
        <v>508</v>
      </c>
      <c r="T633" s="47" cm="1">
        <f t="array" ref="T633">_xlfn._xlws.FILTER(cek_realisasi[Akrual],cek_realisasi[Akun]=Pasca_rakernis[[#This Row],[Column1]],0)</f>
        <v>9993450</v>
      </c>
      <c r="U633" s="47">
        <f>IF(Pasca_rakernis[[#This Row],[Akrual]]&gt;Pasca_rakernis[[#This Row],[JUMLAH ]],Pasca_rakernis[[#This Row],[Akrual]]-Pasca_rakernis[[#This Row],[JUMLAH ]],0)</f>
        <v>0</v>
      </c>
    </row>
    <row r="634" spans="1:21" ht="13.2" hidden="1" x14ac:dyDescent="0.25">
      <c r="A634" s="1" t="s">
        <v>463</v>
      </c>
      <c r="B634" s="48"/>
      <c r="C634" s="49" t="s">
        <v>554</v>
      </c>
      <c r="D634" s="48">
        <v>100</v>
      </c>
      <c r="E634" s="48" t="s">
        <v>26</v>
      </c>
      <c r="F634" s="50">
        <v>70000</v>
      </c>
      <c r="G634" s="122">
        <f t="shared" ref="G634:G639" si="96">ROUNDDOWN(D634*F634,-3)</f>
        <v>7000000</v>
      </c>
      <c r="H634" s="150"/>
      <c r="I634" s="49" t="s">
        <v>554</v>
      </c>
      <c r="J634" s="48">
        <v>100</v>
      </c>
      <c r="K634" s="48" t="s">
        <v>26</v>
      </c>
      <c r="L634" s="50">
        <v>70000</v>
      </c>
      <c r="M634" s="50">
        <f t="shared" ref="M634:M639" si="97">ROUNDDOWN(J634*L634,-3)</f>
        <v>7000000</v>
      </c>
      <c r="N634" s="247">
        <f t="shared" ref="N634:N639" si="98">G634-M634</f>
        <v>0</v>
      </c>
      <c r="O634" s="178" t="str">
        <f t="shared" ref="O634:O639" si="99">IF(AND(ISBLANK(H634),N634&lt;&gt;0),"Rev detil","")</f>
        <v/>
      </c>
      <c r="P634" s="180"/>
      <c r="Q634" s="180"/>
      <c r="T634" s="50" cm="1">
        <f t="array" ref="T634">_xlfn._xlws.FILTER(cek_realisasi[Akrual],cek_realisasi[Akun]=Pasca_rakernis[[#This Row],[Column1]],0)</f>
        <v>2160000</v>
      </c>
      <c r="U634" s="50">
        <f>IF(Pasca_rakernis[[#This Row],[Akrual]]&gt;Pasca_rakernis[[#This Row],[JUMLAH ]],Pasca_rakernis[[#This Row],[Akrual]]-Pasca_rakernis[[#This Row],[JUMLAH ]],0)</f>
        <v>0</v>
      </c>
    </row>
    <row r="635" spans="1:21" ht="13.2" hidden="1" x14ac:dyDescent="0.25">
      <c r="A635" s="1" t="s">
        <v>464</v>
      </c>
      <c r="B635" s="48"/>
      <c r="C635" s="49" t="s">
        <v>555</v>
      </c>
      <c r="D635" s="48">
        <v>8</v>
      </c>
      <c r="E635" s="48" t="s">
        <v>120</v>
      </c>
      <c r="F635" s="50">
        <v>1500000</v>
      </c>
      <c r="G635" s="122">
        <f t="shared" si="96"/>
        <v>12000000</v>
      </c>
      <c r="H635" s="150"/>
      <c r="I635" s="49" t="s">
        <v>555</v>
      </c>
      <c r="J635" s="48">
        <v>8</v>
      </c>
      <c r="K635" s="48" t="s">
        <v>120</v>
      </c>
      <c r="L635" s="50">
        <v>1500000</v>
      </c>
      <c r="M635" s="50">
        <f t="shared" si="97"/>
        <v>12000000</v>
      </c>
      <c r="N635" s="247">
        <f t="shared" si="98"/>
        <v>0</v>
      </c>
      <c r="O635" s="178" t="str">
        <f t="shared" si="99"/>
        <v/>
      </c>
      <c r="P635" s="180"/>
      <c r="Q635" s="180"/>
      <c r="T635" s="50" cm="1">
        <f t="array" ref="T635">_xlfn._xlws.FILTER(cek_realisasi[Akrual],cek_realisasi[Akun]=Pasca_rakernis[[#This Row],[Column1]],0)</f>
        <v>2932450</v>
      </c>
      <c r="U635" s="50">
        <f>IF(Pasca_rakernis[[#This Row],[Akrual]]&gt;Pasca_rakernis[[#This Row],[JUMLAH ]],Pasca_rakernis[[#This Row],[Akrual]]-Pasca_rakernis[[#This Row],[JUMLAH ]],0)</f>
        <v>0</v>
      </c>
    </row>
    <row r="636" spans="1:21" ht="13.2" hidden="1" x14ac:dyDescent="0.25">
      <c r="A636" s="1" t="s">
        <v>465</v>
      </c>
      <c r="B636" s="48"/>
      <c r="C636" s="49" t="s">
        <v>556</v>
      </c>
      <c r="D636" s="48">
        <v>8</v>
      </c>
      <c r="E636" s="48" t="s">
        <v>120</v>
      </c>
      <c r="F636" s="50">
        <v>1500000</v>
      </c>
      <c r="G636" s="122">
        <f t="shared" si="96"/>
        <v>12000000</v>
      </c>
      <c r="H636" s="150"/>
      <c r="I636" s="49" t="s">
        <v>556</v>
      </c>
      <c r="J636" s="48">
        <v>8</v>
      </c>
      <c r="K636" s="48" t="s">
        <v>120</v>
      </c>
      <c r="L636" s="50">
        <v>1500000</v>
      </c>
      <c r="M636" s="50">
        <f t="shared" si="97"/>
        <v>12000000</v>
      </c>
      <c r="N636" s="247">
        <f t="shared" si="98"/>
        <v>0</v>
      </c>
      <c r="O636" s="178" t="str">
        <f t="shared" si="99"/>
        <v/>
      </c>
      <c r="P636" s="180"/>
      <c r="Q636" s="180"/>
      <c r="T636" s="50" cm="1">
        <f t="array" ref="T636">_xlfn._xlws.FILTER(cek_realisasi[Akrual],cek_realisasi[Akun]=Pasca_rakernis[[#This Row],[Column1]],0)</f>
        <v>2910000</v>
      </c>
      <c r="U636" s="50">
        <f>IF(Pasca_rakernis[[#This Row],[Akrual]]&gt;Pasca_rakernis[[#This Row],[JUMLAH ]],Pasca_rakernis[[#This Row],[Akrual]]-Pasca_rakernis[[#This Row],[JUMLAH ]],0)</f>
        <v>0</v>
      </c>
    </row>
    <row r="637" spans="1:21" ht="15" hidden="1" x14ac:dyDescent="0.25">
      <c r="A637" s="1" t="s">
        <v>466</v>
      </c>
      <c r="B637" s="48"/>
      <c r="C637" s="49" t="s">
        <v>557</v>
      </c>
      <c r="D637" s="48">
        <v>8</v>
      </c>
      <c r="E637" s="112" t="s">
        <v>120</v>
      </c>
      <c r="F637" s="50">
        <v>1000000</v>
      </c>
      <c r="G637" s="122">
        <f t="shared" si="96"/>
        <v>8000000</v>
      </c>
      <c r="H637" s="150"/>
      <c r="I637" s="49" t="s">
        <v>557</v>
      </c>
      <c r="J637" s="48">
        <v>8</v>
      </c>
      <c r="K637" s="48" t="s">
        <v>120</v>
      </c>
      <c r="L637" s="50">
        <v>1000000</v>
      </c>
      <c r="M637" s="50">
        <f t="shared" si="97"/>
        <v>8000000</v>
      </c>
      <c r="N637" s="247">
        <f t="shared" si="98"/>
        <v>0</v>
      </c>
      <c r="O637" s="178" t="str">
        <f t="shared" si="99"/>
        <v/>
      </c>
      <c r="P637" s="180"/>
      <c r="Q637" s="180"/>
      <c r="T637" s="50" cm="1">
        <f t="array" ref="T637">_xlfn._xlws.FILTER(cek_realisasi[Akrual],cek_realisasi[Akun]=Pasca_rakernis[[#This Row],[Column1]],0)</f>
        <v>1991000</v>
      </c>
      <c r="U637" s="50">
        <f>IF(Pasca_rakernis[[#This Row],[Akrual]]&gt;Pasca_rakernis[[#This Row],[JUMLAH ]],Pasca_rakernis[[#This Row],[Akrual]]-Pasca_rakernis[[#This Row],[JUMLAH ]],0)</f>
        <v>0</v>
      </c>
    </row>
    <row r="638" spans="1:21" ht="15" hidden="1" x14ac:dyDescent="0.25">
      <c r="A638" s="1" t="s">
        <v>467</v>
      </c>
      <c r="B638" s="48"/>
      <c r="C638" s="49" t="s">
        <v>829</v>
      </c>
      <c r="D638" s="48">
        <v>30</v>
      </c>
      <c r="E638" s="112" t="s">
        <v>59</v>
      </c>
      <c r="F638" s="50">
        <v>350000</v>
      </c>
      <c r="G638" s="122">
        <f t="shared" si="96"/>
        <v>10500000</v>
      </c>
      <c r="H638" s="150"/>
      <c r="I638" s="49" t="s">
        <v>829</v>
      </c>
      <c r="J638" s="48">
        <v>30</v>
      </c>
      <c r="K638" s="48" t="s">
        <v>59</v>
      </c>
      <c r="L638" s="50">
        <v>350000</v>
      </c>
      <c r="M638" s="50">
        <f t="shared" si="97"/>
        <v>10500000</v>
      </c>
      <c r="N638" s="247">
        <f t="shared" si="98"/>
        <v>0</v>
      </c>
      <c r="O638" s="178" t="str">
        <f t="shared" si="99"/>
        <v/>
      </c>
      <c r="P638" s="180"/>
      <c r="Q638" s="180"/>
      <c r="T638" s="50" cm="1">
        <f t="array" ref="T638">_xlfn._xlws.FILTER(cek_realisasi[Akrual],cek_realisasi[Akun]=Pasca_rakernis[[#This Row],[Column1]],0)</f>
        <v>0</v>
      </c>
      <c r="U638" s="50">
        <f>IF(Pasca_rakernis[[#This Row],[Akrual]]&gt;Pasca_rakernis[[#This Row],[JUMLAH ]],Pasca_rakernis[[#This Row],[Akrual]]-Pasca_rakernis[[#This Row],[JUMLAH ]],0)</f>
        <v>0</v>
      </c>
    </row>
    <row r="639" spans="1:21" ht="15" hidden="1" x14ac:dyDescent="0.25">
      <c r="A639" s="1" t="s">
        <v>934</v>
      </c>
      <c r="B639" s="48"/>
      <c r="C639" s="49" t="s">
        <v>831</v>
      </c>
      <c r="D639" s="48">
        <v>54</v>
      </c>
      <c r="E639" s="112" t="s">
        <v>935</v>
      </c>
      <c r="F639" s="50">
        <v>280000</v>
      </c>
      <c r="G639" s="122">
        <f t="shared" si="96"/>
        <v>15120000</v>
      </c>
      <c r="H639" s="150"/>
      <c r="I639" s="49" t="s">
        <v>831</v>
      </c>
      <c r="J639" s="48">
        <v>54</v>
      </c>
      <c r="K639" s="48" t="s">
        <v>935</v>
      </c>
      <c r="L639" s="50">
        <v>280000</v>
      </c>
      <c r="M639" s="50">
        <f t="shared" si="97"/>
        <v>15120000</v>
      </c>
      <c r="N639" s="247">
        <f t="shared" si="98"/>
        <v>0</v>
      </c>
      <c r="O639" s="178" t="str">
        <f t="shared" si="99"/>
        <v/>
      </c>
      <c r="P639" s="180"/>
      <c r="Q639" s="180"/>
      <c r="T639" s="50" cm="1">
        <f t="array" ref="T639">_xlfn._xlws.FILTER(cek_realisasi[Akrual],cek_realisasi[Akun]=Pasca_rakernis[[#This Row],[Column1]],0)</f>
        <v>0</v>
      </c>
      <c r="U639" s="50">
        <f>IF(Pasca_rakernis[[#This Row],[Akrual]]&gt;Pasca_rakernis[[#This Row],[JUMLAH ]],Pasca_rakernis[[#This Row],[Akrual]]-Pasca_rakernis[[#This Row],[JUMLAH ]],0)</f>
        <v>0</v>
      </c>
    </row>
    <row r="640" spans="1:21" ht="15.6" hidden="1" x14ac:dyDescent="0.25">
      <c r="A640" s="1" t="s">
        <v>468</v>
      </c>
      <c r="B640" s="51" t="s">
        <v>524</v>
      </c>
      <c r="C640" s="52" t="s">
        <v>73</v>
      </c>
      <c r="D640" s="51"/>
      <c r="E640" s="113"/>
      <c r="F640" s="53"/>
      <c r="G640" s="123">
        <f>SUM(G641:G642)</f>
        <v>5257592000</v>
      </c>
      <c r="H640" s="151" t="s">
        <v>524</v>
      </c>
      <c r="I640" s="52" t="s">
        <v>73</v>
      </c>
      <c r="J640" s="51"/>
      <c r="K640" s="48"/>
      <c r="L640" s="53"/>
      <c r="M640" s="53">
        <f>SUM(M641:M642)</f>
        <v>5257592000</v>
      </c>
      <c r="N640" s="324">
        <f>SUM(N641:N642)</f>
        <v>0</v>
      </c>
      <c r="O640" s="209"/>
      <c r="P640" s="180"/>
      <c r="Q640" s="180"/>
      <c r="R640" s="4" t="s">
        <v>433</v>
      </c>
      <c r="S640" s="223" t="s">
        <v>508</v>
      </c>
      <c r="T640" s="53" cm="1">
        <f t="array" ref="T640">_xlfn._xlws.FILTER(cek_realisasi[Akrual],cek_realisasi[Akun]=Pasca_rakernis[[#This Row],[Column1]],0)</f>
        <v>2959710248</v>
      </c>
      <c r="U640" s="53">
        <f>IF(Pasca_rakernis[[#This Row],[Akrual]]&gt;Pasca_rakernis[[#This Row],[JUMLAH ]],Pasca_rakernis[[#This Row],[Akrual]]-Pasca_rakernis[[#This Row],[JUMLAH ]],0)</f>
        <v>0</v>
      </c>
    </row>
    <row r="641" spans="1:21" ht="15" hidden="1" x14ac:dyDescent="0.25">
      <c r="A641" s="1" t="s">
        <v>469</v>
      </c>
      <c r="B641" s="48"/>
      <c r="C641" s="49" t="s">
        <v>928</v>
      </c>
      <c r="D641" s="48">
        <v>101</v>
      </c>
      <c r="E641" s="112" t="s">
        <v>26</v>
      </c>
      <c r="F641" s="50">
        <v>52047941</v>
      </c>
      <c r="G641" s="122">
        <f>ROUNDDOWN(D641*F641,-3)</f>
        <v>5256842000</v>
      </c>
      <c r="H641" s="150"/>
      <c r="I641" s="49" t="s">
        <v>928</v>
      </c>
      <c r="J641" s="48">
        <v>101</v>
      </c>
      <c r="K641" s="48" t="s">
        <v>26</v>
      </c>
      <c r="L641" s="50">
        <v>52047941</v>
      </c>
      <c r="M641" s="50">
        <f>ROUNDDOWN(J641*L641,-3)</f>
        <v>5256842000</v>
      </c>
      <c r="N641" s="247">
        <f>G641-M641</f>
        <v>0</v>
      </c>
      <c r="O641" s="178" t="str">
        <f t="shared" ref="O641:O642" si="100">IF(AND(ISBLANK(H641),N641&lt;&gt;0),"Rev detil","")</f>
        <v/>
      </c>
      <c r="P641" s="180"/>
      <c r="Q641" s="180"/>
      <c r="T641" s="50" cm="1">
        <f t="array" ref="T641">_xlfn._xlws.FILTER(cek_realisasi[Akrual],cek_realisasi[Akun]=Pasca_rakernis[[#This Row],[Column1]],0)</f>
        <v>2959710248</v>
      </c>
      <c r="U641" s="50">
        <f>IF(Pasca_rakernis[[#This Row],[Akrual]]&gt;Pasca_rakernis[[#This Row],[JUMLAH ]],Pasca_rakernis[[#This Row],[Akrual]]-Pasca_rakernis[[#This Row],[JUMLAH ]],0)</f>
        <v>0</v>
      </c>
    </row>
    <row r="642" spans="1:21" ht="15" hidden="1" x14ac:dyDescent="0.25">
      <c r="A642" s="1" t="s">
        <v>470</v>
      </c>
      <c r="B642" s="48"/>
      <c r="C642" s="49" t="s">
        <v>929</v>
      </c>
      <c r="D642" s="48">
        <v>3</v>
      </c>
      <c r="E642" s="112" t="s">
        <v>120</v>
      </c>
      <c r="F642" s="50">
        <v>250000</v>
      </c>
      <c r="G642" s="122">
        <f>ROUNDDOWN(D642*F642,-3)</f>
        <v>750000</v>
      </c>
      <c r="H642" s="150"/>
      <c r="I642" s="49" t="s">
        <v>929</v>
      </c>
      <c r="J642" s="48">
        <v>3</v>
      </c>
      <c r="K642" s="48" t="s">
        <v>120</v>
      </c>
      <c r="L642" s="50">
        <v>250000</v>
      </c>
      <c r="M642" s="50">
        <f>ROUNDDOWN(J642*L642,-3)</f>
        <v>750000</v>
      </c>
      <c r="N642" s="247">
        <f>G642-M642</f>
        <v>0</v>
      </c>
      <c r="O642" s="178" t="str">
        <f t="shared" si="100"/>
        <v/>
      </c>
      <c r="P642" s="180"/>
      <c r="Q642" s="180"/>
      <c r="T642" s="50" cm="1">
        <f t="array" ref="T642">_xlfn._xlws.FILTER(cek_realisasi[Akrual],cek_realisasi[Akun]=Pasca_rakernis[[#This Row],[Column1]],0)</f>
        <v>0</v>
      </c>
      <c r="U642" s="50">
        <f>IF(Pasca_rakernis[[#This Row],[Akrual]]&gt;Pasca_rakernis[[#This Row],[JUMLAH ]],Pasca_rakernis[[#This Row],[Akrual]]-Pasca_rakernis[[#This Row],[JUMLAH ]],0)</f>
        <v>0</v>
      </c>
    </row>
    <row r="643" spans="1:21" ht="15.6" hidden="1" x14ac:dyDescent="0.25">
      <c r="A643" s="1" t="s">
        <v>471</v>
      </c>
      <c r="B643" s="51" t="s">
        <v>528</v>
      </c>
      <c r="C643" s="52" t="s">
        <v>31</v>
      </c>
      <c r="D643" s="51"/>
      <c r="E643" s="113"/>
      <c r="F643" s="53"/>
      <c r="G643" s="123">
        <f>G644</f>
        <v>20000000</v>
      </c>
      <c r="H643" s="151" t="s">
        <v>528</v>
      </c>
      <c r="I643" s="52" t="s">
        <v>31</v>
      </c>
      <c r="J643" s="51"/>
      <c r="K643" s="48"/>
      <c r="L643" s="53"/>
      <c r="M643" s="53">
        <f>M644</f>
        <v>20000000</v>
      </c>
      <c r="N643" s="324">
        <f>N644</f>
        <v>0</v>
      </c>
      <c r="O643" s="209"/>
      <c r="P643" s="180"/>
      <c r="Q643" s="180"/>
      <c r="R643" s="4" t="s">
        <v>433</v>
      </c>
      <c r="S643" s="223" t="s">
        <v>508</v>
      </c>
      <c r="T643" s="53" cm="1">
        <f t="array" ref="T643">_xlfn._xlws.FILTER(cek_realisasi[Akrual],cek_realisasi[Akun]=Pasca_rakernis[[#This Row],[Column1]],0)</f>
        <v>0</v>
      </c>
      <c r="U643" s="53">
        <f>IF(Pasca_rakernis[[#This Row],[Akrual]]&gt;Pasca_rakernis[[#This Row],[JUMLAH ]],Pasca_rakernis[[#This Row],[Akrual]]-Pasca_rakernis[[#This Row],[JUMLAH ]],0)</f>
        <v>0</v>
      </c>
    </row>
    <row r="644" spans="1:21" ht="15" hidden="1" x14ac:dyDescent="0.25">
      <c r="A644" s="1" t="s">
        <v>472</v>
      </c>
      <c r="B644" s="48"/>
      <c r="C644" s="49" t="s">
        <v>558</v>
      </c>
      <c r="D644" s="48">
        <v>20</v>
      </c>
      <c r="E644" s="112" t="s">
        <v>33</v>
      </c>
      <c r="F644" s="50">
        <v>1000000</v>
      </c>
      <c r="G644" s="122">
        <f>ROUNDDOWN(D644*F644,-3)</f>
        <v>20000000</v>
      </c>
      <c r="H644" s="150"/>
      <c r="I644" s="49" t="s">
        <v>558</v>
      </c>
      <c r="J644" s="48">
        <v>20</v>
      </c>
      <c r="K644" s="48" t="s">
        <v>33</v>
      </c>
      <c r="L644" s="50">
        <v>1000000</v>
      </c>
      <c r="M644" s="50">
        <f>ROUNDDOWN(J644*L644,-3)</f>
        <v>20000000</v>
      </c>
      <c r="N644" s="247">
        <f>G644-M644</f>
        <v>0</v>
      </c>
      <c r="O644" s="178" t="str">
        <f>IF(AND(ISBLANK(H644),N644&lt;&gt;0),"Rev detil","")</f>
        <v/>
      </c>
      <c r="P644" s="180"/>
      <c r="Q644" s="180"/>
      <c r="T644" s="50" cm="1">
        <f t="array" ref="T644">_xlfn._xlws.FILTER(cek_realisasi[Akrual],cek_realisasi[Akun]=Pasca_rakernis[[#This Row],[Column1]],0)</f>
        <v>0</v>
      </c>
      <c r="U644" s="50">
        <f>IF(Pasca_rakernis[[#This Row],[Akrual]]&gt;Pasca_rakernis[[#This Row],[JUMLAH ]],Pasca_rakernis[[#This Row],[Akrual]]-Pasca_rakernis[[#This Row],[JUMLAH ]],0)</f>
        <v>0</v>
      </c>
    </row>
    <row r="645" spans="1:21" ht="13.2" hidden="1" x14ac:dyDescent="0.25">
      <c r="A645" s="1" t="s">
        <v>473</v>
      </c>
      <c r="B645" s="51" t="s">
        <v>525</v>
      </c>
      <c r="C645" s="52" t="s">
        <v>35</v>
      </c>
      <c r="D645" s="51"/>
      <c r="E645" s="51"/>
      <c r="F645" s="53"/>
      <c r="G645" s="123">
        <f>SUM(G646:G647)</f>
        <v>152000000</v>
      </c>
      <c r="H645" s="151" t="s">
        <v>525</v>
      </c>
      <c r="I645" s="52" t="s">
        <v>35</v>
      </c>
      <c r="J645" s="51"/>
      <c r="K645" s="51"/>
      <c r="L645" s="53"/>
      <c r="M645" s="53">
        <f>SUM(M646:M647)</f>
        <v>152000000</v>
      </c>
      <c r="N645" s="324">
        <f>SUM(N646:N647)</f>
        <v>0</v>
      </c>
      <c r="O645" s="209"/>
      <c r="P645" s="180"/>
      <c r="Q645" s="180"/>
      <c r="R645" s="4" t="s">
        <v>433</v>
      </c>
      <c r="S645" s="223" t="s">
        <v>508</v>
      </c>
      <c r="T645" s="53" cm="1">
        <f t="array" ref="T645">_xlfn._xlws.FILTER(cek_realisasi[Akrual],cek_realisasi[Akun]=Pasca_rakernis[[#This Row],[Column1]],0)</f>
        <v>62423560</v>
      </c>
      <c r="U645" s="53">
        <f>IF(Pasca_rakernis[[#This Row],[Akrual]]&gt;Pasca_rakernis[[#This Row],[JUMLAH ]],Pasca_rakernis[[#This Row],[Akrual]]-Pasca_rakernis[[#This Row],[JUMLAH ]],0)</f>
        <v>0</v>
      </c>
    </row>
    <row r="646" spans="1:21" ht="26.4" hidden="1" x14ac:dyDescent="0.25">
      <c r="A646" s="1" t="s">
        <v>474</v>
      </c>
      <c r="B646" s="48"/>
      <c r="C646" s="49" t="s">
        <v>932</v>
      </c>
      <c r="D646" s="48">
        <v>20</v>
      </c>
      <c r="E646" s="48" t="s">
        <v>26</v>
      </c>
      <c r="F646" s="50">
        <v>5500000</v>
      </c>
      <c r="G646" s="122">
        <f>ROUNDDOWN(D646*F646,-3)</f>
        <v>110000000</v>
      </c>
      <c r="H646" s="150"/>
      <c r="I646" s="49" t="s">
        <v>932</v>
      </c>
      <c r="J646" s="48">
        <v>20</v>
      </c>
      <c r="K646" s="48" t="s">
        <v>26</v>
      </c>
      <c r="L646" s="50">
        <v>5500000</v>
      </c>
      <c r="M646" s="50">
        <f>ROUNDDOWN(J646*L646,-3)</f>
        <v>110000000</v>
      </c>
      <c r="N646" s="247">
        <f>G646-M646</f>
        <v>0</v>
      </c>
      <c r="O646" s="178" t="str">
        <f t="shared" ref="O646:O647" si="101">IF(AND(ISBLANK(H646),N646&lt;&gt;0),"Rev detil","")</f>
        <v/>
      </c>
      <c r="P646" s="180"/>
      <c r="Q646" s="180"/>
      <c r="T646" s="50" cm="1">
        <f t="array" ref="T646">_xlfn._xlws.FILTER(cek_realisasi[Akrual],cek_realisasi[Akun]=Pasca_rakernis[[#This Row],[Column1]],0)</f>
        <v>62423560</v>
      </c>
      <c r="U646" s="50">
        <f>IF(Pasca_rakernis[[#This Row],[Akrual]]&gt;Pasca_rakernis[[#This Row],[JUMLAH ]],Pasca_rakernis[[#This Row],[Akrual]]-Pasca_rakernis[[#This Row],[JUMLAH ]],0)</f>
        <v>0</v>
      </c>
    </row>
    <row r="647" spans="1:21" ht="13.2" hidden="1" x14ac:dyDescent="0.25">
      <c r="A647" s="1" t="s">
        <v>475</v>
      </c>
      <c r="B647" s="48"/>
      <c r="C647" s="49" t="s">
        <v>933</v>
      </c>
      <c r="D647" s="48">
        <v>28</v>
      </c>
      <c r="E647" s="48" t="s">
        <v>26</v>
      </c>
      <c r="F647" s="50">
        <v>1500000</v>
      </c>
      <c r="G647" s="122">
        <f>ROUNDDOWN(D647*F647,-3)</f>
        <v>42000000</v>
      </c>
      <c r="H647" s="150"/>
      <c r="I647" s="49" t="s">
        <v>933</v>
      </c>
      <c r="J647" s="48">
        <v>28</v>
      </c>
      <c r="K647" s="48" t="s">
        <v>26</v>
      </c>
      <c r="L647" s="50">
        <v>1500000</v>
      </c>
      <c r="M647" s="50">
        <f>ROUNDDOWN(J647*L647,-3)</f>
        <v>42000000</v>
      </c>
      <c r="N647" s="247">
        <f>G647-M647</f>
        <v>0</v>
      </c>
      <c r="O647" s="178" t="str">
        <f t="shared" si="101"/>
        <v/>
      </c>
      <c r="P647" s="180"/>
      <c r="Q647" s="180"/>
      <c r="T647" s="50" cm="1">
        <f t="array" ref="T647">_xlfn._xlws.FILTER(cek_realisasi[Akrual],cek_realisasi[Akun]=Pasca_rakernis[[#This Row],[Column1]],0)</f>
        <v>0</v>
      </c>
      <c r="U647" s="50">
        <f>IF(Pasca_rakernis[[#This Row],[Akrual]]&gt;Pasca_rakernis[[#This Row],[JUMLAH ]],Pasca_rakernis[[#This Row],[Akrual]]-Pasca_rakernis[[#This Row],[JUMLAH ]],0)</f>
        <v>0</v>
      </c>
    </row>
    <row r="648" spans="1:21" ht="13.2" hidden="1" x14ac:dyDescent="0.25">
      <c r="A648" s="1" t="s">
        <v>476</v>
      </c>
      <c r="B648" s="51" t="s">
        <v>529</v>
      </c>
      <c r="C648" s="52" t="s">
        <v>477</v>
      </c>
      <c r="D648" s="51"/>
      <c r="E648" s="51"/>
      <c r="F648" s="53"/>
      <c r="G648" s="123">
        <f>SUM(G649:G651)</f>
        <v>205200000</v>
      </c>
      <c r="H648" s="151" t="s">
        <v>529</v>
      </c>
      <c r="I648" s="52" t="s">
        <v>477</v>
      </c>
      <c r="J648" s="51"/>
      <c r="K648" s="51"/>
      <c r="L648" s="53"/>
      <c r="M648" s="53">
        <f>SUM(M649:M651)</f>
        <v>205200000</v>
      </c>
      <c r="N648" s="324">
        <f>SUM(N649:N651)</f>
        <v>0</v>
      </c>
      <c r="O648" s="209"/>
      <c r="P648" s="180"/>
      <c r="Q648" s="180"/>
      <c r="R648" s="4" t="s">
        <v>433</v>
      </c>
      <c r="S648" s="223" t="s">
        <v>508</v>
      </c>
      <c r="T648" s="53" cm="1">
        <f t="array" ref="T648">_xlfn._xlws.FILTER(cek_realisasi[Akrual],cek_realisasi[Akun]=Pasca_rakernis[[#This Row],[Column1]],0)</f>
        <v>0</v>
      </c>
      <c r="U648" s="53">
        <f>IF(Pasca_rakernis[[#This Row],[Akrual]]&gt;Pasca_rakernis[[#This Row],[JUMLAH ]],Pasca_rakernis[[#This Row],[Akrual]]-Pasca_rakernis[[#This Row],[JUMLAH ]],0)</f>
        <v>0</v>
      </c>
    </row>
    <row r="649" spans="1:21" ht="13.2" hidden="1" x14ac:dyDescent="0.25">
      <c r="A649" s="1" t="s">
        <v>478</v>
      </c>
      <c r="B649" s="48"/>
      <c r="C649" s="49" t="s">
        <v>936</v>
      </c>
      <c r="D649" s="48">
        <v>108</v>
      </c>
      <c r="E649" s="48" t="s">
        <v>479</v>
      </c>
      <c r="F649" s="50">
        <v>850000</v>
      </c>
      <c r="G649" s="122">
        <f>ROUNDDOWN(D649*F649,-3)</f>
        <v>91800000</v>
      </c>
      <c r="H649" s="150"/>
      <c r="I649" s="49" t="s">
        <v>936</v>
      </c>
      <c r="J649" s="48">
        <v>108</v>
      </c>
      <c r="K649" s="48" t="s">
        <v>479</v>
      </c>
      <c r="L649" s="50">
        <v>850000</v>
      </c>
      <c r="M649" s="50">
        <f>ROUNDDOWN(J649*L649,-3)</f>
        <v>91800000</v>
      </c>
      <c r="N649" s="247">
        <f>G649-M649</f>
        <v>0</v>
      </c>
      <c r="O649" s="178" t="str">
        <f t="shared" ref="O649:O651" si="102">IF(AND(ISBLANK(H649),N649&lt;&gt;0),"Rev detil","")</f>
        <v/>
      </c>
      <c r="P649" s="180"/>
      <c r="Q649" s="180"/>
      <c r="T649" s="50" cm="1">
        <f t="array" ref="T649">_xlfn._xlws.FILTER(cek_realisasi[Akrual],cek_realisasi[Akun]=Pasca_rakernis[[#This Row],[Column1]],0)</f>
        <v>0</v>
      </c>
      <c r="U649" s="50">
        <f>IF(Pasca_rakernis[[#This Row],[Akrual]]&gt;Pasca_rakernis[[#This Row],[JUMLAH ]],Pasca_rakernis[[#This Row],[Akrual]]-Pasca_rakernis[[#This Row],[JUMLAH ]],0)</f>
        <v>0</v>
      </c>
    </row>
    <row r="650" spans="1:21" ht="13.2" hidden="1" x14ac:dyDescent="0.25">
      <c r="A650" s="1" t="s">
        <v>480</v>
      </c>
      <c r="B650" s="48"/>
      <c r="C650" s="49" t="s">
        <v>937</v>
      </c>
      <c r="D650" s="48">
        <v>54</v>
      </c>
      <c r="E650" s="48" t="s">
        <v>26</v>
      </c>
      <c r="F650" s="50">
        <v>450000</v>
      </c>
      <c r="G650" s="122">
        <f>ROUNDDOWN(D650*F650,-3)</f>
        <v>24300000</v>
      </c>
      <c r="H650" s="150"/>
      <c r="I650" s="49" t="s">
        <v>937</v>
      </c>
      <c r="J650" s="48">
        <v>54</v>
      </c>
      <c r="K650" s="48" t="s">
        <v>26</v>
      </c>
      <c r="L650" s="50">
        <v>450000</v>
      </c>
      <c r="M650" s="50">
        <f>ROUNDDOWN(J650*L650,-3)</f>
        <v>24300000</v>
      </c>
      <c r="N650" s="247">
        <f>G650-M650</f>
        <v>0</v>
      </c>
      <c r="O650" s="178" t="str">
        <f t="shared" si="102"/>
        <v/>
      </c>
      <c r="P650" s="180"/>
      <c r="Q650" s="180"/>
      <c r="T650" s="50" cm="1">
        <f t="array" ref="T650">_xlfn._xlws.FILTER(cek_realisasi[Akrual],cek_realisasi[Akun]=Pasca_rakernis[[#This Row],[Column1]],0)</f>
        <v>0</v>
      </c>
      <c r="U650" s="50">
        <f>IF(Pasca_rakernis[[#This Row],[Akrual]]&gt;Pasca_rakernis[[#This Row],[JUMLAH ]],Pasca_rakernis[[#This Row],[Akrual]]-Pasca_rakernis[[#This Row],[JUMLAH ]],0)</f>
        <v>0</v>
      </c>
    </row>
    <row r="651" spans="1:21" ht="13.2" hidden="1" x14ac:dyDescent="0.25">
      <c r="A651" s="1" t="s">
        <v>481</v>
      </c>
      <c r="B651" s="48"/>
      <c r="C651" s="49" t="s">
        <v>938</v>
      </c>
      <c r="D651" s="48">
        <v>54</v>
      </c>
      <c r="E651" s="48" t="s">
        <v>26</v>
      </c>
      <c r="F651" s="50">
        <v>1650000</v>
      </c>
      <c r="G651" s="122">
        <f>ROUNDDOWN(D651*F651,-3)</f>
        <v>89100000</v>
      </c>
      <c r="H651" s="150"/>
      <c r="I651" s="49" t="s">
        <v>938</v>
      </c>
      <c r="J651" s="48">
        <v>54</v>
      </c>
      <c r="K651" s="48" t="s">
        <v>26</v>
      </c>
      <c r="L651" s="50">
        <v>1650000</v>
      </c>
      <c r="M651" s="50">
        <f>ROUNDDOWN(J651*L651,-3)</f>
        <v>89100000</v>
      </c>
      <c r="N651" s="247">
        <f>G651-M651</f>
        <v>0</v>
      </c>
      <c r="O651" s="178" t="str">
        <f t="shared" si="102"/>
        <v/>
      </c>
      <c r="P651" s="180"/>
      <c r="Q651" s="180"/>
      <c r="T651" s="50" cm="1">
        <f t="array" ref="T651">_xlfn._xlws.FILTER(cek_realisasi[Akrual],cek_realisasi[Akun]=Pasca_rakernis[[#This Row],[Column1]],0)</f>
        <v>0</v>
      </c>
      <c r="U651" s="50">
        <f>IF(Pasca_rakernis[[#This Row],[Akrual]]&gt;Pasca_rakernis[[#This Row],[JUMLAH ]],Pasca_rakernis[[#This Row],[Akrual]]-Pasca_rakernis[[#This Row],[JUMLAH ]],0)</f>
        <v>0</v>
      </c>
    </row>
    <row r="652" spans="1:21" ht="13.2" hidden="1" x14ac:dyDescent="0.25">
      <c r="A652" s="1" t="s">
        <v>482</v>
      </c>
      <c r="B652" s="63" t="s">
        <v>91</v>
      </c>
      <c r="C652" s="64" t="s">
        <v>483</v>
      </c>
      <c r="D652" s="63"/>
      <c r="E652" s="63"/>
      <c r="F652" s="65"/>
      <c r="G652" s="127">
        <f>SUM(G653,G657,G659)</f>
        <v>186041000</v>
      </c>
      <c r="H652" s="155" t="s">
        <v>91</v>
      </c>
      <c r="I652" s="64" t="s">
        <v>483</v>
      </c>
      <c r="J652" s="63"/>
      <c r="K652" s="63"/>
      <c r="L652" s="65"/>
      <c r="M652" s="65">
        <f>SUM(M653,M657,M659)</f>
        <v>186041000</v>
      </c>
      <c r="N652" s="327">
        <f>SUM(N653,N657,N659)</f>
        <v>0</v>
      </c>
      <c r="O652" s="213"/>
      <c r="P652" s="180" t="s">
        <v>507</v>
      </c>
      <c r="Q652" s="180" t="s">
        <v>508</v>
      </c>
      <c r="S652" s="223"/>
      <c r="T652" s="65" cm="1">
        <f t="array" ref="T652">_xlfn._xlws.FILTER(cek_realisasi[Akrual],cek_realisasi[Akun]=Pasca_rakernis[[#This Row],[Column1]],0)</f>
        <v>7856950</v>
      </c>
      <c r="U652" s="65">
        <f>IF(Pasca_rakernis[[#This Row],[Akrual]]&gt;Pasca_rakernis[[#This Row],[JUMLAH ]],Pasca_rakernis[[#This Row],[Akrual]]-Pasca_rakernis[[#This Row],[JUMLAH ]],0)</f>
        <v>0</v>
      </c>
    </row>
    <row r="653" spans="1:21" ht="13.2" hidden="1" x14ac:dyDescent="0.25">
      <c r="A653" s="1" t="s">
        <v>484</v>
      </c>
      <c r="B653" s="51" t="s">
        <v>523</v>
      </c>
      <c r="C653" s="52" t="s">
        <v>24</v>
      </c>
      <c r="D653" s="51"/>
      <c r="E653" s="51"/>
      <c r="F653" s="53"/>
      <c r="G653" s="123">
        <f>SUM(G654:G656)</f>
        <v>24000000</v>
      </c>
      <c r="H653" s="151" t="s">
        <v>523</v>
      </c>
      <c r="I653" s="52" t="s">
        <v>24</v>
      </c>
      <c r="J653" s="51"/>
      <c r="K653" s="51"/>
      <c r="L653" s="53"/>
      <c r="M653" s="53">
        <f>SUM(M654:M656)</f>
        <v>24000000</v>
      </c>
      <c r="N653" s="324">
        <f>SUM(N654:N656)</f>
        <v>0</v>
      </c>
      <c r="O653" s="209"/>
      <c r="P653" s="180"/>
      <c r="Q653" s="180"/>
      <c r="R653" s="4" t="s">
        <v>433</v>
      </c>
      <c r="S653" s="223" t="s">
        <v>508</v>
      </c>
      <c r="T653" s="53" cm="1">
        <f t="array" ref="T653">_xlfn._xlws.FILTER(cek_realisasi[Akrual],cek_realisasi[Akun]=Pasca_rakernis[[#This Row],[Column1]],0)</f>
        <v>7856950</v>
      </c>
      <c r="U653" s="53">
        <f>IF(Pasca_rakernis[[#This Row],[Akrual]]&gt;Pasca_rakernis[[#This Row],[JUMLAH ]],Pasca_rakernis[[#This Row],[Akrual]]-Pasca_rakernis[[#This Row],[JUMLAH ]],0)</f>
        <v>0</v>
      </c>
    </row>
    <row r="654" spans="1:21" ht="13.2" hidden="1" x14ac:dyDescent="0.25">
      <c r="A654" s="1" t="s">
        <v>485</v>
      </c>
      <c r="B654" s="48"/>
      <c r="C654" s="49" t="s">
        <v>630</v>
      </c>
      <c r="D654" s="48">
        <v>6</v>
      </c>
      <c r="E654" s="48" t="s">
        <v>120</v>
      </c>
      <c r="F654" s="50">
        <v>1500000</v>
      </c>
      <c r="G654" s="122">
        <f>ROUNDDOWN(D654*F654,-3)</f>
        <v>9000000</v>
      </c>
      <c r="H654" s="150"/>
      <c r="I654" s="49" t="s">
        <v>630</v>
      </c>
      <c r="J654" s="48">
        <v>6</v>
      </c>
      <c r="K654" s="48" t="s">
        <v>120</v>
      </c>
      <c r="L654" s="50">
        <v>1500000</v>
      </c>
      <c r="M654" s="50">
        <f>ROUNDDOWN(J654*L654,-3)</f>
        <v>9000000</v>
      </c>
      <c r="N654" s="247">
        <f>G654-M654</f>
        <v>0</v>
      </c>
      <c r="O654" s="178" t="str">
        <f t="shared" ref="O654:O656" si="103">IF(AND(ISBLANK(H654),N654&lt;&gt;0),"Rev detil","")</f>
        <v/>
      </c>
      <c r="P654" s="180"/>
      <c r="Q654" s="180"/>
      <c r="T654" s="50" cm="1">
        <f t="array" ref="T654">_xlfn._xlws.FILTER(cek_realisasi[Akrual],cek_realisasi[Akun]=Pasca_rakernis[[#This Row],[Column1]],0)</f>
        <v>2952950</v>
      </c>
      <c r="U654" s="50">
        <f>IF(Pasca_rakernis[[#This Row],[Akrual]]&gt;Pasca_rakernis[[#This Row],[JUMLAH ]],Pasca_rakernis[[#This Row],[Akrual]]-Pasca_rakernis[[#This Row],[JUMLAH ]],0)</f>
        <v>0</v>
      </c>
    </row>
    <row r="655" spans="1:21" ht="13.2" hidden="1" x14ac:dyDescent="0.25">
      <c r="A655" s="1" t="s">
        <v>486</v>
      </c>
      <c r="B655" s="48"/>
      <c r="C655" s="49" t="s">
        <v>562</v>
      </c>
      <c r="D655" s="48">
        <v>6</v>
      </c>
      <c r="E655" s="48" t="s">
        <v>120</v>
      </c>
      <c r="F655" s="50">
        <v>1500000</v>
      </c>
      <c r="G655" s="122">
        <f>ROUNDDOWN(D655*F655,-3)</f>
        <v>9000000</v>
      </c>
      <c r="H655" s="150"/>
      <c r="I655" s="49" t="s">
        <v>562</v>
      </c>
      <c r="J655" s="48">
        <v>6</v>
      </c>
      <c r="K655" s="48" t="s">
        <v>120</v>
      </c>
      <c r="L655" s="50">
        <v>1500000</v>
      </c>
      <c r="M655" s="50">
        <f>ROUNDDOWN(J655*L655,-3)</f>
        <v>9000000</v>
      </c>
      <c r="N655" s="247">
        <f>G655-M655</f>
        <v>0</v>
      </c>
      <c r="O655" s="178" t="str">
        <f t="shared" si="103"/>
        <v/>
      </c>
      <c r="P655" s="180"/>
      <c r="Q655" s="180"/>
      <c r="T655" s="50" cm="1">
        <f t="array" ref="T655">_xlfn._xlws.FILTER(cek_realisasi[Akrual],cek_realisasi[Akun]=Pasca_rakernis[[#This Row],[Column1]],0)</f>
        <v>2930000</v>
      </c>
      <c r="U655" s="50">
        <f>IF(Pasca_rakernis[[#This Row],[Akrual]]&gt;Pasca_rakernis[[#This Row],[JUMLAH ]],Pasca_rakernis[[#This Row],[Akrual]]-Pasca_rakernis[[#This Row],[JUMLAH ]],0)</f>
        <v>0</v>
      </c>
    </row>
    <row r="656" spans="1:21" ht="13.2" hidden="1" x14ac:dyDescent="0.25">
      <c r="A656" s="1" t="s">
        <v>487</v>
      </c>
      <c r="B656" s="48"/>
      <c r="C656" s="49" t="s">
        <v>563</v>
      </c>
      <c r="D656" s="48">
        <v>6</v>
      </c>
      <c r="E656" s="48" t="s">
        <v>120</v>
      </c>
      <c r="F656" s="50">
        <v>1000000</v>
      </c>
      <c r="G656" s="122">
        <f>ROUNDDOWN(D656*F656,-3)</f>
        <v>6000000</v>
      </c>
      <c r="H656" s="150"/>
      <c r="I656" s="49" t="s">
        <v>563</v>
      </c>
      <c r="J656" s="48">
        <v>6</v>
      </c>
      <c r="K656" s="48" t="s">
        <v>120</v>
      </c>
      <c r="L656" s="50">
        <v>1000000</v>
      </c>
      <c r="M656" s="50">
        <f>ROUNDDOWN(J656*L656,-3)</f>
        <v>6000000</v>
      </c>
      <c r="N656" s="247">
        <f>G656-M656</f>
        <v>0</v>
      </c>
      <c r="O656" s="178" t="str">
        <f t="shared" si="103"/>
        <v/>
      </c>
      <c r="P656" s="180"/>
      <c r="Q656" s="180"/>
      <c r="T656" s="50" cm="1">
        <f t="array" ref="T656">_xlfn._xlws.FILTER(cek_realisasi[Akrual],cek_realisasi[Akun]=Pasca_rakernis[[#This Row],[Column1]],0)</f>
        <v>1974000</v>
      </c>
      <c r="U656" s="50">
        <f>IF(Pasca_rakernis[[#This Row],[Akrual]]&gt;Pasca_rakernis[[#This Row],[JUMLAH ]],Pasca_rakernis[[#This Row],[Akrual]]-Pasca_rakernis[[#This Row],[JUMLAH ]],0)</f>
        <v>0</v>
      </c>
    </row>
    <row r="657" spans="1:21" ht="13.2" hidden="1" x14ac:dyDescent="0.25">
      <c r="A657" s="1" t="s">
        <v>488</v>
      </c>
      <c r="B657" s="51" t="s">
        <v>524</v>
      </c>
      <c r="C657" s="52" t="s">
        <v>73</v>
      </c>
      <c r="D657" s="51"/>
      <c r="E657" s="51"/>
      <c r="F657" s="53"/>
      <c r="G657" s="123">
        <f>G658</f>
        <v>20000000</v>
      </c>
      <c r="H657" s="151" t="s">
        <v>524</v>
      </c>
      <c r="I657" s="52" t="s">
        <v>73</v>
      </c>
      <c r="J657" s="51"/>
      <c r="K657" s="51"/>
      <c r="L657" s="53"/>
      <c r="M657" s="53">
        <f>M658</f>
        <v>20000000</v>
      </c>
      <c r="N657" s="324">
        <f>N658</f>
        <v>0</v>
      </c>
      <c r="O657" s="209"/>
      <c r="P657" s="180"/>
      <c r="Q657" s="180"/>
      <c r="R657" s="4" t="s">
        <v>433</v>
      </c>
      <c r="S657" s="223" t="s">
        <v>508</v>
      </c>
      <c r="T657" s="53" cm="1">
        <f t="array" ref="T657">_xlfn._xlws.FILTER(cek_realisasi[Akrual],cek_realisasi[Akun]=Pasca_rakernis[[#This Row],[Column1]],0)</f>
        <v>0</v>
      </c>
      <c r="U657" s="53">
        <f>IF(Pasca_rakernis[[#This Row],[Akrual]]&gt;Pasca_rakernis[[#This Row],[JUMLAH ]],Pasca_rakernis[[#This Row],[Akrual]]-Pasca_rakernis[[#This Row],[JUMLAH ]],0)</f>
        <v>0</v>
      </c>
    </row>
    <row r="658" spans="1:21" ht="13.2" hidden="1" x14ac:dyDescent="0.25">
      <c r="A658" s="1" t="s">
        <v>489</v>
      </c>
      <c r="B658" s="48"/>
      <c r="C658" s="49" t="s">
        <v>939</v>
      </c>
      <c r="D658" s="48">
        <v>2</v>
      </c>
      <c r="E658" s="48" t="s">
        <v>26</v>
      </c>
      <c r="F658" s="50">
        <v>10000000</v>
      </c>
      <c r="G658" s="122">
        <f>ROUNDDOWN(D658*F658,-3)</f>
        <v>20000000</v>
      </c>
      <c r="H658" s="150"/>
      <c r="I658" s="49" t="s">
        <v>939</v>
      </c>
      <c r="J658" s="48">
        <v>2</v>
      </c>
      <c r="K658" s="48" t="s">
        <v>26</v>
      </c>
      <c r="L658" s="50">
        <v>10000000</v>
      </c>
      <c r="M658" s="50">
        <f>ROUNDDOWN(J658*L658,-3)</f>
        <v>20000000</v>
      </c>
      <c r="N658" s="247">
        <f>G658-M658</f>
        <v>0</v>
      </c>
      <c r="O658" s="178" t="str">
        <f>IF(AND(ISBLANK(H658),N658&lt;&gt;0),"Rev detil","")</f>
        <v/>
      </c>
      <c r="P658" s="180"/>
      <c r="Q658" s="180"/>
      <c r="T658" s="50" cm="1">
        <f t="array" ref="T658">_xlfn._xlws.FILTER(cek_realisasi[Akrual],cek_realisasi[Akun]=Pasca_rakernis[[#This Row],[Column1]],0)</f>
        <v>0</v>
      </c>
      <c r="U658" s="50">
        <f>IF(Pasca_rakernis[[#This Row],[Akrual]]&gt;Pasca_rakernis[[#This Row],[JUMLAH ]],Pasca_rakernis[[#This Row],[Akrual]]-Pasca_rakernis[[#This Row],[JUMLAH ]],0)</f>
        <v>0</v>
      </c>
    </row>
    <row r="659" spans="1:21" ht="13.2" hidden="1" x14ac:dyDescent="0.25">
      <c r="A659" s="1" t="s">
        <v>490</v>
      </c>
      <c r="B659" s="51" t="s">
        <v>533</v>
      </c>
      <c r="C659" s="52" t="s">
        <v>491</v>
      </c>
      <c r="D659" s="51"/>
      <c r="E659" s="51"/>
      <c r="F659" s="53"/>
      <c r="G659" s="123">
        <f>G660</f>
        <v>142041000</v>
      </c>
      <c r="H659" s="151" t="s">
        <v>533</v>
      </c>
      <c r="I659" s="52" t="s">
        <v>491</v>
      </c>
      <c r="J659" s="51"/>
      <c r="K659" s="51"/>
      <c r="L659" s="53"/>
      <c r="M659" s="53">
        <f>M660</f>
        <v>142041000</v>
      </c>
      <c r="N659" s="324">
        <f>N660</f>
        <v>0</v>
      </c>
      <c r="O659" s="209"/>
      <c r="P659" s="180"/>
      <c r="Q659" s="180"/>
      <c r="R659" s="4" t="s">
        <v>433</v>
      </c>
      <c r="S659" s="223" t="s">
        <v>508</v>
      </c>
      <c r="T659" s="53" cm="1">
        <f t="array" ref="T659">_xlfn._xlws.FILTER(cek_realisasi[Akrual],cek_realisasi[Akun]=Pasca_rakernis[[#This Row],[Column1]],0)</f>
        <v>0</v>
      </c>
      <c r="U659" s="53">
        <f>IF(Pasca_rakernis[[#This Row],[Akrual]]&gt;Pasca_rakernis[[#This Row],[JUMLAH ]],Pasca_rakernis[[#This Row],[Akrual]]-Pasca_rakernis[[#This Row],[JUMLAH ]],0)</f>
        <v>0</v>
      </c>
    </row>
    <row r="660" spans="1:21" ht="26.4" hidden="1" x14ac:dyDescent="0.25">
      <c r="A660" s="1" t="s">
        <v>492</v>
      </c>
      <c r="B660" s="48"/>
      <c r="C660" s="49" t="s">
        <v>940</v>
      </c>
      <c r="D660" s="48">
        <v>3</v>
      </c>
      <c r="E660" s="48" t="s">
        <v>26</v>
      </c>
      <c r="F660" s="50">
        <v>47347000</v>
      </c>
      <c r="G660" s="122">
        <f>ROUNDDOWN(D660*F660,-3)</f>
        <v>142041000</v>
      </c>
      <c r="H660" s="150"/>
      <c r="I660" s="49" t="s">
        <v>940</v>
      </c>
      <c r="J660" s="48">
        <v>3</v>
      </c>
      <c r="K660" s="48" t="s">
        <v>26</v>
      </c>
      <c r="L660" s="50">
        <v>47347000</v>
      </c>
      <c r="M660" s="50">
        <f>ROUNDDOWN(J660*L660,-3)</f>
        <v>142041000</v>
      </c>
      <c r="N660" s="247">
        <f>G660-M660</f>
        <v>0</v>
      </c>
      <c r="O660" s="178" t="str">
        <f>IF(AND(ISBLANK(H660),N660&lt;&gt;0),"Rev detil","")</f>
        <v/>
      </c>
      <c r="P660" s="180"/>
      <c r="Q660" s="180"/>
      <c r="T660" s="50" cm="1">
        <f t="array" ref="T660">_xlfn._xlws.FILTER(cek_realisasi[Akrual],cek_realisasi[Akun]=Pasca_rakernis[[#This Row],[Column1]],0)</f>
        <v>0</v>
      </c>
      <c r="U660" s="50">
        <f>IF(Pasca_rakernis[[#This Row],[Akrual]]&gt;Pasca_rakernis[[#This Row],[JUMLAH ]],Pasca_rakernis[[#This Row],[Akrual]]-Pasca_rakernis[[#This Row],[JUMLAH ]],0)</f>
        <v>0</v>
      </c>
    </row>
    <row r="661" spans="1:21" ht="13.2" hidden="1" x14ac:dyDescent="0.25">
      <c r="A661" s="1" t="s">
        <v>493</v>
      </c>
      <c r="B661" s="60" t="s">
        <v>865</v>
      </c>
      <c r="C661" s="61" t="s">
        <v>494</v>
      </c>
      <c r="D661" s="60"/>
      <c r="E661" s="60" t="s">
        <v>553</v>
      </c>
      <c r="F661" s="62"/>
      <c r="G661" s="126">
        <f>G662</f>
        <v>91170000</v>
      </c>
      <c r="H661" s="154" t="s">
        <v>865</v>
      </c>
      <c r="I661" s="61" t="s">
        <v>494</v>
      </c>
      <c r="J661" s="60"/>
      <c r="K661" s="60" t="s">
        <v>553</v>
      </c>
      <c r="L661" s="62"/>
      <c r="M661" s="62">
        <f>M662</f>
        <v>91170000</v>
      </c>
      <c r="N661" s="335">
        <f>N662</f>
        <v>0</v>
      </c>
      <c r="O661" s="212"/>
      <c r="P661" s="180"/>
      <c r="Q661" s="180"/>
      <c r="T661" s="62" cm="1">
        <f t="array" ref="T661">_xlfn._xlws.FILTER(cek_realisasi[Akrual],cek_realisasi[Akun]=Pasca_rakernis[[#This Row],[Column1]],0)</f>
        <v>7727450</v>
      </c>
      <c r="U661" s="62">
        <f>IF(Pasca_rakernis[[#This Row],[Akrual]]&gt;Pasca_rakernis[[#This Row],[JUMLAH ]],Pasca_rakernis[[#This Row],[Akrual]]-Pasca_rakernis[[#This Row],[JUMLAH ]],0)</f>
        <v>0</v>
      </c>
    </row>
    <row r="662" spans="1:21" ht="13.2" hidden="1" x14ac:dyDescent="0.25">
      <c r="A662" s="1" t="s">
        <v>495</v>
      </c>
      <c r="B662" s="63" t="s">
        <v>21</v>
      </c>
      <c r="C662" s="64" t="s">
        <v>494</v>
      </c>
      <c r="D662" s="63"/>
      <c r="E662" s="63"/>
      <c r="F662" s="65"/>
      <c r="G662" s="127">
        <f>SUM(G663,G668)</f>
        <v>91170000</v>
      </c>
      <c r="H662" s="155" t="s">
        <v>21</v>
      </c>
      <c r="I662" s="64" t="s">
        <v>494</v>
      </c>
      <c r="J662" s="63"/>
      <c r="K662" s="63"/>
      <c r="L662" s="65"/>
      <c r="M662" s="65">
        <f>SUM(M663,M668)</f>
        <v>91170000</v>
      </c>
      <c r="N662" s="327">
        <f>SUM(N663,N668)</f>
        <v>0</v>
      </c>
      <c r="O662" s="213"/>
      <c r="P662" s="180" t="s">
        <v>507</v>
      </c>
      <c r="Q662" s="180" t="s">
        <v>508</v>
      </c>
      <c r="S662" s="223"/>
      <c r="T662" s="65" cm="1">
        <f t="array" ref="T662">_xlfn._xlws.FILTER(cek_realisasi[Akrual],cek_realisasi[Akun]=Pasca_rakernis[[#This Row],[Column1]],0)</f>
        <v>7727450</v>
      </c>
      <c r="U662" s="65">
        <f>IF(Pasca_rakernis[[#This Row],[Akrual]]&gt;Pasca_rakernis[[#This Row],[JUMLAH ]],Pasca_rakernis[[#This Row],[Akrual]]-Pasca_rakernis[[#This Row],[JUMLAH ]],0)</f>
        <v>0</v>
      </c>
    </row>
    <row r="663" spans="1:21" ht="13.2" hidden="1" x14ac:dyDescent="0.25">
      <c r="A663" s="1" t="s">
        <v>496</v>
      </c>
      <c r="B663" s="51" t="s">
        <v>523</v>
      </c>
      <c r="C663" s="52" t="s">
        <v>24</v>
      </c>
      <c r="D663" s="51"/>
      <c r="E663" s="51"/>
      <c r="F663" s="53"/>
      <c r="G663" s="123">
        <f>SUM(G664:G667)</f>
        <v>39000000</v>
      </c>
      <c r="H663" s="151" t="s">
        <v>523</v>
      </c>
      <c r="I663" s="52" t="s">
        <v>24</v>
      </c>
      <c r="J663" s="51"/>
      <c r="K663" s="51"/>
      <c r="L663" s="53"/>
      <c r="M663" s="53">
        <f>SUM(M664:M667)</f>
        <v>39000000</v>
      </c>
      <c r="N663" s="324">
        <f>SUM(N664:N667)</f>
        <v>0</v>
      </c>
      <c r="O663" s="209"/>
      <c r="P663" s="180"/>
      <c r="Q663" s="180"/>
      <c r="R663" s="4" t="s">
        <v>433</v>
      </c>
      <c r="S663" s="223" t="s">
        <v>508</v>
      </c>
      <c r="T663" s="53" cm="1">
        <f t="array" ref="T663">_xlfn._xlws.FILTER(cek_realisasi[Akrual],cek_realisasi[Akun]=Pasca_rakernis[[#This Row],[Column1]],0)</f>
        <v>7727450</v>
      </c>
      <c r="U663" s="53">
        <f>IF(Pasca_rakernis[[#This Row],[Akrual]]&gt;Pasca_rakernis[[#This Row],[JUMLAH ]],Pasca_rakernis[[#This Row],[Akrual]]-Pasca_rakernis[[#This Row],[JUMLAH ]],0)</f>
        <v>0</v>
      </c>
    </row>
    <row r="664" spans="1:21" ht="13.2" hidden="1" x14ac:dyDescent="0.25">
      <c r="A664" s="1" t="s">
        <v>497</v>
      </c>
      <c r="B664" s="48"/>
      <c r="C664" s="49" t="s">
        <v>554</v>
      </c>
      <c r="D664" s="48">
        <v>100</v>
      </c>
      <c r="E664" s="48" t="s">
        <v>26</v>
      </c>
      <c r="F664" s="50">
        <v>70000</v>
      </c>
      <c r="G664" s="122">
        <f>ROUNDDOWN(D664*F664,-3)</f>
        <v>7000000</v>
      </c>
      <c r="H664" s="150"/>
      <c r="I664" s="49" t="s">
        <v>554</v>
      </c>
      <c r="J664" s="48">
        <v>100</v>
      </c>
      <c r="K664" s="48" t="s">
        <v>26</v>
      </c>
      <c r="L664" s="50">
        <v>70000</v>
      </c>
      <c r="M664" s="50">
        <f>ROUNDDOWN(J664*L664,-3)</f>
        <v>7000000</v>
      </c>
      <c r="N664" s="247">
        <f>G664-M664</f>
        <v>0</v>
      </c>
      <c r="O664" s="178" t="str">
        <f t="shared" ref="O664:O667" si="104">IF(AND(ISBLANK(H664),N664&lt;&gt;0),"Rev detil","")</f>
        <v/>
      </c>
      <c r="P664" s="180"/>
      <c r="Q664" s="180"/>
      <c r="T664" s="50" cm="1">
        <f t="array" ref="T664">_xlfn._xlws.FILTER(cek_realisasi[Akrual],cek_realisasi[Akun]=Pasca_rakernis[[#This Row],[Column1]],0)</f>
        <v>0</v>
      </c>
      <c r="U664" s="50">
        <f>IF(Pasca_rakernis[[#This Row],[Akrual]]&gt;Pasca_rakernis[[#This Row],[JUMLAH ]],Pasca_rakernis[[#This Row],[Akrual]]-Pasca_rakernis[[#This Row],[JUMLAH ]],0)</f>
        <v>0</v>
      </c>
    </row>
    <row r="665" spans="1:21" ht="13.2" hidden="1" x14ac:dyDescent="0.25">
      <c r="A665" s="1" t="s">
        <v>498</v>
      </c>
      <c r="B665" s="48"/>
      <c r="C665" s="49" t="s">
        <v>555</v>
      </c>
      <c r="D665" s="48">
        <v>8</v>
      </c>
      <c r="E665" s="48" t="s">
        <v>120</v>
      </c>
      <c r="F665" s="50">
        <v>1500000</v>
      </c>
      <c r="G665" s="122">
        <f>ROUNDDOWN(D665*F665,-3)</f>
        <v>12000000</v>
      </c>
      <c r="H665" s="150"/>
      <c r="I665" s="49" t="s">
        <v>555</v>
      </c>
      <c r="J665" s="48">
        <v>8</v>
      </c>
      <c r="K665" s="48" t="s">
        <v>120</v>
      </c>
      <c r="L665" s="50">
        <v>1500000</v>
      </c>
      <c r="M665" s="50">
        <f>ROUNDDOWN(J665*L665,-3)</f>
        <v>12000000</v>
      </c>
      <c r="N665" s="247">
        <f>G665-M665</f>
        <v>0</v>
      </c>
      <c r="O665" s="178" t="str">
        <f t="shared" si="104"/>
        <v/>
      </c>
      <c r="P665" s="180"/>
      <c r="Q665" s="180"/>
      <c r="T665" s="50" cm="1">
        <f t="array" ref="T665">_xlfn._xlws.FILTER(cek_realisasi[Akrual],cek_realisasi[Akun]=Pasca_rakernis[[#This Row],[Column1]],0)</f>
        <v>2983450</v>
      </c>
      <c r="U665" s="50">
        <f>IF(Pasca_rakernis[[#This Row],[Akrual]]&gt;Pasca_rakernis[[#This Row],[JUMLAH ]],Pasca_rakernis[[#This Row],[Akrual]]-Pasca_rakernis[[#This Row],[JUMLAH ]],0)</f>
        <v>0</v>
      </c>
    </row>
    <row r="666" spans="1:21" ht="13.2" hidden="1" x14ac:dyDescent="0.25">
      <c r="A666" s="1" t="s">
        <v>941</v>
      </c>
      <c r="B666" s="48"/>
      <c r="C666" s="49" t="s">
        <v>556</v>
      </c>
      <c r="D666" s="48">
        <v>8</v>
      </c>
      <c r="E666" s="48" t="s">
        <v>120</v>
      </c>
      <c r="F666" s="50">
        <v>1500000</v>
      </c>
      <c r="G666" s="122">
        <f>ROUNDDOWN(D666*F666,-3)</f>
        <v>12000000</v>
      </c>
      <c r="H666" s="150"/>
      <c r="I666" s="49" t="s">
        <v>556</v>
      </c>
      <c r="J666" s="48">
        <v>8</v>
      </c>
      <c r="K666" s="48" t="s">
        <v>120</v>
      </c>
      <c r="L666" s="50">
        <v>1500000</v>
      </c>
      <c r="M666" s="50">
        <f>ROUNDDOWN(J666*L666,-3)</f>
        <v>12000000</v>
      </c>
      <c r="N666" s="247">
        <f>G666-M666</f>
        <v>0</v>
      </c>
      <c r="O666" s="178" t="str">
        <f t="shared" si="104"/>
        <v/>
      </c>
      <c r="P666" s="180"/>
      <c r="Q666" s="180"/>
      <c r="T666" s="50" cm="1">
        <f t="array" ref="T666">_xlfn._xlws.FILTER(cek_realisasi[Akrual],cek_realisasi[Akun]=Pasca_rakernis[[#This Row],[Column1]],0)</f>
        <v>2830000</v>
      </c>
      <c r="U666" s="50">
        <f>IF(Pasca_rakernis[[#This Row],[Akrual]]&gt;Pasca_rakernis[[#This Row],[JUMLAH ]],Pasca_rakernis[[#This Row],[Akrual]]-Pasca_rakernis[[#This Row],[JUMLAH ]],0)</f>
        <v>0</v>
      </c>
    </row>
    <row r="667" spans="1:21" ht="13.2" hidden="1" x14ac:dyDescent="0.25">
      <c r="A667" s="1" t="s">
        <v>942</v>
      </c>
      <c r="B667" s="48"/>
      <c r="C667" s="49" t="s">
        <v>557</v>
      </c>
      <c r="D667" s="48">
        <v>8</v>
      </c>
      <c r="E667" s="48" t="s">
        <v>120</v>
      </c>
      <c r="F667" s="50">
        <v>1000000</v>
      </c>
      <c r="G667" s="122">
        <f>ROUNDDOWN(D667*F667,-3)</f>
        <v>8000000</v>
      </c>
      <c r="H667" s="150"/>
      <c r="I667" s="49" t="s">
        <v>557</v>
      </c>
      <c r="J667" s="48">
        <v>8</v>
      </c>
      <c r="K667" s="48" t="s">
        <v>120</v>
      </c>
      <c r="L667" s="50">
        <v>1000000</v>
      </c>
      <c r="M667" s="50">
        <f>ROUNDDOWN(J667*L667,-3)</f>
        <v>8000000</v>
      </c>
      <c r="N667" s="247">
        <f>G667-M667</f>
        <v>0</v>
      </c>
      <c r="O667" s="178" t="str">
        <f t="shared" si="104"/>
        <v/>
      </c>
      <c r="P667" s="180"/>
      <c r="Q667" s="180"/>
      <c r="T667" s="50" cm="1">
        <f t="array" ref="T667">_xlfn._xlws.FILTER(cek_realisasi[Akrual],cek_realisasi[Akun]=Pasca_rakernis[[#This Row],[Column1]],0)</f>
        <v>1914000</v>
      </c>
      <c r="U667" s="50">
        <f>IF(Pasca_rakernis[[#This Row],[Akrual]]&gt;Pasca_rakernis[[#This Row],[JUMLAH ]],Pasca_rakernis[[#This Row],[Akrual]]-Pasca_rakernis[[#This Row],[JUMLAH ]],0)</f>
        <v>0</v>
      </c>
    </row>
    <row r="668" spans="1:21" ht="13.2" hidden="1" x14ac:dyDescent="0.25">
      <c r="A668" s="1" t="s">
        <v>943</v>
      </c>
      <c r="B668" s="51" t="s">
        <v>525</v>
      </c>
      <c r="C668" s="52" t="s">
        <v>35</v>
      </c>
      <c r="D668" s="51"/>
      <c r="E668" s="51"/>
      <c r="F668" s="53"/>
      <c r="G668" s="123">
        <f>G669</f>
        <v>52170000</v>
      </c>
      <c r="H668" s="151" t="s">
        <v>525</v>
      </c>
      <c r="I668" s="52" t="s">
        <v>35</v>
      </c>
      <c r="J668" s="51"/>
      <c r="K668" s="51"/>
      <c r="L668" s="53"/>
      <c r="M668" s="53">
        <f>M669</f>
        <v>52170000</v>
      </c>
      <c r="N668" s="324">
        <f>N669</f>
        <v>0</v>
      </c>
      <c r="O668" s="209"/>
      <c r="P668" s="180"/>
      <c r="Q668" s="180"/>
      <c r="R668" s="4" t="s">
        <v>433</v>
      </c>
      <c r="S668" s="223" t="s">
        <v>508</v>
      </c>
      <c r="T668" s="53" cm="1">
        <f t="array" ref="T668">_xlfn._xlws.FILTER(cek_realisasi[Akrual],cek_realisasi[Akun]=Pasca_rakernis[[#This Row],[Column1]],0)</f>
        <v>0</v>
      </c>
      <c r="U668" s="53">
        <f>IF(Pasca_rakernis[[#This Row],[Akrual]]&gt;Pasca_rakernis[[#This Row],[JUMLAH ]],Pasca_rakernis[[#This Row],[Akrual]]-Pasca_rakernis[[#This Row],[JUMLAH ]],0)</f>
        <v>0</v>
      </c>
    </row>
    <row r="669" spans="1:21" ht="13.2" hidden="1" x14ac:dyDescent="0.25">
      <c r="A669" s="1" t="s">
        <v>944</v>
      </c>
      <c r="B669" s="48"/>
      <c r="C669" s="49" t="s">
        <v>945</v>
      </c>
      <c r="D669" s="48">
        <v>10</v>
      </c>
      <c r="E669" s="48" t="s">
        <v>26</v>
      </c>
      <c r="F669" s="50">
        <v>5217000</v>
      </c>
      <c r="G669" s="122">
        <f>ROUNDDOWN(D669*F669,-3)</f>
        <v>52170000</v>
      </c>
      <c r="H669" s="150"/>
      <c r="I669" s="49" t="s">
        <v>945</v>
      </c>
      <c r="J669" s="48">
        <v>10</v>
      </c>
      <c r="K669" s="48" t="s">
        <v>26</v>
      </c>
      <c r="L669" s="50">
        <v>5217000</v>
      </c>
      <c r="M669" s="50">
        <f>ROUNDDOWN(J669*L669,-3)</f>
        <v>52170000</v>
      </c>
      <c r="N669" s="247">
        <f>G669-M669</f>
        <v>0</v>
      </c>
      <c r="O669" s="178" t="str">
        <f>IF(AND(ISBLANK(H669),N669&lt;&gt;0),"Rev detil","")</f>
        <v/>
      </c>
      <c r="P669" s="180"/>
      <c r="Q669" s="180"/>
      <c r="T669" s="50" cm="1">
        <f t="array" ref="T669">_xlfn._xlws.FILTER(cek_realisasi[Akrual],cek_realisasi[Akun]=Pasca_rakernis[[#This Row],[Column1]],0)</f>
        <v>0</v>
      </c>
      <c r="U669" s="50">
        <f>IF(Pasca_rakernis[[#This Row],[Akrual]]&gt;Pasca_rakernis[[#This Row],[JUMLAH ]],Pasca_rakernis[[#This Row],[Akrual]]-Pasca_rakernis[[#This Row],[JUMLAH ]],0)</f>
        <v>0</v>
      </c>
    </row>
    <row r="670" spans="1:21" ht="13.2" x14ac:dyDescent="0.25">
      <c r="A670" s="1"/>
      <c r="C670" s="5"/>
      <c r="D670" s="6"/>
      <c r="E670" s="6"/>
      <c r="F670" s="7"/>
      <c r="G670" s="7"/>
      <c r="I670" s="5"/>
      <c r="J670" s="6"/>
      <c r="K670" s="6"/>
      <c r="L670" s="7"/>
      <c r="M670" s="7"/>
    </row>
    <row r="671" spans="1:21" s="1" customFormat="1" ht="13.2" x14ac:dyDescent="0.3">
      <c r="C671" s="5"/>
      <c r="D671" s="6"/>
      <c r="F671" s="7"/>
      <c r="G671" s="304"/>
      <c r="I671" s="5"/>
      <c r="J671" s="6"/>
      <c r="L671" s="304" t="s">
        <v>1034</v>
      </c>
      <c r="O671" s="6"/>
      <c r="S671" s="6"/>
    </row>
    <row r="672" spans="1:21" s="1" customFormat="1" ht="13.2" x14ac:dyDescent="0.3">
      <c r="C672" s="5"/>
      <c r="D672" s="6"/>
      <c r="F672" s="7"/>
      <c r="G672" s="304"/>
      <c r="I672" s="5"/>
      <c r="J672" s="6"/>
      <c r="L672" s="304" t="s">
        <v>978</v>
      </c>
      <c r="O672" s="6"/>
      <c r="S672" s="6"/>
    </row>
    <row r="673" spans="3:19" s="1" customFormat="1" ht="13.2" x14ac:dyDescent="0.3">
      <c r="C673" s="5"/>
      <c r="D673" s="6"/>
      <c r="F673" s="7"/>
      <c r="G673" s="304"/>
      <c r="I673" s="5"/>
      <c r="J673" s="6"/>
      <c r="L673" s="304"/>
      <c r="O673" s="6"/>
      <c r="S673" s="6"/>
    </row>
    <row r="674" spans="3:19" s="1" customFormat="1" ht="13.2" x14ac:dyDescent="0.3">
      <c r="C674" s="5"/>
      <c r="D674" s="6"/>
      <c r="F674" s="7"/>
      <c r="G674" s="304"/>
      <c r="I674" s="5"/>
      <c r="J674" s="6"/>
      <c r="L674" s="304"/>
      <c r="O674" s="6"/>
      <c r="S674" s="6"/>
    </row>
    <row r="675" spans="3:19" s="1" customFormat="1" ht="13.2" x14ac:dyDescent="0.3">
      <c r="C675" s="5"/>
      <c r="D675" s="6"/>
      <c r="F675" s="7"/>
      <c r="G675" s="304"/>
      <c r="I675" s="5"/>
      <c r="J675" s="6"/>
      <c r="L675" s="304"/>
      <c r="O675" s="6"/>
      <c r="S675" s="6"/>
    </row>
    <row r="676" spans="3:19" s="1" customFormat="1" ht="13.2" x14ac:dyDescent="0.3">
      <c r="C676" s="5"/>
      <c r="D676" s="6"/>
      <c r="F676" s="7"/>
      <c r="G676" s="304"/>
      <c r="I676" s="5"/>
      <c r="J676" s="6"/>
      <c r="L676" s="304"/>
      <c r="O676" s="6"/>
      <c r="S676" s="6"/>
    </row>
    <row r="677" spans="3:19" s="1" customFormat="1" ht="13.2" x14ac:dyDescent="0.3">
      <c r="C677" s="5"/>
      <c r="D677" s="6"/>
      <c r="F677" s="7"/>
      <c r="G677" s="304"/>
      <c r="I677" s="5"/>
      <c r="J677" s="6"/>
      <c r="L677" s="304"/>
      <c r="O677" s="6"/>
      <c r="S677" s="6"/>
    </row>
    <row r="678" spans="3:19" s="1" customFormat="1" ht="13.2" x14ac:dyDescent="0.3">
      <c r="C678" s="5"/>
      <c r="D678" s="6"/>
      <c r="F678" s="7"/>
      <c r="G678" s="304"/>
      <c r="I678" s="5"/>
      <c r="J678" s="6"/>
      <c r="L678" s="304"/>
      <c r="O678" s="6"/>
      <c r="S678" s="6"/>
    </row>
    <row r="679" spans="3:19" s="1" customFormat="1" ht="13.2" x14ac:dyDescent="0.3">
      <c r="C679" s="5"/>
      <c r="D679" s="6"/>
      <c r="F679" s="7"/>
      <c r="G679" s="304"/>
      <c r="I679" s="5"/>
      <c r="J679" s="6"/>
      <c r="L679" s="304"/>
      <c r="O679" s="6"/>
      <c r="S679" s="6"/>
    </row>
    <row r="680" spans="3:19" s="1" customFormat="1" ht="13.2" x14ac:dyDescent="0.3">
      <c r="C680" s="5"/>
      <c r="D680" s="6"/>
      <c r="F680" s="7"/>
      <c r="G680" s="304"/>
      <c r="I680" s="5"/>
      <c r="J680" s="6"/>
      <c r="L680" s="304"/>
      <c r="O680" s="6"/>
      <c r="S680" s="6"/>
    </row>
    <row r="681" spans="3:19" s="1" customFormat="1" ht="13.2" x14ac:dyDescent="0.3">
      <c r="C681" s="5"/>
      <c r="D681" s="6"/>
      <c r="F681" s="7"/>
      <c r="G681" s="305"/>
      <c r="I681" s="5"/>
      <c r="J681" s="6"/>
      <c r="L681" s="305" t="s">
        <v>526</v>
      </c>
      <c r="O681" s="6"/>
      <c r="S681" s="6"/>
    </row>
    <row r="682" spans="3:19" s="1" customFormat="1" ht="13.2" x14ac:dyDescent="0.3">
      <c r="C682" s="5"/>
      <c r="D682" s="6"/>
      <c r="F682" s="7"/>
      <c r="G682" s="304"/>
      <c r="I682" s="5"/>
      <c r="J682" s="6"/>
      <c r="L682" s="304" t="s">
        <v>527</v>
      </c>
      <c r="O682" s="6"/>
      <c r="S682" s="6"/>
    </row>
    <row r="683" spans="3:19" s="1" customFormat="1" ht="13.2" x14ac:dyDescent="0.3">
      <c r="C683" s="5"/>
      <c r="D683" s="6"/>
      <c r="E683" s="6"/>
      <c r="F683" s="7"/>
      <c r="G683" s="7"/>
      <c r="I683" s="5"/>
      <c r="J683" s="6"/>
      <c r="K683" s="6"/>
      <c r="L683" s="7"/>
      <c r="M683" s="7"/>
      <c r="O683" s="6"/>
      <c r="S683" s="6"/>
    </row>
    <row r="684" spans="3:19" s="1" customFormat="1" ht="13.2" x14ac:dyDescent="0.3">
      <c r="C684" s="5"/>
      <c r="D684" s="6"/>
      <c r="E684" s="6"/>
      <c r="F684" s="7"/>
      <c r="G684" s="7"/>
      <c r="I684" s="5"/>
      <c r="J684" s="6"/>
      <c r="K684" s="6"/>
      <c r="L684" s="7"/>
      <c r="M684" s="7"/>
      <c r="O684" s="6"/>
      <c r="S684" s="6"/>
    </row>
    <row r="685" spans="3:19" s="1" customFormat="1" ht="13.2" x14ac:dyDescent="0.3">
      <c r="C685" s="5"/>
      <c r="D685" s="6"/>
      <c r="E685" s="6"/>
      <c r="F685" s="7"/>
      <c r="G685" s="7"/>
      <c r="I685" s="5"/>
      <c r="J685" s="6"/>
      <c r="K685" s="6"/>
      <c r="L685" s="7"/>
      <c r="M685" s="7"/>
      <c r="O685" s="6"/>
      <c r="S685" s="6"/>
    </row>
    <row r="686" spans="3:19" s="1" customFormat="1" ht="13.2" x14ac:dyDescent="0.3">
      <c r="C686" s="5"/>
      <c r="D686" s="6"/>
      <c r="E686" s="6"/>
      <c r="F686" s="7"/>
      <c r="G686" s="7"/>
      <c r="I686" s="5"/>
      <c r="J686" s="6"/>
      <c r="K686" s="6"/>
      <c r="L686" s="7"/>
      <c r="M686" s="7"/>
      <c r="O686" s="6"/>
      <c r="S686" s="6"/>
    </row>
    <row r="687" spans="3:19" s="1" customFormat="1" ht="13.2" x14ac:dyDescent="0.3">
      <c r="C687" s="5"/>
      <c r="D687" s="6"/>
      <c r="E687" s="6"/>
      <c r="F687" s="7"/>
      <c r="G687" s="7"/>
      <c r="I687" s="5"/>
      <c r="J687" s="6"/>
      <c r="K687" s="6"/>
      <c r="L687" s="7"/>
      <c r="M687" s="7"/>
      <c r="O687" s="6"/>
      <c r="S687" s="6"/>
    </row>
    <row r="688" spans="3:19" s="1" customFormat="1" ht="13.2" x14ac:dyDescent="0.3">
      <c r="C688" s="5"/>
      <c r="D688" s="6"/>
      <c r="E688" s="6"/>
      <c r="F688" s="7"/>
      <c r="G688" s="7"/>
      <c r="I688" s="5"/>
      <c r="J688" s="6"/>
      <c r="K688" s="6"/>
      <c r="L688" s="7"/>
      <c r="M688" s="7"/>
      <c r="O688" s="6"/>
      <c r="S688" s="6"/>
    </row>
    <row r="689" spans="3:19" s="1" customFormat="1" ht="13.2" x14ac:dyDescent="0.3">
      <c r="C689" s="5"/>
      <c r="D689" s="6"/>
      <c r="E689" s="6"/>
      <c r="F689" s="7"/>
      <c r="G689" s="7"/>
      <c r="I689" s="5"/>
      <c r="J689" s="6"/>
      <c r="K689" s="6"/>
      <c r="L689" s="7"/>
      <c r="M689" s="7"/>
      <c r="O689" s="6"/>
      <c r="S689" s="6"/>
    </row>
    <row r="690" spans="3:19" s="1" customFormat="1" ht="13.2" x14ac:dyDescent="0.3">
      <c r="C690" s="5"/>
      <c r="D690" s="6"/>
      <c r="E690" s="6"/>
      <c r="F690" s="7"/>
      <c r="G690" s="7"/>
      <c r="I690" s="5"/>
      <c r="J690" s="6"/>
      <c r="K690" s="6"/>
      <c r="L690" s="7"/>
      <c r="M690" s="7"/>
      <c r="O690" s="6"/>
      <c r="S690" s="6"/>
    </row>
    <row r="691" spans="3:19" s="1" customFormat="1" ht="13.2" x14ac:dyDescent="0.3">
      <c r="C691" s="5"/>
      <c r="D691" s="6"/>
      <c r="E691" s="6"/>
      <c r="F691" s="7"/>
      <c r="G691" s="7"/>
      <c r="I691" s="5"/>
      <c r="J691" s="6"/>
      <c r="K691" s="6"/>
      <c r="L691" s="7"/>
      <c r="M691" s="7"/>
      <c r="O691" s="6"/>
      <c r="S691" s="6"/>
    </row>
    <row r="692" spans="3:19" s="1" customFormat="1" ht="13.2" x14ac:dyDescent="0.3">
      <c r="C692" s="5"/>
      <c r="D692" s="6"/>
      <c r="E692" s="6"/>
      <c r="F692" s="7"/>
      <c r="G692" s="7"/>
      <c r="I692" s="5"/>
      <c r="J692" s="6"/>
      <c r="K692" s="6"/>
      <c r="L692" s="7"/>
      <c r="M692" s="7"/>
      <c r="O692" s="6"/>
      <c r="S692" s="6"/>
    </row>
    <row r="693" spans="3:19" s="1" customFormat="1" ht="13.2" x14ac:dyDescent="0.3">
      <c r="C693" s="5"/>
      <c r="D693" s="6"/>
      <c r="E693" s="6"/>
      <c r="F693" s="7"/>
      <c r="G693" s="7"/>
      <c r="I693" s="5"/>
      <c r="J693" s="6"/>
      <c r="K693" s="6"/>
      <c r="L693" s="7"/>
      <c r="M693" s="7"/>
      <c r="O693" s="6"/>
      <c r="S693" s="6"/>
    </row>
    <row r="694" spans="3:19" s="1" customFormat="1" ht="13.2" x14ac:dyDescent="0.3">
      <c r="C694" s="5"/>
      <c r="D694" s="6"/>
      <c r="E694" s="6"/>
      <c r="F694" s="7"/>
      <c r="G694" s="7"/>
      <c r="I694" s="5"/>
      <c r="J694" s="6"/>
      <c r="K694" s="6"/>
      <c r="L694" s="7"/>
      <c r="M694" s="7"/>
      <c r="O694" s="6"/>
      <c r="S694" s="6"/>
    </row>
    <row r="695" spans="3:19" s="1" customFormat="1" ht="13.2" x14ac:dyDescent="0.3">
      <c r="C695" s="5"/>
      <c r="D695" s="6"/>
      <c r="E695" s="6"/>
      <c r="F695" s="7"/>
      <c r="G695" s="7"/>
      <c r="I695" s="5"/>
      <c r="J695" s="6"/>
      <c r="K695" s="6"/>
      <c r="L695" s="7"/>
      <c r="M695" s="7"/>
      <c r="O695" s="6"/>
      <c r="S695" s="6"/>
    </row>
    <row r="696" spans="3:19" s="1" customFormat="1" ht="13.2" x14ac:dyDescent="0.3">
      <c r="C696" s="5"/>
      <c r="D696" s="6"/>
      <c r="E696" s="6"/>
      <c r="F696" s="7"/>
      <c r="G696" s="7"/>
      <c r="I696" s="5"/>
      <c r="J696" s="6"/>
      <c r="K696" s="6"/>
      <c r="L696" s="7"/>
      <c r="M696" s="7"/>
      <c r="O696" s="6"/>
      <c r="S696" s="6"/>
    </row>
    <row r="697" spans="3:19" s="1" customFormat="1" ht="13.2" x14ac:dyDescent="0.3">
      <c r="C697" s="5"/>
      <c r="D697" s="6"/>
      <c r="E697" s="6"/>
      <c r="F697" s="7"/>
      <c r="G697" s="7"/>
      <c r="I697" s="5"/>
      <c r="J697" s="6"/>
      <c r="K697" s="6"/>
      <c r="L697" s="7"/>
      <c r="M697" s="7"/>
      <c r="O697" s="6"/>
      <c r="S697" s="6"/>
    </row>
    <row r="698" spans="3:19" s="1" customFormat="1" ht="13.2" x14ac:dyDescent="0.3">
      <c r="C698" s="5"/>
      <c r="D698" s="6"/>
      <c r="E698" s="6"/>
      <c r="F698" s="7"/>
      <c r="G698" s="7"/>
      <c r="I698" s="5"/>
      <c r="J698" s="6"/>
      <c r="K698" s="6"/>
      <c r="L698" s="7"/>
      <c r="M698" s="7"/>
      <c r="O698" s="6"/>
      <c r="S698" s="6"/>
    </row>
    <row r="699" spans="3:19" s="1" customFormat="1" ht="13.2" x14ac:dyDescent="0.3">
      <c r="C699" s="5"/>
      <c r="D699" s="6"/>
      <c r="E699" s="6"/>
      <c r="F699" s="7"/>
      <c r="G699" s="7"/>
      <c r="I699" s="5"/>
      <c r="J699" s="6"/>
      <c r="K699" s="6"/>
      <c r="L699" s="7"/>
      <c r="M699" s="7"/>
      <c r="O699" s="6"/>
      <c r="S699" s="6"/>
    </row>
    <row r="700" spans="3:19" s="1" customFormat="1" ht="13.2" x14ac:dyDescent="0.3">
      <c r="C700" s="5"/>
      <c r="D700" s="6"/>
      <c r="E700" s="6"/>
      <c r="F700" s="7"/>
      <c r="G700" s="7"/>
      <c r="I700" s="5"/>
      <c r="J700" s="6"/>
      <c r="K700" s="6"/>
      <c r="L700" s="7"/>
      <c r="M700" s="7"/>
      <c r="O700" s="6"/>
      <c r="S700" s="6"/>
    </row>
    <row r="701" spans="3:19" s="1" customFormat="1" ht="13.2" x14ac:dyDescent="0.3">
      <c r="C701" s="5"/>
      <c r="D701" s="6"/>
      <c r="E701" s="6"/>
      <c r="F701" s="7"/>
      <c r="G701" s="7"/>
      <c r="I701" s="5"/>
      <c r="J701" s="6"/>
      <c r="K701" s="6"/>
      <c r="L701" s="7"/>
      <c r="M701" s="7"/>
      <c r="O701" s="6"/>
      <c r="S701" s="6"/>
    </row>
    <row r="702" spans="3:19" s="1" customFormat="1" ht="13.2" x14ac:dyDescent="0.3">
      <c r="C702" s="5"/>
      <c r="D702" s="6"/>
      <c r="E702" s="6"/>
      <c r="F702" s="7"/>
      <c r="G702" s="7"/>
      <c r="I702" s="5"/>
      <c r="J702" s="6"/>
      <c r="K702" s="6"/>
      <c r="L702" s="7"/>
      <c r="M702" s="7"/>
      <c r="O702" s="6"/>
      <c r="S702" s="6"/>
    </row>
    <row r="703" spans="3:19" s="1" customFormat="1" ht="13.2" x14ac:dyDescent="0.3">
      <c r="C703" s="5"/>
      <c r="D703" s="6"/>
      <c r="E703" s="6"/>
      <c r="F703" s="7"/>
      <c r="G703" s="7"/>
      <c r="I703" s="5"/>
      <c r="J703" s="6"/>
      <c r="K703" s="6"/>
      <c r="L703" s="7"/>
      <c r="M703" s="7"/>
      <c r="O703" s="6"/>
      <c r="S703" s="6"/>
    </row>
    <row r="704" spans="3:19" s="1" customFormat="1" ht="13.2" x14ac:dyDescent="0.3">
      <c r="C704" s="5"/>
      <c r="D704" s="6"/>
      <c r="E704" s="6"/>
      <c r="F704" s="7"/>
      <c r="G704" s="7"/>
      <c r="I704" s="5"/>
      <c r="J704" s="6"/>
      <c r="K704" s="6"/>
      <c r="L704" s="7"/>
      <c r="M704" s="7"/>
      <c r="O704" s="6"/>
      <c r="S704" s="6"/>
    </row>
    <row r="705" spans="3:19" s="1" customFormat="1" ht="13.2" x14ac:dyDescent="0.3">
      <c r="C705" s="5"/>
      <c r="D705" s="6"/>
      <c r="E705" s="6"/>
      <c r="F705" s="7"/>
      <c r="G705" s="7"/>
      <c r="I705" s="5"/>
      <c r="J705" s="6"/>
      <c r="K705" s="6"/>
      <c r="L705" s="7"/>
      <c r="M705" s="7"/>
      <c r="O705" s="6"/>
      <c r="S705" s="6"/>
    </row>
    <row r="706" spans="3:19" s="1" customFormat="1" ht="13.2" x14ac:dyDescent="0.3">
      <c r="C706" s="5"/>
      <c r="D706" s="6"/>
      <c r="E706" s="6"/>
      <c r="F706" s="7"/>
      <c r="G706" s="7"/>
      <c r="I706" s="5"/>
      <c r="J706" s="6"/>
      <c r="K706" s="6"/>
      <c r="L706" s="7"/>
      <c r="M706" s="7"/>
      <c r="O706" s="6"/>
      <c r="S706" s="6"/>
    </row>
    <row r="707" spans="3:19" s="1" customFormat="1" ht="13.2" x14ac:dyDescent="0.3">
      <c r="C707" s="5"/>
      <c r="D707" s="6"/>
      <c r="E707" s="6"/>
      <c r="F707" s="7"/>
      <c r="G707" s="7"/>
      <c r="I707" s="5"/>
      <c r="J707" s="6"/>
      <c r="K707" s="6"/>
      <c r="L707" s="7"/>
      <c r="M707" s="7"/>
      <c r="O707" s="6"/>
      <c r="S707" s="6"/>
    </row>
    <row r="708" spans="3:19" s="1" customFormat="1" ht="13.2" x14ac:dyDescent="0.3">
      <c r="C708" s="5"/>
      <c r="D708" s="6"/>
      <c r="E708" s="6"/>
      <c r="F708" s="7"/>
      <c r="G708" s="7"/>
      <c r="I708" s="5"/>
      <c r="J708" s="6"/>
      <c r="K708" s="6"/>
      <c r="L708" s="7"/>
      <c r="M708" s="7"/>
      <c r="O708" s="6"/>
      <c r="S708" s="6"/>
    </row>
    <row r="709" spans="3:19" s="1" customFormat="1" ht="13.2" x14ac:dyDescent="0.3">
      <c r="C709" s="5"/>
      <c r="D709" s="6"/>
      <c r="E709" s="6"/>
      <c r="F709" s="7"/>
      <c r="G709" s="7"/>
      <c r="I709" s="5"/>
      <c r="J709" s="6"/>
      <c r="K709" s="6"/>
      <c r="L709" s="7"/>
      <c r="M709" s="7"/>
      <c r="O709" s="6"/>
      <c r="S709" s="6"/>
    </row>
    <row r="710" spans="3:19" s="1" customFormat="1" ht="13.2" x14ac:dyDescent="0.3">
      <c r="C710" s="5"/>
      <c r="D710" s="6"/>
      <c r="E710" s="6"/>
      <c r="F710" s="7"/>
      <c r="G710" s="7"/>
      <c r="I710" s="5"/>
      <c r="J710" s="6"/>
      <c r="K710" s="6"/>
      <c r="L710" s="7"/>
      <c r="M710" s="7"/>
      <c r="O710" s="6"/>
      <c r="S710" s="6"/>
    </row>
    <row r="711" spans="3:19" s="1" customFormat="1" ht="13.2" x14ac:dyDescent="0.3">
      <c r="C711" s="5"/>
      <c r="D711" s="6"/>
      <c r="E711" s="6"/>
      <c r="F711" s="7"/>
      <c r="G711" s="7"/>
      <c r="I711" s="5"/>
      <c r="J711" s="6"/>
      <c r="K711" s="6"/>
      <c r="L711" s="7"/>
      <c r="M711" s="7"/>
      <c r="O711" s="6"/>
      <c r="S711" s="6"/>
    </row>
    <row r="712" spans="3:19" s="1" customFormat="1" ht="13.2" x14ac:dyDescent="0.3">
      <c r="C712" s="5"/>
      <c r="D712" s="6"/>
      <c r="E712" s="6"/>
      <c r="F712" s="7"/>
      <c r="G712" s="7"/>
      <c r="I712" s="5"/>
      <c r="J712" s="6"/>
      <c r="K712" s="6"/>
      <c r="L712" s="7"/>
      <c r="M712" s="7"/>
      <c r="O712" s="6"/>
      <c r="S712" s="6"/>
    </row>
    <row r="713" spans="3:19" s="1" customFormat="1" ht="13.2" x14ac:dyDescent="0.3">
      <c r="C713" s="5"/>
      <c r="D713" s="6"/>
      <c r="E713" s="6"/>
      <c r="F713" s="7"/>
      <c r="G713" s="7"/>
      <c r="I713" s="5"/>
      <c r="J713" s="6"/>
      <c r="K713" s="6"/>
      <c r="L713" s="7"/>
      <c r="M713" s="7"/>
      <c r="O713" s="6"/>
      <c r="S713" s="6"/>
    </row>
    <row r="714" spans="3:19" s="1" customFormat="1" ht="13.2" x14ac:dyDescent="0.3">
      <c r="C714" s="5"/>
      <c r="D714" s="6"/>
      <c r="E714" s="6"/>
      <c r="F714" s="7"/>
      <c r="G714" s="7"/>
      <c r="I714" s="5"/>
      <c r="J714" s="6"/>
      <c r="K714" s="6"/>
      <c r="L714" s="7"/>
      <c r="M714" s="7"/>
      <c r="O714" s="6"/>
      <c r="S714" s="6"/>
    </row>
    <row r="715" spans="3:19" s="1" customFormat="1" ht="13.2" x14ac:dyDescent="0.3">
      <c r="C715" s="5"/>
      <c r="D715" s="6"/>
      <c r="E715" s="6"/>
      <c r="F715" s="7"/>
      <c r="G715" s="7"/>
      <c r="I715" s="5"/>
      <c r="J715" s="6"/>
      <c r="K715" s="6"/>
      <c r="L715" s="7"/>
      <c r="M715" s="7"/>
      <c r="O715" s="6"/>
      <c r="S715" s="6"/>
    </row>
    <row r="716" spans="3:19" s="1" customFormat="1" ht="13.2" x14ac:dyDescent="0.3">
      <c r="C716" s="5"/>
      <c r="D716" s="6"/>
      <c r="E716" s="6"/>
      <c r="F716" s="7"/>
      <c r="G716" s="7"/>
      <c r="I716" s="5"/>
      <c r="J716" s="6"/>
      <c r="K716" s="6"/>
      <c r="L716" s="7"/>
      <c r="M716" s="7"/>
      <c r="O716" s="6"/>
      <c r="S716" s="6"/>
    </row>
    <row r="717" spans="3:19" s="1" customFormat="1" ht="13.2" x14ac:dyDescent="0.3">
      <c r="C717" s="5"/>
      <c r="D717" s="6"/>
      <c r="E717" s="6"/>
      <c r="F717" s="7"/>
      <c r="G717" s="7"/>
      <c r="I717" s="5"/>
      <c r="J717" s="6"/>
      <c r="K717" s="6"/>
      <c r="L717" s="7"/>
      <c r="M717" s="7"/>
      <c r="O717" s="6"/>
      <c r="S717" s="6"/>
    </row>
    <row r="718" spans="3:19" s="1" customFormat="1" ht="13.2" x14ac:dyDescent="0.3">
      <c r="C718" s="5"/>
      <c r="D718" s="6"/>
      <c r="E718" s="6"/>
      <c r="F718" s="7"/>
      <c r="G718" s="7"/>
      <c r="I718" s="5"/>
      <c r="J718" s="6"/>
      <c r="K718" s="6"/>
      <c r="L718" s="7"/>
      <c r="M718" s="7"/>
      <c r="O718" s="6"/>
      <c r="S718" s="6"/>
    </row>
    <row r="719" spans="3:19" s="1" customFormat="1" ht="13.2" x14ac:dyDescent="0.3">
      <c r="C719" s="5"/>
      <c r="D719" s="6"/>
      <c r="E719" s="6"/>
      <c r="F719" s="7"/>
      <c r="G719" s="7"/>
      <c r="I719" s="5"/>
      <c r="J719" s="6"/>
      <c r="K719" s="6"/>
      <c r="L719" s="7"/>
      <c r="M719" s="7"/>
      <c r="O719" s="6"/>
      <c r="S719" s="6"/>
    </row>
    <row r="720" spans="3:19" s="1" customFormat="1" ht="13.2" x14ac:dyDescent="0.3">
      <c r="C720" s="5"/>
      <c r="D720" s="6"/>
      <c r="E720" s="6"/>
      <c r="F720" s="7"/>
      <c r="G720" s="7"/>
      <c r="I720" s="5"/>
      <c r="J720" s="6"/>
      <c r="K720" s="6"/>
      <c r="L720" s="7"/>
      <c r="M720" s="7"/>
      <c r="O720" s="6"/>
      <c r="S720" s="6"/>
    </row>
    <row r="721" spans="3:19" s="1" customFormat="1" ht="13.2" x14ac:dyDescent="0.3">
      <c r="C721" s="5"/>
      <c r="D721" s="6"/>
      <c r="E721" s="6"/>
      <c r="F721" s="7"/>
      <c r="G721" s="7"/>
      <c r="I721" s="5"/>
      <c r="J721" s="6"/>
      <c r="K721" s="6"/>
      <c r="L721" s="7"/>
      <c r="M721" s="7"/>
      <c r="O721" s="6"/>
      <c r="S721" s="6"/>
    </row>
    <row r="722" spans="3:19" s="1" customFormat="1" ht="13.2" x14ac:dyDescent="0.3">
      <c r="C722" s="5"/>
      <c r="D722" s="6"/>
      <c r="E722" s="6"/>
      <c r="F722" s="7"/>
      <c r="G722" s="7"/>
      <c r="I722" s="5"/>
      <c r="J722" s="6"/>
      <c r="K722" s="6"/>
      <c r="L722" s="7"/>
      <c r="M722" s="7"/>
      <c r="O722" s="6"/>
      <c r="S722" s="6"/>
    </row>
    <row r="723" spans="3:19" s="1" customFormat="1" ht="13.2" x14ac:dyDescent="0.3">
      <c r="C723" s="5"/>
      <c r="D723" s="6"/>
      <c r="E723" s="6"/>
      <c r="F723" s="7"/>
      <c r="G723" s="7"/>
      <c r="I723" s="5"/>
      <c r="J723" s="6"/>
      <c r="K723" s="6"/>
      <c r="L723" s="7"/>
      <c r="M723" s="7"/>
      <c r="O723" s="6"/>
      <c r="S723" s="6"/>
    </row>
    <row r="724" spans="3:19" s="1" customFormat="1" ht="13.2" x14ac:dyDescent="0.3">
      <c r="C724" s="5"/>
      <c r="D724" s="6"/>
      <c r="E724" s="6"/>
      <c r="F724" s="7"/>
      <c r="G724" s="7"/>
      <c r="I724" s="5"/>
      <c r="J724" s="6"/>
      <c r="K724" s="6"/>
      <c r="L724" s="7"/>
      <c r="M724" s="7"/>
      <c r="O724" s="6"/>
      <c r="S724" s="6"/>
    </row>
    <row r="725" spans="3:19" s="1" customFormat="1" ht="13.2" x14ac:dyDescent="0.3">
      <c r="C725" s="5"/>
      <c r="D725" s="6"/>
      <c r="E725" s="6"/>
      <c r="F725" s="7"/>
      <c r="G725" s="7"/>
      <c r="I725" s="5"/>
      <c r="J725" s="6"/>
      <c r="K725" s="6"/>
      <c r="L725" s="7"/>
      <c r="M725" s="7"/>
      <c r="O725" s="6"/>
      <c r="S725" s="6"/>
    </row>
    <row r="726" spans="3:19" s="1" customFormat="1" ht="13.2" x14ac:dyDescent="0.3">
      <c r="C726" s="5"/>
      <c r="D726" s="6"/>
      <c r="E726" s="6"/>
      <c r="F726" s="7"/>
      <c r="G726" s="7"/>
      <c r="I726" s="5"/>
      <c r="J726" s="6"/>
      <c r="K726" s="6"/>
      <c r="L726" s="7"/>
      <c r="M726" s="7"/>
      <c r="O726" s="6"/>
      <c r="S726" s="6"/>
    </row>
    <row r="727" spans="3:19" s="1" customFormat="1" ht="13.2" x14ac:dyDescent="0.3">
      <c r="C727" s="5"/>
      <c r="D727" s="6"/>
      <c r="E727" s="6"/>
      <c r="F727" s="7"/>
      <c r="G727" s="7"/>
      <c r="I727" s="5"/>
      <c r="J727" s="6"/>
      <c r="K727" s="6"/>
      <c r="L727" s="7"/>
      <c r="M727" s="7"/>
      <c r="O727" s="6"/>
      <c r="S727" s="6"/>
    </row>
    <row r="728" spans="3:19" s="1" customFormat="1" ht="13.2" x14ac:dyDescent="0.3">
      <c r="C728" s="5"/>
      <c r="D728" s="6"/>
      <c r="E728" s="6"/>
      <c r="F728" s="7"/>
      <c r="G728" s="7"/>
      <c r="I728" s="5"/>
      <c r="J728" s="6"/>
      <c r="K728" s="6"/>
      <c r="L728" s="7"/>
      <c r="M728" s="7"/>
      <c r="O728" s="6"/>
      <c r="S728" s="6"/>
    </row>
    <row r="729" spans="3:19" s="1" customFormat="1" ht="13.2" x14ac:dyDescent="0.3">
      <c r="C729" s="5"/>
      <c r="D729" s="6"/>
      <c r="E729" s="6"/>
      <c r="F729" s="7"/>
      <c r="G729" s="7"/>
      <c r="I729" s="5"/>
      <c r="J729" s="6"/>
      <c r="K729" s="6"/>
      <c r="L729" s="7"/>
      <c r="M729" s="7"/>
      <c r="O729" s="6"/>
      <c r="S729" s="6"/>
    </row>
    <row r="730" spans="3:19" s="1" customFormat="1" ht="13.2" x14ac:dyDescent="0.3">
      <c r="C730" s="5"/>
      <c r="D730" s="6"/>
      <c r="E730" s="6"/>
      <c r="F730" s="7"/>
      <c r="G730" s="7"/>
      <c r="I730" s="5"/>
      <c r="J730" s="6"/>
      <c r="K730" s="6"/>
      <c r="L730" s="7"/>
      <c r="M730" s="7"/>
      <c r="O730" s="6"/>
      <c r="S730" s="6"/>
    </row>
    <row r="731" spans="3:19" s="1" customFormat="1" ht="13.2" x14ac:dyDescent="0.3">
      <c r="C731" s="5"/>
      <c r="D731" s="6"/>
      <c r="E731" s="6"/>
      <c r="F731" s="7"/>
      <c r="G731" s="7"/>
      <c r="I731" s="5"/>
      <c r="J731" s="6"/>
      <c r="K731" s="6"/>
      <c r="L731" s="7"/>
      <c r="M731" s="7"/>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sheetData>
  <phoneticPr fontId="16" type="noConversion"/>
  <conditionalFormatting sqref="G345:G387 M345:M387">
    <cfRule type="expression" dxfId="34" priority="12">
      <formula>AND(ISBLANK(B345),G345&lt;&gt;#REF!)</formula>
    </cfRule>
  </conditionalFormatting>
  <conditionalFormatting sqref="M345 G345:G387 M346:N346 M347:M355 M356:N357 M358 M359:N359 M360:M361 M362:N363 M364:M372 M373:N373 M374 M375:N375 M376:O376 M377 M378:O378 M379:M387">
    <cfRule type="expression" dxfId="33" priority="13">
      <formula>#REF!&lt;0</formula>
    </cfRule>
  </conditionalFormatting>
  <conditionalFormatting sqref="N264:N268">
    <cfRule type="cellIs" dxfId="32" priority="9" operator="greaterThanOrEqual">
      <formula>0</formula>
    </cfRule>
    <cfRule type="cellIs" dxfId="31" priority="10" operator="lessThan">
      <formula>0</formula>
    </cfRule>
  </conditionalFormatting>
  <conditionalFormatting sqref="N275">
    <cfRule type="cellIs" dxfId="30" priority="7" operator="greaterThanOrEqual">
      <formula>0</formula>
    </cfRule>
    <cfRule type="cellIs" dxfId="29" priority="8" operator="lessThan">
      <formula>0</formula>
    </cfRule>
  </conditionalFormatting>
  <conditionalFormatting sqref="N346 N356:N357 N359 N362:N363 N373 N375:N376 N378:O378">
    <cfRule type="expression" dxfId="28" priority="11">
      <formula>AND(ISBLANK(E346),N346&lt;&gt;#REF!)</formula>
    </cfRule>
  </conditionalFormatting>
  <conditionalFormatting sqref="O376">
    <cfRule type="expression" dxfId="27" priority="14">
      <formula>AND(ISBLANK(F376),O376&lt;&gt;#REF!)</formula>
    </cfRule>
  </conditionalFormatting>
  <conditionalFormatting sqref="T345:T387">
    <cfRule type="expression" dxfId="26" priority="3">
      <formula>AND(ISBLANK(O345),T345&lt;&gt;#REF!)</formula>
    </cfRule>
    <cfRule type="expression" dxfId="25" priority="4">
      <formula>#REF!&lt;0</formula>
    </cfRule>
  </conditionalFormatting>
  <conditionalFormatting sqref="U345:U387">
    <cfRule type="expression" dxfId="24" priority="1">
      <formula>AND(ISBLANK(P345),U345&lt;&gt;#REF!)</formula>
    </cfRule>
    <cfRule type="expression" dxfId="23" priority="2">
      <formula>#REF!&lt;0</formula>
    </cfRule>
  </conditionalFormatting>
  <dataValidations disablePrompts="1" count="1">
    <dataValidation type="custom" allowBlank="1" showDropDown="1" showErrorMessage="1" sqref="B16:B19 H16:H19" xr:uid="{4DFDCC8A-542F-4856-BFB5-2B6381E9250C}">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6" manualBreakCount="6">
    <brk id="115" min="1" max="13" man="1"/>
    <brk id="197" min="1" max="13" man="1"/>
    <brk id="288" min="1" max="13" man="1"/>
    <brk id="420" min="1" max="13" man="1"/>
    <brk id="505" min="1" max="13" man="1"/>
    <brk id="598" min="1" max="13" man="1"/>
  </rowBreaks>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9B07-DEB7-435A-9EBD-9FE30134B209}">
  <sheetPr>
    <outlinePr summaryBelow="0" summaryRight="0"/>
    <pageSetUpPr fitToPage="1"/>
  </sheetPr>
  <dimension ref="B1:XET1005"/>
  <sheetViews>
    <sheetView showGridLines="0" zoomScale="90" zoomScaleNormal="90" zoomScaleSheetLayoutView="90" workbookViewId="0">
      <pane xSplit="4" ySplit="8" topLeftCell="E9" activePane="bottomRight" state="frozen"/>
      <selection activeCell="N720" sqref="N720"/>
      <selection pane="topRight" activeCell="N720" sqref="N720"/>
      <selection pane="bottomLeft" activeCell="N720" sqref="N720"/>
      <selection pane="bottomRight" activeCell="N720" sqref="N720"/>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75" t="s">
        <v>1246</v>
      </c>
      <c r="C2" s="475"/>
      <c r="D2" s="475"/>
      <c r="E2" s="475"/>
      <c r="F2" s="475"/>
      <c r="G2" s="475"/>
      <c r="H2" s="475"/>
      <c r="I2" s="475"/>
      <c r="J2" s="475"/>
      <c r="K2" s="475"/>
      <c r="L2" s="475"/>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76" t="s">
        <v>511</v>
      </c>
      <c r="C3" s="476"/>
      <c r="D3" s="476"/>
      <c r="E3" s="476"/>
      <c r="F3" s="476"/>
      <c r="G3" s="476"/>
      <c r="H3" s="476"/>
      <c r="I3" s="476"/>
      <c r="J3" s="476"/>
      <c r="K3" s="476"/>
      <c r="L3" s="476"/>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77" t="s">
        <v>512</v>
      </c>
      <c r="C5" s="477"/>
      <c r="D5" s="10" t="s">
        <v>513</v>
      </c>
    </row>
    <row r="6" spans="2:16374" ht="18" customHeight="1" x14ac:dyDescent="0.3">
      <c r="B6" s="478" t="s">
        <v>514</v>
      </c>
      <c r="C6" s="480" t="s">
        <v>515</v>
      </c>
      <c r="D6" s="480" t="s">
        <v>516</v>
      </c>
      <c r="E6" s="482" t="s">
        <v>947</v>
      </c>
      <c r="F6" s="483"/>
      <c r="G6" s="484" t="s">
        <v>951</v>
      </c>
      <c r="H6" s="486" t="s">
        <v>973</v>
      </c>
      <c r="I6" s="486"/>
      <c r="J6" s="487" t="s">
        <v>988</v>
      </c>
      <c r="K6" s="487"/>
      <c r="L6" s="199">
        <v>524</v>
      </c>
    </row>
    <row r="7" spans="2:16374" ht="39.6" x14ac:dyDescent="0.25">
      <c r="B7" s="479"/>
      <c r="C7" s="481"/>
      <c r="D7" s="481"/>
      <c r="E7" s="24" t="s">
        <v>948</v>
      </c>
      <c r="F7" s="24" t="s">
        <v>974</v>
      </c>
      <c r="G7" s="485"/>
      <c r="H7" s="199" t="s">
        <v>949</v>
      </c>
      <c r="I7" s="200" t="s">
        <v>951</v>
      </c>
      <c r="J7" s="230" t="s">
        <v>948</v>
      </c>
      <c r="K7" s="230" t="s">
        <v>974</v>
      </c>
      <c r="L7" s="230" t="s">
        <v>951</v>
      </c>
    </row>
    <row r="8" spans="2:16374" ht="19.5" customHeight="1" x14ac:dyDescent="0.25">
      <c r="B8" s="12" t="s">
        <v>21</v>
      </c>
      <c r="C8" s="470" t="s">
        <v>517</v>
      </c>
      <c r="D8" s="471"/>
      <c r="E8" s="225">
        <v>1</v>
      </c>
      <c r="F8" s="225">
        <v>2</v>
      </c>
      <c r="G8" s="225" t="s">
        <v>981</v>
      </c>
      <c r="H8" s="226">
        <v>4</v>
      </c>
      <c r="I8" s="226" t="s">
        <v>982</v>
      </c>
      <c r="J8" s="227">
        <v>4</v>
      </c>
      <c r="K8" s="227">
        <v>5</v>
      </c>
      <c r="L8" s="227" t="s">
        <v>989</v>
      </c>
      <c r="M8" s="220"/>
      <c r="N8" s="220"/>
      <c r="P8" s="9" t="s">
        <v>1022</v>
      </c>
    </row>
    <row r="9" spans="2:16374" ht="19.5" customHeight="1" x14ac:dyDescent="0.25">
      <c r="B9" s="462">
        <v>1</v>
      </c>
      <c r="C9" s="472" t="s">
        <v>499</v>
      </c>
      <c r="D9" s="232" t="s">
        <v>500</v>
      </c>
      <c r="E9" s="233" cm="1">
        <f t="array" ref="E9">SUM(_xlfn._xlws.FILTER('Reviu Usulan Revisi'!$G$8:$G$720,'Reviu Usulan Revisi'!$S$8:$S$720=D9,0))</f>
        <v>364329000</v>
      </c>
      <c r="F9" s="233" cm="1">
        <f t="array" ref="F9">SUM(_xlfn._xlws.FILTER('Reviu Usulan Revisi'!$M$8:$M$720,'Reviu Usulan Revisi'!$S$8:$S$720=D9,0))</f>
        <v>351534000</v>
      </c>
      <c r="G9" s="234">
        <f>E9-F9</f>
        <v>12795000</v>
      </c>
      <c r="H9" s="231" t="e" cm="1">
        <f t="array" ref="H9">SUM(_xlfn._xlws.FILTER(#REF!,#REF!=D9,0))</f>
        <v>#REF!</v>
      </c>
      <c r="I9" s="235" t="e">
        <f>E9-H9</f>
        <v>#REF!</v>
      </c>
      <c r="J9" s="231" cm="1">
        <f t="array" ref="J9">SUM(_xlfn._xlws.FILTER('Reviu Usulan Revisi'!$G$9:$G$720,(IFERROR(SEARCH('Rekap Reviu'!$L$6,'Reviu Usulan Revisi'!$B$9:$B$720,1),"")&lt;&gt;"")*('Reviu Usulan Revisi'!$S$9:$S$720='Rekap Reviu'!$D9),0))</f>
        <v>214304000</v>
      </c>
      <c r="K9" s="231" cm="1">
        <f t="array" ref="K9">SUM(_xlfn._xlws.FILTER('Reviu Usulan Revisi'!$M$9:$M$720,(IFERROR(SEARCH('Rekap Reviu'!$L$6,'Reviu Usulan Revisi'!$H$9:$H$720,1),"")&lt;&gt;"")*('Reviu Usulan Revisi'!$S$9:$S$720='Rekap Reviu'!$D9),0))</f>
        <v>242094000</v>
      </c>
      <c r="L9" s="244">
        <f>J9-K9</f>
        <v>-27790000</v>
      </c>
      <c r="N9" s="360">
        <f>J9/$J$29</f>
        <v>4.720130971828855E-2</v>
      </c>
      <c r="O9" s="360">
        <f>K9/$K$29</f>
        <v>5.3015718750882797E-2</v>
      </c>
      <c r="P9" s="196">
        <v>256374000</v>
      </c>
      <c r="Q9" s="196"/>
    </row>
    <row r="10" spans="2:16374" ht="19.5" customHeight="1" x14ac:dyDescent="0.25">
      <c r="B10" s="463"/>
      <c r="C10" s="473"/>
      <c r="D10" s="236" t="s">
        <v>501</v>
      </c>
      <c r="E10" s="233" cm="1">
        <f t="array" ref="E10">SUM(_xlfn._xlws.FILTER('Reviu Usulan Revisi'!$G$8:$G$720,'Reviu Usulan Revisi'!$S$8:$S$720=D10,0))</f>
        <v>258356000</v>
      </c>
      <c r="F10" s="233" cm="1">
        <f t="array" ref="F10">SUM(_xlfn._xlws.FILTER('Reviu Usulan Revisi'!$M$8:$M$720,'Reviu Usulan Revisi'!$S$8:$S$720=D10,0))</f>
        <v>285663000</v>
      </c>
      <c r="G10" s="234">
        <f>E10-F10</f>
        <v>-27307000</v>
      </c>
      <c r="H10" s="231" t="e" cm="1">
        <f t="array" ref="H10">SUM(_xlfn._xlws.FILTER(#REF!,#REF!=D10,0))</f>
        <v>#REF!</v>
      </c>
      <c r="I10" s="235" t="e">
        <f>E10-H10</f>
        <v>#REF!</v>
      </c>
      <c r="J10" s="231" cm="1">
        <f t="array" ref="J10">SUM(_xlfn._xlws.FILTER('Reviu Usulan Revisi'!$G$9:$G$720,(IFERROR(SEARCH('Rekap Reviu'!$L$6,'Reviu Usulan Revisi'!$B$9:$B$720,1),"")&lt;&gt;"")*('Reviu Usulan Revisi'!$S$9:$S$720='Rekap Reviu'!$D10),0))</f>
        <v>206306000</v>
      </c>
      <c r="K10" s="231" cm="1">
        <f t="array" ref="K10">SUM(_xlfn._xlws.FILTER('Reviu Usulan Revisi'!$M$9:$M$720,(IFERROR(SEARCH('Rekap Reviu'!$L$6,'Reviu Usulan Revisi'!$H$9:$H$720,1),"")&lt;&gt;"")*('Reviu Usulan Revisi'!$S$9:$S$720='Rekap Reviu'!$D10),0))</f>
        <v>177096000</v>
      </c>
      <c r="L10" s="244">
        <f>J10-K10</f>
        <v>29210000</v>
      </c>
      <c r="N10" s="360">
        <f>J10/$J$29</f>
        <v>4.5439718356825989E-2</v>
      </c>
      <c r="O10" s="360">
        <f>K10/$K$29</f>
        <v>3.8781926557066013E-2</v>
      </c>
      <c r="P10" s="196">
        <v>369732000</v>
      </c>
    </row>
    <row r="11" spans="2:16374" ht="19.5" customHeight="1" x14ac:dyDescent="0.25">
      <c r="B11" s="464"/>
      <c r="C11" s="474"/>
      <c r="D11" s="237" t="s">
        <v>518</v>
      </c>
      <c r="E11" s="238">
        <f t="shared" ref="E11:L11" si="0">SUM(E9:E10)</f>
        <v>622685000</v>
      </c>
      <c r="F11" s="238">
        <f t="shared" si="0"/>
        <v>637197000</v>
      </c>
      <c r="G11" s="243">
        <f t="shared" si="0"/>
        <v>-14512000</v>
      </c>
      <c r="H11" s="239" t="e">
        <f t="shared" si="0"/>
        <v>#REF!</v>
      </c>
      <c r="I11" s="239" t="e">
        <f t="shared" si="0"/>
        <v>#REF!</v>
      </c>
      <c r="J11" s="240">
        <f t="shared" si="0"/>
        <v>420610000</v>
      </c>
      <c r="K11" s="240">
        <f t="shared" si="0"/>
        <v>419190000</v>
      </c>
      <c r="L11" s="245">
        <f t="shared" si="0"/>
        <v>1420000</v>
      </c>
      <c r="N11" s="360">
        <f>J11/$J$29</f>
        <v>9.264102807511454E-2</v>
      </c>
      <c r="O11" s="360">
        <f>K11/$K$29</f>
        <v>9.1797645307948816E-2</v>
      </c>
    </row>
    <row r="12" spans="2:16374" ht="19.5" customHeight="1" x14ac:dyDescent="0.3">
      <c r="B12" s="462">
        <v>2</v>
      </c>
      <c r="C12" s="472" t="s">
        <v>507</v>
      </c>
      <c r="D12" s="261" t="s">
        <v>508</v>
      </c>
      <c r="E12" s="256" cm="1">
        <f t="array" ref="E12">SUM(_xlfn._xlws.FILTER('Reviu Usulan Revisi'!$G$8:$G$720,'Reviu Usulan Revisi'!$S$8:$S$720=$D12,0))</f>
        <v>10084852000</v>
      </c>
      <c r="F12" s="256" cm="1">
        <f t="array" ref="F12">SUM(_xlfn._xlws.FILTER('Reviu Usulan Revisi'!$M$8:$M$720,'Reviu Usulan Revisi'!$S$8:$S$720=$D12,0))</f>
        <v>9945711000</v>
      </c>
      <c r="G12" s="257">
        <f>E12-F12</f>
        <v>139141000</v>
      </c>
      <c r="H12" s="258" t="e" cm="1">
        <f t="array" ref="H12">SUM(_xlfn._xlws.FILTER(#REF!,#REF!=D12,0))</f>
        <v>#REF!</v>
      </c>
      <c r="I12" s="259" t="e">
        <f>E12-H12</f>
        <v>#REF!</v>
      </c>
      <c r="J12" s="258" cm="1">
        <f t="array" ref="J12">SUM(_xlfn._xlws.FILTER('Reviu Usulan Revisi'!$G$9:$G$720,(IFERROR(SEARCH('Rekap Reviu'!$L$6,'Reviu Usulan Revisi'!$B$9:$B$720,1),"")&lt;&gt;"")*('Reviu Usulan Revisi'!$S$9:$S$720='Rekap Reviu'!$D12),0))</f>
        <v>1983463000</v>
      </c>
      <c r="K12" s="258" cm="1">
        <f t="array" ref="K12">SUM(_xlfn._xlws.FILTER('Reviu Usulan Revisi'!$M$9:$M$720,(IFERROR(SEARCH('Rekap Reviu'!$L$6,'Reviu Usulan Revisi'!$H$9:$H$720,1),"")&lt;&gt;"")*('Reviu Usulan Revisi'!$S$9:$S$720='Rekap Reviu'!$D12),0))</f>
        <v>1954492000</v>
      </c>
      <c r="L12" s="260">
        <f>J12-K12</f>
        <v>28971000</v>
      </c>
      <c r="N12" s="360">
        <f>J12/$J$29</f>
        <v>0.43686562722938327</v>
      </c>
      <c r="O12" s="360">
        <f>K12/$K$29</f>
        <v>0.42801059990272544</v>
      </c>
      <c r="Q12" s="11"/>
    </row>
    <row r="13" spans="2:16374" ht="31.2" customHeight="1" x14ac:dyDescent="0.3">
      <c r="B13" s="463"/>
      <c r="C13" s="473"/>
      <c r="D13" s="262" t="s">
        <v>127</v>
      </c>
      <c r="E13" s="233">
        <f>SUMIF(Matrik[URAIAN],D13,Matrik[JUMLAH])</f>
        <v>253780000</v>
      </c>
      <c r="F13" s="233">
        <f>SUMIF(Matrik[[URAIAN ]],D13,Matrik[[JUMLAH ]])</f>
        <v>572128000</v>
      </c>
      <c r="G13" s="234">
        <f>E13-F13</f>
        <v>-318348000</v>
      </c>
      <c r="H13" s="231"/>
      <c r="I13" s="235"/>
      <c r="J13" s="231" cm="1">
        <f t="array" ref="J13">SUM(_xlfn._xlws.FILTER('Reviu Usulan Revisi'!$G$9:$G$720,(IFERROR(SEARCH('Rekap Reviu'!$L$6,'Reviu Usulan Revisi'!$B$9:$B$720,1),"")&lt;&gt;"")*('Reviu Usulan Revisi'!$R$9:$R$720='Rekap Reviu'!$D13),0))</f>
        <v>197780000</v>
      </c>
      <c r="K13" s="231" cm="1">
        <f t="array" ref="K13">SUM(_xlfn._xlws.FILTER('Reviu Usulan Revisi'!$M$9:$M$720,(IFERROR(SEARCH('Rekap Reviu'!$L$6,'Reviu Usulan Revisi'!$H$9:$H$720,1),"")&lt;&gt;"")*('Reviu Usulan Revisi'!$R$9:$R$720='Rekap Reviu'!$D13),0))</f>
        <v>350277000</v>
      </c>
      <c r="L13" s="234">
        <f>J13-K13</f>
        <v>-152497000</v>
      </c>
      <c r="N13" s="360">
        <f>J13/$J$29</f>
        <v>4.356183289198106E-2</v>
      </c>
      <c r="O13" s="360">
        <f>K13/$K$29</f>
        <v>7.6706514481577295E-2</v>
      </c>
      <c r="Q13" s="11"/>
    </row>
    <row r="14" spans="2:16374" ht="31.2" customHeight="1" x14ac:dyDescent="0.3">
      <c r="B14" s="463"/>
      <c r="C14" s="473"/>
      <c r="D14" s="262" t="s">
        <v>322</v>
      </c>
      <c r="E14" s="233">
        <f>SUMIF(Matrik[URAIAN],D14,Matrik[JUMLAH])</f>
        <v>1331072000</v>
      </c>
      <c r="F14" s="233">
        <f>SUMIF(Matrik[[URAIAN ]],D14,Matrik[[JUMLAH ]])</f>
        <v>1180814000</v>
      </c>
      <c r="G14" s="234">
        <f t="shared" ref="G14:G15" si="1">E14-F14</f>
        <v>150258000</v>
      </c>
      <c r="H14" s="231"/>
      <c r="I14" s="235"/>
      <c r="J14" s="231" cm="1">
        <f t="array" ref="J14">SUM(_xlfn._xlws.FILTER('Reviu Usulan Revisi'!$G$9:$G$720,(IFERROR(SEARCH('Rekap Reviu'!$L$6,'Reviu Usulan Revisi'!$B$9:$B$720,1),"")&lt;&gt;"")*('Reviu Usulan Revisi'!$R$9:$R$720='Rekap Reviu'!$D14),0))</f>
        <v>999672000</v>
      </c>
      <c r="K14" s="231" cm="1">
        <f t="array" ref="K14">SUM(_xlfn._xlws.FILTER('Reviu Usulan Revisi'!$M$9:$M$720,(IFERROR(SEARCH('Rekap Reviu'!$L$6,'Reviu Usulan Revisi'!$H$9:$H$720,1),"")&lt;&gt;"")*('Reviu Usulan Revisi'!$R$9:$R$720='Rekap Reviu'!$D14),0))</f>
        <v>818204000</v>
      </c>
      <c r="L14" s="234">
        <f>J14-K14</f>
        <v>181468000</v>
      </c>
      <c r="N14" s="360"/>
      <c r="O14" s="360"/>
      <c r="Q14" s="11"/>
    </row>
    <row r="15" spans="2:16374" ht="19.5" customHeight="1" x14ac:dyDescent="0.3">
      <c r="B15" s="463"/>
      <c r="C15" s="473"/>
      <c r="D15" s="263" t="s">
        <v>433</v>
      </c>
      <c r="E15" s="233">
        <f>'Reviu Usulan Revisi'!G661</f>
        <v>8500000000</v>
      </c>
      <c r="F15" s="233">
        <f>'Reviu Usulan Revisi'!M661</f>
        <v>8500000000</v>
      </c>
      <c r="G15" s="231">
        <f t="shared" si="1"/>
        <v>0</v>
      </c>
      <c r="H15" s="231"/>
      <c r="I15" s="235"/>
      <c r="J15" s="231" cm="1">
        <f t="array" ref="J15">SUM(_xlfn._xlws.FILTER('Reviu Usulan Revisi'!$G$9:$G$720,(IFERROR(SEARCH('Rekap Reviu'!$L$6,'Reviu Usulan Revisi'!$B$9:$B$720,1),"")&lt;&gt;"")*('Reviu Usulan Revisi'!$R$9:$R$720='Rekap Reviu'!$D15),0))</f>
        <v>786011000</v>
      </c>
      <c r="K15" s="231" cm="1">
        <f t="array" ref="K15">SUM(_xlfn._xlws.FILTER('Reviu Usulan Revisi'!$M$9:$M$720,(IFERROR(SEARCH('Rekap Reviu'!$L$6,'Reviu Usulan Revisi'!$H$9:$H$720,1),"")&lt;&gt;"")*('Reviu Usulan Revisi'!$R$9:$R$720='Rekap Reviu'!$D15),0))</f>
        <v>786011000</v>
      </c>
      <c r="L15" s="231">
        <f>J15-K15</f>
        <v>0</v>
      </c>
      <c r="N15" s="360">
        <f t="shared" ref="N15:N29" si="2">J15/$J$29</f>
        <v>0.17312205396530955</v>
      </c>
      <c r="O15" s="360">
        <f t="shared" ref="O15:O29" si="3">K15/$K$29</f>
        <v>0.17212709985005881</v>
      </c>
      <c r="Q15" s="11"/>
    </row>
    <row r="16" spans="2:16374" ht="19.5" customHeight="1" x14ac:dyDescent="0.3">
      <c r="B16" s="463"/>
      <c r="C16" s="473"/>
      <c r="D16" s="261" t="s">
        <v>509</v>
      </c>
      <c r="E16" s="256" cm="1">
        <f t="array" ref="E16">SUM(_xlfn._xlws.FILTER('Reviu Usulan Revisi'!$G$8:$G$720,'Reviu Usulan Revisi'!$S$8:$S$720=D16,0))</f>
        <v>823732000</v>
      </c>
      <c r="F16" s="256" cm="1">
        <f t="array" ref="F16">SUM(_xlfn._xlws.FILTER('Reviu Usulan Revisi'!$M$8:$M$720,'Reviu Usulan Revisi'!$S$8:$S$720=D16,0))</f>
        <v>567689000</v>
      </c>
      <c r="G16" s="257">
        <f>E16-F16</f>
        <v>256043000</v>
      </c>
      <c r="H16" s="258" t="e" cm="1">
        <f t="array" ref="H16">SUM(_xlfn._xlws.FILTER(#REF!,#REF!=D16,0))</f>
        <v>#REF!</v>
      </c>
      <c r="I16" s="259" t="e">
        <f>E16-H16</f>
        <v>#REF!</v>
      </c>
      <c r="J16" s="258" cm="1">
        <f t="array" ref="J16">SUM(_xlfn._xlws.FILTER('Reviu Usulan Revisi'!$G$9:$G$720,(IFERROR(SEARCH('Rekap Reviu'!$L$6,'Reviu Usulan Revisi'!$B$9:$B$720,1),"")&lt;&gt;"")*('Reviu Usulan Revisi'!$S$9:$S$720='Rekap Reviu'!$D16),0))</f>
        <v>610232000</v>
      </c>
      <c r="K16" s="258" cm="1">
        <f t="array" ref="K16">SUM(_xlfn._xlws.FILTER('Reviu Usulan Revisi'!$M$9:$M$720,(IFERROR(SEARCH('Rekap Reviu'!$L$6,'Reviu Usulan Revisi'!$H$9:$H$720,1),"")&lt;&gt;"")*('Reviu Usulan Revisi'!$S$9:$S$720='Rekap Reviu'!$D16),0))</f>
        <v>422689000</v>
      </c>
      <c r="L16" s="260">
        <f>J16-K16</f>
        <v>187543000</v>
      </c>
      <c r="N16" s="360">
        <f t="shared" si="2"/>
        <v>0.13440602896824444</v>
      </c>
      <c r="O16" s="360">
        <f t="shared" si="3"/>
        <v>9.2563884867414722E-2</v>
      </c>
      <c r="Q16" s="11"/>
      <c r="S16" s="195"/>
    </row>
    <row r="17" spans="2:19" ht="19.5" customHeight="1" x14ac:dyDescent="0.25">
      <c r="B17" s="464"/>
      <c r="C17" s="474"/>
      <c r="D17" s="237" t="s">
        <v>519</v>
      </c>
      <c r="E17" s="238">
        <f>SUM(E12,E16)</f>
        <v>10908584000</v>
      </c>
      <c r="F17" s="238">
        <f>SUM(F12,F16)</f>
        <v>10513400000</v>
      </c>
      <c r="G17" s="238">
        <f>SUM(G12,G16)</f>
        <v>395184000</v>
      </c>
      <c r="H17" s="239" t="e">
        <f>SUM(H12:H16)</f>
        <v>#REF!</v>
      </c>
      <c r="I17" s="239" t="e">
        <f>SUM(I12:I16)</f>
        <v>#REF!</v>
      </c>
      <c r="J17" s="240">
        <f>SUM(J12,J16)</f>
        <v>2593695000</v>
      </c>
      <c r="K17" s="240">
        <f>SUM(K12,K16)</f>
        <v>2377181000</v>
      </c>
      <c r="L17" s="245">
        <f>SUM(L12,L16)</f>
        <v>216514000</v>
      </c>
      <c r="N17" s="360">
        <f t="shared" si="2"/>
        <v>0.57127165619762776</v>
      </c>
      <c r="O17" s="360">
        <f t="shared" si="3"/>
        <v>0.52057448477014012</v>
      </c>
      <c r="Q17" s="196"/>
      <c r="R17" s="196"/>
      <c r="S17" s="198"/>
    </row>
    <row r="18" spans="2:19" ht="19.5" customHeight="1" x14ac:dyDescent="0.25">
      <c r="B18" s="462">
        <v>3</v>
      </c>
      <c r="C18" s="472" t="s">
        <v>502</v>
      </c>
      <c r="D18" s="264" t="s">
        <v>503</v>
      </c>
      <c r="E18" s="233" cm="1">
        <f t="array" ref="E18">SUM(_xlfn._xlws.FILTER('Reviu Usulan Revisi'!$G$8:$G$720,'Reviu Usulan Revisi'!$S$8:$S$720=D18,0))</f>
        <v>525378000</v>
      </c>
      <c r="F18" s="233" cm="1">
        <f t="array" ref="F18">SUM(_xlfn._xlws.FILTER('Reviu Usulan Revisi'!$M$8:$M$720,'Reviu Usulan Revisi'!$S$8:$S$720=D18,0))</f>
        <v>508578000</v>
      </c>
      <c r="G18" s="231">
        <f>E18-F18</f>
        <v>16800000</v>
      </c>
      <c r="H18" s="231" t="e" cm="1">
        <f t="array" ref="H18">SUM(_xlfn._xlws.FILTER(#REF!,#REF!=D18,0))</f>
        <v>#REF!</v>
      </c>
      <c r="I18" s="235" t="e">
        <f>E18-H18</f>
        <v>#REF!</v>
      </c>
      <c r="J18" s="231" cm="1">
        <f t="array" ref="J18">SUM(_xlfn._xlws.FILTER('Reviu Usulan Revisi'!$G$9:$G$720,(IFERROR(SEARCH('Rekap Reviu'!$L$6,'Reviu Usulan Revisi'!$B$9:$B$720,1),"")&lt;&gt;"")*('Reviu Usulan Revisi'!$S$9:$S$720='Rekap Reviu'!$D18),0))</f>
        <v>364353000</v>
      </c>
      <c r="K18" s="231" cm="1">
        <f t="array" ref="K18">SUM(_xlfn._xlws.FILTER('Reviu Usulan Revisi'!$M$9:$M$720,(IFERROR(SEARCH('Rekap Reviu'!$L$6,'Reviu Usulan Revisi'!$H$9:$H$720,1),"")&lt;&gt;"")*('Reviu Usulan Revisi'!$S$9:$S$720='Rekap Reviu'!$D18),0))</f>
        <v>364353000</v>
      </c>
      <c r="L18" s="231">
        <f>J18-K18</f>
        <v>0</v>
      </c>
      <c r="N18" s="360">
        <f t="shared" si="2"/>
        <v>8.0250199715299703E-2</v>
      </c>
      <c r="O18" s="360">
        <f t="shared" si="3"/>
        <v>7.9788991771958001E-2</v>
      </c>
    </row>
    <row r="19" spans="2:19" ht="19.5" customHeight="1" x14ac:dyDescent="0.25">
      <c r="B19" s="463"/>
      <c r="C19" s="473"/>
      <c r="D19" s="264" t="s">
        <v>504</v>
      </c>
      <c r="E19" s="233" cm="1">
        <f t="array" ref="E19">SUM(_xlfn._xlws.FILTER('Reviu Usulan Revisi'!$G$8:$G$720,'Reviu Usulan Revisi'!$S$8:$S$720=D19,0))</f>
        <v>219670000</v>
      </c>
      <c r="F19" s="233" cm="1">
        <f t="array" ref="F19">SUM(_xlfn._xlws.FILTER('Reviu Usulan Revisi'!$M$8:$M$720,'Reviu Usulan Revisi'!$S$8:$S$720=D19,0))</f>
        <v>307578000</v>
      </c>
      <c r="G19" s="234">
        <f>E19-F19</f>
        <v>-87908000</v>
      </c>
      <c r="H19" s="231" t="e" cm="1">
        <f t="array" ref="H19">SUM(_xlfn._xlws.FILTER(#REF!,#REF!=D19,0))</f>
        <v>#REF!</v>
      </c>
      <c r="I19" s="235" t="e">
        <f>E19-H19</f>
        <v>#REF!</v>
      </c>
      <c r="J19" s="231" cm="1">
        <f t="array" ref="J19">SUM(_xlfn._xlws.FILTER('Reviu Usulan Revisi'!$G$9:$G$720,(IFERROR(SEARCH('Rekap Reviu'!$L$6,'Reviu Usulan Revisi'!$B$9:$B$720,1),"")&lt;&gt;"")*('Reviu Usulan Revisi'!$S$9:$S$720='Rekap Reviu'!$D19),0))</f>
        <v>135170000</v>
      </c>
      <c r="K19" s="231" cm="1">
        <f t="array" ref="K19">SUM(_xlfn._xlws.FILTER('Reviu Usulan Revisi'!$M$9:$M$720,(IFERROR(SEARCH('Rekap Reviu'!$L$6,'Reviu Usulan Revisi'!$H$9:$H$720,1),"")&lt;&gt;"")*('Reviu Usulan Revisi'!$S$9:$S$720='Rekap Reviu'!$D19),0))</f>
        <v>197078000</v>
      </c>
      <c r="L19" s="231">
        <f>J19-K19</f>
        <v>-61908000</v>
      </c>
      <c r="N19" s="360">
        <f t="shared" si="2"/>
        <v>2.9771730973855191E-2</v>
      </c>
      <c r="O19" s="360">
        <f t="shared" si="3"/>
        <v>4.315774789952035E-2</v>
      </c>
    </row>
    <row r="20" spans="2:19" ht="19.5" customHeight="1" x14ac:dyDescent="0.25">
      <c r="B20" s="464"/>
      <c r="C20" s="474"/>
      <c r="D20" s="241" t="s">
        <v>520</v>
      </c>
      <c r="E20" s="238">
        <f t="shared" ref="E20:L20" si="4">SUM(E18:E19)</f>
        <v>745048000</v>
      </c>
      <c r="F20" s="238">
        <f t="shared" si="4"/>
        <v>816156000</v>
      </c>
      <c r="G20" s="243">
        <f t="shared" si="4"/>
        <v>-71108000</v>
      </c>
      <c r="H20" s="239" t="e">
        <f t="shared" si="4"/>
        <v>#REF!</v>
      </c>
      <c r="I20" s="239" t="e">
        <f t="shared" si="4"/>
        <v>#REF!</v>
      </c>
      <c r="J20" s="240">
        <f t="shared" si="4"/>
        <v>499523000</v>
      </c>
      <c r="K20" s="240">
        <f t="shared" si="4"/>
        <v>561431000</v>
      </c>
      <c r="L20" s="240">
        <f t="shared" si="4"/>
        <v>-61908000</v>
      </c>
      <c r="N20" s="360">
        <f t="shared" si="2"/>
        <v>0.11002193068915489</v>
      </c>
      <c r="O20" s="360">
        <f t="shared" si="3"/>
        <v>0.12294673967147834</v>
      </c>
    </row>
    <row r="21" spans="2:19" ht="19.5" customHeight="1" x14ac:dyDescent="0.25">
      <c r="B21" s="462">
        <v>4</v>
      </c>
      <c r="C21" s="465" t="s">
        <v>505</v>
      </c>
      <c r="D21" s="255" t="s">
        <v>506</v>
      </c>
      <c r="E21" s="256" cm="1">
        <f t="array" ref="E21">SUM(_xlfn._xlws.FILTER('Reviu Usulan Revisi'!$G$8:$G$720,'Reviu Usulan Revisi'!$S$8:$S$720=D21,0))</f>
        <v>3525843000</v>
      </c>
      <c r="F21" s="256" cm="1">
        <f t="array" ref="F21">SUM(_xlfn._xlws.FILTER('Reviu Usulan Revisi'!$M$8:$M$720,'Reviu Usulan Revisi'!$S$8:$S$720=D21,0))</f>
        <v>3837683000</v>
      </c>
      <c r="G21" s="257">
        <f t="shared" ref="G21:G27" si="5">E21-F21</f>
        <v>-311840000</v>
      </c>
      <c r="H21" s="258" t="e" cm="1">
        <f t="array" ref="H21">SUM(_xlfn._xlws.FILTER(#REF!,#REF!=D21,0))</f>
        <v>#REF!</v>
      </c>
      <c r="I21" s="259" t="e">
        <f>E21-H21</f>
        <v>#REF!</v>
      </c>
      <c r="J21" s="258" cm="1">
        <f t="array" ref="J21">SUM(_xlfn._xlws.FILTER('Reviu Usulan Revisi'!$G$9:$G$720,(IFERROR(SEARCH('Rekap Reviu'!$L$6,'Reviu Usulan Revisi'!$B$9:$B$720,1),"")&lt;&gt;"")*('Reviu Usulan Revisi'!$S$9:$S$720='Rekap Reviu'!$D21),0))</f>
        <v>723135000</v>
      </c>
      <c r="K21" s="258" cm="1">
        <f t="array" ref="K21">SUM(_xlfn._xlws.FILTER('Reviu Usulan Revisi'!$M$9:$M$720,(IFERROR(SEARCH('Rekap Reviu'!$L$6,'Reviu Usulan Revisi'!$H$9:$H$720,1),"")&lt;&gt;"")*('Reviu Usulan Revisi'!$S$9:$S$720='Rekap Reviu'!$D21),0))</f>
        <v>868187000</v>
      </c>
      <c r="L21" s="260">
        <f t="shared" ref="L21:L27" si="6">J21-K21</f>
        <v>-145052000</v>
      </c>
      <c r="N21" s="360">
        <f t="shared" si="2"/>
        <v>0.15927336448752513</v>
      </c>
      <c r="O21" s="360">
        <f t="shared" si="3"/>
        <v>0.19012267059560617</v>
      </c>
    </row>
    <row r="22" spans="2:19" ht="19.5" customHeight="1" x14ac:dyDescent="0.25">
      <c r="B22" s="463"/>
      <c r="C22" s="466"/>
      <c r="D22" s="263" t="s">
        <v>131</v>
      </c>
      <c r="E22" s="233">
        <f>E21-SUM(E23:E24)</f>
        <v>870185000</v>
      </c>
      <c r="F22" s="233">
        <f>F21-SUM(F23:F24)</f>
        <v>1182025000</v>
      </c>
      <c r="G22" s="248">
        <f t="shared" si="5"/>
        <v>-311840000</v>
      </c>
      <c r="H22" s="231"/>
      <c r="I22" s="235"/>
      <c r="J22" s="249" cm="1">
        <f t="array" ref="J22">SUM(_xlfn._xlws.FILTER('Reviu Usulan Revisi'!$G$9:$G$720,(IFERROR(SEARCH('Rekap Reviu'!$L$6,'Reviu Usulan Revisi'!$B$9:$B$720,1),"")&lt;&gt;"")*('Reviu Usulan Revisi'!$R$9:$R$720='Rekap Reviu'!$D22),0))</f>
        <v>723135000</v>
      </c>
      <c r="K22" s="249" cm="1">
        <f t="array" ref="K22">SUM(_xlfn._xlws.FILTER('Reviu Usulan Revisi'!$M$9:$M$720,(IFERROR(SEARCH('Rekap Reviu'!$L$6,'Reviu Usulan Revisi'!$H$9:$H$720,1),"")&lt;&gt;"")*('Reviu Usulan Revisi'!$R$9:$R$720='Rekap Reviu'!$D22),0))</f>
        <v>868187000</v>
      </c>
      <c r="L22" s="250">
        <f t="shared" si="6"/>
        <v>-145052000</v>
      </c>
      <c r="N22" s="360">
        <f t="shared" si="2"/>
        <v>0.15927336448752513</v>
      </c>
      <c r="O22" s="360">
        <f t="shared" si="3"/>
        <v>0.19012267059560617</v>
      </c>
    </row>
    <row r="23" spans="2:19" ht="19.5" customHeight="1" x14ac:dyDescent="0.25">
      <c r="B23" s="463"/>
      <c r="C23" s="466"/>
      <c r="D23" s="246" t="s">
        <v>236</v>
      </c>
      <c r="E23" s="233">
        <f>'Reviu Usulan Revisi'!G350</f>
        <v>2195658000</v>
      </c>
      <c r="F23" s="233">
        <f>'Reviu Usulan Revisi'!M350</f>
        <v>2195658000</v>
      </c>
      <c r="G23" s="231">
        <f t="shared" si="5"/>
        <v>0</v>
      </c>
      <c r="H23" s="231"/>
      <c r="I23" s="235"/>
      <c r="J23" s="231" cm="1">
        <f t="array" ref="J23">SUM(_xlfn._xlws.FILTER('Reviu Usulan Revisi'!$G$9:$G$720,(IFERROR(SEARCH('Rekap Reviu'!$L$6,'Reviu Usulan Revisi'!$B$9:$B$720,1),"")&lt;&gt;"")*('Reviu Usulan Revisi'!$R$9:$R$720='Rekap Reviu'!$D23),0))</f>
        <v>0</v>
      </c>
      <c r="K23" s="231" cm="1">
        <f t="array" ref="K23">SUM(_xlfn._xlws.FILTER('Reviu Usulan Revisi'!$M$9:$M$720,(IFERROR(SEARCH('Rekap Reviu'!$L$6,'Reviu Usulan Revisi'!$H$9:$H$720,1),"")&lt;&gt;"")*('Reviu Usulan Revisi'!$R$9:$R$720='Rekap Reviu'!$D23),0))</f>
        <v>0</v>
      </c>
      <c r="L23" s="231">
        <f t="shared" si="6"/>
        <v>0</v>
      </c>
      <c r="N23" s="360">
        <f t="shared" si="2"/>
        <v>0</v>
      </c>
      <c r="O23" s="360">
        <f t="shared" si="3"/>
        <v>0</v>
      </c>
    </row>
    <row r="24" spans="2:19" ht="19.5" customHeight="1" x14ac:dyDescent="0.25">
      <c r="B24" s="463"/>
      <c r="C24" s="466"/>
      <c r="D24" s="246" t="s">
        <v>1011</v>
      </c>
      <c r="E24" s="233">
        <f>'Reviu Usulan Revisi'!G114+'Reviu Usulan Revisi'!G411</f>
        <v>460000000</v>
      </c>
      <c r="F24" s="233">
        <f>'Reviu Usulan Revisi'!M114+'Reviu Usulan Revisi'!M411</f>
        <v>460000000</v>
      </c>
      <c r="G24" s="231">
        <f t="shared" si="5"/>
        <v>0</v>
      </c>
      <c r="H24" s="231"/>
      <c r="I24" s="235"/>
      <c r="J24" s="231" cm="1">
        <f t="array" ref="J24">SUM(_xlfn._xlws.FILTER('Reviu Usulan Revisi'!$G$9:$G$720,(IFERROR(SEARCH('Rekap Reviu'!$L$6,'Reviu Usulan Revisi'!$B$9:$B$720,1),"")&lt;&gt;"")*('Reviu Usulan Revisi'!$R$9:$R$720='Rekap Reviu'!$D24),0))</f>
        <v>0</v>
      </c>
      <c r="K24" s="231" cm="1">
        <f t="array" ref="K24">SUM(_xlfn._xlws.FILTER('Reviu Usulan Revisi'!$M$9:$M$720,(IFERROR(SEARCH('Rekap Reviu'!$L$6,'Reviu Usulan Revisi'!$H$9:$H$720,1),"")&lt;&gt;"")*('Reviu Usulan Revisi'!$R$9:$R$720='Rekap Reviu'!$D24),0))</f>
        <v>0</v>
      </c>
      <c r="L24" s="231">
        <f t="shared" si="6"/>
        <v>0</v>
      </c>
      <c r="N24" s="360">
        <f t="shared" si="2"/>
        <v>0</v>
      </c>
      <c r="O24" s="360">
        <f t="shared" si="3"/>
        <v>0</v>
      </c>
    </row>
    <row r="25" spans="2:19" ht="19.5" customHeight="1" x14ac:dyDescent="0.25">
      <c r="B25" s="463"/>
      <c r="C25" s="466"/>
      <c r="D25" s="255" t="s">
        <v>510</v>
      </c>
      <c r="E25" s="256" cm="1">
        <f t="array" ref="E25">SUM(_xlfn._xlws.FILTER('Reviu Usulan Revisi'!$G$8:$G$720,'Reviu Usulan Revisi'!$S$8:$S$720=D25,0))</f>
        <v>7486020000</v>
      </c>
      <c r="F25" s="256" cm="1">
        <f t="array" ref="F25">SUM(_xlfn._xlws.FILTER('Reviu Usulan Revisi'!$M$8:$M$720,'Reviu Usulan Revisi'!$S$8:$S$720=D25,0))</f>
        <v>7509988000</v>
      </c>
      <c r="G25" s="257">
        <f t="shared" si="5"/>
        <v>-23968000</v>
      </c>
      <c r="H25" s="258" t="e" cm="1">
        <f t="array" ref="H25">SUM(_xlfn._xlws.FILTER(#REF!,#REF!=D25,0))</f>
        <v>#REF!</v>
      </c>
      <c r="I25" s="259" t="e">
        <f>E25-H25</f>
        <v>#REF!</v>
      </c>
      <c r="J25" s="258" cm="1">
        <f t="array" ref="J25">SUM(_xlfn._xlws.FILTER('Reviu Usulan Revisi'!$G$9:$G$720,(IFERROR(SEARCH('Rekap Reviu'!$L$6,'Reviu Usulan Revisi'!$B$9:$B$720,1),"")&lt;&gt;"")*('Reviu Usulan Revisi'!$S$9:$S$720='Rekap Reviu'!$D25),0))</f>
        <v>303250000</v>
      </c>
      <c r="K25" s="258" cm="1">
        <f t="array" ref="K25">SUM(_xlfn._xlws.FILTER('Reviu Usulan Revisi'!$M$9:$M$720,(IFERROR(SEARCH('Rekap Reviu'!$L$6,'Reviu Usulan Revisi'!$H$9:$H$720,1),"")&lt;&gt;"")*('Reviu Usulan Revisi'!$S$9:$S$720='Rekap Reviu'!$D25),0))</f>
        <v>340468000</v>
      </c>
      <c r="L25" s="260">
        <f t="shared" si="6"/>
        <v>-37218000</v>
      </c>
      <c r="N25" s="360">
        <f t="shared" si="2"/>
        <v>6.6792020550577688E-2</v>
      </c>
      <c r="O25" s="360">
        <f t="shared" si="3"/>
        <v>7.4558459654826492E-2</v>
      </c>
    </row>
    <row r="26" spans="2:19" ht="19.5" customHeight="1" x14ac:dyDescent="0.25">
      <c r="B26" s="463"/>
      <c r="C26" s="466"/>
      <c r="D26" s="246" t="s">
        <v>393</v>
      </c>
      <c r="E26" s="233">
        <f>SUM('Reviu Usulan Revisi'!G580,'Reviu Usulan Revisi'!G590,'Reviu Usulan Revisi'!G600,'Reviu Usulan Revisi'!G611,'Reviu Usulan Revisi'!G621,'Reviu Usulan Revisi'!G631,'Reviu Usulan Revisi'!G651)</f>
        <v>450000000</v>
      </c>
      <c r="F26" s="233">
        <f>SUM('Reviu Usulan Revisi'!M580,'Reviu Usulan Revisi'!M590,'Reviu Usulan Revisi'!M600,'Reviu Usulan Revisi'!M611,'Reviu Usulan Revisi'!M621,'Reviu Usulan Revisi'!M631,'Reviu Usulan Revisi'!M651)</f>
        <v>473968000</v>
      </c>
      <c r="G26" s="248">
        <f t="shared" si="5"/>
        <v>-23968000</v>
      </c>
      <c r="H26" s="231"/>
      <c r="I26" s="235"/>
      <c r="J26" s="231" cm="1">
        <f t="array" ref="J26">SUM(_xlfn._xlws.FILTER('Reviu Usulan Revisi'!$G$9:$G$720,(IFERROR(SEARCH('Rekap Reviu'!$L$6,'Reviu Usulan Revisi'!$B$9:$B$720,1),"")&lt;&gt;"")*('Reviu Usulan Revisi'!$R$9:$R$720='Rekap Reviu'!$D26),0))</f>
        <v>303250000</v>
      </c>
      <c r="K26" s="231" cm="1">
        <f t="array" ref="K26">SUM(_xlfn._xlws.FILTER('Reviu Usulan Revisi'!$M$9:$M$720,(IFERROR(SEARCH('Rekap Reviu'!$L$6,'Reviu Usulan Revisi'!$H$9:$H$720,1),"")&lt;&gt;"")*('Reviu Usulan Revisi'!$R$9:$R$720='Rekap Reviu'!$D26),0))</f>
        <v>340468000</v>
      </c>
      <c r="L26" s="250">
        <f t="shared" si="6"/>
        <v>-37218000</v>
      </c>
      <c r="N26" s="360">
        <f t="shared" si="2"/>
        <v>6.6792020550577688E-2</v>
      </c>
      <c r="O26" s="360">
        <f t="shared" si="3"/>
        <v>7.4558459654826492E-2</v>
      </c>
    </row>
    <row r="27" spans="2:19" ht="19.5" customHeight="1" x14ac:dyDescent="0.25">
      <c r="B27" s="463"/>
      <c r="C27" s="466"/>
      <c r="D27" s="246" t="s">
        <v>1012</v>
      </c>
      <c r="E27" s="233">
        <f>'Reviu Usulan Revisi'!G324</f>
        <v>7036020000</v>
      </c>
      <c r="F27" s="233">
        <f>'Reviu Usulan Revisi'!M324</f>
        <v>7036020000</v>
      </c>
      <c r="G27" s="249">
        <f t="shared" si="5"/>
        <v>0</v>
      </c>
      <c r="H27" s="231"/>
      <c r="I27" s="235"/>
      <c r="J27" s="231" cm="1">
        <f t="array" ref="J27">SUM(_xlfn._xlws.FILTER('Reviu Usulan Revisi'!$G$9:$G$720,(IFERROR(SEARCH('Rekap Reviu'!$L$6,'Reviu Usulan Revisi'!$B$9:$B$720,1),"")&lt;&gt;"")*('Reviu Usulan Revisi'!$R$9:$R$720='Rekap Reviu'!$D27),0))</f>
        <v>0</v>
      </c>
      <c r="K27" s="231" cm="1">
        <f t="array" ref="K27">SUM(_xlfn._xlws.FILTER('Reviu Usulan Revisi'!$M$9:$M$720,(IFERROR(SEARCH('Rekap Reviu'!$L$6,'Reviu Usulan Revisi'!$H$9:$H$720,1),"")&lt;&gt;"")*('Reviu Usulan Revisi'!$R$9:$R$720='Rekap Reviu'!$D27),0))</f>
        <v>0</v>
      </c>
      <c r="L27" s="231">
        <f t="shared" si="6"/>
        <v>0</v>
      </c>
      <c r="N27" s="360">
        <f t="shared" si="2"/>
        <v>0</v>
      </c>
      <c r="O27" s="360">
        <f t="shared" si="3"/>
        <v>0</v>
      </c>
    </row>
    <row r="28" spans="2:19" ht="19.5" customHeight="1" x14ac:dyDescent="0.25">
      <c r="B28" s="464"/>
      <c r="C28" s="467"/>
      <c r="D28" s="242" t="s">
        <v>521</v>
      </c>
      <c r="E28" s="238">
        <f>SUM(E21,E25)</f>
        <v>11011863000</v>
      </c>
      <c r="F28" s="238">
        <f>SUM(F21,F25)</f>
        <v>11347671000</v>
      </c>
      <c r="G28" s="243">
        <f>SUM(G21,G25)</f>
        <v>-335808000</v>
      </c>
      <c r="H28" s="239" t="e">
        <f>SUM(H21:H25)</f>
        <v>#REF!</v>
      </c>
      <c r="I28" s="239" t="e">
        <f>SUM(I21:I25)</f>
        <v>#REF!</v>
      </c>
      <c r="J28" s="240">
        <f>SUM(J21,J25)</f>
        <v>1026385000</v>
      </c>
      <c r="K28" s="240">
        <f>SUM(K21,K25)</f>
        <v>1208655000</v>
      </c>
      <c r="L28" s="245">
        <f>SUM(L21,L25)</f>
        <v>-182270000</v>
      </c>
      <c r="N28" s="360">
        <f t="shared" si="2"/>
        <v>0.22606538503810283</v>
      </c>
      <c r="O28" s="360">
        <f t="shared" si="3"/>
        <v>0.26468113025043266</v>
      </c>
    </row>
    <row r="29" spans="2:19" ht="24" customHeight="1" x14ac:dyDescent="0.25">
      <c r="B29" s="468" t="s">
        <v>522</v>
      </c>
      <c r="C29" s="469"/>
      <c r="D29" s="469"/>
      <c r="E29" s="114">
        <f t="shared" ref="E29:L29" si="7">SUM(E11,E17,E20,E28)</f>
        <v>23288180000</v>
      </c>
      <c r="F29" s="114">
        <f t="shared" si="7"/>
        <v>23314424000</v>
      </c>
      <c r="G29" s="114">
        <f t="shared" si="7"/>
        <v>-26244000</v>
      </c>
      <c r="H29" s="114" t="e">
        <f t="shared" si="7"/>
        <v>#REF!</v>
      </c>
      <c r="I29" s="114" t="e">
        <f t="shared" si="7"/>
        <v>#REF!</v>
      </c>
      <c r="J29" s="224">
        <f t="shared" si="7"/>
        <v>4540213000</v>
      </c>
      <c r="K29" s="224">
        <f t="shared" si="7"/>
        <v>4566457000</v>
      </c>
      <c r="L29" s="224">
        <f t="shared" si="7"/>
        <v>-26244000</v>
      </c>
      <c r="N29" s="360">
        <f t="shared" si="2"/>
        <v>1</v>
      </c>
      <c r="O29" s="360">
        <f t="shared" si="3"/>
        <v>1</v>
      </c>
    </row>
    <row r="30" spans="2:19" x14ac:dyDescent="0.25">
      <c r="B30" s="357" t="s">
        <v>1242</v>
      </c>
      <c r="G30" s="198"/>
    </row>
    <row r="31" spans="2:19" ht="3.6" customHeight="1" x14ac:dyDescent="0.25"/>
    <row r="32" spans="2:19" x14ac:dyDescent="0.25">
      <c r="G32" s="20" t="s">
        <v>1213</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1:B28"/>
    <mergeCell ref="C21:C28"/>
    <mergeCell ref="B29:D29"/>
    <mergeCell ref="C8:D8"/>
    <mergeCell ref="B9:B11"/>
    <mergeCell ref="C9:C11"/>
    <mergeCell ref="B12:B17"/>
    <mergeCell ref="C12:C17"/>
    <mergeCell ref="B18:B20"/>
    <mergeCell ref="C18:C20"/>
    <mergeCell ref="B2:L2"/>
    <mergeCell ref="B3:L3"/>
    <mergeCell ref="B5:C5"/>
    <mergeCell ref="B6:B7"/>
    <mergeCell ref="C6:C7"/>
    <mergeCell ref="D6:D7"/>
    <mergeCell ref="E6:F6"/>
    <mergeCell ref="G6:G7"/>
    <mergeCell ref="H6:I6"/>
    <mergeCell ref="J6:K6"/>
  </mergeCells>
  <conditionalFormatting sqref="G9:G29">
    <cfRule type="cellIs" dxfId="22" priority="1" operator="lessThan">
      <formula>0</formula>
    </cfRule>
  </conditionalFormatting>
  <conditionalFormatting sqref="L9:L29">
    <cfRule type="cellIs" dxfId="21" priority="2" operator="lessThan">
      <formula>0</formula>
    </cfRule>
  </conditionalFormatting>
  <printOptions horizontalCentered="1"/>
  <pageMargins left="0.59055118110236227" right="0.59055118110236227" top="0.39370078740157483" bottom="0.39370078740157483" header="0" footer="0.39370078740157483"/>
  <pageSetup paperSize="9" scale="76" pageOrder="overThenDown" orientation="landscape" cellComments="atEnd"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A6AAC-1C50-4C10-A11A-A72AFE1FC303}">
  <sheetPr filterMode="1">
    <pageSetUpPr fitToPage="1"/>
  </sheetPr>
  <dimension ref="A1:E72"/>
  <sheetViews>
    <sheetView showGridLines="0" zoomScale="130" zoomScaleNormal="130" workbookViewId="0">
      <selection activeCell="N720" sqref="N720"/>
    </sheetView>
  </sheetViews>
  <sheetFormatPr defaultRowHeight="14.4" x14ac:dyDescent="0.3"/>
  <cols>
    <col min="1" max="1" width="69.88671875" bestFit="1" customWidth="1"/>
    <col min="2" max="3" width="15.109375" bestFit="1" customWidth="1"/>
    <col min="4" max="4" width="14.21875" customWidth="1"/>
  </cols>
  <sheetData>
    <row r="1" spans="1:4" x14ac:dyDescent="0.3">
      <c r="A1" s="488" t="s">
        <v>1240</v>
      </c>
      <c r="B1" s="488"/>
      <c r="C1" s="488"/>
      <c r="D1" s="488"/>
    </row>
    <row r="2" spans="1:4" x14ac:dyDescent="0.3">
      <c r="A2" s="402" t="s">
        <v>1241</v>
      </c>
    </row>
    <row r="3" spans="1:4" ht="28.8" x14ac:dyDescent="0.3">
      <c r="A3" s="399" t="s">
        <v>1216</v>
      </c>
      <c r="B3" s="400" t="s">
        <v>948</v>
      </c>
      <c r="C3" s="400" t="s">
        <v>949</v>
      </c>
      <c r="D3" s="400" t="s">
        <v>1220</v>
      </c>
    </row>
    <row r="4" spans="1:4" x14ac:dyDescent="0.3">
      <c r="A4" s="397" t="s">
        <v>500</v>
      </c>
      <c r="B4" s="398">
        <v>364329000</v>
      </c>
      <c r="C4" s="398">
        <v>351534000</v>
      </c>
      <c r="D4" s="398">
        <v>12795000</v>
      </c>
    </row>
    <row r="5" spans="1:4" x14ac:dyDescent="0.3">
      <c r="A5" s="394" t="s">
        <v>22</v>
      </c>
      <c r="B5" s="393">
        <v>131673000</v>
      </c>
      <c r="C5" s="393">
        <v>106698000</v>
      </c>
      <c r="D5" s="393">
        <v>24975000</v>
      </c>
    </row>
    <row r="6" spans="1:4" x14ac:dyDescent="0.3">
      <c r="A6" s="394" t="s">
        <v>1099</v>
      </c>
      <c r="B6" s="393">
        <v>99334000</v>
      </c>
      <c r="C6" s="393">
        <v>56274000</v>
      </c>
      <c r="D6" s="393">
        <v>43060000</v>
      </c>
    </row>
    <row r="7" spans="1:4" x14ac:dyDescent="0.3">
      <c r="A7" s="394" t="s">
        <v>1036</v>
      </c>
      <c r="B7" s="401"/>
      <c r="C7" s="401">
        <v>72800000</v>
      </c>
      <c r="D7" s="401">
        <v>-72800000</v>
      </c>
    </row>
    <row r="8" spans="1:4" x14ac:dyDescent="0.3">
      <c r="A8" s="394" t="s">
        <v>204</v>
      </c>
      <c r="B8" s="393">
        <v>78803000</v>
      </c>
      <c r="C8" s="393">
        <v>59553000</v>
      </c>
      <c r="D8" s="393">
        <v>19250000</v>
      </c>
    </row>
    <row r="9" spans="1:4" x14ac:dyDescent="0.3">
      <c r="A9" s="394" t="s">
        <v>39</v>
      </c>
      <c r="B9" s="393">
        <v>54519000</v>
      </c>
      <c r="C9" s="393">
        <v>56209000</v>
      </c>
      <c r="D9" s="393">
        <v>-1690000</v>
      </c>
    </row>
    <row r="10" spans="1:4" x14ac:dyDescent="0.3">
      <c r="A10" s="397" t="s">
        <v>501</v>
      </c>
      <c r="B10" s="398">
        <v>258356000</v>
      </c>
      <c r="C10" s="398">
        <v>285663000</v>
      </c>
      <c r="D10" s="398">
        <v>-27307000</v>
      </c>
    </row>
    <row r="11" spans="1:4" hidden="1" x14ac:dyDescent="0.3">
      <c r="A11" s="394" t="s">
        <v>1019</v>
      </c>
      <c r="B11" s="393"/>
      <c r="C11" s="393">
        <v>0</v>
      </c>
      <c r="D11" s="393">
        <v>0</v>
      </c>
    </row>
    <row r="12" spans="1:4" x14ac:dyDescent="0.3">
      <c r="A12" s="394" t="s">
        <v>561</v>
      </c>
      <c r="B12" s="393">
        <v>35050000</v>
      </c>
      <c r="C12" s="393">
        <v>41800000</v>
      </c>
      <c r="D12" s="393">
        <v>-6750000</v>
      </c>
    </row>
    <row r="13" spans="1:4" x14ac:dyDescent="0.3">
      <c r="A13" s="394" t="s">
        <v>566</v>
      </c>
      <c r="B13" s="393">
        <v>83752000</v>
      </c>
      <c r="C13" s="393">
        <v>87752000</v>
      </c>
      <c r="D13" s="393">
        <v>-4000000</v>
      </c>
    </row>
    <row r="14" spans="1:4" x14ac:dyDescent="0.3">
      <c r="A14" s="394" t="s">
        <v>660</v>
      </c>
      <c r="B14" s="393">
        <v>139554000</v>
      </c>
      <c r="C14" s="393">
        <v>113349000</v>
      </c>
      <c r="D14" s="393">
        <v>26205000</v>
      </c>
    </row>
    <row r="15" spans="1:4" x14ac:dyDescent="0.3">
      <c r="A15" s="394" t="s">
        <v>985</v>
      </c>
      <c r="B15" s="401"/>
      <c r="C15" s="401">
        <v>42762000</v>
      </c>
      <c r="D15" s="401">
        <v>-42762000</v>
      </c>
    </row>
    <row r="16" spans="1:4" x14ac:dyDescent="0.3">
      <c r="A16" s="397" t="s">
        <v>508</v>
      </c>
      <c r="B16" s="398">
        <v>10084852000</v>
      </c>
      <c r="C16" s="398">
        <v>9945711000</v>
      </c>
      <c r="D16" s="398">
        <v>139141000</v>
      </c>
    </row>
    <row r="17" spans="1:5" x14ac:dyDescent="0.3">
      <c r="A17" s="394" t="s">
        <v>494</v>
      </c>
      <c r="B17" s="393">
        <v>91170000</v>
      </c>
      <c r="C17" s="393">
        <v>91170000</v>
      </c>
      <c r="D17" s="393">
        <v>0</v>
      </c>
    </row>
    <row r="18" spans="1:5" x14ac:dyDescent="0.3">
      <c r="A18" s="394" t="s">
        <v>128</v>
      </c>
      <c r="B18" s="393">
        <v>253780000</v>
      </c>
      <c r="C18" s="393">
        <v>115852000</v>
      </c>
      <c r="D18" s="393">
        <v>137928000</v>
      </c>
    </row>
    <row r="19" spans="1:5" x14ac:dyDescent="0.3">
      <c r="A19" s="394" t="s">
        <v>461</v>
      </c>
      <c r="B19" s="393">
        <v>5699412000</v>
      </c>
      <c r="C19" s="393">
        <v>5699412000</v>
      </c>
      <c r="D19" s="393">
        <v>0</v>
      </c>
    </row>
    <row r="20" spans="1:5" x14ac:dyDescent="0.3">
      <c r="A20" s="394" t="s">
        <v>795</v>
      </c>
      <c r="B20" s="393">
        <v>178435000</v>
      </c>
      <c r="C20" s="393">
        <v>73082000</v>
      </c>
      <c r="D20" s="393">
        <v>105353000</v>
      </c>
    </row>
    <row r="21" spans="1:5" x14ac:dyDescent="0.3">
      <c r="A21" s="394" t="s">
        <v>1088</v>
      </c>
      <c r="B21" s="401"/>
      <c r="C21" s="401">
        <v>43925000</v>
      </c>
      <c r="D21" s="401">
        <v>-43925000</v>
      </c>
      <c r="E21" t="s">
        <v>1251</v>
      </c>
    </row>
    <row r="22" spans="1:5" x14ac:dyDescent="0.3">
      <c r="A22" s="394" t="s">
        <v>1094</v>
      </c>
      <c r="B22" s="401"/>
      <c r="C22" s="401">
        <v>33680000</v>
      </c>
      <c r="D22" s="401">
        <v>-33680000</v>
      </c>
    </row>
    <row r="23" spans="1:5" x14ac:dyDescent="0.3">
      <c r="A23" s="394" t="s">
        <v>784</v>
      </c>
      <c r="B23" s="393">
        <v>189750000</v>
      </c>
      <c r="C23" s="393">
        <v>83822000</v>
      </c>
      <c r="D23" s="393">
        <v>105928000</v>
      </c>
    </row>
    <row r="24" spans="1:5" x14ac:dyDescent="0.3">
      <c r="A24" s="394" t="s">
        <v>1069</v>
      </c>
      <c r="B24" s="401"/>
      <c r="C24" s="401">
        <v>242700000</v>
      </c>
      <c r="D24" s="401">
        <v>-242700000</v>
      </c>
    </row>
    <row r="25" spans="1:5" x14ac:dyDescent="0.3">
      <c r="A25" s="394" t="s">
        <v>1093</v>
      </c>
      <c r="B25" s="401"/>
      <c r="C25" s="401">
        <v>192004000</v>
      </c>
      <c r="D25" s="401">
        <v>-192004000</v>
      </c>
    </row>
    <row r="26" spans="1:5" x14ac:dyDescent="0.3">
      <c r="A26" s="394" t="s">
        <v>822</v>
      </c>
      <c r="B26" s="393">
        <v>420700000</v>
      </c>
      <c r="C26" s="393">
        <v>420700000</v>
      </c>
      <c r="D26" s="393">
        <v>0</v>
      </c>
    </row>
    <row r="27" spans="1:5" x14ac:dyDescent="0.3">
      <c r="A27" s="394" t="s">
        <v>804</v>
      </c>
      <c r="B27" s="393">
        <v>186750000</v>
      </c>
      <c r="C27" s="393">
        <v>47750000</v>
      </c>
      <c r="D27" s="393">
        <v>139000000</v>
      </c>
    </row>
    <row r="28" spans="1:5" x14ac:dyDescent="0.3">
      <c r="A28" s="394" t="s">
        <v>812</v>
      </c>
      <c r="B28" s="393">
        <v>165187000</v>
      </c>
      <c r="C28" s="393">
        <v>39296000</v>
      </c>
      <c r="D28" s="393">
        <v>125891000</v>
      </c>
    </row>
    <row r="29" spans="1:5" x14ac:dyDescent="0.3">
      <c r="A29" s="394" t="s">
        <v>331</v>
      </c>
      <c r="B29" s="393">
        <v>190250000</v>
      </c>
      <c r="C29" s="393">
        <v>107500000</v>
      </c>
      <c r="D29" s="393">
        <v>82750000</v>
      </c>
    </row>
    <row r="30" spans="1:5" x14ac:dyDescent="0.3">
      <c r="A30" s="394" t="s">
        <v>1092</v>
      </c>
      <c r="B30" s="401"/>
      <c r="C30" s="401">
        <v>45400000</v>
      </c>
      <c r="D30" s="401">
        <v>-45400000</v>
      </c>
    </row>
    <row r="31" spans="1:5" x14ac:dyDescent="0.3">
      <c r="A31" s="394" t="s">
        <v>443</v>
      </c>
      <c r="B31" s="393">
        <v>2523377000</v>
      </c>
      <c r="C31" s="393">
        <v>2523377000</v>
      </c>
      <c r="D31" s="393">
        <v>0</v>
      </c>
    </row>
    <row r="32" spans="1:5" x14ac:dyDescent="0.3">
      <c r="A32" s="394" t="s">
        <v>483</v>
      </c>
      <c r="B32" s="393">
        <v>186041000</v>
      </c>
      <c r="C32" s="393">
        <v>186041000</v>
      </c>
      <c r="D32" s="393">
        <v>0</v>
      </c>
    </row>
    <row r="33" spans="1:4" x14ac:dyDescent="0.3">
      <c r="A33" s="397" t="s">
        <v>509</v>
      </c>
      <c r="B33" s="398">
        <v>823732000</v>
      </c>
      <c r="C33" s="398">
        <v>567689000</v>
      </c>
      <c r="D33" s="398">
        <v>256043000</v>
      </c>
    </row>
    <row r="34" spans="1:4" x14ac:dyDescent="0.3">
      <c r="A34" s="394" t="s">
        <v>866</v>
      </c>
      <c r="B34" s="393">
        <v>104311000</v>
      </c>
      <c r="C34" s="393">
        <v>93311000</v>
      </c>
      <c r="D34" s="393">
        <v>11000000</v>
      </c>
    </row>
    <row r="35" spans="1:4" x14ac:dyDescent="0.3">
      <c r="A35" s="394" t="s">
        <v>848</v>
      </c>
      <c r="B35" s="393">
        <v>188806000</v>
      </c>
      <c r="C35" s="393">
        <v>117153000</v>
      </c>
      <c r="D35" s="393">
        <v>71653000</v>
      </c>
    </row>
    <row r="36" spans="1:4" x14ac:dyDescent="0.3">
      <c r="A36" s="394" t="s">
        <v>844</v>
      </c>
      <c r="B36" s="393">
        <v>150075000</v>
      </c>
      <c r="C36" s="393">
        <v>84097000</v>
      </c>
      <c r="D36" s="393">
        <v>65978000</v>
      </c>
    </row>
    <row r="37" spans="1:4" x14ac:dyDescent="0.3">
      <c r="A37" s="394" t="s">
        <v>855</v>
      </c>
      <c r="B37" s="393">
        <v>330540000</v>
      </c>
      <c r="C37" s="393">
        <v>226128000</v>
      </c>
      <c r="D37" s="393">
        <v>104412000</v>
      </c>
    </row>
    <row r="38" spans="1:4" x14ac:dyDescent="0.3">
      <c r="A38" s="394" t="s">
        <v>662</v>
      </c>
      <c r="B38" s="393">
        <v>50000000</v>
      </c>
      <c r="C38" s="393">
        <v>47000000</v>
      </c>
      <c r="D38" s="393">
        <v>3000000</v>
      </c>
    </row>
    <row r="39" spans="1:4" x14ac:dyDescent="0.3">
      <c r="A39" s="397" t="s">
        <v>503</v>
      </c>
      <c r="B39" s="398">
        <v>525378000</v>
      </c>
      <c r="C39" s="398">
        <v>508578000</v>
      </c>
      <c r="D39" s="398">
        <v>16800000</v>
      </c>
    </row>
    <row r="40" spans="1:4" x14ac:dyDescent="0.3">
      <c r="A40" s="394" t="s">
        <v>576</v>
      </c>
      <c r="B40" s="393">
        <v>404820000</v>
      </c>
      <c r="C40" s="393">
        <v>394320000</v>
      </c>
      <c r="D40" s="393">
        <v>10500000</v>
      </c>
    </row>
    <row r="41" spans="1:4" x14ac:dyDescent="0.3">
      <c r="A41" s="394" t="s">
        <v>654</v>
      </c>
      <c r="B41" s="393">
        <v>50042000</v>
      </c>
      <c r="C41" s="393">
        <v>43742000</v>
      </c>
      <c r="D41" s="393">
        <v>6300000</v>
      </c>
    </row>
    <row r="42" spans="1:4" x14ac:dyDescent="0.3">
      <c r="A42" s="394" t="s">
        <v>92</v>
      </c>
      <c r="B42" s="393">
        <v>70516000</v>
      </c>
      <c r="C42" s="393">
        <v>70516000</v>
      </c>
      <c r="D42" s="393">
        <v>0</v>
      </c>
    </row>
    <row r="43" spans="1:4" x14ac:dyDescent="0.3">
      <c r="A43" s="397" t="s">
        <v>504</v>
      </c>
      <c r="B43" s="398">
        <v>219670000</v>
      </c>
      <c r="C43" s="398">
        <v>307578000</v>
      </c>
      <c r="D43" s="398">
        <v>-87908000</v>
      </c>
    </row>
    <row r="44" spans="1:4" x14ac:dyDescent="0.3">
      <c r="A44" s="394" t="s">
        <v>97</v>
      </c>
      <c r="B44" s="393">
        <v>102920000</v>
      </c>
      <c r="C44" s="393">
        <v>110920000</v>
      </c>
      <c r="D44" s="393">
        <v>-8000000</v>
      </c>
    </row>
    <row r="45" spans="1:4" x14ac:dyDescent="0.3">
      <c r="A45" s="394" t="s">
        <v>587</v>
      </c>
      <c r="B45" s="393">
        <v>116750000</v>
      </c>
      <c r="C45" s="393">
        <v>131785000</v>
      </c>
      <c r="D45" s="393">
        <v>-15035000</v>
      </c>
    </row>
    <row r="46" spans="1:4" x14ac:dyDescent="0.3">
      <c r="A46" s="394" t="s">
        <v>1243</v>
      </c>
      <c r="B46" s="401"/>
      <c r="C46" s="401">
        <v>64873000</v>
      </c>
      <c r="D46" s="401">
        <v>-64873000</v>
      </c>
    </row>
    <row r="47" spans="1:4" x14ac:dyDescent="0.3">
      <c r="A47" s="397" t="s">
        <v>506</v>
      </c>
      <c r="B47" s="398">
        <v>3525843000</v>
      </c>
      <c r="C47" s="398">
        <v>3837683000</v>
      </c>
      <c r="D47" s="398">
        <v>-311840000</v>
      </c>
    </row>
    <row r="48" spans="1:4" x14ac:dyDescent="0.3">
      <c r="A48" s="394" t="s">
        <v>964</v>
      </c>
      <c r="B48" s="401"/>
      <c r="C48" s="401">
        <v>274569000</v>
      </c>
      <c r="D48" s="401">
        <v>-274569000</v>
      </c>
    </row>
    <row r="49" spans="1:5" x14ac:dyDescent="0.3">
      <c r="A49" s="394" t="s">
        <v>267</v>
      </c>
      <c r="B49" s="393">
        <v>150000000</v>
      </c>
      <c r="C49" s="393">
        <v>119000000</v>
      </c>
      <c r="D49" s="393">
        <v>31000000</v>
      </c>
    </row>
    <row r="50" spans="1:5" x14ac:dyDescent="0.3">
      <c r="A50" s="394" t="s">
        <v>239</v>
      </c>
      <c r="B50" s="393">
        <v>1410100000</v>
      </c>
      <c r="C50" s="393">
        <v>1552900000</v>
      </c>
      <c r="D50" s="393">
        <v>-142800000</v>
      </c>
    </row>
    <row r="51" spans="1:5" x14ac:dyDescent="0.3">
      <c r="A51" s="394" t="s">
        <v>294</v>
      </c>
      <c r="B51" s="393">
        <v>137396000</v>
      </c>
      <c r="C51" s="393">
        <v>137396000</v>
      </c>
      <c r="D51" s="393">
        <v>0</v>
      </c>
    </row>
    <row r="52" spans="1:5" x14ac:dyDescent="0.3">
      <c r="A52" s="394" t="s">
        <v>1009</v>
      </c>
      <c r="B52" s="393">
        <v>572300000</v>
      </c>
      <c r="C52" s="393">
        <v>498618000</v>
      </c>
      <c r="D52" s="393">
        <v>73682000</v>
      </c>
    </row>
    <row r="53" spans="1:5" x14ac:dyDescent="0.3">
      <c r="A53" s="394" t="s">
        <v>276</v>
      </c>
      <c r="B53" s="393">
        <v>498162000</v>
      </c>
      <c r="C53" s="393">
        <v>386362000</v>
      </c>
      <c r="D53" s="393">
        <v>111800000</v>
      </c>
    </row>
    <row r="54" spans="1:5" x14ac:dyDescent="0.3">
      <c r="A54" s="394" t="s">
        <v>178</v>
      </c>
      <c r="B54" s="393">
        <v>82785000</v>
      </c>
      <c r="C54" s="393">
        <v>150350000</v>
      </c>
      <c r="D54" s="393">
        <v>-67565000</v>
      </c>
    </row>
    <row r="55" spans="1:5" x14ac:dyDescent="0.3">
      <c r="A55" s="394" t="s">
        <v>629</v>
      </c>
      <c r="B55" s="393">
        <v>72100000</v>
      </c>
      <c r="C55" s="393">
        <v>61900000</v>
      </c>
      <c r="D55" s="393">
        <v>10200000</v>
      </c>
    </row>
    <row r="56" spans="1:5" x14ac:dyDescent="0.3">
      <c r="A56" s="394" t="s">
        <v>152</v>
      </c>
      <c r="B56" s="393">
        <v>78000000</v>
      </c>
      <c r="C56" s="393">
        <v>60500000</v>
      </c>
      <c r="D56" s="393">
        <v>17500000</v>
      </c>
    </row>
    <row r="57" spans="1:5" x14ac:dyDescent="0.3">
      <c r="A57" s="394" t="s">
        <v>168</v>
      </c>
      <c r="B57" s="393">
        <v>65000000</v>
      </c>
      <c r="C57" s="393">
        <v>63300000</v>
      </c>
      <c r="D57" s="393">
        <v>1700000</v>
      </c>
    </row>
    <row r="58" spans="1:5" x14ac:dyDescent="0.3">
      <c r="A58" s="394" t="s">
        <v>777</v>
      </c>
      <c r="B58" s="393">
        <v>200000000</v>
      </c>
      <c r="C58" s="393">
        <v>200000000</v>
      </c>
      <c r="D58" s="393">
        <v>0</v>
      </c>
    </row>
    <row r="59" spans="1:5" x14ac:dyDescent="0.3">
      <c r="A59" s="394" t="s">
        <v>606</v>
      </c>
      <c r="B59" s="393">
        <v>260000000</v>
      </c>
      <c r="C59" s="393">
        <v>260000000</v>
      </c>
      <c r="D59" s="393">
        <v>0</v>
      </c>
    </row>
    <row r="60" spans="1:5" ht="28.2" customHeight="1" x14ac:dyDescent="0.3">
      <c r="A60" s="394" t="s">
        <v>1226</v>
      </c>
      <c r="B60" s="401"/>
      <c r="C60" s="401">
        <v>72788000</v>
      </c>
      <c r="D60" s="401">
        <v>-72788000</v>
      </c>
      <c r="E60" s="424" t="s">
        <v>1255</v>
      </c>
    </row>
    <row r="61" spans="1:5" x14ac:dyDescent="0.3">
      <c r="A61" s="397" t="s">
        <v>510</v>
      </c>
      <c r="B61" s="398">
        <v>7486020000</v>
      </c>
      <c r="C61" s="398">
        <v>7509988000</v>
      </c>
      <c r="D61" s="398">
        <v>-23968000</v>
      </c>
    </row>
    <row r="62" spans="1:5" x14ac:dyDescent="0.3">
      <c r="A62" s="394" t="s">
        <v>905</v>
      </c>
      <c r="B62" s="393">
        <v>150000000</v>
      </c>
      <c r="C62" s="393">
        <v>150000000</v>
      </c>
      <c r="D62" s="393">
        <v>0</v>
      </c>
    </row>
    <row r="63" spans="1:5" x14ac:dyDescent="0.3">
      <c r="A63" s="394" t="s">
        <v>537</v>
      </c>
      <c r="B63" s="393">
        <v>7036020000</v>
      </c>
      <c r="C63" s="393">
        <v>7036020000</v>
      </c>
      <c r="D63" s="393">
        <v>0</v>
      </c>
    </row>
    <row r="64" spans="1:5" x14ac:dyDescent="0.3">
      <c r="A64" s="394" t="s">
        <v>897</v>
      </c>
      <c r="B64" s="393">
        <v>64553000</v>
      </c>
      <c r="C64" s="393">
        <v>49250000</v>
      </c>
      <c r="D64" s="393">
        <v>15303000</v>
      </c>
    </row>
    <row r="65" spans="1:4" x14ac:dyDescent="0.3">
      <c r="A65" s="394" t="s">
        <v>891</v>
      </c>
      <c r="B65" s="393">
        <v>51379000</v>
      </c>
      <c r="C65" s="393">
        <v>64008000</v>
      </c>
      <c r="D65" s="393">
        <v>-12629000</v>
      </c>
    </row>
    <row r="66" spans="1:4" x14ac:dyDescent="0.3">
      <c r="A66" s="394" t="s">
        <v>868</v>
      </c>
      <c r="B66" s="393">
        <v>60878000</v>
      </c>
      <c r="C66" s="393">
        <v>42660000</v>
      </c>
      <c r="D66" s="393">
        <v>18218000</v>
      </c>
    </row>
    <row r="67" spans="1:4" x14ac:dyDescent="0.3">
      <c r="A67" s="394" t="s">
        <v>975</v>
      </c>
      <c r="B67" s="401"/>
      <c r="C67" s="401">
        <v>46150000</v>
      </c>
      <c r="D67" s="401">
        <v>-46150000</v>
      </c>
    </row>
    <row r="68" spans="1:4" x14ac:dyDescent="0.3">
      <c r="A68" s="394" t="s">
        <v>873</v>
      </c>
      <c r="B68" s="393">
        <v>52320000</v>
      </c>
      <c r="C68" s="393">
        <v>47600000</v>
      </c>
      <c r="D68" s="393">
        <v>4720000</v>
      </c>
    </row>
    <row r="69" spans="1:4" x14ac:dyDescent="0.3">
      <c r="A69" s="394" t="s">
        <v>426</v>
      </c>
      <c r="B69" s="393">
        <v>70870000</v>
      </c>
      <c r="C69" s="393">
        <v>74300000</v>
      </c>
      <c r="D69" s="393">
        <v>-3430000</v>
      </c>
    </row>
    <row r="70" spans="1:4" x14ac:dyDescent="0.3">
      <c r="A70" s="392" t="s">
        <v>1205</v>
      </c>
      <c r="B70" s="393">
        <v>23288180000</v>
      </c>
      <c r="C70" s="393">
        <v>23314424000</v>
      </c>
      <c r="D70" s="393">
        <v>-26244000</v>
      </c>
    </row>
    <row r="72" spans="1:4" x14ac:dyDescent="0.3">
      <c r="A72" s="396" t="s">
        <v>1215</v>
      </c>
    </row>
  </sheetData>
  <autoFilter ref="A3:D70" xr:uid="{E804E316-DDEA-4100-BDD3-3B7EBC4DE4CA}">
    <filterColumn colId="0">
      <filters>
        <filter val="Aparatur KKP yang Diberikan Izin Belajar"/>
        <filter val="Bimbingan dan Pembinaan Metode dan Kurikulum"/>
        <filter val="Bimbingan Pengabdian Kepada Masyarakat"/>
        <filter val="Dukungan Kegiatan BRSDMKP"/>
        <filter val="Dukungan Penyiapan Pendidik dan Tenaga Kependidikan"/>
        <filter val="Evaluasi"/>
        <filter val="Evaluasi Beban Kerja Guru dan Dosen"/>
        <filter val="Gaji dan Tunjangan Pusat Pendidikan KP"/>
        <filter val="Grand Total"/>
        <filter val="Jiwa Korsa Pegawai Pusdik KP"/>
        <filter val="Kajian Analisis Kebutuhan Tenaga Kerja pada Industri Kelautan dan Perikanan"/>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filter val="Penyusunan Pedoman Standar Biaya Program Studi"/>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rtemuan Mitra Kerjasama Pendidikan KP"/>
        <filter val="Pertemuan Standar Biaya Pendidikan"/>
        <filter val="Peserta Didik dan Sarana Prasarana"/>
        <filter val="Publikasi dan Kehumasan Pusat Pendidikan KP  (OII)"/>
        <filter val="Rapat Kerja Teknis Pendidikan KP"/>
        <filter val="Rencana Kerja Pendidikan KP"/>
        <filter val="Revisi Anggaran Pendidikan KP"/>
        <filter val="Sarana Teknologi Informasi dan Komunikasi"/>
        <filter val="Serapan  Lulusan Pendidikan KP"/>
        <filter val="Sinkronisasi Kegiatan Pendidikan KP"/>
        <filter val="Studi Banding Biaya Program Studi"/>
        <filter val="Transformasi Layanan Pendidikan KP"/>
        <filter val="Tugas Belajar Baru"/>
        <filter val="Tugas Belajar Luar Negeri"/>
        <filter val="Umum"/>
        <filter val="Verifikasi dan Validasi Pertanggung Jawaban Kegiatan"/>
        <filter val="Wisuda dan Pelantikan pada Satdik di Lingkungan KKP"/>
      </filters>
    </filterColumn>
  </autoFilter>
  <mergeCells count="1">
    <mergeCell ref="A1:D1"/>
  </mergeCells>
  <conditionalFormatting sqref="A3:C3 A4:A70">
    <cfRule type="expression" dxfId="20" priority="3">
      <formula>ISBLANK(B3)</formula>
    </cfRule>
  </conditionalFormatting>
  <conditionalFormatting pivot="1" sqref="D4:D70">
    <cfRule type="cellIs" dxfId="19"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2"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303C-88EA-4EBF-A324-F6533B9BD498}">
  <sheetPr>
    <pageSetUpPr fitToPage="1"/>
  </sheetPr>
  <dimension ref="A1:S1123"/>
  <sheetViews>
    <sheetView showGridLines="0" topLeftCell="B350" zoomScale="130" zoomScaleNormal="130" zoomScaleSheetLayoutView="100" workbookViewId="0">
      <selection activeCell="N720" sqref="N720"/>
    </sheetView>
  </sheetViews>
  <sheetFormatPr defaultColWidth="14" defaultRowHeight="13.8" x14ac:dyDescent="0.25"/>
  <cols>
    <col min="1" max="1" width="33.5546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4.33203125" style="4" bestFit="1" customWidth="1"/>
    <col min="15" max="15" width="18.5546875" style="177" customWidth="1"/>
    <col min="16" max="16" width="26.21875" style="1" customWidth="1"/>
    <col min="17" max="17" width="31.88671875" style="1" customWidth="1"/>
    <col min="18" max="18" width="18.44140625" style="4" customWidth="1"/>
    <col min="19" max="19" width="32.77734375" style="177" bestFit="1" customWidth="1"/>
    <col min="20" max="16384" width="14" style="4"/>
  </cols>
  <sheetData>
    <row r="1" spans="1:19" s="14" customFormat="1" ht="13.2" x14ac:dyDescent="0.25">
      <c r="A1" s="8"/>
      <c r="B1" s="17" t="s">
        <v>1248</v>
      </c>
      <c r="C1" s="15"/>
      <c r="D1" s="15"/>
      <c r="E1" s="15"/>
      <c r="F1" s="15"/>
      <c r="G1" s="15"/>
      <c r="H1" s="17"/>
      <c r="I1" s="15"/>
      <c r="J1" s="15"/>
      <c r="K1" s="15"/>
      <c r="L1" s="15"/>
      <c r="O1" s="193"/>
      <c r="P1" s="191"/>
      <c r="Q1" s="8"/>
      <c r="S1" s="221"/>
    </row>
    <row r="2" spans="1:19" s="14" customFormat="1" ht="13.2" x14ac:dyDescent="0.25">
      <c r="A2" s="8"/>
      <c r="B2" s="17" t="s">
        <v>950</v>
      </c>
      <c r="C2" s="15"/>
      <c r="D2" s="15"/>
      <c r="E2" s="15"/>
      <c r="F2" s="15"/>
      <c r="G2" s="15"/>
      <c r="H2" s="377"/>
      <c r="I2" s="378"/>
      <c r="J2" s="15"/>
      <c r="K2" s="15"/>
      <c r="L2" s="175"/>
      <c r="N2" s="228"/>
      <c r="O2" s="15"/>
      <c r="P2" s="191"/>
      <c r="Q2" s="8"/>
      <c r="S2" s="221"/>
    </row>
    <row r="3" spans="1:19" s="14" customFormat="1" ht="13.2" x14ac:dyDescent="0.25">
      <c r="A3" s="8"/>
      <c r="B3" s="17" t="s">
        <v>549</v>
      </c>
      <c r="C3" s="16"/>
      <c r="D3" s="16"/>
      <c r="E3" s="16"/>
      <c r="F3" s="16"/>
      <c r="G3" s="16"/>
      <c r="H3" s="17"/>
      <c r="I3" s="16"/>
      <c r="J3" s="189"/>
      <c r="K3" s="16"/>
      <c r="L3" s="254"/>
      <c r="M3" s="254"/>
      <c r="N3" s="228"/>
      <c r="O3" s="192"/>
      <c r="P3" s="185"/>
      <c r="Q3" s="8"/>
      <c r="S3" s="221"/>
    </row>
    <row r="4" spans="1:19" s="14" customFormat="1" ht="13.2" x14ac:dyDescent="0.25">
      <c r="A4" s="8"/>
      <c r="B4" s="17"/>
      <c r="C4" s="16"/>
      <c r="D4" s="16"/>
      <c r="E4" s="16"/>
      <c r="F4" s="16"/>
      <c r="G4" s="16"/>
      <c r="H4" s="17"/>
      <c r="I4" s="16"/>
      <c r="J4" s="253"/>
      <c r="K4" s="373"/>
      <c r="L4" s="307"/>
      <c r="M4" s="307"/>
      <c r="N4" s="254"/>
      <c r="O4" s="188"/>
      <c r="P4" s="8"/>
      <c r="Q4" s="8"/>
      <c r="S4" s="221"/>
    </row>
    <row r="5" spans="1:19" s="174" customFormat="1" x14ac:dyDescent="0.25">
      <c r="A5" s="172"/>
      <c r="B5" s="296" t="s">
        <v>948</v>
      </c>
      <c r="C5" s="173"/>
      <c r="D5" s="22"/>
      <c r="E5" s="22"/>
      <c r="F5" s="22"/>
      <c r="G5" s="22"/>
      <c r="H5" s="365" t="s">
        <v>949</v>
      </c>
      <c r="I5" s="229"/>
      <c r="J5" s="194"/>
      <c r="K5" s="194"/>
      <c r="L5" s="194"/>
      <c r="M5" s="197"/>
      <c r="O5" s="186"/>
      <c r="P5" s="8"/>
      <c r="Q5" s="22"/>
      <c r="S5" s="222"/>
    </row>
    <row r="6" spans="1:19"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383" t="s">
        <v>530</v>
      </c>
      <c r="Q6" s="383" t="s">
        <v>531</v>
      </c>
      <c r="R6" s="251" t="s">
        <v>1013</v>
      </c>
      <c r="S6" s="220" t="s">
        <v>980</v>
      </c>
    </row>
    <row r="7" spans="1:19"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303">
        <v>9</v>
      </c>
      <c r="Q7" s="303">
        <v>10</v>
      </c>
    </row>
    <row r="8" spans="1:19" ht="13.2" x14ac:dyDescent="0.25">
      <c r="A8" s="3"/>
      <c r="B8" s="265"/>
      <c r="C8" s="266" t="s">
        <v>6</v>
      </c>
      <c r="D8" s="267"/>
      <c r="E8" s="267"/>
      <c r="F8" s="268"/>
      <c r="G8" s="269">
        <f>SUM(G9,G109)</f>
        <v>23288180000</v>
      </c>
      <c r="H8" s="386" t="s">
        <v>1212</v>
      </c>
      <c r="I8" s="266" t="s">
        <v>6</v>
      </c>
      <c r="J8" s="267"/>
      <c r="K8" s="267"/>
      <c r="L8" s="268"/>
      <c r="M8" s="271">
        <f>SUM(M9,M109)</f>
        <v>23314424000</v>
      </c>
      <c r="N8" s="318">
        <f>SUM(N9,N109)</f>
        <v>-26244000</v>
      </c>
      <c r="O8" s="206"/>
      <c r="P8" s="180"/>
      <c r="Q8" s="180"/>
    </row>
    <row r="9" spans="1:19"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c r="P9" s="180"/>
      <c r="Q9" s="180"/>
    </row>
    <row r="10" spans="1:19"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c r="P10" s="180"/>
      <c r="Q10" s="180"/>
    </row>
    <row r="11" spans="1:19"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1000000000</v>
      </c>
      <c r="N11" s="321">
        <f t="shared" si="0"/>
        <v>0</v>
      </c>
      <c r="O11" s="207"/>
      <c r="P11" s="180"/>
      <c r="Q11" s="180"/>
    </row>
    <row r="12" spans="1:19" ht="26.4" x14ac:dyDescent="0.25">
      <c r="A12" s="1" t="s">
        <v>14</v>
      </c>
      <c r="B12" s="36" t="s">
        <v>15</v>
      </c>
      <c r="C12" s="37" t="s">
        <v>16</v>
      </c>
      <c r="D12" s="36">
        <v>5</v>
      </c>
      <c r="E12" s="36" t="s">
        <v>13</v>
      </c>
      <c r="F12" s="38"/>
      <c r="G12" s="118">
        <f>SUM(G13,G38,G61,G87)</f>
        <v>1000000000</v>
      </c>
      <c r="H12" s="146" t="s">
        <v>15</v>
      </c>
      <c r="I12" s="37" t="s">
        <v>16</v>
      </c>
      <c r="J12" s="36">
        <v>5</v>
      </c>
      <c r="K12" s="36" t="s">
        <v>13</v>
      </c>
      <c r="L12" s="38"/>
      <c r="M12" s="38">
        <f>SUM(M13,M38,M61,M87)</f>
        <v>1000000000</v>
      </c>
      <c r="N12" s="322">
        <f>SUM(N13,N38,N61,N87)</f>
        <v>0</v>
      </c>
      <c r="O12" s="207"/>
      <c r="P12" s="180"/>
      <c r="Q12" s="180"/>
    </row>
    <row r="13" spans="1:19"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162907000</v>
      </c>
      <c r="N13" s="312">
        <f>SUM(N14,N27)</f>
        <v>23285000</v>
      </c>
      <c r="O13" s="207"/>
      <c r="P13" s="180"/>
      <c r="Q13" s="180"/>
    </row>
    <row r="14" spans="1:19" ht="13.2" x14ac:dyDescent="0.25">
      <c r="A14" s="1" t="s">
        <v>20</v>
      </c>
      <c r="B14" s="42" t="s">
        <v>21</v>
      </c>
      <c r="C14" s="43" t="s">
        <v>22</v>
      </c>
      <c r="D14" s="42"/>
      <c r="E14" s="42"/>
      <c r="F14" s="44"/>
      <c r="G14" s="120">
        <f>SUM(G15,G20,G22)</f>
        <v>131673000</v>
      </c>
      <c r="H14" s="148" t="s">
        <v>21</v>
      </c>
      <c r="I14" s="43" t="s">
        <v>22</v>
      </c>
      <c r="J14" s="42"/>
      <c r="K14" s="42"/>
      <c r="L14" s="44"/>
      <c r="M14" s="44">
        <f>SUM(M15,M20,M22,M24)</f>
        <v>106698000</v>
      </c>
      <c r="N14" s="313">
        <f>SUM(N15,N20,N22,N24)</f>
        <v>24975000</v>
      </c>
      <c r="O14" s="207"/>
      <c r="P14" s="384" t="s">
        <v>499</v>
      </c>
      <c r="Q14" s="384" t="s">
        <v>500</v>
      </c>
      <c r="S14" s="223"/>
    </row>
    <row r="15" spans="1:19" ht="13.2" x14ac:dyDescent="0.25">
      <c r="A15" s="1" t="s">
        <v>23</v>
      </c>
      <c r="B15" s="45" t="s">
        <v>523</v>
      </c>
      <c r="C15" s="46" t="s">
        <v>24</v>
      </c>
      <c r="D15" s="45"/>
      <c r="E15" s="45"/>
      <c r="F15" s="47"/>
      <c r="G15" s="121">
        <f>SUM(G16:G19)</f>
        <v>48225000</v>
      </c>
      <c r="H15" s="149" t="s">
        <v>523</v>
      </c>
      <c r="I15" s="46" t="s">
        <v>24</v>
      </c>
      <c r="J15" s="45"/>
      <c r="K15" s="45"/>
      <c r="L15" s="47"/>
      <c r="M15" s="47">
        <f>SUM(M16:M19)</f>
        <v>29250000</v>
      </c>
      <c r="N15" s="323">
        <f>SUM(N16:N19)</f>
        <v>18975000</v>
      </c>
      <c r="O15" s="207"/>
      <c r="P15" s="180"/>
      <c r="Q15" s="180"/>
      <c r="S15" s="223" t="s">
        <v>500</v>
      </c>
    </row>
    <row r="16" spans="1:19" ht="13.2" x14ac:dyDescent="0.25">
      <c r="A16" s="1" t="s">
        <v>25</v>
      </c>
      <c r="B16" s="48"/>
      <c r="C16" s="49" t="s">
        <v>554</v>
      </c>
      <c r="D16" s="48">
        <v>503</v>
      </c>
      <c r="E16" s="48" t="s">
        <v>26</v>
      </c>
      <c r="F16" s="50">
        <v>75000</v>
      </c>
      <c r="G16" s="122">
        <f>ROUNDDOWN(D16*F16,-3)</f>
        <v>37725000</v>
      </c>
      <c r="H16" s="150"/>
      <c r="I16" s="201" t="s">
        <v>554</v>
      </c>
      <c r="J16" s="389">
        <v>250</v>
      </c>
      <c r="K16" s="202" t="s">
        <v>26</v>
      </c>
      <c r="L16" s="203">
        <v>75000</v>
      </c>
      <c r="M16" s="204">
        <f>ROUNDDOWN(J16*L16,-3)</f>
        <v>18750000</v>
      </c>
      <c r="N16" s="375">
        <f>Reviu[[#This Row],[JUMLAH]]-Reviu[[#This Row],[JUMLAH ]]</f>
        <v>18975000</v>
      </c>
      <c r="O16" s="187"/>
      <c r="P16" s="180"/>
      <c r="Q16" s="180"/>
    </row>
    <row r="17" spans="1:19" ht="13.2" x14ac:dyDescent="0.25">
      <c r="A17" s="1" t="s">
        <v>27</v>
      </c>
      <c r="B17" s="48"/>
      <c r="C17" s="49" t="s">
        <v>555</v>
      </c>
      <c r="D17" s="48">
        <v>3</v>
      </c>
      <c r="E17" s="48" t="s">
        <v>120</v>
      </c>
      <c r="F17" s="50">
        <v>1000000</v>
      </c>
      <c r="G17" s="122">
        <f>ROUNDDOWN(D17*F17,-3)</f>
        <v>3000000</v>
      </c>
      <c r="H17" s="150"/>
      <c r="I17" s="49" t="s">
        <v>555</v>
      </c>
      <c r="J17" s="48">
        <v>3</v>
      </c>
      <c r="K17" s="48" t="s">
        <v>120</v>
      </c>
      <c r="L17" s="50">
        <v>1000000</v>
      </c>
      <c r="M17" s="50">
        <f>ROUNDDOWN(J17*L17,-3)</f>
        <v>3000000</v>
      </c>
      <c r="N17" s="415">
        <f>Reviu[[#This Row],[JUMLAH]]-Reviu[[#This Row],[JUMLAH ]]</f>
        <v>0</v>
      </c>
      <c r="O17" s="187"/>
      <c r="P17" s="180"/>
      <c r="Q17" s="180"/>
    </row>
    <row r="18" spans="1:19"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Reviu[[#This Row],[JUMLAH]]-Reviu[[#This Row],[JUMLAH ]]</f>
        <v>0</v>
      </c>
      <c r="O18" s="207"/>
      <c r="P18" s="180"/>
      <c r="Q18" s="180"/>
    </row>
    <row r="19" spans="1:19"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Reviu[[#This Row],[JUMLAH]]-Reviu[[#This Row],[JUMLAH ]]</f>
        <v>0</v>
      </c>
      <c r="O19" s="207"/>
      <c r="P19" s="180"/>
      <c r="Q19" s="180"/>
    </row>
    <row r="20" spans="1:19" ht="13.2" x14ac:dyDescent="0.25">
      <c r="A20" s="1" t="s">
        <v>30</v>
      </c>
      <c r="B20" s="45" t="s">
        <v>528</v>
      </c>
      <c r="C20" s="46" t="s">
        <v>31</v>
      </c>
      <c r="D20" s="45"/>
      <c r="E20" s="45"/>
      <c r="F20" s="47"/>
      <c r="G20" s="121">
        <f>G21</f>
        <v>16000000</v>
      </c>
      <c r="H20" s="149" t="s">
        <v>528</v>
      </c>
      <c r="I20" s="46" t="s">
        <v>31</v>
      </c>
      <c r="J20" s="45"/>
      <c r="K20" s="45"/>
      <c r="L20" s="47"/>
      <c r="M20" s="47">
        <f>M21</f>
        <v>10000000</v>
      </c>
      <c r="N20" s="323">
        <f>N21</f>
        <v>6000000</v>
      </c>
      <c r="O20" s="207"/>
      <c r="P20" s="180"/>
      <c r="Q20" s="180"/>
      <c r="S20" s="223" t="s">
        <v>500</v>
      </c>
    </row>
    <row r="21" spans="1:19" ht="13.2" x14ac:dyDescent="0.25">
      <c r="A21" s="1" t="s">
        <v>32</v>
      </c>
      <c r="B21" s="48"/>
      <c r="C21" s="49" t="s">
        <v>558</v>
      </c>
      <c r="D21" s="48">
        <v>16</v>
      </c>
      <c r="E21" s="48" t="s">
        <v>33</v>
      </c>
      <c r="F21" s="50">
        <v>1000000</v>
      </c>
      <c r="G21" s="122">
        <f>ROUNDDOWN(D21*F21,-3)</f>
        <v>16000000</v>
      </c>
      <c r="H21" s="150"/>
      <c r="I21" s="49" t="s">
        <v>558</v>
      </c>
      <c r="J21" s="48">
        <v>10</v>
      </c>
      <c r="K21" s="48" t="s">
        <v>33</v>
      </c>
      <c r="L21" s="50">
        <v>1000000</v>
      </c>
      <c r="M21" s="50">
        <f>ROUNDDOWN(J21*L21,-3)</f>
        <v>10000000</v>
      </c>
      <c r="N21" s="247">
        <f>Reviu[[#This Row],[JUMLAH]]-Reviu[[#This Row],[JUMLAH ]]</f>
        <v>6000000</v>
      </c>
      <c r="O21" s="178"/>
      <c r="P21" s="180"/>
      <c r="Q21" s="180"/>
    </row>
    <row r="22" spans="1:19"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c r="P22" s="180"/>
      <c r="Q22" s="180"/>
      <c r="S22" s="223" t="s">
        <v>500</v>
      </c>
    </row>
    <row r="23" spans="1:19" ht="26.4"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Reviu[[#This Row],[JUMLAH]]-Reviu[[#This Row],[JUMLAH ]]</f>
        <v>0</v>
      </c>
      <c r="O23" s="178"/>
      <c r="P23" s="180"/>
      <c r="Q23" s="180"/>
    </row>
    <row r="24" spans="1:19" ht="13.2" x14ac:dyDescent="0.25">
      <c r="A24" s="1" t="s">
        <v>990</v>
      </c>
      <c r="B24" s="48"/>
      <c r="C24" s="49"/>
      <c r="D24" s="48"/>
      <c r="E24" s="48"/>
      <c r="F24" s="50"/>
      <c r="G24" s="122"/>
      <c r="H24" s="151">
        <v>524114</v>
      </c>
      <c r="I24" s="52" t="s">
        <v>954</v>
      </c>
      <c r="J24" s="51"/>
      <c r="K24" s="51"/>
      <c r="L24" s="53"/>
      <c r="M24" s="53">
        <f>SUM(M25:M26)</f>
        <v>0</v>
      </c>
      <c r="N24" s="324">
        <f>SUM(N25:N26)</f>
        <v>0</v>
      </c>
      <c r="O24" s="187" t="s">
        <v>1247</v>
      </c>
      <c r="P24" s="180"/>
      <c r="Q24" s="180"/>
      <c r="S24" s="223" t="s">
        <v>500</v>
      </c>
    </row>
    <row r="25" spans="1:19" ht="13.2" x14ac:dyDescent="0.25">
      <c r="A25" s="1" t="s">
        <v>1119</v>
      </c>
      <c r="B25" s="48"/>
      <c r="C25" s="49"/>
      <c r="D25" s="48"/>
      <c r="E25" s="48"/>
      <c r="F25" s="50"/>
      <c r="G25" s="122"/>
      <c r="H25" s="150"/>
      <c r="I25" s="49" t="s">
        <v>955</v>
      </c>
      <c r="J25" s="416">
        <v>0</v>
      </c>
      <c r="K25" s="48" t="s">
        <v>479</v>
      </c>
      <c r="L25" s="50">
        <v>1197000</v>
      </c>
      <c r="M25" s="50">
        <f>ROUNDDOWN(J25*L25,-3)</f>
        <v>0</v>
      </c>
      <c r="N25" s="247">
        <f>Reviu[[#This Row],[JUMLAH]]-Reviu[[#This Row],[JUMLAH ]]</f>
        <v>0</v>
      </c>
      <c r="O25" s="187" t="s">
        <v>1247</v>
      </c>
      <c r="P25" s="180"/>
      <c r="Q25" s="180"/>
    </row>
    <row r="26" spans="1:19" ht="13.2" x14ac:dyDescent="0.25">
      <c r="A26" s="1" t="s">
        <v>1120</v>
      </c>
      <c r="B26" s="48"/>
      <c r="C26" s="49"/>
      <c r="D26" s="48"/>
      <c r="E26" s="48"/>
      <c r="F26" s="50"/>
      <c r="G26" s="122"/>
      <c r="H26" s="150"/>
      <c r="I26" s="49" t="s">
        <v>956</v>
      </c>
      <c r="J26" s="416">
        <v>0</v>
      </c>
      <c r="K26" s="48" t="s">
        <v>479</v>
      </c>
      <c r="L26" s="50">
        <v>799400</v>
      </c>
      <c r="M26" s="50">
        <f>ROUNDDOWN(J26*L26,-3)</f>
        <v>0</v>
      </c>
      <c r="N26" s="247">
        <f>Reviu[[#This Row],[JUMLAH]]-Reviu[[#This Row],[JUMLAH ]]</f>
        <v>0</v>
      </c>
      <c r="O26" s="187" t="s">
        <v>1247</v>
      </c>
      <c r="P26" s="180"/>
      <c r="Q26" s="180"/>
    </row>
    <row r="27" spans="1:19" ht="13.2" x14ac:dyDescent="0.25">
      <c r="A27" s="1" t="s">
        <v>37</v>
      </c>
      <c r="B27" s="42" t="s">
        <v>38</v>
      </c>
      <c r="C27" s="43" t="s">
        <v>39</v>
      </c>
      <c r="D27" s="42"/>
      <c r="E27" s="42"/>
      <c r="F27" s="44"/>
      <c r="G27" s="120">
        <f>SUM(G28,G34,G36)</f>
        <v>54519000</v>
      </c>
      <c r="H27" s="148" t="s">
        <v>38</v>
      </c>
      <c r="I27" s="43" t="s">
        <v>39</v>
      </c>
      <c r="J27" s="42"/>
      <c r="K27" s="42"/>
      <c r="L27" s="44"/>
      <c r="M27" s="44">
        <f>SUM(M28,M34,M36)</f>
        <v>56209000</v>
      </c>
      <c r="N27" s="348">
        <f>SUM(N28,N34,N36)</f>
        <v>-1690000</v>
      </c>
      <c r="O27" s="207"/>
      <c r="P27" s="384" t="s">
        <v>499</v>
      </c>
      <c r="Q27" s="384" t="s">
        <v>500</v>
      </c>
      <c r="S27" s="223"/>
    </row>
    <row r="28" spans="1:19" ht="13.2" x14ac:dyDescent="0.25">
      <c r="A28" s="1" t="s">
        <v>40</v>
      </c>
      <c r="B28" s="45" t="s">
        <v>523</v>
      </c>
      <c r="C28" s="46" t="s">
        <v>24</v>
      </c>
      <c r="D28" s="45"/>
      <c r="E28" s="45"/>
      <c r="F28" s="47"/>
      <c r="G28" s="121">
        <f>SUM(G29:G32)</f>
        <v>17500000</v>
      </c>
      <c r="H28" s="149" t="s">
        <v>523</v>
      </c>
      <c r="I28" s="46" t="s">
        <v>24</v>
      </c>
      <c r="J28" s="45"/>
      <c r="K28" s="45"/>
      <c r="L28" s="47"/>
      <c r="M28" s="47">
        <f>SUM(M29:M33)</f>
        <v>19190000</v>
      </c>
      <c r="N28" s="349">
        <f>SUM(N29:N33)</f>
        <v>-1690000</v>
      </c>
      <c r="O28" s="207"/>
      <c r="P28" s="180"/>
      <c r="Q28" s="180"/>
      <c r="S28" s="223" t="s">
        <v>500</v>
      </c>
    </row>
    <row r="29" spans="1:19" ht="13.2" x14ac:dyDescent="0.25">
      <c r="A29" s="1" t="s">
        <v>41</v>
      </c>
      <c r="B29" s="48"/>
      <c r="C29" s="49" t="s">
        <v>554</v>
      </c>
      <c r="D29" s="48">
        <v>140</v>
      </c>
      <c r="E29" s="48" t="s">
        <v>26</v>
      </c>
      <c r="F29" s="50">
        <v>75000</v>
      </c>
      <c r="G29" s="122">
        <f>ROUNDDOWN(D29*F29,-3)</f>
        <v>10500000</v>
      </c>
      <c r="H29" s="150"/>
      <c r="I29" s="201" t="s">
        <v>554</v>
      </c>
      <c r="J29" s="389">
        <v>100</v>
      </c>
      <c r="K29" s="202" t="s">
        <v>26</v>
      </c>
      <c r="L29" s="204">
        <v>75000</v>
      </c>
      <c r="M29" s="204">
        <f>ROUNDDOWN(J29*L29,-3)</f>
        <v>7500000</v>
      </c>
      <c r="N29" s="376">
        <f>Reviu[[#This Row],[JUMLAH]]-Reviu[[#This Row],[JUMLAH ]]</f>
        <v>3000000</v>
      </c>
      <c r="O29" s="187"/>
      <c r="P29" s="180"/>
      <c r="Q29" s="180"/>
    </row>
    <row r="30" spans="1:19" ht="13.2" x14ac:dyDescent="0.25">
      <c r="A30" s="1" t="s">
        <v>42</v>
      </c>
      <c r="B30" s="48"/>
      <c r="C30" s="49" t="s">
        <v>555</v>
      </c>
      <c r="D30" s="48">
        <v>2</v>
      </c>
      <c r="E30" s="48" t="s">
        <v>120</v>
      </c>
      <c r="F30" s="50">
        <v>1000000</v>
      </c>
      <c r="G30" s="122">
        <f>ROUNDDOWN(D30*F30,-3)</f>
        <v>2000000</v>
      </c>
      <c r="H30" s="150"/>
      <c r="I30" s="201" t="s">
        <v>555</v>
      </c>
      <c r="J30" s="389">
        <v>1</v>
      </c>
      <c r="K30" s="202" t="s">
        <v>120</v>
      </c>
      <c r="L30" s="204">
        <v>750000</v>
      </c>
      <c r="M30" s="204">
        <f>ROUNDDOWN(J30*L30,-3)</f>
        <v>750000</v>
      </c>
      <c r="N30" s="376">
        <f>Reviu[[#This Row],[JUMLAH]]-Reviu[[#This Row],[JUMLAH ]]</f>
        <v>1250000</v>
      </c>
      <c r="O30" s="187"/>
      <c r="P30" s="180"/>
      <c r="Q30" s="180"/>
    </row>
    <row r="31" spans="1:19" ht="13.2" x14ac:dyDescent="0.25">
      <c r="A31" s="1" t="s">
        <v>43</v>
      </c>
      <c r="B31" s="48"/>
      <c r="C31" s="49" t="s">
        <v>556</v>
      </c>
      <c r="D31" s="48">
        <v>2</v>
      </c>
      <c r="E31" s="48" t="s">
        <v>120</v>
      </c>
      <c r="F31" s="50">
        <v>1500000</v>
      </c>
      <c r="G31" s="122">
        <f>ROUNDDOWN(D31*F31,-3)</f>
        <v>3000000</v>
      </c>
      <c r="H31" s="150"/>
      <c r="I31" s="49" t="s">
        <v>556</v>
      </c>
      <c r="J31" s="416">
        <v>2</v>
      </c>
      <c r="K31" s="48" t="s">
        <v>120</v>
      </c>
      <c r="L31" s="50">
        <v>1500000</v>
      </c>
      <c r="M31" s="50">
        <f t="shared" ref="M31:M33" si="1">ROUNDDOWN(J31*L31,-3)</f>
        <v>3000000</v>
      </c>
      <c r="N31" s="417">
        <f>Reviu[[#This Row],[JUMLAH]]-Reviu[[#This Row],[JUMLAH ]]</f>
        <v>0</v>
      </c>
      <c r="O31" s="187"/>
      <c r="P31" s="180"/>
      <c r="Q31" s="180"/>
    </row>
    <row r="32" spans="1:19" ht="13.2" x14ac:dyDescent="0.25">
      <c r="A32" s="1" t="s">
        <v>44</v>
      </c>
      <c r="B32" s="48"/>
      <c r="C32" s="49" t="s">
        <v>557</v>
      </c>
      <c r="D32" s="48">
        <v>2</v>
      </c>
      <c r="E32" s="48" t="s">
        <v>120</v>
      </c>
      <c r="F32" s="50">
        <v>1000000</v>
      </c>
      <c r="G32" s="122">
        <f>ROUNDDOWN(D32*F32,-3)</f>
        <v>2000000</v>
      </c>
      <c r="H32" s="150"/>
      <c r="I32" s="49" t="s">
        <v>557</v>
      </c>
      <c r="J32" s="416">
        <v>2</v>
      </c>
      <c r="K32" s="48" t="s">
        <v>120</v>
      </c>
      <c r="L32" s="50">
        <v>1000000</v>
      </c>
      <c r="M32" s="50">
        <f t="shared" si="1"/>
        <v>2000000</v>
      </c>
      <c r="N32" s="417">
        <f>Reviu[[#This Row],[JUMLAH]]-Reviu[[#This Row],[JUMLAH ]]</f>
        <v>0</v>
      </c>
      <c r="O32" s="187"/>
      <c r="P32" s="180"/>
      <c r="Q32" s="180"/>
    </row>
    <row r="33" spans="1:19" ht="13.2" x14ac:dyDescent="0.25">
      <c r="A33" s="1" t="s">
        <v>1121</v>
      </c>
      <c r="B33" s="48"/>
      <c r="C33" s="49"/>
      <c r="D33" s="48"/>
      <c r="E33" s="48"/>
      <c r="F33" s="50"/>
      <c r="G33" s="122"/>
      <c r="H33" s="150"/>
      <c r="I33" s="205" t="s">
        <v>1098</v>
      </c>
      <c r="J33" s="389">
        <v>36</v>
      </c>
      <c r="K33" s="202" t="s">
        <v>1045</v>
      </c>
      <c r="L33" s="204">
        <v>165000</v>
      </c>
      <c r="M33" s="204">
        <f t="shared" si="1"/>
        <v>5940000</v>
      </c>
      <c r="N33" s="375">
        <f>Reviu[[#This Row],[JUMLAH]]-Reviu[[#This Row],[JUMLAH ]]</f>
        <v>-5940000</v>
      </c>
      <c r="O33" s="178"/>
      <c r="P33" s="180"/>
      <c r="Q33" s="180"/>
    </row>
    <row r="34" spans="1:19" ht="13.2" x14ac:dyDescent="0.25">
      <c r="A34" s="1" t="s">
        <v>45</v>
      </c>
      <c r="B34" s="45" t="s">
        <v>528</v>
      </c>
      <c r="C34" s="46" t="s">
        <v>31</v>
      </c>
      <c r="D34" s="45"/>
      <c r="E34" s="45"/>
      <c r="F34" s="47"/>
      <c r="G34" s="121">
        <f>G35</f>
        <v>5000000</v>
      </c>
      <c r="H34" s="149" t="s">
        <v>528</v>
      </c>
      <c r="I34" s="46" t="s">
        <v>31</v>
      </c>
      <c r="J34" s="45"/>
      <c r="K34" s="45"/>
      <c r="L34" s="47"/>
      <c r="M34" s="47">
        <f>M35</f>
        <v>5000000</v>
      </c>
      <c r="N34" s="323">
        <f>N35</f>
        <v>0</v>
      </c>
      <c r="O34" s="207"/>
      <c r="P34" s="180"/>
      <c r="Q34" s="180"/>
      <c r="S34" s="223" t="s">
        <v>500</v>
      </c>
    </row>
    <row r="35" spans="1:19" ht="13.2" x14ac:dyDescent="0.25">
      <c r="A35" s="1" t="s">
        <v>46</v>
      </c>
      <c r="B35" s="48"/>
      <c r="C35" s="49" t="s">
        <v>558</v>
      </c>
      <c r="D35" s="48">
        <v>5</v>
      </c>
      <c r="E35" s="48" t="s">
        <v>33</v>
      </c>
      <c r="F35" s="50">
        <v>1000000</v>
      </c>
      <c r="G35" s="122">
        <f>ROUNDDOWN(D35*F35,-3)</f>
        <v>5000000</v>
      </c>
      <c r="H35" s="150"/>
      <c r="I35" s="49" t="s">
        <v>558</v>
      </c>
      <c r="J35" s="416">
        <v>5</v>
      </c>
      <c r="K35" s="48" t="s">
        <v>33</v>
      </c>
      <c r="L35" s="50">
        <v>1000000</v>
      </c>
      <c r="M35" s="50">
        <f>ROUNDDOWN(J35*L35,-3)</f>
        <v>5000000</v>
      </c>
      <c r="N35" s="247">
        <f>Reviu[[#This Row],[JUMLAH]]-Reviu[[#This Row],[JUMLAH ]]</f>
        <v>0</v>
      </c>
      <c r="O35" s="178"/>
      <c r="P35" s="180"/>
      <c r="Q35" s="180"/>
    </row>
    <row r="36" spans="1:19" ht="13.2" x14ac:dyDescent="0.25">
      <c r="A36" s="1" t="s">
        <v>47</v>
      </c>
      <c r="B36" s="45" t="s">
        <v>525</v>
      </c>
      <c r="C36" s="46" t="s">
        <v>35</v>
      </c>
      <c r="D36" s="45"/>
      <c r="E36" s="45"/>
      <c r="F36" s="47"/>
      <c r="G36" s="121">
        <f>G37</f>
        <v>32019000</v>
      </c>
      <c r="H36" s="149" t="s">
        <v>525</v>
      </c>
      <c r="I36" s="46" t="s">
        <v>35</v>
      </c>
      <c r="J36" s="45"/>
      <c r="K36" s="45"/>
      <c r="L36" s="47"/>
      <c r="M36" s="47">
        <f>M37</f>
        <v>32019000</v>
      </c>
      <c r="N36" s="323">
        <f>N37</f>
        <v>0</v>
      </c>
      <c r="O36" s="207"/>
      <c r="P36" s="180"/>
      <c r="Q36" s="180"/>
      <c r="S36" s="223" t="s">
        <v>500</v>
      </c>
    </row>
    <row r="37" spans="1:19" ht="13.2" x14ac:dyDescent="0.25">
      <c r="A37" s="1" t="s">
        <v>48</v>
      </c>
      <c r="B37" s="48"/>
      <c r="C37" s="49" t="s">
        <v>560</v>
      </c>
      <c r="D37" s="48">
        <v>11</v>
      </c>
      <c r="E37" s="48" t="s">
        <v>26</v>
      </c>
      <c r="F37" s="50">
        <v>2910883</v>
      </c>
      <c r="G37" s="122">
        <f>ROUNDDOWN(D37*F37,-3)</f>
        <v>32019000</v>
      </c>
      <c r="H37" s="150"/>
      <c r="I37" s="49" t="s">
        <v>560</v>
      </c>
      <c r="J37" s="48">
        <v>11</v>
      </c>
      <c r="K37" s="48" t="s">
        <v>26</v>
      </c>
      <c r="L37" s="50">
        <v>2910883</v>
      </c>
      <c r="M37" s="50">
        <f>ROUNDDOWN(J37*L37,-3)</f>
        <v>32019000</v>
      </c>
      <c r="N37" s="247">
        <f>Reviu[[#This Row],[JUMLAH]]-Reviu[[#This Row],[JUMLAH ]]</f>
        <v>0</v>
      </c>
      <c r="O37" s="187"/>
      <c r="P37" s="180"/>
      <c r="Q37" s="180"/>
    </row>
    <row r="38" spans="1:19" ht="13.2" x14ac:dyDescent="0.25">
      <c r="A38" s="1" t="s">
        <v>49</v>
      </c>
      <c r="B38" s="39" t="s">
        <v>50</v>
      </c>
      <c r="C38" s="40" t="s">
        <v>51</v>
      </c>
      <c r="D38" s="39"/>
      <c r="E38" s="39" t="s">
        <v>553</v>
      </c>
      <c r="F38" s="41"/>
      <c r="G38" s="119">
        <f>SUM(G39,G51)</f>
        <v>118802000</v>
      </c>
      <c r="H38" s="147" t="s">
        <v>50</v>
      </c>
      <c r="I38" s="40" t="s">
        <v>51</v>
      </c>
      <c r="J38" s="39"/>
      <c r="K38" s="39" t="s">
        <v>553</v>
      </c>
      <c r="L38" s="41"/>
      <c r="M38" s="41">
        <f>SUM(M39,M51)</f>
        <v>129552000</v>
      </c>
      <c r="N38" s="314">
        <f>SUM(N39,N51)</f>
        <v>-10750000</v>
      </c>
      <c r="O38" s="207"/>
      <c r="P38" s="180"/>
      <c r="Q38" s="180"/>
    </row>
    <row r="39" spans="1:19" ht="13.2" x14ac:dyDescent="0.25">
      <c r="A39" s="1" t="s">
        <v>52</v>
      </c>
      <c r="B39" s="42" t="s">
        <v>21</v>
      </c>
      <c r="C39" s="43" t="s">
        <v>561</v>
      </c>
      <c r="D39" s="42"/>
      <c r="E39" s="42"/>
      <c r="F39" s="44"/>
      <c r="G39" s="120">
        <f>SUM(G40,G49)</f>
        <v>35050000</v>
      </c>
      <c r="H39" s="148" t="s">
        <v>21</v>
      </c>
      <c r="I39" s="43" t="s">
        <v>561</v>
      </c>
      <c r="J39" s="42"/>
      <c r="K39" s="42"/>
      <c r="L39" s="44"/>
      <c r="M39" s="44">
        <f>SUM(M40,M45,M47,M49)</f>
        <v>41800000</v>
      </c>
      <c r="N39" s="350">
        <f>SUM(N40,N45,N47,N49)</f>
        <v>-6750000</v>
      </c>
      <c r="O39" s="207"/>
      <c r="P39" s="384" t="s">
        <v>499</v>
      </c>
      <c r="Q39" s="384" t="s">
        <v>501</v>
      </c>
      <c r="S39" s="223"/>
    </row>
    <row r="40" spans="1:19" ht="13.2" x14ac:dyDescent="0.25">
      <c r="A40" s="1" t="s">
        <v>53</v>
      </c>
      <c r="B40" s="45" t="s">
        <v>523</v>
      </c>
      <c r="C40" s="46" t="s">
        <v>24</v>
      </c>
      <c r="D40" s="45"/>
      <c r="E40" s="45"/>
      <c r="F40" s="47"/>
      <c r="G40" s="121">
        <f>SUM(G41:G44)</f>
        <v>11050000</v>
      </c>
      <c r="H40" s="149" t="s">
        <v>523</v>
      </c>
      <c r="I40" s="46" t="s">
        <v>24</v>
      </c>
      <c r="J40" s="45"/>
      <c r="K40" s="45"/>
      <c r="L40" s="47"/>
      <c r="M40" s="47">
        <f>SUM(M41:M44)</f>
        <v>5800000</v>
      </c>
      <c r="N40" s="349">
        <f>SUM(N41:N44)</f>
        <v>5250000</v>
      </c>
      <c r="O40" s="207"/>
      <c r="P40" s="180"/>
      <c r="Q40" s="180"/>
      <c r="S40" s="223" t="s">
        <v>501</v>
      </c>
    </row>
    <row r="41" spans="1:19" ht="13.2" x14ac:dyDescent="0.25">
      <c r="A41" s="1" t="s">
        <v>54</v>
      </c>
      <c r="B41" s="48"/>
      <c r="C41" s="49" t="s">
        <v>554</v>
      </c>
      <c r="D41" s="48">
        <v>100</v>
      </c>
      <c r="E41" s="48" t="s">
        <v>26</v>
      </c>
      <c r="F41" s="50">
        <v>75000</v>
      </c>
      <c r="G41" s="122">
        <f>ROUNDDOWN(D41*F41,-3)</f>
        <v>7500000</v>
      </c>
      <c r="H41" s="150"/>
      <c r="I41" s="201" t="s">
        <v>554</v>
      </c>
      <c r="J41" s="389">
        <v>30</v>
      </c>
      <c r="K41" s="202" t="s">
        <v>26</v>
      </c>
      <c r="L41" s="204">
        <v>75000</v>
      </c>
      <c r="M41" s="204">
        <f>ROUNDDOWN(J41*L41,-3)</f>
        <v>2250000</v>
      </c>
      <c r="N41" s="375">
        <f>Reviu[[#This Row],[JUMLAH]]-Reviu[[#This Row],[JUMLAH ]]</f>
        <v>5250000</v>
      </c>
      <c r="O41" s="187"/>
      <c r="P41" s="180"/>
      <c r="Q41" s="180"/>
    </row>
    <row r="42" spans="1:19" ht="13.2" x14ac:dyDescent="0.25">
      <c r="A42" s="1" t="s">
        <v>56</v>
      </c>
      <c r="B42" s="48"/>
      <c r="C42" s="49" t="s">
        <v>562</v>
      </c>
      <c r="D42" s="48">
        <v>1</v>
      </c>
      <c r="E42" s="48" t="s">
        <v>120</v>
      </c>
      <c r="F42" s="50">
        <v>1500000</v>
      </c>
      <c r="G42" s="122">
        <f>ROUNDDOWN(D42*F42,-3)</f>
        <v>1500000</v>
      </c>
      <c r="H42" s="150"/>
      <c r="I42" s="49" t="s">
        <v>562</v>
      </c>
      <c r="J42" s="416">
        <v>1</v>
      </c>
      <c r="K42" s="48" t="s">
        <v>120</v>
      </c>
      <c r="L42" s="50">
        <v>1500000</v>
      </c>
      <c r="M42" s="50">
        <f>ROUNDDOWN(J42*L42,-3)</f>
        <v>1500000</v>
      </c>
      <c r="N42" s="417">
        <f>Reviu[[#This Row],[JUMLAH]]-Reviu[[#This Row],[JUMLAH ]]</f>
        <v>0</v>
      </c>
      <c r="O42" s="187"/>
      <c r="P42" s="180"/>
      <c r="Q42" s="180"/>
    </row>
    <row r="43" spans="1:19" ht="13.2" x14ac:dyDescent="0.25">
      <c r="A43" s="1" t="s">
        <v>57</v>
      </c>
      <c r="B43" s="48"/>
      <c r="C43" s="49" t="s">
        <v>563</v>
      </c>
      <c r="D43" s="48">
        <v>1</v>
      </c>
      <c r="E43" s="48" t="s">
        <v>120</v>
      </c>
      <c r="F43" s="50">
        <v>1000000</v>
      </c>
      <c r="G43" s="122">
        <f>ROUNDDOWN(D43*F43,-3)</f>
        <v>1000000</v>
      </c>
      <c r="H43" s="150"/>
      <c r="I43" s="49" t="s">
        <v>563</v>
      </c>
      <c r="J43" s="416">
        <v>1</v>
      </c>
      <c r="K43" s="48" t="s">
        <v>120</v>
      </c>
      <c r="L43" s="50">
        <v>1000000</v>
      </c>
      <c r="M43" s="50">
        <f>ROUNDDOWN(J43*L43,-3)</f>
        <v>1000000</v>
      </c>
      <c r="N43" s="417">
        <f>Reviu[[#This Row],[JUMLAH]]-Reviu[[#This Row],[JUMLAH ]]</f>
        <v>0</v>
      </c>
      <c r="O43" s="187"/>
      <c r="P43" s="180"/>
      <c r="Q43" s="180"/>
    </row>
    <row r="44" spans="1:19" ht="13.2" x14ac:dyDescent="0.25">
      <c r="A44" s="1" t="s">
        <v>58</v>
      </c>
      <c r="B44" s="48"/>
      <c r="C44" s="49" t="s">
        <v>564</v>
      </c>
      <c r="D44" s="48">
        <v>3</v>
      </c>
      <c r="E44" s="48" t="s">
        <v>59</v>
      </c>
      <c r="F44" s="50">
        <v>350000</v>
      </c>
      <c r="G44" s="122">
        <f>ROUNDDOWN(D44*F44,-3)</f>
        <v>1050000</v>
      </c>
      <c r="H44" s="150"/>
      <c r="I44" s="49" t="s">
        <v>564</v>
      </c>
      <c r="J44" s="48">
        <v>3</v>
      </c>
      <c r="K44" s="48" t="s">
        <v>59</v>
      </c>
      <c r="L44" s="50">
        <v>350000</v>
      </c>
      <c r="M44" s="50">
        <f>ROUNDDOWN(J44*L44,-3)</f>
        <v>1050000</v>
      </c>
      <c r="N44" s="247">
        <f>Reviu[[#This Row],[JUMLAH]]-Reviu[[#This Row],[JUMLAH ]]</f>
        <v>0</v>
      </c>
      <c r="O44" s="207"/>
      <c r="P44" s="180"/>
      <c r="Q44" s="180"/>
    </row>
    <row r="45" spans="1:19" ht="13.2" x14ac:dyDescent="0.25">
      <c r="A45" s="1" t="s">
        <v>1122</v>
      </c>
      <c r="B45" s="48"/>
      <c r="C45" s="49"/>
      <c r="D45" s="48"/>
      <c r="E45" s="48"/>
      <c r="F45" s="50"/>
      <c r="G45" s="122"/>
      <c r="H45" s="149" t="s">
        <v>524</v>
      </c>
      <c r="I45" s="46" t="s">
        <v>73</v>
      </c>
      <c r="J45" s="45"/>
      <c r="K45" s="45"/>
      <c r="L45" s="47"/>
      <c r="M45" s="47">
        <f>M46</f>
        <v>10000000</v>
      </c>
      <c r="N45" s="323">
        <f>N46</f>
        <v>-10000000</v>
      </c>
      <c r="O45" s="207"/>
      <c r="P45" s="180"/>
      <c r="Q45" s="180"/>
      <c r="S45" s="223" t="s">
        <v>501</v>
      </c>
    </row>
    <row r="46" spans="1:19" ht="13.2" x14ac:dyDescent="0.25">
      <c r="A46" s="1" t="s">
        <v>1123</v>
      </c>
      <c r="B46" s="48"/>
      <c r="C46" s="49"/>
      <c r="D46" s="48"/>
      <c r="E46" s="48"/>
      <c r="F46" s="50"/>
      <c r="G46" s="122"/>
      <c r="H46" s="150"/>
      <c r="I46" s="201" t="s">
        <v>1116</v>
      </c>
      <c r="J46" s="390">
        <v>1</v>
      </c>
      <c r="K46" s="202" t="s">
        <v>120</v>
      </c>
      <c r="L46" s="204">
        <v>10000000</v>
      </c>
      <c r="M46" s="204">
        <f>ROUNDDOWN(J46*L46,-3)</f>
        <v>10000000</v>
      </c>
      <c r="N46" s="247">
        <f>Reviu[[#This Row],[JUMLAH]]-Reviu[[#This Row],[JUMLAH ]]</f>
        <v>-10000000</v>
      </c>
      <c r="O46" s="187"/>
      <c r="P46" s="180"/>
      <c r="Q46" s="180"/>
    </row>
    <row r="47" spans="1:19" ht="13.2" x14ac:dyDescent="0.25">
      <c r="A47" s="1" t="s">
        <v>991</v>
      </c>
      <c r="B47" s="48"/>
      <c r="C47" s="49"/>
      <c r="D47" s="48"/>
      <c r="E47" s="48"/>
      <c r="F47" s="50"/>
      <c r="G47" s="122"/>
      <c r="H47" s="153" t="s">
        <v>528</v>
      </c>
      <c r="I47" s="58" t="s">
        <v>31</v>
      </c>
      <c r="J47" s="306"/>
      <c r="K47" s="57"/>
      <c r="L47" s="59"/>
      <c r="M47" s="59">
        <f>M48</f>
        <v>2000000</v>
      </c>
      <c r="N47" s="325">
        <f>N48</f>
        <v>-2000000</v>
      </c>
      <c r="O47" s="207"/>
      <c r="P47" s="180"/>
      <c r="Q47" s="180"/>
      <c r="S47" s="223" t="s">
        <v>501</v>
      </c>
    </row>
    <row r="48" spans="1:19" ht="13.2" x14ac:dyDescent="0.25">
      <c r="A48" s="1" t="s">
        <v>1124</v>
      </c>
      <c r="B48" s="48"/>
      <c r="C48" s="49"/>
      <c r="D48" s="48"/>
      <c r="E48" s="48"/>
      <c r="F48" s="50"/>
      <c r="G48" s="122"/>
      <c r="H48" s="150"/>
      <c r="I48" s="201" t="s">
        <v>558</v>
      </c>
      <c r="J48" s="390">
        <v>2</v>
      </c>
      <c r="K48" s="202" t="s">
        <v>33</v>
      </c>
      <c r="L48" s="204">
        <v>1000000</v>
      </c>
      <c r="M48" s="204">
        <f>ROUNDDOWN(J48*L48,-3)</f>
        <v>2000000</v>
      </c>
      <c r="N48" s="247">
        <f>Reviu[[#This Row],[JUMLAH]]-Reviu[[#This Row],[JUMLAH ]]</f>
        <v>-2000000</v>
      </c>
      <c r="O48" s="187"/>
      <c r="P48" s="180"/>
      <c r="Q48" s="180"/>
    </row>
    <row r="49" spans="1:19" ht="13.2" x14ac:dyDescent="0.25">
      <c r="A49" s="1" t="s">
        <v>60</v>
      </c>
      <c r="B49" s="51" t="s">
        <v>525</v>
      </c>
      <c r="C49" s="52" t="s">
        <v>35</v>
      </c>
      <c r="D49" s="51"/>
      <c r="E49" s="51"/>
      <c r="F49" s="53"/>
      <c r="G49" s="123">
        <f>G50</f>
        <v>24000000</v>
      </c>
      <c r="H49" s="151" t="s">
        <v>525</v>
      </c>
      <c r="I49" s="52" t="s">
        <v>35</v>
      </c>
      <c r="J49" s="51"/>
      <c r="K49" s="51"/>
      <c r="L49" s="53"/>
      <c r="M49" s="53">
        <f>M50</f>
        <v>24000000</v>
      </c>
      <c r="N49" s="324">
        <f>N50</f>
        <v>0</v>
      </c>
      <c r="O49" s="207"/>
      <c r="P49" s="180"/>
      <c r="Q49" s="180"/>
      <c r="S49" s="223" t="s">
        <v>501</v>
      </c>
    </row>
    <row r="50" spans="1:19" ht="26.4" x14ac:dyDescent="0.25">
      <c r="A50" s="1" t="s">
        <v>61</v>
      </c>
      <c r="B50" s="48"/>
      <c r="C50" s="49" t="s">
        <v>565</v>
      </c>
      <c r="D50" s="48">
        <v>6</v>
      </c>
      <c r="E50" s="48" t="s">
        <v>26</v>
      </c>
      <c r="F50" s="50">
        <v>4000000</v>
      </c>
      <c r="G50" s="122">
        <f>ROUNDDOWN(D50*F50,-3)</f>
        <v>24000000</v>
      </c>
      <c r="H50" s="150"/>
      <c r="I50" s="49" t="s">
        <v>565</v>
      </c>
      <c r="J50" s="48">
        <v>6</v>
      </c>
      <c r="K50" s="48" t="s">
        <v>26</v>
      </c>
      <c r="L50" s="50">
        <v>4000000</v>
      </c>
      <c r="M50" s="50">
        <f>ROUNDDOWN(J50*L50,-3)</f>
        <v>24000000</v>
      </c>
      <c r="N50" s="247">
        <f>Reviu[[#This Row],[JUMLAH]]-Reviu[[#This Row],[JUMLAH ]]</f>
        <v>0</v>
      </c>
      <c r="O50" s="178"/>
      <c r="P50" s="181"/>
      <c r="Q50" s="180"/>
    </row>
    <row r="51" spans="1:19" ht="13.2" x14ac:dyDescent="0.25">
      <c r="A51" s="1" t="s">
        <v>62</v>
      </c>
      <c r="B51" s="54" t="s">
        <v>38</v>
      </c>
      <c r="C51" s="55" t="s">
        <v>566</v>
      </c>
      <c r="D51" s="54"/>
      <c r="E51" s="54"/>
      <c r="F51" s="56"/>
      <c r="G51" s="124">
        <f>SUM(G52,G57,G59)</f>
        <v>83752000</v>
      </c>
      <c r="H51" s="152" t="s">
        <v>38</v>
      </c>
      <c r="I51" s="55" t="s">
        <v>566</v>
      </c>
      <c r="J51" s="54"/>
      <c r="K51" s="54"/>
      <c r="L51" s="56"/>
      <c r="M51" s="56">
        <f>SUM(M52,M57,M59)</f>
        <v>87752000</v>
      </c>
      <c r="N51" s="351">
        <f>SUM(N52,N57,N59)</f>
        <v>-4000000</v>
      </c>
      <c r="O51" s="207"/>
      <c r="P51" s="384" t="s">
        <v>499</v>
      </c>
      <c r="Q51" s="384" t="s">
        <v>501</v>
      </c>
      <c r="S51" s="223"/>
    </row>
    <row r="52" spans="1:19" ht="13.2" x14ac:dyDescent="0.25">
      <c r="A52" s="1" t="s">
        <v>567</v>
      </c>
      <c r="B52" s="51" t="s">
        <v>523</v>
      </c>
      <c r="C52" s="52" t="s">
        <v>24</v>
      </c>
      <c r="D52" s="51"/>
      <c r="E52" s="51"/>
      <c r="F52" s="53"/>
      <c r="G52" s="123">
        <f>SUM(G53:G56)</f>
        <v>13500000</v>
      </c>
      <c r="H52" s="151" t="s">
        <v>523</v>
      </c>
      <c r="I52" s="52" t="s">
        <v>24</v>
      </c>
      <c r="J52" s="51"/>
      <c r="K52" s="51"/>
      <c r="L52" s="53"/>
      <c r="M52" s="53">
        <f>SUM(M53:M56)</f>
        <v>13500000</v>
      </c>
      <c r="N52" s="352">
        <f>SUM(N53:N56)</f>
        <v>0</v>
      </c>
      <c r="O52" s="207"/>
      <c r="P52" s="180"/>
      <c r="Q52" s="180"/>
      <c r="S52" s="223" t="s">
        <v>501</v>
      </c>
    </row>
    <row r="53" spans="1:19" ht="13.2" x14ac:dyDescent="0.25">
      <c r="A53" s="1" t="s">
        <v>568</v>
      </c>
      <c r="B53" s="48"/>
      <c r="C53" s="49" t="s">
        <v>554</v>
      </c>
      <c r="D53" s="48">
        <v>100</v>
      </c>
      <c r="E53" s="48" t="s">
        <v>26</v>
      </c>
      <c r="F53" s="50">
        <v>75000</v>
      </c>
      <c r="G53" s="122">
        <f>ROUNDDOWN(D53*F53,-3)</f>
        <v>7500000</v>
      </c>
      <c r="H53" s="150"/>
      <c r="I53" s="49" t="s">
        <v>554</v>
      </c>
      <c r="J53" s="416">
        <v>100</v>
      </c>
      <c r="K53" s="48" t="s">
        <v>26</v>
      </c>
      <c r="L53" s="50">
        <v>75000</v>
      </c>
      <c r="M53" s="50">
        <f>ROUNDDOWN(J53*L53,-3)</f>
        <v>7500000</v>
      </c>
      <c r="N53" s="417">
        <f>Reviu[[#This Row],[JUMLAH]]-Reviu[[#This Row],[JUMLAH ]]</f>
        <v>0</v>
      </c>
      <c r="O53" s="187"/>
      <c r="P53" s="180"/>
      <c r="Q53" s="180"/>
    </row>
    <row r="54" spans="1:19" ht="13.2" x14ac:dyDescent="0.25">
      <c r="A54" s="1" t="s">
        <v>569</v>
      </c>
      <c r="B54" s="48"/>
      <c r="C54" s="49" t="s">
        <v>562</v>
      </c>
      <c r="D54" s="48">
        <v>2</v>
      </c>
      <c r="E54" s="48" t="s">
        <v>120</v>
      </c>
      <c r="F54" s="50">
        <v>1500000</v>
      </c>
      <c r="G54" s="122">
        <f>ROUNDDOWN(D54*F54,-3)</f>
        <v>3000000</v>
      </c>
      <c r="H54" s="150"/>
      <c r="I54" s="49" t="s">
        <v>562</v>
      </c>
      <c r="J54" s="48">
        <v>2</v>
      </c>
      <c r="K54" s="48" t="s">
        <v>120</v>
      </c>
      <c r="L54" s="50">
        <v>1500000</v>
      </c>
      <c r="M54" s="50">
        <f>ROUNDDOWN(J54*L54,-3)</f>
        <v>3000000</v>
      </c>
      <c r="N54" s="247">
        <f>Reviu[[#This Row],[JUMLAH]]-Reviu[[#This Row],[JUMLAH ]]</f>
        <v>0</v>
      </c>
      <c r="O54" s="207"/>
      <c r="P54" s="180"/>
      <c r="Q54" s="180"/>
    </row>
    <row r="55" spans="1:19" ht="13.2" x14ac:dyDescent="0.25">
      <c r="A55" s="1" t="s">
        <v>570</v>
      </c>
      <c r="B55" s="48"/>
      <c r="C55" s="49" t="s">
        <v>563</v>
      </c>
      <c r="D55" s="48">
        <v>2</v>
      </c>
      <c r="E55" s="48" t="s">
        <v>120</v>
      </c>
      <c r="F55" s="50">
        <v>1000000</v>
      </c>
      <c r="G55" s="122">
        <f>ROUNDDOWN(D55*F55,-3)</f>
        <v>2000000</v>
      </c>
      <c r="H55" s="150"/>
      <c r="I55" s="49" t="s">
        <v>563</v>
      </c>
      <c r="J55" s="48">
        <v>2</v>
      </c>
      <c r="K55" s="48" t="s">
        <v>120</v>
      </c>
      <c r="L55" s="50">
        <v>1000000</v>
      </c>
      <c r="M55" s="50">
        <f>ROUNDDOWN(J55*L55,-3)</f>
        <v>2000000</v>
      </c>
      <c r="N55" s="247">
        <f>Reviu[[#This Row],[JUMLAH]]-Reviu[[#This Row],[JUMLAH ]]</f>
        <v>0</v>
      </c>
      <c r="O55" s="207"/>
      <c r="P55" s="180"/>
      <c r="Q55" s="180"/>
    </row>
    <row r="56" spans="1:19" ht="13.2" x14ac:dyDescent="0.25">
      <c r="A56" s="22" t="s">
        <v>571</v>
      </c>
      <c r="B56" s="48"/>
      <c r="C56" s="49" t="s">
        <v>572</v>
      </c>
      <c r="D56" s="48">
        <v>4</v>
      </c>
      <c r="E56" s="48" t="s">
        <v>59</v>
      </c>
      <c r="F56" s="50">
        <v>250000</v>
      </c>
      <c r="G56" s="122">
        <f>ROUNDDOWN(D56*F56,-3)</f>
        <v>1000000</v>
      </c>
      <c r="H56" s="150"/>
      <c r="I56" s="49" t="s">
        <v>572</v>
      </c>
      <c r="J56" s="48">
        <v>4</v>
      </c>
      <c r="K56" s="48" t="s">
        <v>59</v>
      </c>
      <c r="L56" s="50">
        <v>250000</v>
      </c>
      <c r="M56" s="50">
        <f>ROUNDDOWN(J56*L56,-3)</f>
        <v>1000000</v>
      </c>
      <c r="N56" s="247">
        <f>Reviu[[#This Row],[JUMLAH]]-Reviu[[#This Row],[JUMLAH ]]</f>
        <v>0</v>
      </c>
      <c r="O56" s="207"/>
      <c r="P56" s="180"/>
      <c r="Q56" s="180"/>
    </row>
    <row r="57" spans="1:19" ht="13.2" x14ac:dyDescent="0.25">
      <c r="A57" s="1" t="s">
        <v>573</v>
      </c>
      <c r="B57" s="57" t="s">
        <v>528</v>
      </c>
      <c r="C57" s="58" t="s">
        <v>31</v>
      </c>
      <c r="D57" s="57"/>
      <c r="E57" s="57"/>
      <c r="F57" s="59"/>
      <c r="G57" s="125">
        <f>G58</f>
        <v>4000000</v>
      </c>
      <c r="H57" s="153" t="s">
        <v>528</v>
      </c>
      <c r="I57" s="58" t="s">
        <v>31</v>
      </c>
      <c r="J57" s="57"/>
      <c r="K57" s="57"/>
      <c r="L57" s="59"/>
      <c r="M57" s="59">
        <f>M58</f>
        <v>8000000</v>
      </c>
      <c r="N57" s="325">
        <f>N58</f>
        <v>-4000000</v>
      </c>
      <c r="O57" s="207"/>
      <c r="P57" s="180"/>
      <c r="Q57" s="180"/>
      <c r="S57" s="223" t="s">
        <v>501</v>
      </c>
    </row>
    <row r="58" spans="1:19" ht="13.2" x14ac:dyDescent="0.25">
      <c r="A58" s="1" t="s">
        <v>574</v>
      </c>
      <c r="B58" s="48"/>
      <c r="C58" s="49" t="s">
        <v>558</v>
      </c>
      <c r="D58" s="48">
        <v>4</v>
      </c>
      <c r="E58" s="48" t="s">
        <v>33</v>
      </c>
      <c r="F58" s="50">
        <v>1000000</v>
      </c>
      <c r="G58" s="122">
        <f>ROUNDDOWN(D58*F58,-3)</f>
        <v>4000000</v>
      </c>
      <c r="H58" s="150"/>
      <c r="I58" s="201" t="s">
        <v>558</v>
      </c>
      <c r="J58" s="389">
        <v>8</v>
      </c>
      <c r="K58" s="202" t="s">
        <v>33</v>
      </c>
      <c r="L58" s="204">
        <v>1000000</v>
      </c>
      <c r="M58" s="204">
        <f>ROUNDDOWN(J58*L58,-3)</f>
        <v>8000000</v>
      </c>
      <c r="N58" s="247">
        <f>Reviu[[#This Row],[JUMLAH]]-Reviu[[#This Row],[JUMLAH ]]</f>
        <v>-4000000</v>
      </c>
      <c r="O58" s="187"/>
      <c r="P58" s="180"/>
      <c r="Q58" s="180"/>
    </row>
    <row r="59" spans="1:19" ht="13.2" x14ac:dyDescent="0.25">
      <c r="A59" s="1" t="s">
        <v>63</v>
      </c>
      <c r="B59" s="51" t="s">
        <v>525</v>
      </c>
      <c r="C59" s="52" t="s">
        <v>35</v>
      </c>
      <c r="D59" s="51"/>
      <c r="E59" s="51"/>
      <c r="F59" s="53"/>
      <c r="G59" s="123">
        <f>G60</f>
        <v>66252000</v>
      </c>
      <c r="H59" s="151" t="s">
        <v>525</v>
      </c>
      <c r="I59" s="52" t="s">
        <v>35</v>
      </c>
      <c r="J59" s="51"/>
      <c r="K59" s="51"/>
      <c r="L59" s="53"/>
      <c r="M59" s="53">
        <f>M60</f>
        <v>66252000</v>
      </c>
      <c r="N59" s="324">
        <f>N60</f>
        <v>0</v>
      </c>
      <c r="O59" s="207"/>
      <c r="P59" s="180"/>
      <c r="Q59" s="180"/>
      <c r="S59" s="223" t="s">
        <v>501</v>
      </c>
    </row>
    <row r="60" spans="1:19" ht="13.2" x14ac:dyDescent="0.25">
      <c r="A60" s="1" t="s">
        <v>64</v>
      </c>
      <c r="B60" s="48"/>
      <c r="C60" s="49" t="s">
        <v>575</v>
      </c>
      <c r="D60" s="48">
        <v>12</v>
      </c>
      <c r="E60" s="48" t="s">
        <v>26</v>
      </c>
      <c r="F60" s="50">
        <v>5521000</v>
      </c>
      <c r="G60" s="122">
        <f>ROUNDDOWN(D60*F60,-3)</f>
        <v>66252000</v>
      </c>
      <c r="H60" s="150"/>
      <c r="I60" s="49" t="s">
        <v>575</v>
      </c>
      <c r="J60" s="48">
        <v>12</v>
      </c>
      <c r="K60" s="48" t="s">
        <v>26</v>
      </c>
      <c r="L60" s="50">
        <v>5521000</v>
      </c>
      <c r="M60" s="50">
        <f>ROUNDDOWN(J60*L60,-3)</f>
        <v>66252000</v>
      </c>
      <c r="N60" s="247">
        <f>Reviu[[#This Row],[JUMLAH]]-Reviu[[#This Row],[JUMLAH ]]</f>
        <v>0</v>
      </c>
      <c r="O60" s="178"/>
      <c r="P60" s="180"/>
      <c r="Q60" s="180"/>
    </row>
    <row r="61" spans="1:19" ht="13.2" x14ac:dyDescent="0.25">
      <c r="A61" s="1" t="s">
        <v>65</v>
      </c>
      <c r="B61" s="60" t="s">
        <v>66</v>
      </c>
      <c r="C61" s="61" t="s">
        <v>67</v>
      </c>
      <c r="D61" s="60"/>
      <c r="E61" s="60" t="s">
        <v>553</v>
      </c>
      <c r="F61" s="62"/>
      <c r="G61" s="126">
        <f>SUM(G62,G77)</f>
        <v>475336000</v>
      </c>
      <c r="H61" s="154" t="s">
        <v>66</v>
      </c>
      <c r="I61" s="61" t="s">
        <v>67</v>
      </c>
      <c r="J61" s="60"/>
      <c r="K61" s="60" t="s">
        <v>553</v>
      </c>
      <c r="L61" s="62"/>
      <c r="M61" s="62">
        <f>SUM(M62,M77)</f>
        <v>464836000</v>
      </c>
      <c r="N61" s="335">
        <f>SUM(N62,N77)</f>
        <v>10500000</v>
      </c>
      <c r="O61" s="207"/>
      <c r="P61" s="180"/>
      <c r="Q61" s="180"/>
    </row>
    <row r="62" spans="1:19" ht="13.2" x14ac:dyDescent="0.25">
      <c r="A62" s="1" t="s">
        <v>68</v>
      </c>
      <c r="B62" s="54" t="s">
        <v>21</v>
      </c>
      <c r="C62" s="55" t="s">
        <v>576</v>
      </c>
      <c r="D62" s="54"/>
      <c r="E62" s="54"/>
      <c r="F62" s="56"/>
      <c r="G62" s="124">
        <f>SUM(G63,G71,G73,G75)</f>
        <v>404820000</v>
      </c>
      <c r="H62" s="152" t="s">
        <v>21</v>
      </c>
      <c r="I62" s="55" t="s">
        <v>576</v>
      </c>
      <c r="J62" s="54"/>
      <c r="K62" s="54"/>
      <c r="L62" s="56"/>
      <c r="M62" s="56">
        <f>SUM(M63,M69,M71,M73,M75)</f>
        <v>394320000</v>
      </c>
      <c r="N62" s="326">
        <f>SUM(N63,N69,N71,N73,N75)</f>
        <v>10500000</v>
      </c>
      <c r="O62" s="207"/>
      <c r="P62" s="384" t="s">
        <v>502</v>
      </c>
      <c r="Q62" s="384" t="s">
        <v>503</v>
      </c>
      <c r="S62" s="223"/>
    </row>
    <row r="63" spans="1:19" ht="13.2" x14ac:dyDescent="0.25">
      <c r="A63" s="1" t="s">
        <v>69</v>
      </c>
      <c r="B63" s="51" t="s">
        <v>523</v>
      </c>
      <c r="C63" s="52" t="s">
        <v>24</v>
      </c>
      <c r="D63" s="51"/>
      <c r="E63" s="51"/>
      <c r="F63" s="53"/>
      <c r="G63" s="123">
        <f>SUM(G64:G68)</f>
        <v>74000000</v>
      </c>
      <c r="H63" s="151" t="s">
        <v>523</v>
      </c>
      <c r="I63" s="52" t="s">
        <v>24</v>
      </c>
      <c r="J63" s="51"/>
      <c r="K63" s="51"/>
      <c r="L63" s="53"/>
      <c r="M63" s="53">
        <f>SUM(M64:M68)</f>
        <v>32500000</v>
      </c>
      <c r="N63" s="324">
        <f>SUM(N64:N68)</f>
        <v>41500000</v>
      </c>
      <c r="O63" s="207"/>
      <c r="P63" s="180"/>
      <c r="Q63" s="180"/>
      <c r="S63" s="223" t="s">
        <v>503</v>
      </c>
    </row>
    <row r="64" spans="1:19" ht="13.2" x14ac:dyDescent="0.25">
      <c r="A64" s="1" t="s">
        <v>70</v>
      </c>
      <c r="B64" s="48"/>
      <c r="C64" s="49" t="s">
        <v>554</v>
      </c>
      <c r="D64" s="48">
        <v>200</v>
      </c>
      <c r="E64" s="48" t="s">
        <v>26</v>
      </c>
      <c r="F64" s="50">
        <v>75000</v>
      </c>
      <c r="G64" s="122">
        <f>ROUNDDOWN(D64*F64,-3)</f>
        <v>15000000</v>
      </c>
      <c r="H64" s="150"/>
      <c r="I64" s="49" t="s">
        <v>554</v>
      </c>
      <c r="J64" s="48">
        <v>200</v>
      </c>
      <c r="K64" s="48" t="s">
        <v>26</v>
      </c>
      <c r="L64" s="50">
        <v>75000</v>
      </c>
      <c r="M64" s="50">
        <f>ROUNDDOWN(J64*L64,-3)</f>
        <v>15000000</v>
      </c>
      <c r="N64" s="247">
        <f>Reviu[[#This Row],[JUMLAH]]-Reviu[[#This Row],[JUMLAH ]]</f>
        <v>0</v>
      </c>
      <c r="O64" s="207"/>
      <c r="P64" s="180"/>
      <c r="Q64" s="180"/>
    </row>
    <row r="65" spans="1:19" ht="13.2" x14ac:dyDescent="0.25">
      <c r="A65" s="1" t="s">
        <v>71</v>
      </c>
      <c r="B65" s="48"/>
      <c r="C65" s="49" t="s">
        <v>555</v>
      </c>
      <c r="D65" s="48">
        <v>8</v>
      </c>
      <c r="E65" s="48" t="s">
        <v>120</v>
      </c>
      <c r="F65" s="50">
        <v>1000000</v>
      </c>
      <c r="G65" s="122">
        <f>ROUNDDOWN(D65*F65,-3)</f>
        <v>8000000</v>
      </c>
      <c r="H65" s="150"/>
      <c r="I65" s="49" t="s">
        <v>555</v>
      </c>
      <c r="J65" s="48">
        <v>5</v>
      </c>
      <c r="K65" s="48" t="s">
        <v>120</v>
      </c>
      <c r="L65" s="50">
        <v>1000000</v>
      </c>
      <c r="M65" s="50">
        <f>ROUNDDOWN(J65*L65,-3)</f>
        <v>5000000</v>
      </c>
      <c r="N65" s="376">
        <f>Reviu[[#This Row],[JUMLAH]]-Reviu[[#This Row],[JUMLAH ]]</f>
        <v>3000000</v>
      </c>
      <c r="O65" s="187"/>
      <c r="P65" s="180"/>
      <c r="Q65" s="180"/>
    </row>
    <row r="66" spans="1:19" ht="13.2" x14ac:dyDescent="0.25">
      <c r="A66" s="1" t="s">
        <v>72</v>
      </c>
      <c r="B66" s="48"/>
      <c r="C66" s="49" t="s">
        <v>556</v>
      </c>
      <c r="D66" s="48">
        <v>8</v>
      </c>
      <c r="E66" s="48" t="s">
        <v>120</v>
      </c>
      <c r="F66" s="50">
        <v>1500000</v>
      </c>
      <c r="G66" s="122">
        <f>ROUNDDOWN(D66*F66,-3)</f>
        <v>12000000</v>
      </c>
      <c r="H66" s="150"/>
      <c r="I66" s="49" t="s">
        <v>556</v>
      </c>
      <c r="J66" s="48">
        <v>5</v>
      </c>
      <c r="K66" s="48" t="s">
        <v>120</v>
      </c>
      <c r="L66" s="50">
        <v>1500000</v>
      </c>
      <c r="M66" s="50">
        <f>ROUNDDOWN(J66*L66,-3)</f>
        <v>7500000</v>
      </c>
      <c r="N66" s="376">
        <f>Reviu[[#This Row],[JUMLAH]]-Reviu[[#This Row],[JUMLAH ]]</f>
        <v>4500000</v>
      </c>
      <c r="O66" s="187"/>
      <c r="P66" s="180"/>
      <c r="Q66" s="180"/>
    </row>
    <row r="67" spans="1:19" ht="13.2" x14ac:dyDescent="0.25">
      <c r="A67" s="1" t="s">
        <v>577</v>
      </c>
      <c r="B67" s="48"/>
      <c r="C67" s="49" t="s">
        <v>557</v>
      </c>
      <c r="D67" s="48">
        <v>8</v>
      </c>
      <c r="E67" s="48" t="s">
        <v>120</v>
      </c>
      <c r="F67" s="50">
        <v>1000000</v>
      </c>
      <c r="G67" s="122">
        <f>ROUNDDOWN(D67*F67,-3)</f>
        <v>8000000</v>
      </c>
      <c r="H67" s="150"/>
      <c r="I67" s="49" t="s">
        <v>557</v>
      </c>
      <c r="J67" s="48">
        <v>5</v>
      </c>
      <c r="K67" s="48" t="s">
        <v>120</v>
      </c>
      <c r="L67" s="50">
        <v>1000000</v>
      </c>
      <c r="M67" s="50">
        <f>ROUNDDOWN(J67*L67,-3)</f>
        <v>5000000</v>
      </c>
      <c r="N67" s="376">
        <f>Reviu[[#This Row],[JUMLAH]]-Reviu[[#This Row],[JUMLAH ]]</f>
        <v>3000000</v>
      </c>
      <c r="O67" s="187"/>
      <c r="P67" s="180"/>
      <c r="Q67" s="180"/>
    </row>
    <row r="68" spans="1:19" ht="13.2" x14ac:dyDescent="0.25">
      <c r="A68" s="1" t="s">
        <v>578</v>
      </c>
      <c r="B68" s="48"/>
      <c r="C68" s="49" t="s">
        <v>579</v>
      </c>
      <c r="D68" s="48">
        <v>62</v>
      </c>
      <c r="E68" s="48" t="s">
        <v>580</v>
      </c>
      <c r="F68" s="50">
        <v>500000</v>
      </c>
      <c r="G68" s="122">
        <f>ROUNDDOWN(D68*F68,-3)</f>
        <v>31000000</v>
      </c>
      <c r="H68" s="150"/>
      <c r="I68" s="217"/>
      <c r="J68" s="391"/>
      <c r="K68" s="218"/>
      <c r="L68" s="219"/>
      <c r="M68" s="219"/>
      <c r="N68" s="374">
        <f>Reviu[[#This Row],[JUMLAH]]-Reviu[[#This Row],[JUMLAH ]]</f>
        <v>31000000</v>
      </c>
      <c r="O68" s="187"/>
      <c r="P68" s="180"/>
      <c r="Q68" s="180"/>
    </row>
    <row r="69" spans="1:19" ht="13.2" x14ac:dyDescent="0.25">
      <c r="A69" s="1" t="s">
        <v>992</v>
      </c>
      <c r="B69" s="48"/>
      <c r="C69" s="49"/>
      <c r="D69" s="48"/>
      <c r="E69" s="48"/>
      <c r="F69" s="50"/>
      <c r="G69" s="122"/>
      <c r="H69" s="149" t="s">
        <v>524</v>
      </c>
      <c r="I69" s="46" t="s">
        <v>73</v>
      </c>
      <c r="J69" s="45"/>
      <c r="K69" s="45"/>
      <c r="L69" s="47"/>
      <c r="M69" s="47">
        <f>M70</f>
        <v>31000000</v>
      </c>
      <c r="N69" s="349">
        <f>N70</f>
        <v>-31000000</v>
      </c>
      <c r="O69" s="207"/>
      <c r="P69" s="180"/>
      <c r="Q69" s="180"/>
      <c r="S69" s="223" t="s">
        <v>503</v>
      </c>
    </row>
    <row r="70" spans="1:19" ht="13.2" x14ac:dyDescent="0.25">
      <c r="A70" s="1" t="s">
        <v>1125</v>
      </c>
      <c r="B70" s="48"/>
      <c r="C70" s="49"/>
      <c r="D70" s="48"/>
      <c r="E70" s="48"/>
      <c r="F70" s="50"/>
      <c r="G70" s="122"/>
      <c r="H70" s="150"/>
      <c r="I70" s="201" t="s">
        <v>953</v>
      </c>
      <c r="J70" s="389">
        <v>1</v>
      </c>
      <c r="K70" s="202" t="s">
        <v>120</v>
      </c>
      <c r="L70" s="204">
        <v>31000000</v>
      </c>
      <c r="M70" s="204">
        <f>ROUNDDOWN(J70*L70,-3)</f>
        <v>31000000</v>
      </c>
      <c r="N70" s="375">
        <f>Reviu[[#This Row],[JUMLAH]]-Reviu[[#This Row],[JUMLAH ]]</f>
        <v>-31000000</v>
      </c>
      <c r="O70" s="187"/>
      <c r="P70" s="180"/>
      <c r="Q70" s="180"/>
    </row>
    <row r="71" spans="1:19" ht="13.2" x14ac:dyDescent="0.25">
      <c r="A71" s="1" t="s">
        <v>75</v>
      </c>
      <c r="B71" s="51" t="s">
        <v>528</v>
      </c>
      <c r="C71" s="52" t="s">
        <v>31</v>
      </c>
      <c r="D71" s="51"/>
      <c r="E71" s="51"/>
      <c r="F71" s="53"/>
      <c r="G71" s="123">
        <f>G72</f>
        <v>25200000</v>
      </c>
      <c r="H71" s="151" t="s">
        <v>528</v>
      </c>
      <c r="I71" s="52" t="s">
        <v>31</v>
      </c>
      <c r="J71" s="51"/>
      <c r="K71" s="51"/>
      <c r="L71" s="53"/>
      <c r="M71" s="53">
        <f>M72</f>
        <v>25200000</v>
      </c>
      <c r="N71" s="324">
        <f>N72</f>
        <v>0</v>
      </c>
      <c r="O71" s="207"/>
      <c r="P71" s="180"/>
      <c r="Q71" s="180"/>
      <c r="S71" s="223" t="s">
        <v>503</v>
      </c>
    </row>
    <row r="72" spans="1:19" ht="13.2" x14ac:dyDescent="0.25">
      <c r="A72" s="1" t="s">
        <v>76</v>
      </c>
      <c r="B72" s="48"/>
      <c r="C72" s="49" t="s">
        <v>558</v>
      </c>
      <c r="D72" s="48">
        <v>28</v>
      </c>
      <c r="E72" s="48" t="s">
        <v>33</v>
      </c>
      <c r="F72" s="50">
        <v>900000</v>
      </c>
      <c r="G72" s="122">
        <f>ROUNDDOWN(D72*F72,-3)</f>
        <v>25200000</v>
      </c>
      <c r="H72" s="150"/>
      <c r="I72" s="49" t="s">
        <v>558</v>
      </c>
      <c r="J72" s="48">
        <v>28</v>
      </c>
      <c r="K72" s="48" t="s">
        <v>33</v>
      </c>
      <c r="L72" s="50">
        <v>900000</v>
      </c>
      <c r="M72" s="50">
        <f>ROUNDDOWN(J72*L72,-3)</f>
        <v>25200000</v>
      </c>
      <c r="N72" s="415">
        <f>Reviu[[#This Row],[JUMLAH]]-Reviu[[#This Row],[JUMLAH ]]</f>
        <v>0</v>
      </c>
      <c r="O72" s="187"/>
      <c r="P72" s="180"/>
      <c r="Q72" s="180"/>
    </row>
    <row r="73" spans="1:19" ht="13.2" x14ac:dyDescent="0.25">
      <c r="A73" s="1" t="s">
        <v>77</v>
      </c>
      <c r="B73" s="51" t="s">
        <v>525</v>
      </c>
      <c r="C73" s="52" t="s">
        <v>35</v>
      </c>
      <c r="D73" s="51"/>
      <c r="E73" s="51"/>
      <c r="F73" s="53"/>
      <c r="G73" s="123">
        <f>G74</f>
        <v>304120000</v>
      </c>
      <c r="H73" s="151" t="s">
        <v>525</v>
      </c>
      <c r="I73" s="52" t="s">
        <v>35</v>
      </c>
      <c r="J73" s="51"/>
      <c r="K73" s="51"/>
      <c r="L73" s="53"/>
      <c r="M73" s="53">
        <f>M74</f>
        <v>304120000</v>
      </c>
      <c r="N73" s="324">
        <f>N74</f>
        <v>0</v>
      </c>
      <c r="O73" s="207"/>
      <c r="P73" s="180"/>
      <c r="Q73" s="180"/>
      <c r="S73" s="223" t="s">
        <v>503</v>
      </c>
    </row>
    <row r="74" spans="1:19" ht="13.2" x14ac:dyDescent="0.25">
      <c r="A74" s="1" t="s">
        <v>78</v>
      </c>
      <c r="B74" s="48"/>
      <c r="C74" s="49" t="s">
        <v>581</v>
      </c>
      <c r="D74" s="48">
        <v>52</v>
      </c>
      <c r="E74" s="48" t="s">
        <v>26</v>
      </c>
      <c r="F74" s="50">
        <v>5848480</v>
      </c>
      <c r="G74" s="122">
        <f>ROUNDDOWN(D74*F74,-3)</f>
        <v>304120000</v>
      </c>
      <c r="H74" s="150"/>
      <c r="I74" s="49" t="s">
        <v>581</v>
      </c>
      <c r="J74" s="48">
        <v>52</v>
      </c>
      <c r="K74" s="48" t="s">
        <v>26</v>
      </c>
      <c r="L74" s="50">
        <v>5848480</v>
      </c>
      <c r="M74" s="50">
        <f>ROUNDDOWN(J74*L74,-3)</f>
        <v>304120000</v>
      </c>
      <c r="N74" s="247">
        <f>Reviu[[#This Row],[JUMLAH]]-Reviu[[#This Row],[JUMLAH ]]</f>
        <v>0</v>
      </c>
      <c r="O74" s="178"/>
      <c r="P74" s="180"/>
      <c r="Q74" s="180"/>
    </row>
    <row r="75" spans="1:19" ht="13.2" x14ac:dyDescent="0.25">
      <c r="A75" s="1" t="s">
        <v>79</v>
      </c>
      <c r="B75" s="51" t="s">
        <v>582</v>
      </c>
      <c r="C75" s="52" t="s">
        <v>80</v>
      </c>
      <c r="D75" s="51"/>
      <c r="E75" s="51"/>
      <c r="F75" s="53"/>
      <c r="G75" s="123">
        <f>G76</f>
        <v>1500000</v>
      </c>
      <c r="H75" s="151" t="s">
        <v>582</v>
      </c>
      <c r="I75" s="52" t="s">
        <v>80</v>
      </c>
      <c r="J75" s="51"/>
      <c r="K75" s="51"/>
      <c r="L75" s="53"/>
      <c r="M75" s="53">
        <f>M76</f>
        <v>1500000</v>
      </c>
      <c r="N75" s="324">
        <f>N76</f>
        <v>0</v>
      </c>
      <c r="O75" s="207"/>
      <c r="P75" s="180"/>
      <c r="Q75" s="180"/>
      <c r="S75" s="223" t="s">
        <v>503</v>
      </c>
    </row>
    <row r="76" spans="1:19" ht="13.2" x14ac:dyDescent="0.25">
      <c r="A76" s="1" t="s">
        <v>81</v>
      </c>
      <c r="B76" s="48"/>
      <c r="C76" s="49" t="s">
        <v>583</v>
      </c>
      <c r="D76" s="48">
        <v>10</v>
      </c>
      <c r="E76" s="48" t="s">
        <v>26</v>
      </c>
      <c r="F76" s="50">
        <v>150000</v>
      </c>
      <c r="G76" s="122">
        <f>ROUNDDOWN(D76*F76,-3)</f>
        <v>1500000</v>
      </c>
      <c r="H76" s="150"/>
      <c r="I76" s="49" t="s">
        <v>583</v>
      </c>
      <c r="J76" s="48">
        <v>10</v>
      </c>
      <c r="K76" s="48" t="s">
        <v>26</v>
      </c>
      <c r="L76" s="50">
        <v>150000</v>
      </c>
      <c r="M76" s="50">
        <f>ROUNDDOWN(J76*L76,-3)</f>
        <v>1500000</v>
      </c>
      <c r="N76" s="247">
        <f>Reviu[[#This Row],[JUMLAH]]-Reviu[[#This Row],[JUMLAH ]]</f>
        <v>0</v>
      </c>
      <c r="O76" s="178"/>
      <c r="P76" s="180"/>
      <c r="Q76" s="180"/>
    </row>
    <row r="77" spans="1:19" ht="13.2" x14ac:dyDescent="0.25">
      <c r="A77" s="1" t="s">
        <v>82</v>
      </c>
      <c r="B77" s="54" t="s">
        <v>38</v>
      </c>
      <c r="C77" s="55" t="s">
        <v>92</v>
      </c>
      <c r="D77" s="54"/>
      <c r="E77" s="54"/>
      <c r="F77" s="56"/>
      <c r="G77" s="124">
        <f>SUM(G78,G83,G85)</f>
        <v>70516000</v>
      </c>
      <c r="H77" s="152" t="s">
        <v>38</v>
      </c>
      <c r="I77" s="55" t="s">
        <v>92</v>
      </c>
      <c r="J77" s="54"/>
      <c r="K77" s="54"/>
      <c r="L77" s="56"/>
      <c r="M77" s="56">
        <f>SUM(M78,M83,M85)</f>
        <v>70516000</v>
      </c>
      <c r="N77" s="326">
        <f>SUM(N78,N83,N85)</f>
        <v>0</v>
      </c>
      <c r="O77" s="207"/>
      <c r="P77" s="384" t="s">
        <v>502</v>
      </c>
      <c r="Q77" s="384" t="s">
        <v>503</v>
      </c>
      <c r="S77" s="223"/>
    </row>
    <row r="78" spans="1:19" ht="13.2" x14ac:dyDescent="0.25">
      <c r="A78" s="1" t="s">
        <v>83</v>
      </c>
      <c r="B78" s="51" t="s">
        <v>523</v>
      </c>
      <c r="C78" s="52" t="s">
        <v>24</v>
      </c>
      <c r="D78" s="51"/>
      <c r="E78" s="51"/>
      <c r="F78" s="53"/>
      <c r="G78" s="123">
        <f>SUM(G79:G82)</f>
        <v>22625000</v>
      </c>
      <c r="H78" s="151" t="s">
        <v>523</v>
      </c>
      <c r="I78" s="52" t="s">
        <v>24</v>
      </c>
      <c r="J78" s="51"/>
      <c r="K78" s="51"/>
      <c r="L78" s="53"/>
      <c r="M78" s="53">
        <f>SUM(M79:M82)</f>
        <v>22625000</v>
      </c>
      <c r="N78" s="324">
        <f>SUM(N79:N82)</f>
        <v>0</v>
      </c>
      <c r="O78" s="209"/>
      <c r="P78" s="180"/>
      <c r="Q78" s="180"/>
      <c r="S78" s="223" t="s">
        <v>503</v>
      </c>
    </row>
    <row r="79" spans="1:19" ht="13.2" x14ac:dyDescent="0.25">
      <c r="A79" s="1" t="s">
        <v>84</v>
      </c>
      <c r="B79" s="48"/>
      <c r="C79" s="49" t="s">
        <v>554</v>
      </c>
      <c r="D79" s="48">
        <v>75</v>
      </c>
      <c r="E79" s="48" t="s">
        <v>26</v>
      </c>
      <c r="F79" s="50">
        <v>75000</v>
      </c>
      <c r="G79" s="122">
        <f>ROUNDDOWN(D79*F79,-3)</f>
        <v>5625000</v>
      </c>
      <c r="H79" s="150"/>
      <c r="I79" s="49" t="s">
        <v>554</v>
      </c>
      <c r="J79" s="48">
        <v>75</v>
      </c>
      <c r="K79" s="48" t="s">
        <v>26</v>
      </c>
      <c r="L79" s="50">
        <v>75000</v>
      </c>
      <c r="M79" s="50">
        <f>ROUNDDOWN(J79*L79,-3)</f>
        <v>5625000</v>
      </c>
      <c r="N79" s="247">
        <f>Reviu[[#This Row],[JUMLAH]]-Reviu[[#This Row],[JUMLAH ]]</f>
        <v>0</v>
      </c>
      <c r="O79" s="178"/>
      <c r="P79" s="180"/>
      <c r="Q79" s="180"/>
    </row>
    <row r="80" spans="1:19" ht="13.2" x14ac:dyDescent="0.25">
      <c r="A80" s="1" t="s">
        <v>85</v>
      </c>
      <c r="B80" s="48"/>
      <c r="C80" s="49" t="s">
        <v>555</v>
      </c>
      <c r="D80" s="48">
        <v>4</v>
      </c>
      <c r="E80" s="48" t="s">
        <v>120</v>
      </c>
      <c r="F80" s="50">
        <v>1500000</v>
      </c>
      <c r="G80" s="122">
        <f>ROUNDDOWN(D80*F80,-3)</f>
        <v>6000000</v>
      </c>
      <c r="H80" s="150"/>
      <c r="I80" s="49" t="s">
        <v>555</v>
      </c>
      <c r="J80" s="48">
        <v>4</v>
      </c>
      <c r="K80" s="48" t="s">
        <v>120</v>
      </c>
      <c r="L80" s="50">
        <v>1500000</v>
      </c>
      <c r="M80" s="50">
        <f>ROUNDDOWN(J80*L80,-3)</f>
        <v>6000000</v>
      </c>
      <c r="N80" s="247">
        <f>Reviu[[#This Row],[JUMLAH]]-Reviu[[#This Row],[JUMLAH ]]</f>
        <v>0</v>
      </c>
      <c r="O80" s="178"/>
      <c r="P80" s="180"/>
      <c r="Q80" s="180"/>
    </row>
    <row r="81" spans="1:19" ht="13.2" x14ac:dyDescent="0.25">
      <c r="A81" s="1" t="s">
        <v>584</v>
      </c>
      <c r="B81" s="48"/>
      <c r="C81" s="49" t="s">
        <v>556</v>
      </c>
      <c r="D81" s="48">
        <v>4</v>
      </c>
      <c r="E81" s="48" t="s">
        <v>120</v>
      </c>
      <c r="F81" s="50">
        <v>1500000</v>
      </c>
      <c r="G81" s="122">
        <f>ROUNDDOWN(D81*F81,-3)</f>
        <v>6000000</v>
      </c>
      <c r="H81" s="150"/>
      <c r="I81" s="49" t="s">
        <v>556</v>
      </c>
      <c r="J81" s="48">
        <v>4</v>
      </c>
      <c r="K81" s="48" t="s">
        <v>120</v>
      </c>
      <c r="L81" s="50">
        <v>1500000</v>
      </c>
      <c r="M81" s="50">
        <f>ROUNDDOWN(J81*L81,-3)</f>
        <v>6000000</v>
      </c>
      <c r="N81" s="247">
        <f>Reviu[[#This Row],[JUMLAH]]-Reviu[[#This Row],[JUMLAH ]]</f>
        <v>0</v>
      </c>
      <c r="O81" s="178"/>
      <c r="P81" s="180"/>
      <c r="Q81" s="180"/>
    </row>
    <row r="82" spans="1:19" ht="13.2" x14ac:dyDescent="0.25">
      <c r="A82" s="1" t="s">
        <v>585</v>
      </c>
      <c r="B82" s="48"/>
      <c r="C82" s="49" t="s">
        <v>557</v>
      </c>
      <c r="D82" s="48">
        <v>5</v>
      </c>
      <c r="E82" s="48" t="s">
        <v>120</v>
      </c>
      <c r="F82" s="50">
        <v>1000000</v>
      </c>
      <c r="G82" s="122">
        <f>ROUNDDOWN(D82*F82,-3)</f>
        <v>5000000</v>
      </c>
      <c r="H82" s="150"/>
      <c r="I82" s="49" t="s">
        <v>557</v>
      </c>
      <c r="J82" s="48">
        <v>5</v>
      </c>
      <c r="K82" s="48" t="s">
        <v>120</v>
      </c>
      <c r="L82" s="50">
        <v>1000000</v>
      </c>
      <c r="M82" s="50">
        <f>ROUNDDOWN(J82*L82,-3)</f>
        <v>5000000</v>
      </c>
      <c r="N82" s="247">
        <f>Reviu[[#This Row],[JUMLAH]]-Reviu[[#This Row],[JUMLAH ]]</f>
        <v>0</v>
      </c>
      <c r="O82" s="178"/>
      <c r="P82" s="180"/>
      <c r="Q82" s="180"/>
    </row>
    <row r="83" spans="1:19" ht="13.2" x14ac:dyDescent="0.25">
      <c r="A83" s="1" t="s">
        <v>86</v>
      </c>
      <c r="B83" s="45" t="s">
        <v>528</v>
      </c>
      <c r="C83" s="46" t="s">
        <v>31</v>
      </c>
      <c r="D83" s="45"/>
      <c r="E83" s="45"/>
      <c r="F83" s="47"/>
      <c r="G83" s="121">
        <f>G84</f>
        <v>7200000</v>
      </c>
      <c r="H83" s="149" t="s">
        <v>528</v>
      </c>
      <c r="I83" s="46" t="s">
        <v>31</v>
      </c>
      <c r="J83" s="45"/>
      <c r="K83" s="45"/>
      <c r="L83" s="47"/>
      <c r="M83" s="47">
        <f>M84</f>
        <v>7200000</v>
      </c>
      <c r="N83" s="323">
        <f>N84</f>
        <v>0</v>
      </c>
      <c r="O83" s="208"/>
      <c r="P83" s="180"/>
      <c r="Q83" s="180"/>
      <c r="S83" s="223" t="s">
        <v>503</v>
      </c>
    </row>
    <row r="84" spans="1:19" ht="13.2" x14ac:dyDescent="0.25">
      <c r="A84" s="1" t="s">
        <v>87</v>
      </c>
      <c r="B84" s="48"/>
      <c r="C84" s="49" t="s">
        <v>558</v>
      </c>
      <c r="D84" s="48">
        <v>8</v>
      </c>
      <c r="E84" s="48" t="s">
        <v>33</v>
      </c>
      <c r="F84" s="50">
        <v>900000</v>
      </c>
      <c r="G84" s="122">
        <f>ROUNDDOWN(D84*F84,-3)</f>
        <v>7200000</v>
      </c>
      <c r="H84" s="150"/>
      <c r="I84" s="49" t="s">
        <v>558</v>
      </c>
      <c r="J84" s="48">
        <v>8</v>
      </c>
      <c r="K84" s="48" t="s">
        <v>33</v>
      </c>
      <c r="L84" s="50">
        <v>900000</v>
      </c>
      <c r="M84" s="50">
        <f>ROUNDDOWN(J84*L84,-3)</f>
        <v>7200000</v>
      </c>
      <c r="N84" s="247">
        <f>Reviu[[#This Row],[JUMLAH]]-Reviu[[#This Row],[JUMLAH ]]</f>
        <v>0</v>
      </c>
      <c r="O84" s="178"/>
      <c r="P84" s="180"/>
      <c r="Q84" s="180"/>
    </row>
    <row r="85" spans="1:19" ht="13.2" x14ac:dyDescent="0.25">
      <c r="A85" s="1" t="s">
        <v>89</v>
      </c>
      <c r="B85" s="51" t="s">
        <v>525</v>
      </c>
      <c r="C85" s="52" t="s">
        <v>35</v>
      </c>
      <c r="D85" s="51"/>
      <c r="E85" s="51"/>
      <c r="F85" s="53"/>
      <c r="G85" s="123">
        <f>G86</f>
        <v>40691000</v>
      </c>
      <c r="H85" s="151" t="s">
        <v>525</v>
      </c>
      <c r="I85" s="52" t="s">
        <v>35</v>
      </c>
      <c r="J85" s="51"/>
      <c r="K85" s="51"/>
      <c r="L85" s="53"/>
      <c r="M85" s="53">
        <f>M86</f>
        <v>40691000</v>
      </c>
      <c r="N85" s="324">
        <f>N86</f>
        <v>0</v>
      </c>
      <c r="O85" s="209"/>
      <c r="P85" s="180"/>
      <c r="Q85" s="180"/>
      <c r="S85" s="223" t="s">
        <v>503</v>
      </c>
    </row>
    <row r="86" spans="1:19" ht="13.2" x14ac:dyDescent="0.25">
      <c r="A86" s="1" t="s">
        <v>90</v>
      </c>
      <c r="B86" s="48"/>
      <c r="C86" s="49" t="s">
        <v>586</v>
      </c>
      <c r="D86" s="48">
        <v>20</v>
      </c>
      <c r="E86" s="48" t="s">
        <v>26</v>
      </c>
      <c r="F86" s="50">
        <v>2034550</v>
      </c>
      <c r="G86" s="122">
        <f>ROUNDDOWN(D86*F86,-3)</f>
        <v>40691000</v>
      </c>
      <c r="H86" s="150"/>
      <c r="I86" s="49" t="s">
        <v>586</v>
      </c>
      <c r="J86" s="48">
        <v>20</v>
      </c>
      <c r="K86" s="48" t="s">
        <v>26</v>
      </c>
      <c r="L86" s="50">
        <v>2034550</v>
      </c>
      <c r="M86" s="50">
        <f>ROUNDDOWN(J86*L86,-3)</f>
        <v>40691000</v>
      </c>
      <c r="N86" s="247">
        <f>Reviu[[#This Row],[JUMLAH]]-Reviu[[#This Row],[JUMLAH ]]</f>
        <v>0</v>
      </c>
      <c r="O86" s="178"/>
      <c r="P86" s="180"/>
      <c r="Q86" s="180"/>
    </row>
    <row r="87" spans="1:19" ht="13.2" x14ac:dyDescent="0.25">
      <c r="A87" s="1" t="s">
        <v>93</v>
      </c>
      <c r="B87" s="60" t="s">
        <v>94</v>
      </c>
      <c r="C87" s="61" t="s">
        <v>95</v>
      </c>
      <c r="D87" s="60"/>
      <c r="E87" s="60" t="s">
        <v>553</v>
      </c>
      <c r="F87" s="62"/>
      <c r="G87" s="126">
        <f>SUM(G88,G98)</f>
        <v>219670000</v>
      </c>
      <c r="H87" s="154" t="s">
        <v>94</v>
      </c>
      <c r="I87" s="61" t="s">
        <v>95</v>
      </c>
      <c r="J87" s="60"/>
      <c r="K87" s="60" t="s">
        <v>553</v>
      </c>
      <c r="L87" s="62"/>
      <c r="M87" s="62">
        <f>SUM(M88,M98)</f>
        <v>242705000</v>
      </c>
      <c r="N87" s="335">
        <f>SUM(N88,N98)</f>
        <v>-23035000</v>
      </c>
      <c r="O87" s="207"/>
      <c r="P87" s="180"/>
      <c r="Q87" s="180"/>
    </row>
    <row r="88" spans="1:19" ht="13.2" x14ac:dyDescent="0.25">
      <c r="A88" s="1" t="s">
        <v>96</v>
      </c>
      <c r="B88" s="54" t="s">
        <v>21</v>
      </c>
      <c r="C88" s="55" t="s">
        <v>587</v>
      </c>
      <c r="D88" s="54"/>
      <c r="E88" s="54"/>
      <c r="F88" s="56"/>
      <c r="G88" s="124">
        <f>SUM(G89,G96)</f>
        <v>116750000</v>
      </c>
      <c r="H88" s="152" t="s">
        <v>21</v>
      </c>
      <c r="I88" s="55" t="s">
        <v>587</v>
      </c>
      <c r="J88" s="54"/>
      <c r="K88" s="54"/>
      <c r="L88" s="56"/>
      <c r="M88" s="56">
        <f>SUM(M89,M94,M96)</f>
        <v>131785000</v>
      </c>
      <c r="N88" s="326">
        <f>SUM(N89,N94,N96)</f>
        <v>-15035000</v>
      </c>
      <c r="O88" s="207"/>
      <c r="P88" s="384" t="s">
        <v>502</v>
      </c>
      <c r="Q88" s="384" t="s">
        <v>504</v>
      </c>
      <c r="S88" s="223"/>
    </row>
    <row r="89" spans="1:19" ht="13.2" x14ac:dyDescent="0.25">
      <c r="A89" s="1" t="s">
        <v>98</v>
      </c>
      <c r="B89" s="51" t="s">
        <v>523</v>
      </c>
      <c r="C89" s="52" t="s">
        <v>24</v>
      </c>
      <c r="D89" s="51"/>
      <c r="E89" s="51"/>
      <c r="F89" s="53"/>
      <c r="G89" s="123">
        <f>SUM(G90:G93)</f>
        <v>50750000</v>
      </c>
      <c r="H89" s="151" t="s">
        <v>523</v>
      </c>
      <c r="I89" s="52" t="s">
        <v>24</v>
      </c>
      <c r="J89" s="51"/>
      <c r="K89" s="51"/>
      <c r="L89" s="53"/>
      <c r="M89" s="53">
        <f>SUM(M90:M93)</f>
        <v>50750000</v>
      </c>
      <c r="N89" s="324">
        <f>SUM(N90:N93)</f>
        <v>0</v>
      </c>
      <c r="O89" s="207"/>
      <c r="P89" s="180"/>
      <c r="Q89" s="180"/>
      <c r="S89" s="223" t="s">
        <v>504</v>
      </c>
    </row>
    <row r="90" spans="1:19" ht="13.2" x14ac:dyDescent="0.25">
      <c r="A90" s="1" t="s">
        <v>99</v>
      </c>
      <c r="B90" s="48"/>
      <c r="C90" s="49" t="s">
        <v>554</v>
      </c>
      <c r="D90" s="48">
        <v>250</v>
      </c>
      <c r="E90" s="48" t="s">
        <v>26</v>
      </c>
      <c r="F90" s="50">
        <v>75000</v>
      </c>
      <c r="G90" s="122">
        <f>ROUNDDOWN(D90*F90,-3)</f>
        <v>18750000</v>
      </c>
      <c r="H90" s="150"/>
      <c r="I90" s="49" t="s">
        <v>554</v>
      </c>
      <c r="J90" s="48">
        <v>250</v>
      </c>
      <c r="K90" s="48" t="s">
        <v>26</v>
      </c>
      <c r="L90" s="50">
        <v>75000</v>
      </c>
      <c r="M90" s="50">
        <f>ROUNDDOWN(J90*L90,-3)</f>
        <v>18750000</v>
      </c>
      <c r="N90" s="247">
        <f>Reviu[[#This Row],[JUMLAH]]-Reviu[[#This Row],[JUMLAH ]]</f>
        <v>0</v>
      </c>
      <c r="O90" s="207"/>
      <c r="P90" s="180"/>
      <c r="Q90" s="180"/>
    </row>
    <row r="91" spans="1:19" ht="13.2" x14ac:dyDescent="0.25">
      <c r="A91" s="1" t="s">
        <v>100</v>
      </c>
      <c r="B91" s="48"/>
      <c r="C91" s="49" t="s">
        <v>555</v>
      </c>
      <c r="D91" s="48">
        <v>8</v>
      </c>
      <c r="E91" s="48" t="s">
        <v>120</v>
      </c>
      <c r="F91" s="50">
        <v>1500000</v>
      </c>
      <c r="G91" s="122">
        <f>ROUNDDOWN(D91*F91,-3)</f>
        <v>12000000</v>
      </c>
      <c r="H91" s="150"/>
      <c r="I91" s="49" t="s">
        <v>555</v>
      </c>
      <c r="J91" s="48">
        <v>8</v>
      </c>
      <c r="K91" s="48" t="s">
        <v>120</v>
      </c>
      <c r="L91" s="50">
        <v>1500000</v>
      </c>
      <c r="M91" s="50">
        <f>ROUNDDOWN(J91*L91,-3)</f>
        <v>12000000</v>
      </c>
      <c r="N91" s="415">
        <f>Reviu[[#This Row],[JUMLAH]]-Reviu[[#This Row],[JUMLAH ]]</f>
        <v>0</v>
      </c>
      <c r="O91" s="187"/>
      <c r="P91" s="180"/>
      <c r="Q91" s="180"/>
    </row>
    <row r="92" spans="1:19" ht="13.2" x14ac:dyDescent="0.25">
      <c r="A92" s="1" t="s">
        <v>101</v>
      </c>
      <c r="B92" s="48"/>
      <c r="C92" s="49" t="s">
        <v>556</v>
      </c>
      <c r="D92" s="48">
        <v>8</v>
      </c>
      <c r="E92" s="48" t="s">
        <v>120</v>
      </c>
      <c r="F92" s="50">
        <v>1500000</v>
      </c>
      <c r="G92" s="122">
        <f>ROUNDDOWN(D92*F92,-3)</f>
        <v>12000000</v>
      </c>
      <c r="H92" s="150"/>
      <c r="I92" s="49" t="s">
        <v>556</v>
      </c>
      <c r="J92" s="48">
        <v>8</v>
      </c>
      <c r="K92" s="48" t="s">
        <v>120</v>
      </c>
      <c r="L92" s="50">
        <v>1500000</v>
      </c>
      <c r="M92" s="50">
        <f>ROUNDDOWN(J92*L92,-3)</f>
        <v>12000000</v>
      </c>
      <c r="N92" s="415">
        <f>Reviu[[#This Row],[JUMLAH]]-Reviu[[#This Row],[JUMLAH ]]</f>
        <v>0</v>
      </c>
      <c r="O92" s="187"/>
      <c r="P92" s="180"/>
      <c r="Q92" s="180"/>
    </row>
    <row r="93" spans="1:19" ht="13.2" x14ac:dyDescent="0.25">
      <c r="A93" s="1" t="s">
        <v>102</v>
      </c>
      <c r="B93" s="48"/>
      <c r="C93" s="49" t="s">
        <v>557</v>
      </c>
      <c r="D93" s="48">
        <v>8</v>
      </c>
      <c r="E93" s="48" t="s">
        <v>120</v>
      </c>
      <c r="F93" s="50">
        <v>1000000</v>
      </c>
      <c r="G93" s="122">
        <f>ROUNDDOWN(D93*F93,-3)</f>
        <v>8000000</v>
      </c>
      <c r="H93" s="150"/>
      <c r="I93" s="49" t="s">
        <v>557</v>
      </c>
      <c r="J93" s="48">
        <v>8</v>
      </c>
      <c r="K93" s="48" t="s">
        <v>120</v>
      </c>
      <c r="L93" s="50">
        <v>1000000</v>
      </c>
      <c r="M93" s="50">
        <f>ROUNDDOWN(J93*L93,-3)</f>
        <v>8000000</v>
      </c>
      <c r="N93" s="415">
        <f>Reviu[[#This Row],[JUMLAH]]-Reviu[[#This Row],[JUMLAH ]]</f>
        <v>0</v>
      </c>
      <c r="O93" s="187"/>
      <c r="P93" s="180"/>
      <c r="Q93" s="180"/>
    </row>
    <row r="94" spans="1:19" ht="13.2" x14ac:dyDescent="0.25">
      <c r="A94" s="1" t="s">
        <v>993</v>
      </c>
      <c r="B94" s="48"/>
      <c r="C94" s="49"/>
      <c r="D94" s="48"/>
      <c r="E94" s="48"/>
      <c r="F94" s="50"/>
      <c r="G94" s="122"/>
      <c r="H94" s="153" t="s">
        <v>528</v>
      </c>
      <c r="I94" s="58" t="s">
        <v>31</v>
      </c>
      <c r="J94" s="57"/>
      <c r="K94" s="57"/>
      <c r="L94" s="59"/>
      <c r="M94" s="59">
        <f>M95</f>
        <v>0</v>
      </c>
      <c r="N94" s="325">
        <f>N95</f>
        <v>0</v>
      </c>
      <c r="O94" s="187"/>
      <c r="P94" s="180"/>
      <c r="Q94" s="180"/>
      <c r="S94" s="223" t="s">
        <v>504</v>
      </c>
    </row>
    <row r="95" spans="1:19" ht="13.2" x14ac:dyDescent="0.25">
      <c r="A95" s="1" t="s">
        <v>1126</v>
      </c>
      <c r="B95" s="48"/>
      <c r="C95" s="49"/>
      <c r="D95" s="48"/>
      <c r="E95" s="48"/>
      <c r="F95" s="50"/>
      <c r="G95" s="122"/>
      <c r="H95" s="150"/>
      <c r="I95" s="49" t="s">
        <v>558</v>
      </c>
      <c r="J95" s="416">
        <v>0</v>
      </c>
      <c r="K95" s="48" t="s">
        <v>33</v>
      </c>
      <c r="L95" s="50">
        <v>900000</v>
      </c>
      <c r="M95" s="50">
        <f>ROUNDDOWN(J95*L95,-3)</f>
        <v>0</v>
      </c>
      <c r="N95" s="247">
        <f>Reviu[[#This Row],[JUMLAH]]-Reviu[[#This Row],[JUMLAH ]]</f>
        <v>0</v>
      </c>
      <c r="O95" s="187"/>
      <c r="P95" s="180"/>
      <c r="Q95" s="180"/>
    </row>
    <row r="96" spans="1:19" ht="13.2" x14ac:dyDescent="0.25">
      <c r="A96" s="1" t="s">
        <v>103</v>
      </c>
      <c r="B96" s="51" t="s">
        <v>525</v>
      </c>
      <c r="C96" s="52" t="s">
        <v>35</v>
      </c>
      <c r="D96" s="51"/>
      <c r="E96" s="51"/>
      <c r="F96" s="53"/>
      <c r="G96" s="123">
        <f>G97</f>
        <v>66000000</v>
      </c>
      <c r="H96" s="151" t="s">
        <v>525</v>
      </c>
      <c r="I96" s="52" t="s">
        <v>35</v>
      </c>
      <c r="J96" s="51"/>
      <c r="K96" s="51"/>
      <c r="L96" s="53"/>
      <c r="M96" s="53">
        <f>M97</f>
        <v>81035000</v>
      </c>
      <c r="N96" s="324">
        <f>N97</f>
        <v>-15035000</v>
      </c>
      <c r="O96" s="207"/>
      <c r="P96" s="180"/>
      <c r="Q96" s="180"/>
      <c r="S96" s="223" t="s">
        <v>504</v>
      </c>
    </row>
    <row r="97" spans="1:19" ht="13.2" x14ac:dyDescent="0.25">
      <c r="A97" s="1" t="s">
        <v>104</v>
      </c>
      <c r="B97" s="48"/>
      <c r="C97" s="49" t="s">
        <v>588</v>
      </c>
      <c r="D97" s="48">
        <v>12</v>
      </c>
      <c r="E97" s="48" t="s">
        <v>26</v>
      </c>
      <c r="F97" s="50">
        <v>5500000</v>
      </c>
      <c r="G97" s="122">
        <f>ROUNDDOWN(D97*F97,-3)</f>
        <v>66000000</v>
      </c>
      <c r="H97" s="150"/>
      <c r="I97" s="201" t="s">
        <v>588</v>
      </c>
      <c r="J97" s="389">
        <v>16</v>
      </c>
      <c r="K97" s="202" t="s">
        <v>26</v>
      </c>
      <c r="L97" s="50">
        <v>5064687.5</v>
      </c>
      <c r="M97" s="204">
        <f>ROUNDDOWN(J97*L97,-3)</f>
        <v>81035000</v>
      </c>
      <c r="N97" s="247">
        <f>Reviu[[#This Row],[JUMLAH]]-Reviu[[#This Row],[JUMLAH ]]</f>
        <v>-15035000</v>
      </c>
      <c r="O97" s="178"/>
      <c r="P97" s="180"/>
      <c r="Q97" s="180"/>
    </row>
    <row r="98" spans="1:19" ht="13.2" x14ac:dyDescent="0.25">
      <c r="A98" s="1" t="s">
        <v>589</v>
      </c>
      <c r="B98" s="63" t="s">
        <v>38</v>
      </c>
      <c r="C98" s="64" t="s">
        <v>97</v>
      </c>
      <c r="D98" s="63"/>
      <c r="E98" s="63"/>
      <c r="F98" s="65"/>
      <c r="G98" s="127">
        <f>SUM(G99,G105,G107)</f>
        <v>102920000</v>
      </c>
      <c r="H98" s="155" t="s">
        <v>38</v>
      </c>
      <c r="I98" s="64" t="s">
        <v>97</v>
      </c>
      <c r="J98" s="63"/>
      <c r="K98" s="63"/>
      <c r="L98" s="65"/>
      <c r="M98" s="65">
        <f>SUM(M99,M105,M107)</f>
        <v>110920000</v>
      </c>
      <c r="N98" s="327">
        <f>SUM(N99,N105,N107)</f>
        <v>-8000000</v>
      </c>
      <c r="O98" s="207"/>
      <c r="P98" s="384" t="s">
        <v>502</v>
      </c>
      <c r="Q98" s="384" t="s">
        <v>504</v>
      </c>
      <c r="S98" s="223"/>
    </row>
    <row r="99" spans="1:19" ht="13.2" x14ac:dyDescent="0.25">
      <c r="A99" s="1" t="s">
        <v>590</v>
      </c>
      <c r="B99" s="51" t="s">
        <v>523</v>
      </c>
      <c r="C99" s="52" t="s">
        <v>24</v>
      </c>
      <c r="D99" s="51"/>
      <c r="E99" s="51"/>
      <c r="F99" s="53"/>
      <c r="G99" s="123">
        <f>SUM(G100:G104)</f>
        <v>23750000</v>
      </c>
      <c r="H99" s="151" t="s">
        <v>523</v>
      </c>
      <c r="I99" s="52" t="s">
        <v>24</v>
      </c>
      <c r="J99" s="51"/>
      <c r="K99" s="51"/>
      <c r="L99" s="53"/>
      <c r="M99" s="53">
        <f>SUM(M100:M104)</f>
        <v>23750000</v>
      </c>
      <c r="N99" s="324">
        <f>SUM(N100:N104)</f>
        <v>0</v>
      </c>
      <c r="O99" s="207"/>
      <c r="P99" s="180"/>
      <c r="Q99" s="180"/>
      <c r="S99" s="223" t="s">
        <v>504</v>
      </c>
    </row>
    <row r="100" spans="1:19" ht="13.2" x14ac:dyDescent="0.25">
      <c r="A100" s="1" t="s">
        <v>591</v>
      </c>
      <c r="B100" s="48"/>
      <c r="C100" s="49" t="s">
        <v>554</v>
      </c>
      <c r="D100" s="48">
        <v>90</v>
      </c>
      <c r="E100" s="48" t="s">
        <v>26</v>
      </c>
      <c r="F100" s="50">
        <v>75000</v>
      </c>
      <c r="G100" s="122">
        <f>ROUNDDOWN(D100*F100,-3)</f>
        <v>6750000</v>
      </c>
      <c r="H100" s="150"/>
      <c r="I100" s="49" t="s">
        <v>554</v>
      </c>
      <c r="J100" s="48">
        <v>90</v>
      </c>
      <c r="K100" s="48" t="s">
        <v>26</v>
      </c>
      <c r="L100" s="50">
        <v>75000</v>
      </c>
      <c r="M100" s="50">
        <f>ROUNDDOWN(J100*L100,-3)</f>
        <v>6750000</v>
      </c>
      <c r="N100" s="247">
        <f>Reviu[[#This Row],[JUMLAH]]-Reviu[[#This Row],[JUMLAH ]]</f>
        <v>0</v>
      </c>
      <c r="O100" s="178"/>
      <c r="P100" s="180"/>
      <c r="Q100" s="180"/>
    </row>
    <row r="101" spans="1:19" ht="13.2" x14ac:dyDescent="0.25">
      <c r="A101" s="1" t="s">
        <v>592</v>
      </c>
      <c r="B101" s="48"/>
      <c r="C101" s="49" t="s">
        <v>555</v>
      </c>
      <c r="D101" s="48">
        <v>2</v>
      </c>
      <c r="E101" s="48" t="s">
        <v>120</v>
      </c>
      <c r="F101" s="50">
        <v>1500000</v>
      </c>
      <c r="G101" s="122">
        <f>ROUNDDOWN(D101*F101,-3)</f>
        <v>3000000</v>
      </c>
      <c r="H101" s="150"/>
      <c r="I101" s="49" t="s">
        <v>555</v>
      </c>
      <c r="J101" s="48">
        <v>2</v>
      </c>
      <c r="K101" s="48" t="s">
        <v>120</v>
      </c>
      <c r="L101" s="50">
        <v>1500000</v>
      </c>
      <c r="M101" s="50">
        <f>ROUNDDOWN(J101*L101,-3)</f>
        <v>3000000</v>
      </c>
      <c r="N101" s="247">
        <f>Reviu[[#This Row],[JUMLAH]]-Reviu[[#This Row],[JUMLAH ]]</f>
        <v>0</v>
      </c>
      <c r="O101" s="178"/>
      <c r="P101" s="180"/>
      <c r="Q101" s="180"/>
    </row>
    <row r="102" spans="1:19" ht="13.2" x14ac:dyDescent="0.25">
      <c r="A102" s="1" t="s">
        <v>593</v>
      </c>
      <c r="B102" s="48"/>
      <c r="C102" s="49" t="s">
        <v>556</v>
      </c>
      <c r="D102" s="48">
        <v>2</v>
      </c>
      <c r="E102" s="48" t="s">
        <v>120</v>
      </c>
      <c r="F102" s="50">
        <v>1500000</v>
      </c>
      <c r="G102" s="122">
        <f>ROUNDDOWN(D102*F102,-3)</f>
        <v>3000000</v>
      </c>
      <c r="H102" s="150"/>
      <c r="I102" s="49" t="s">
        <v>556</v>
      </c>
      <c r="J102" s="48">
        <v>2</v>
      </c>
      <c r="K102" s="48" t="s">
        <v>120</v>
      </c>
      <c r="L102" s="50">
        <v>1500000</v>
      </c>
      <c r="M102" s="50">
        <f>ROUNDDOWN(J102*L102,-3)</f>
        <v>3000000</v>
      </c>
      <c r="N102" s="247">
        <f>Reviu[[#This Row],[JUMLAH]]-Reviu[[#This Row],[JUMLAH ]]</f>
        <v>0</v>
      </c>
      <c r="O102" s="178"/>
      <c r="P102" s="180"/>
      <c r="Q102" s="180"/>
    </row>
    <row r="103" spans="1:19" ht="13.2" x14ac:dyDescent="0.25">
      <c r="A103" s="1" t="s">
        <v>594</v>
      </c>
      <c r="B103" s="48"/>
      <c r="C103" s="49" t="s">
        <v>557</v>
      </c>
      <c r="D103" s="48">
        <v>2</v>
      </c>
      <c r="E103" s="48" t="s">
        <v>120</v>
      </c>
      <c r="F103" s="50">
        <v>1000000</v>
      </c>
      <c r="G103" s="122">
        <f>ROUNDDOWN(D103*F103,-3)</f>
        <v>2000000</v>
      </c>
      <c r="H103" s="150"/>
      <c r="I103" s="49" t="s">
        <v>557</v>
      </c>
      <c r="J103" s="48">
        <v>2</v>
      </c>
      <c r="K103" s="48" t="s">
        <v>120</v>
      </c>
      <c r="L103" s="50">
        <v>1000000</v>
      </c>
      <c r="M103" s="50">
        <f>ROUNDDOWN(J103*L103,-3)</f>
        <v>2000000</v>
      </c>
      <c r="N103" s="247">
        <f>Reviu[[#This Row],[JUMLAH]]-Reviu[[#This Row],[JUMLAH ]]</f>
        <v>0</v>
      </c>
      <c r="O103" s="178"/>
      <c r="P103" s="180"/>
      <c r="Q103" s="180"/>
    </row>
    <row r="104" spans="1:19" ht="13.2" x14ac:dyDescent="0.25">
      <c r="A104" s="22" t="s">
        <v>595</v>
      </c>
      <c r="B104" s="48"/>
      <c r="C104" s="49" t="s">
        <v>596</v>
      </c>
      <c r="D104" s="48">
        <v>36</v>
      </c>
      <c r="E104" s="48" t="s">
        <v>26</v>
      </c>
      <c r="F104" s="50">
        <v>250000</v>
      </c>
      <c r="G104" s="122">
        <f>ROUNDDOWN(D104*F104,-3)</f>
        <v>9000000</v>
      </c>
      <c r="H104" s="150"/>
      <c r="I104" s="49" t="s">
        <v>596</v>
      </c>
      <c r="J104" s="48">
        <v>36</v>
      </c>
      <c r="K104" s="48" t="s">
        <v>26</v>
      </c>
      <c r="L104" s="50">
        <v>250000</v>
      </c>
      <c r="M104" s="50">
        <f>ROUNDDOWN(J104*L104,-3)</f>
        <v>9000000</v>
      </c>
      <c r="N104" s="247">
        <f>Reviu[[#This Row],[JUMLAH]]-Reviu[[#This Row],[JUMLAH ]]</f>
        <v>0</v>
      </c>
      <c r="O104" s="178"/>
      <c r="P104" s="180"/>
      <c r="Q104" s="180"/>
    </row>
    <row r="105" spans="1:19" ht="13.2" x14ac:dyDescent="0.25">
      <c r="A105" s="1" t="s">
        <v>597</v>
      </c>
      <c r="B105" s="57" t="s">
        <v>528</v>
      </c>
      <c r="C105" s="58" t="s">
        <v>31</v>
      </c>
      <c r="D105" s="57"/>
      <c r="E105" s="57"/>
      <c r="F105" s="59"/>
      <c r="G105" s="125">
        <f>G106</f>
        <v>10000000</v>
      </c>
      <c r="H105" s="153" t="s">
        <v>528</v>
      </c>
      <c r="I105" s="58" t="s">
        <v>31</v>
      </c>
      <c r="J105" s="57"/>
      <c r="K105" s="57"/>
      <c r="L105" s="59"/>
      <c r="M105" s="59">
        <f>M106</f>
        <v>18000000</v>
      </c>
      <c r="N105" s="325">
        <f>N106</f>
        <v>-8000000</v>
      </c>
      <c r="O105" s="207"/>
      <c r="P105" s="180"/>
      <c r="Q105" s="180"/>
      <c r="S105" s="223" t="s">
        <v>504</v>
      </c>
    </row>
    <row r="106" spans="1:19" ht="13.2" x14ac:dyDescent="0.25">
      <c r="A106" s="1" t="s">
        <v>598</v>
      </c>
      <c r="B106" s="48"/>
      <c r="C106" s="49" t="s">
        <v>558</v>
      </c>
      <c r="D106" s="48">
        <v>10</v>
      </c>
      <c r="E106" s="48" t="s">
        <v>33</v>
      </c>
      <c r="F106" s="50">
        <v>1000000</v>
      </c>
      <c r="G106" s="122">
        <f>ROUNDDOWN(D106*F106,-3)</f>
        <v>10000000</v>
      </c>
      <c r="H106" s="150"/>
      <c r="I106" s="201" t="s">
        <v>558</v>
      </c>
      <c r="J106" s="389">
        <v>20</v>
      </c>
      <c r="K106" s="202" t="s">
        <v>33</v>
      </c>
      <c r="L106" s="204">
        <v>900000</v>
      </c>
      <c r="M106" s="204">
        <f>ROUNDDOWN(J106*L106,-3)</f>
        <v>18000000</v>
      </c>
      <c r="N106" s="247">
        <f>Reviu[[#This Row],[JUMLAH]]-Reviu[[#This Row],[JUMLAH ]]</f>
        <v>-8000000</v>
      </c>
      <c r="O106" s="187"/>
      <c r="P106" s="180"/>
      <c r="Q106" s="180"/>
    </row>
    <row r="107" spans="1:19" ht="13.2" x14ac:dyDescent="0.25">
      <c r="A107" s="1" t="s">
        <v>599</v>
      </c>
      <c r="B107" s="51" t="s">
        <v>525</v>
      </c>
      <c r="C107" s="52" t="s">
        <v>35</v>
      </c>
      <c r="D107" s="51"/>
      <c r="E107" s="51"/>
      <c r="F107" s="53"/>
      <c r="G107" s="123">
        <f>G108</f>
        <v>69170000</v>
      </c>
      <c r="H107" s="151" t="s">
        <v>525</v>
      </c>
      <c r="I107" s="52" t="s">
        <v>35</v>
      </c>
      <c r="J107" s="51"/>
      <c r="K107" s="51"/>
      <c r="L107" s="53"/>
      <c r="M107" s="53">
        <f>M108</f>
        <v>69170000</v>
      </c>
      <c r="N107" s="324">
        <f>N108</f>
        <v>0</v>
      </c>
      <c r="O107" s="207"/>
      <c r="P107" s="180"/>
      <c r="Q107" s="180"/>
      <c r="S107" s="223" t="s">
        <v>504</v>
      </c>
    </row>
    <row r="108" spans="1:19" ht="13.2" x14ac:dyDescent="0.25">
      <c r="A108" s="1" t="s">
        <v>600</v>
      </c>
      <c r="B108" s="48"/>
      <c r="C108" s="49" t="s">
        <v>601</v>
      </c>
      <c r="D108" s="48">
        <v>26</v>
      </c>
      <c r="E108" s="48" t="s">
        <v>26</v>
      </c>
      <c r="F108" s="50">
        <v>2660417</v>
      </c>
      <c r="G108" s="122">
        <f>ROUNDDOWN(D108*F108,-3)</f>
        <v>69170000</v>
      </c>
      <c r="H108" s="150"/>
      <c r="I108" s="49" t="s">
        <v>601</v>
      </c>
      <c r="J108" s="48">
        <v>26</v>
      </c>
      <c r="K108" s="48" t="s">
        <v>26</v>
      </c>
      <c r="L108" s="50">
        <v>2660417</v>
      </c>
      <c r="M108" s="50">
        <f>ROUNDDOWN(J108*L108,-3)</f>
        <v>69170000</v>
      </c>
      <c r="N108" s="247">
        <f>Reviu[[#This Row],[JUMLAH]]-Reviu[[#This Row],[JUMLAH ]]</f>
        <v>0</v>
      </c>
      <c r="O108" s="178"/>
      <c r="P108" s="180"/>
      <c r="Q108" s="180"/>
    </row>
    <row r="109" spans="1:19" ht="13.2" x14ac:dyDescent="0.25">
      <c r="A109" s="1" t="s">
        <v>105</v>
      </c>
      <c r="B109" s="66" t="s">
        <v>105</v>
      </c>
      <c r="C109" s="67" t="s">
        <v>106</v>
      </c>
      <c r="D109" s="66"/>
      <c r="E109" s="66"/>
      <c r="F109" s="68"/>
      <c r="G109" s="128">
        <f>SUM(G110,G661)</f>
        <v>22288180000</v>
      </c>
      <c r="H109" s="156" t="s">
        <v>105</v>
      </c>
      <c r="I109" s="67" t="s">
        <v>106</v>
      </c>
      <c r="J109" s="66"/>
      <c r="K109" s="66"/>
      <c r="L109" s="68"/>
      <c r="M109" s="68">
        <f>SUM(M110,M661)</f>
        <v>22314424000</v>
      </c>
      <c r="N109" s="328">
        <f>SUM(N110,N661)</f>
        <v>-26244000</v>
      </c>
      <c r="O109" s="207"/>
      <c r="P109" s="180"/>
      <c r="Q109" s="180"/>
    </row>
    <row r="110" spans="1:19" ht="26.4" x14ac:dyDescent="0.25">
      <c r="A110" s="1" t="s">
        <v>107</v>
      </c>
      <c r="B110" s="69" t="s">
        <v>602</v>
      </c>
      <c r="C110" s="70" t="s">
        <v>108</v>
      </c>
      <c r="D110" s="69"/>
      <c r="E110" s="69"/>
      <c r="F110" s="71"/>
      <c r="G110" s="129">
        <f>SUM(G111,G117,G408,G414)</f>
        <v>13788180000</v>
      </c>
      <c r="H110" s="157" t="s">
        <v>602</v>
      </c>
      <c r="I110" s="70" t="s">
        <v>108</v>
      </c>
      <c r="J110" s="69"/>
      <c r="K110" s="69"/>
      <c r="L110" s="71"/>
      <c r="M110" s="71">
        <f>SUM(M111,M117,M408,M414)</f>
        <v>13814424000</v>
      </c>
      <c r="N110" s="329">
        <f>SUM(N111,N117,N408,N414)</f>
        <v>-26244000</v>
      </c>
      <c r="O110" s="207"/>
      <c r="P110" s="180"/>
      <c r="Q110" s="180"/>
    </row>
    <row r="111" spans="1:19" ht="26.4" x14ac:dyDescent="0.25">
      <c r="A111" s="1" t="s">
        <v>109</v>
      </c>
      <c r="B111" s="72" t="s">
        <v>110</v>
      </c>
      <c r="C111" s="73" t="s">
        <v>603</v>
      </c>
      <c r="D111" s="72">
        <v>2</v>
      </c>
      <c r="E111" s="72" t="s">
        <v>111</v>
      </c>
      <c r="F111" s="74"/>
      <c r="G111" s="130">
        <f>G112</f>
        <v>260000000</v>
      </c>
      <c r="H111" s="158" t="s">
        <v>110</v>
      </c>
      <c r="I111" s="73" t="s">
        <v>603</v>
      </c>
      <c r="J111" s="72">
        <v>2</v>
      </c>
      <c r="K111" s="72" t="s">
        <v>111</v>
      </c>
      <c r="L111" s="74"/>
      <c r="M111" s="74">
        <f t="shared" ref="M111:N115" si="2">M112</f>
        <v>260000000</v>
      </c>
      <c r="N111" s="330">
        <f t="shared" si="2"/>
        <v>0</v>
      </c>
      <c r="O111" s="207"/>
      <c r="P111" s="180"/>
      <c r="Q111" s="180"/>
    </row>
    <row r="112" spans="1:19" ht="26.4" x14ac:dyDescent="0.25">
      <c r="A112" s="1" t="s">
        <v>112</v>
      </c>
      <c r="B112" s="75" t="s">
        <v>113</v>
      </c>
      <c r="C112" s="76" t="s">
        <v>604</v>
      </c>
      <c r="D112" s="75">
        <v>2</v>
      </c>
      <c r="E112" s="75" t="s">
        <v>111</v>
      </c>
      <c r="F112" s="77"/>
      <c r="G112" s="77">
        <f>G113</f>
        <v>260000000</v>
      </c>
      <c r="H112" s="75" t="s">
        <v>113</v>
      </c>
      <c r="I112" s="76" t="s">
        <v>604</v>
      </c>
      <c r="J112" s="75">
        <v>2</v>
      </c>
      <c r="K112" s="75" t="s">
        <v>111</v>
      </c>
      <c r="L112" s="77"/>
      <c r="M112" s="77">
        <f t="shared" si="2"/>
        <v>260000000</v>
      </c>
      <c r="N112" s="331">
        <f t="shared" si="2"/>
        <v>0</v>
      </c>
      <c r="O112" s="214"/>
      <c r="P112" s="180"/>
      <c r="Q112" s="180"/>
    </row>
    <row r="113" spans="1:19" ht="26.4" x14ac:dyDescent="0.25">
      <c r="A113" s="1" t="s">
        <v>114</v>
      </c>
      <c r="B113" s="277" t="s">
        <v>605</v>
      </c>
      <c r="C113" s="278" t="s">
        <v>115</v>
      </c>
      <c r="D113" s="277"/>
      <c r="E113" s="277" t="s">
        <v>553</v>
      </c>
      <c r="F113" s="279"/>
      <c r="G113" s="280">
        <f>G114</f>
        <v>260000000</v>
      </c>
      <c r="H113" s="281" t="s">
        <v>605</v>
      </c>
      <c r="I113" s="278" t="s">
        <v>115</v>
      </c>
      <c r="J113" s="277"/>
      <c r="K113" s="277" t="s">
        <v>553</v>
      </c>
      <c r="L113" s="279"/>
      <c r="M113" s="279">
        <f t="shared" si="2"/>
        <v>260000000</v>
      </c>
      <c r="N113" s="332">
        <f t="shared" si="2"/>
        <v>0</v>
      </c>
      <c r="O113" s="215"/>
      <c r="P113" s="180"/>
      <c r="Q113" s="180"/>
    </row>
    <row r="114" spans="1:19" ht="13.2" x14ac:dyDescent="0.25">
      <c r="A114" s="1" t="s">
        <v>116</v>
      </c>
      <c r="B114" s="63" t="s">
        <v>21</v>
      </c>
      <c r="C114" s="64" t="s">
        <v>606</v>
      </c>
      <c r="D114" s="63"/>
      <c r="E114" s="63"/>
      <c r="F114" s="65"/>
      <c r="G114" s="127">
        <f>G115</f>
        <v>260000000</v>
      </c>
      <c r="H114" s="155" t="s">
        <v>21</v>
      </c>
      <c r="I114" s="64" t="s">
        <v>606</v>
      </c>
      <c r="J114" s="63"/>
      <c r="K114" s="63"/>
      <c r="L114" s="65"/>
      <c r="M114" s="65">
        <f t="shared" si="2"/>
        <v>260000000</v>
      </c>
      <c r="N114" s="327">
        <f t="shared" si="2"/>
        <v>0</v>
      </c>
      <c r="O114" s="213"/>
      <c r="P114" s="384" t="s">
        <v>505</v>
      </c>
      <c r="Q114" s="384" t="s">
        <v>506</v>
      </c>
      <c r="S114" s="223"/>
    </row>
    <row r="115" spans="1:19" ht="13.2" x14ac:dyDescent="0.25">
      <c r="A115" s="1" t="s">
        <v>117</v>
      </c>
      <c r="B115" s="45" t="s">
        <v>607</v>
      </c>
      <c r="C115" s="46" t="s">
        <v>118</v>
      </c>
      <c r="D115" s="45"/>
      <c r="E115" s="45"/>
      <c r="F115" s="47"/>
      <c r="G115" s="121">
        <f>G116</f>
        <v>260000000</v>
      </c>
      <c r="H115" s="149" t="s">
        <v>607</v>
      </c>
      <c r="I115" s="46" t="s">
        <v>118</v>
      </c>
      <c r="J115" s="45"/>
      <c r="K115" s="45"/>
      <c r="L115" s="47"/>
      <c r="M115" s="47">
        <f t="shared" si="2"/>
        <v>260000000</v>
      </c>
      <c r="N115" s="323">
        <f t="shared" si="2"/>
        <v>0</v>
      </c>
      <c r="O115" s="208"/>
      <c r="P115" s="180"/>
      <c r="Q115" s="180"/>
      <c r="R115" s="252" t="s">
        <v>1011</v>
      </c>
      <c r="S115" s="223" t="s">
        <v>506</v>
      </c>
    </row>
    <row r="116" spans="1:19" ht="13.2" x14ac:dyDescent="0.25">
      <c r="A116" s="1" t="s">
        <v>119</v>
      </c>
      <c r="B116" s="48"/>
      <c r="C116" s="49" t="s">
        <v>608</v>
      </c>
      <c r="D116" s="48">
        <v>1</v>
      </c>
      <c r="E116" s="48" t="s">
        <v>120</v>
      </c>
      <c r="F116" s="50">
        <v>260000000</v>
      </c>
      <c r="G116" s="122">
        <f>ROUNDDOWN(D116*F116,-3)</f>
        <v>260000000</v>
      </c>
      <c r="H116" s="150"/>
      <c r="I116" s="49" t="s">
        <v>608</v>
      </c>
      <c r="J116" s="48">
        <v>1</v>
      </c>
      <c r="K116" s="48" t="s">
        <v>120</v>
      </c>
      <c r="L116" s="50">
        <v>260000000</v>
      </c>
      <c r="M116" s="50">
        <f>ROUNDDOWN(J116*L116,-3)</f>
        <v>260000000</v>
      </c>
      <c r="N116" s="247">
        <f>Reviu[[#This Row],[JUMLAH]]-Reviu[[#This Row],[JUMLAH ]]</f>
        <v>0</v>
      </c>
      <c r="O116" s="178"/>
      <c r="P116" s="180"/>
      <c r="Q116" s="180"/>
    </row>
    <row r="117" spans="1:19" ht="66" x14ac:dyDescent="0.25">
      <c r="A117" s="1" t="s">
        <v>121</v>
      </c>
      <c r="B117" s="78" t="s">
        <v>122</v>
      </c>
      <c r="C117" s="79" t="s">
        <v>609</v>
      </c>
      <c r="D117" s="78">
        <v>8</v>
      </c>
      <c r="E117" s="381" t="s">
        <v>610</v>
      </c>
      <c r="F117" s="381"/>
      <c r="G117" s="132">
        <f>SUM(G118,G162,G323)</f>
        <v>10694573000</v>
      </c>
      <c r="H117" s="160" t="s">
        <v>122</v>
      </c>
      <c r="I117" s="79" t="s">
        <v>609</v>
      </c>
      <c r="J117" s="78">
        <v>8</v>
      </c>
      <c r="K117" s="183" t="s">
        <v>610</v>
      </c>
      <c r="L117" s="183"/>
      <c r="M117" s="80">
        <f>SUM(M118,M162,M323)</f>
        <v>11256980000</v>
      </c>
      <c r="N117" s="315">
        <f>SUM(N118,N162,N323)</f>
        <v>-562407000</v>
      </c>
      <c r="O117" s="207"/>
      <c r="P117" s="180"/>
      <c r="Q117" s="180"/>
    </row>
    <row r="118" spans="1:19" ht="13.2" x14ac:dyDescent="0.25">
      <c r="A118" s="1" t="s">
        <v>124</v>
      </c>
      <c r="B118" s="81" t="s">
        <v>125</v>
      </c>
      <c r="C118" s="82" t="s">
        <v>126</v>
      </c>
      <c r="D118" s="81">
        <v>1</v>
      </c>
      <c r="E118" s="81" t="s">
        <v>123</v>
      </c>
      <c r="F118" s="83"/>
      <c r="G118" s="133">
        <f>G119</f>
        <v>253780000</v>
      </c>
      <c r="H118" s="161" t="s">
        <v>125</v>
      </c>
      <c r="I118" s="82" t="s">
        <v>126</v>
      </c>
      <c r="J118" s="81">
        <v>1</v>
      </c>
      <c r="K118" s="81" t="s">
        <v>123</v>
      </c>
      <c r="L118" s="83"/>
      <c r="M118" s="83">
        <f t="shared" ref="M118:N118" si="3">M119</f>
        <v>402477000</v>
      </c>
      <c r="N118" s="341">
        <f t="shared" si="3"/>
        <v>-148697000</v>
      </c>
      <c r="O118" s="207"/>
      <c r="P118" s="180"/>
      <c r="Q118" s="180"/>
    </row>
    <row r="119" spans="1:19" ht="13.2" x14ac:dyDescent="0.25">
      <c r="A119" s="1" t="s">
        <v>611</v>
      </c>
      <c r="B119" s="282" t="s">
        <v>612</v>
      </c>
      <c r="C119" s="283" t="s">
        <v>127</v>
      </c>
      <c r="D119" s="282"/>
      <c r="E119" s="282" t="s">
        <v>553</v>
      </c>
      <c r="F119" s="284"/>
      <c r="G119" s="285">
        <f>G120</f>
        <v>253780000</v>
      </c>
      <c r="H119" s="286" t="s">
        <v>612</v>
      </c>
      <c r="I119" s="283" t="s">
        <v>127</v>
      </c>
      <c r="J119" s="282"/>
      <c r="K119" s="282" t="s">
        <v>553</v>
      </c>
      <c r="L119" s="284"/>
      <c r="M119" s="284">
        <f>SUM(M120,M133,M148)</f>
        <v>402477000</v>
      </c>
      <c r="N119" s="342">
        <f>SUM(N120,N133,N148)</f>
        <v>-148697000</v>
      </c>
      <c r="O119" s="207"/>
      <c r="P119" s="180"/>
      <c r="Q119" s="180"/>
    </row>
    <row r="120" spans="1:19" ht="13.2" x14ac:dyDescent="0.25">
      <c r="A120" s="1" t="s">
        <v>613</v>
      </c>
      <c r="B120" s="84" t="s">
        <v>21</v>
      </c>
      <c r="C120" s="85" t="s">
        <v>128</v>
      </c>
      <c r="D120" s="84"/>
      <c r="E120" s="84"/>
      <c r="F120" s="86"/>
      <c r="G120" s="134">
        <f>SUM(G121,G126,G129,G131)</f>
        <v>253780000</v>
      </c>
      <c r="H120" s="162" t="s">
        <v>21</v>
      </c>
      <c r="I120" s="85" t="s">
        <v>128</v>
      </c>
      <c r="J120" s="84"/>
      <c r="K120" s="84"/>
      <c r="L120" s="86"/>
      <c r="M120" s="86">
        <f>SUM(M121,M126,M129,M131)</f>
        <v>115852000</v>
      </c>
      <c r="N120" s="343">
        <f>SUM(N121,N126,N129,N131)</f>
        <v>137928000</v>
      </c>
      <c r="O120" s="207"/>
      <c r="P120" s="384" t="s">
        <v>507</v>
      </c>
      <c r="Q120" s="384" t="s">
        <v>508</v>
      </c>
      <c r="S120" s="223"/>
    </row>
    <row r="121" spans="1:19" ht="13.2" x14ac:dyDescent="0.25">
      <c r="A121" s="1" t="s">
        <v>614</v>
      </c>
      <c r="B121" s="87" t="s">
        <v>523</v>
      </c>
      <c r="C121" s="88" t="s">
        <v>24</v>
      </c>
      <c r="D121" s="87"/>
      <c r="E121" s="87"/>
      <c r="F121" s="89"/>
      <c r="G121" s="135">
        <f>SUM(G122:G125)</f>
        <v>39000000</v>
      </c>
      <c r="H121" s="163" t="s">
        <v>523</v>
      </c>
      <c r="I121" s="88" t="s">
        <v>24</v>
      </c>
      <c r="J121" s="87"/>
      <c r="K121" s="87"/>
      <c r="L121" s="89"/>
      <c r="M121" s="89">
        <f>SUM(M122:M125)</f>
        <v>19500000</v>
      </c>
      <c r="N121" s="344">
        <f>SUM(N122:N125)</f>
        <v>19500000</v>
      </c>
      <c r="O121" s="207"/>
      <c r="P121" s="180"/>
      <c r="Q121" s="180"/>
      <c r="R121" s="4" t="s">
        <v>127</v>
      </c>
      <c r="S121" s="223" t="s">
        <v>508</v>
      </c>
    </row>
    <row r="122" spans="1:19" ht="13.2" x14ac:dyDescent="0.25">
      <c r="A122" s="1" t="s">
        <v>615</v>
      </c>
      <c r="B122" s="48"/>
      <c r="C122" s="49" t="s">
        <v>554</v>
      </c>
      <c r="D122" s="48">
        <v>200</v>
      </c>
      <c r="E122" s="48" t="s">
        <v>26</v>
      </c>
      <c r="F122" s="50">
        <v>75000</v>
      </c>
      <c r="G122" s="122">
        <f>ROUNDDOWN(D122*F122,-3)</f>
        <v>15000000</v>
      </c>
      <c r="H122" s="150"/>
      <c r="I122" s="201" t="s">
        <v>554</v>
      </c>
      <c r="J122" s="389">
        <v>100</v>
      </c>
      <c r="K122" s="202" t="s">
        <v>26</v>
      </c>
      <c r="L122" s="204">
        <v>75000</v>
      </c>
      <c r="M122" s="204">
        <f>ROUNDDOWN(J122*L122,-3)</f>
        <v>7500000</v>
      </c>
      <c r="N122" s="376">
        <f>Reviu[[#This Row],[JUMLAH]]-Reviu[[#This Row],[JUMLAH ]]</f>
        <v>7500000</v>
      </c>
      <c r="O122" s="187"/>
      <c r="P122" s="180"/>
      <c r="Q122" s="180"/>
    </row>
    <row r="123" spans="1:19" ht="13.2" x14ac:dyDescent="0.25">
      <c r="A123" s="1" t="s">
        <v>616</v>
      </c>
      <c r="B123" s="48"/>
      <c r="C123" s="49" t="s">
        <v>555</v>
      </c>
      <c r="D123" s="48">
        <v>6</v>
      </c>
      <c r="E123" s="48" t="s">
        <v>120</v>
      </c>
      <c r="F123" s="50">
        <v>1500000</v>
      </c>
      <c r="G123" s="122">
        <f>ROUNDDOWN(D123*F123,-3)</f>
        <v>9000000</v>
      </c>
      <c r="H123" s="150"/>
      <c r="I123" s="201" t="s">
        <v>555</v>
      </c>
      <c r="J123" s="389">
        <v>3</v>
      </c>
      <c r="K123" s="202" t="s">
        <v>120</v>
      </c>
      <c r="L123" s="204">
        <v>1500000</v>
      </c>
      <c r="M123" s="204">
        <f>ROUNDDOWN(J123*L123,-3)</f>
        <v>4500000</v>
      </c>
      <c r="N123" s="376">
        <f>Reviu[[#This Row],[JUMLAH]]-Reviu[[#This Row],[JUMLAH ]]</f>
        <v>4500000</v>
      </c>
      <c r="O123" s="187"/>
      <c r="P123" s="180"/>
      <c r="Q123" s="180"/>
    </row>
    <row r="124" spans="1:19" ht="13.2" x14ac:dyDescent="0.25">
      <c r="A124" s="1" t="s">
        <v>617</v>
      </c>
      <c r="B124" s="48"/>
      <c r="C124" s="49" t="s">
        <v>556</v>
      </c>
      <c r="D124" s="48">
        <v>6</v>
      </c>
      <c r="E124" s="48" t="s">
        <v>120</v>
      </c>
      <c r="F124" s="50">
        <v>1500000</v>
      </c>
      <c r="G124" s="122">
        <f>ROUNDDOWN(D124*F124,-3)</f>
        <v>9000000</v>
      </c>
      <c r="H124" s="150"/>
      <c r="I124" s="201" t="s">
        <v>556</v>
      </c>
      <c r="J124" s="389">
        <v>3</v>
      </c>
      <c r="K124" s="202" t="s">
        <v>120</v>
      </c>
      <c r="L124" s="204">
        <v>1500000</v>
      </c>
      <c r="M124" s="204">
        <f>ROUNDDOWN(J124*L124,-3)</f>
        <v>4500000</v>
      </c>
      <c r="N124" s="376">
        <f>Reviu[[#This Row],[JUMLAH]]-Reviu[[#This Row],[JUMLAH ]]</f>
        <v>4500000</v>
      </c>
      <c r="O124" s="187"/>
      <c r="P124" s="180"/>
      <c r="Q124" s="180"/>
    </row>
    <row r="125" spans="1:19" ht="13.2" x14ac:dyDescent="0.25">
      <c r="A125" s="1" t="s">
        <v>618</v>
      </c>
      <c r="B125" s="48"/>
      <c r="C125" s="49" t="s">
        <v>557</v>
      </c>
      <c r="D125" s="48">
        <v>6</v>
      </c>
      <c r="E125" s="48" t="s">
        <v>120</v>
      </c>
      <c r="F125" s="50">
        <v>1000000</v>
      </c>
      <c r="G125" s="122">
        <f>ROUNDDOWN(D125*F125,-3)</f>
        <v>6000000</v>
      </c>
      <c r="H125" s="150"/>
      <c r="I125" s="201" t="s">
        <v>557</v>
      </c>
      <c r="J125" s="389">
        <v>3</v>
      </c>
      <c r="K125" s="202" t="s">
        <v>120</v>
      </c>
      <c r="L125" s="204">
        <v>1000000</v>
      </c>
      <c r="M125" s="204">
        <f>ROUNDDOWN(J125*L125,-3)</f>
        <v>3000000</v>
      </c>
      <c r="N125" s="376">
        <f>Reviu[[#This Row],[JUMLAH]]-Reviu[[#This Row],[JUMLAH ]]</f>
        <v>3000000</v>
      </c>
      <c r="O125" s="187"/>
      <c r="P125" s="180"/>
      <c r="Q125" s="180"/>
    </row>
    <row r="126" spans="1:19" ht="13.2" x14ac:dyDescent="0.25">
      <c r="A126" s="1" t="s">
        <v>619</v>
      </c>
      <c r="B126" s="45" t="s">
        <v>524</v>
      </c>
      <c r="C126" s="46" t="s">
        <v>73</v>
      </c>
      <c r="D126" s="45"/>
      <c r="E126" s="45"/>
      <c r="F126" s="47"/>
      <c r="G126" s="121">
        <f>SUM(G127:G128)</f>
        <v>9000000</v>
      </c>
      <c r="H126" s="149" t="s">
        <v>524</v>
      </c>
      <c r="I126" s="46" t="s">
        <v>73</v>
      </c>
      <c r="J126" s="45"/>
      <c r="K126" s="45"/>
      <c r="L126" s="47"/>
      <c r="M126" s="47">
        <f>SUM(M127:M128)</f>
        <v>8500000</v>
      </c>
      <c r="N126" s="323">
        <f>SUM(N127:N128)</f>
        <v>500000</v>
      </c>
      <c r="O126" s="207"/>
      <c r="P126" s="180"/>
      <c r="Q126" s="180"/>
      <c r="R126" s="4" t="s">
        <v>127</v>
      </c>
      <c r="S126" s="223" t="s">
        <v>508</v>
      </c>
    </row>
    <row r="127" spans="1:19" ht="13.2" x14ac:dyDescent="0.25">
      <c r="A127" s="1" t="s">
        <v>620</v>
      </c>
      <c r="B127" s="48"/>
      <c r="C127" s="49" t="s">
        <v>621</v>
      </c>
      <c r="D127" s="48">
        <v>4</v>
      </c>
      <c r="E127" s="48" t="s">
        <v>120</v>
      </c>
      <c r="F127" s="50">
        <v>250000</v>
      </c>
      <c r="G127" s="122">
        <f>ROUNDDOWN(D127*F127,-3)</f>
        <v>1000000</v>
      </c>
      <c r="H127" s="150"/>
      <c r="I127" s="201" t="s">
        <v>621</v>
      </c>
      <c r="J127" s="389">
        <v>2</v>
      </c>
      <c r="K127" s="202" t="s">
        <v>120</v>
      </c>
      <c r="L127" s="204">
        <v>250000</v>
      </c>
      <c r="M127" s="204">
        <f>ROUNDDOWN(J127*L127,-3)</f>
        <v>500000</v>
      </c>
      <c r="N127" s="247">
        <f>Reviu[[#This Row],[JUMLAH]]-Reviu[[#This Row],[JUMLAH ]]</f>
        <v>500000</v>
      </c>
      <c r="O127" s="178"/>
      <c r="P127" s="180"/>
      <c r="Q127" s="180"/>
    </row>
    <row r="128" spans="1:19" ht="13.2" x14ac:dyDescent="0.25">
      <c r="A128" s="22" t="s">
        <v>622</v>
      </c>
      <c r="B128" s="48"/>
      <c r="C128" s="49" t="s">
        <v>623</v>
      </c>
      <c r="D128" s="48">
        <v>1</v>
      </c>
      <c r="E128" s="48" t="s">
        <v>120</v>
      </c>
      <c r="F128" s="50">
        <v>8000000</v>
      </c>
      <c r="G128" s="122">
        <f>ROUNDDOWN(D128*F128,-3)</f>
        <v>8000000</v>
      </c>
      <c r="H128" s="150"/>
      <c r="I128" s="49" t="s">
        <v>623</v>
      </c>
      <c r="J128" s="48">
        <v>1</v>
      </c>
      <c r="K128" s="48" t="s">
        <v>120</v>
      </c>
      <c r="L128" s="50">
        <v>8000000</v>
      </c>
      <c r="M128" s="50">
        <f>ROUNDDOWN(J128*L128,-3)</f>
        <v>8000000</v>
      </c>
      <c r="N128" s="247">
        <f>Reviu[[#This Row],[JUMLAH]]-Reviu[[#This Row],[JUMLAH ]]</f>
        <v>0</v>
      </c>
      <c r="O128" s="178"/>
      <c r="P128" s="180"/>
      <c r="Q128" s="180"/>
    </row>
    <row r="129" spans="1:19" ht="13.2" x14ac:dyDescent="0.25">
      <c r="A129" s="1" t="s">
        <v>624</v>
      </c>
      <c r="B129" s="90" t="s">
        <v>528</v>
      </c>
      <c r="C129" s="91" t="s">
        <v>31</v>
      </c>
      <c r="D129" s="90"/>
      <c r="E129" s="90"/>
      <c r="F129" s="92"/>
      <c r="G129" s="136">
        <f>G130</f>
        <v>8000000</v>
      </c>
      <c r="H129" s="164" t="s">
        <v>528</v>
      </c>
      <c r="I129" s="91" t="s">
        <v>31</v>
      </c>
      <c r="J129" s="90"/>
      <c r="K129" s="90"/>
      <c r="L129" s="92"/>
      <c r="M129" s="92">
        <f>M130</f>
        <v>0</v>
      </c>
      <c r="N129" s="336">
        <f>N130</f>
        <v>8000000</v>
      </c>
      <c r="O129" s="207"/>
      <c r="P129" s="180"/>
      <c r="Q129" s="180"/>
      <c r="R129" s="4" t="s">
        <v>127</v>
      </c>
      <c r="S129" s="223" t="s">
        <v>508</v>
      </c>
    </row>
    <row r="130" spans="1:19" ht="13.2" x14ac:dyDescent="0.25">
      <c r="A130" s="1" t="s">
        <v>625</v>
      </c>
      <c r="B130" s="48"/>
      <c r="C130" s="49" t="s">
        <v>558</v>
      </c>
      <c r="D130" s="48">
        <v>8</v>
      </c>
      <c r="E130" s="48" t="s">
        <v>33</v>
      </c>
      <c r="F130" s="50">
        <v>1000000</v>
      </c>
      <c r="G130" s="122">
        <f>ROUNDDOWN(D130*F130,-3)</f>
        <v>8000000</v>
      </c>
      <c r="H130" s="150"/>
      <c r="I130" s="201" t="s">
        <v>558</v>
      </c>
      <c r="J130" s="389">
        <v>0</v>
      </c>
      <c r="K130" s="202" t="s">
        <v>33</v>
      </c>
      <c r="L130" s="204">
        <v>1000000</v>
      </c>
      <c r="M130" s="204">
        <f>ROUNDDOWN(J130*L130,-3)</f>
        <v>0</v>
      </c>
      <c r="N130" s="376">
        <f>Reviu[[#This Row],[JUMLAH]]-Reviu[[#This Row],[JUMLAH ]]</f>
        <v>8000000</v>
      </c>
      <c r="O130" s="187"/>
      <c r="P130" s="180"/>
      <c r="Q130" s="180"/>
    </row>
    <row r="131" spans="1:19" ht="13.2" x14ac:dyDescent="0.25">
      <c r="A131" s="1" t="s">
        <v>626</v>
      </c>
      <c r="B131" s="57" t="s">
        <v>525</v>
      </c>
      <c r="C131" s="58" t="s">
        <v>35</v>
      </c>
      <c r="D131" s="57"/>
      <c r="E131" s="57"/>
      <c r="F131" s="59"/>
      <c r="G131" s="125">
        <f>G132</f>
        <v>197780000</v>
      </c>
      <c r="H131" s="153" t="s">
        <v>525</v>
      </c>
      <c r="I131" s="58" t="s">
        <v>35</v>
      </c>
      <c r="J131" s="57"/>
      <c r="K131" s="57"/>
      <c r="L131" s="59"/>
      <c r="M131" s="59">
        <f>M132</f>
        <v>87852000</v>
      </c>
      <c r="N131" s="325">
        <f>N132</f>
        <v>109928000</v>
      </c>
      <c r="O131" s="207"/>
      <c r="P131" s="180"/>
      <c r="Q131" s="180"/>
      <c r="R131" s="4" t="s">
        <v>127</v>
      </c>
      <c r="S131" s="223" t="s">
        <v>508</v>
      </c>
    </row>
    <row r="132" spans="1:19" ht="13.2" x14ac:dyDescent="0.25">
      <c r="A132" s="1" t="s">
        <v>627</v>
      </c>
      <c r="B132" s="48"/>
      <c r="C132" s="49" t="s">
        <v>628</v>
      </c>
      <c r="D132" s="48">
        <v>30</v>
      </c>
      <c r="E132" s="48" t="s">
        <v>26</v>
      </c>
      <c r="F132" s="50">
        <v>6592667</v>
      </c>
      <c r="G132" s="122">
        <f>ROUNDDOWN(D132*F132,-3)</f>
        <v>197780000</v>
      </c>
      <c r="H132" s="150"/>
      <c r="I132" s="201" t="s">
        <v>628</v>
      </c>
      <c r="J132" s="389">
        <v>15</v>
      </c>
      <c r="K132" s="202" t="s">
        <v>26</v>
      </c>
      <c r="L132" s="204">
        <v>5856800</v>
      </c>
      <c r="M132" s="204">
        <f>ROUNDDOWN(J132*L132,-3)</f>
        <v>87852000</v>
      </c>
      <c r="N132" s="376">
        <f>Reviu[[#This Row],[JUMLAH]]-Reviu[[#This Row],[JUMLAH ]]</f>
        <v>109928000</v>
      </c>
      <c r="O132" s="187"/>
      <c r="P132" s="180"/>
      <c r="Q132" s="180"/>
    </row>
    <row r="133" spans="1:19" ht="13.2" x14ac:dyDescent="0.25">
      <c r="A133" s="1" t="s">
        <v>1068</v>
      </c>
      <c r="B133" s="48"/>
      <c r="C133" s="49"/>
      <c r="D133" s="48"/>
      <c r="E133" s="48"/>
      <c r="F133" s="50"/>
      <c r="G133" s="122"/>
      <c r="H133" s="162" t="s">
        <v>38</v>
      </c>
      <c r="I133" s="85" t="s">
        <v>1069</v>
      </c>
      <c r="J133" s="84"/>
      <c r="K133" s="84"/>
      <c r="L133" s="86"/>
      <c r="M133" s="86">
        <f>SUM(M134,M140,M143,M145)</f>
        <v>242700000</v>
      </c>
      <c r="N133" s="343">
        <f>SUM(N134,N140,N143,N145)</f>
        <v>-242700000</v>
      </c>
      <c r="O133" s="207"/>
      <c r="P133" s="384" t="s">
        <v>507</v>
      </c>
      <c r="Q133" s="384" t="s">
        <v>508</v>
      </c>
      <c r="S133" s="223"/>
    </row>
    <row r="134" spans="1:19" ht="13.2" x14ac:dyDescent="0.25">
      <c r="A134" s="1" t="s">
        <v>1056</v>
      </c>
      <c r="B134" s="48"/>
      <c r="C134" s="49"/>
      <c r="D134" s="48"/>
      <c r="E134" s="48"/>
      <c r="F134" s="50"/>
      <c r="G134" s="122"/>
      <c r="H134" s="163" t="s">
        <v>523</v>
      </c>
      <c r="I134" s="88" t="s">
        <v>24</v>
      </c>
      <c r="J134" s="87"/>
      <c r="K134" s="87"/>
      <c r="L134" s="89"/>
      <c r="M134" s="89">
        <f>SUM(M135:M139)</f>
        <v>5500000</v>
      </c>
      <c r="N134" s="344">
        <f>SUM(N135:N139)</f>
        <v>-5500000</v>
      </c>
      <c r="O134" s="207"/>
      <c r="P134" s="180"/>
      <c r="Q134" s="180"/>
      <c r="R134" s="4" t="s">
        <v>127</v>
      </c>
      <c r="S134" s="223" t="s">
        <v>508</v>
      </c>
    </row>
    <row r="135" spans="1:19" ht="13.2" x14ac:dyDescent="0.25">
      <c r="A135" s="1" t="s">
        <v>1057</v>
      </c>
      <c r="B135" s="48"/>
      <c r="C135" s="49"/>
      <c r="D135" s="48"/>
      <c r="E135" s="48"/>
      <c r="F135" s="50"/>
      <c r="G135" s="122"/>
      <c r="H135" s="150"/>
      <c r="I135" s="201" t="s">
        <v>554</v>
      </c>
      <c r="J135" s="389">
        <v>20</v>
      </c>
      <c r="K135" s="202" t="s">
        <v>26</v>
      </c>
      <c r="L135" s="204">
        <v>75000</v>
      </c>
      <c r="M135" s="204">
        <f>ROUNDDOWN(J135*L135,-3)</f>
        <v>1500000</v>
      </c>
      <c r="N135" s="376">
        <f>Reviu[[#This Row],[JUMLAH]]-Reviu[[#This Row],[JUMLAH ]]</f>
        <v>-1500000</v>
      </c>
      <c r="O135" s="187"/>
      <c r="P135" s="180"/>
      <c r="Q135" s="180"/>
    </row>
    <row r="136" spans="1:19" ht="13.2" x14ac:dyDescent="0.25">
      <c r="A136" s="1" t="s">
        <v>1058</v>
      </c>
      <c r="B136" s="48"/>
      <c r="C136" s="49"/>
      <c r="D136" s="48"/>
      <c r="E136" s="48"/>
      <c r="F136" s="50"/>
      <c r="G136" s="122"/>
      <c r="H136" s="150"/>
      <c r="I136" s="201" t="s">
        <v>555</v>
      </c>
      <c r="J136" s="389">
        <v>1</v>
      </c>
      <c r="K136" s="202" t="s">
        <v>120</v>
      </c>
      <c r="L136" s="204">
        <v>1500000</v>
      </c>
      <c r="M136" s="204">
        <f>ROUNDDOWN(J136*L136,-3)</f>
        <v>1500000</v>
      </c>
      <c r="N136" s="376">
        <f>Reviu[[#This Row],[JUMLAH]]-Reviu[[#This Row],[JUMLAH ]]</f>
        <v>-1500000</v>
      </c>
      <c r="O136" s="187"/>
      <c r="P136" s="180"/>
      <c r="Q136" s="180"/>
    </row>
    <row r="137" spans="1:19" ht="13.2" x14ac:dyDescent="0.25">
      <c r="A137" s="1" t="s">
        <v>1059</v>
      </c>
      <c r="B137" s="48"/>
      <c r="C137" s="49"/>
      <c r="D137" s="48"/>
      <c r="E137" s="48"/>
      <c r="F137" s="50"/>
      <c r="G137" s="122"/>
      <c r="H137" s="150"/>
      <c r="I137" s="201" t="s">
        <v>556</v>
      </c>
      <c r="J137" s="389">
        <v>1</v>
      </c>
      <c r="K137" s="202" t="s">
        <v>120</v>
      </c>
      <c r="L137" s="204">
        <v>1500000</v>
      </c>
      <c r="M137" s="204">
        <f>ROUNDDOWN(J137*L137,-3)</f>
        <v>1500000</v>
      </c>
      <c r="N137" s="376">
        <f>Reviu[[#This Row],[JUMLAH]]-Reviu[[#This Row],[JUMLAH ]]</f>
        <v>-1500000</v>
      </c>
      <c r="O137" s="187"/>
      <c r="P137" s="180"/>
      <c r="Q137" s="180"/>
    </row>
    <row r="138" spans="1:19" ht="13.2" x14ac:dyDescent="0.25">
      <c r="A138" s="1" t="s">
        <v>1060</v>
      </c>
      <c r="B138" s="48"/>
      <c r="C138" s="49"/>
      <c r="D138" s="48"/>
      <c r="E138" s="48"/>
      <c r="F138" s="50"/>
      <c r="G138" s="122"/>
      <c r="H138" s="150"/>
      <c r="I138" s="201" t="s">
        <v>557</v>
      </c>
      <c r="J138" s="389">
        <v>1</v>
      </c>
      <c r="K138" s="202" t="s">
        <v>120</v>
      </c>
      <c r="L138" s="204">
        <v>1000000</v>
      </c>
      <c r="M138" s="204">
        <f>ROUNDDOWN(J138*L138,-3)</f>
        <v>1000000</v>
      </c>
      <c r="N138" s="376">
        <f>Reviu[[#This Row],[JUMLAH]]-Reviu[[#This Row],[JUMLAH ]]</f>
        <v>-1000000</v>
      </c>
      <c r="O138" s="187"/>
      <c r="P138" s="180"/>
      <c r="Q138" s="180"/>
    </row>
    <row r="139" spans="1:19" ht="13.2" x14ac:dyDescent="0.25">
      <c r="A139" s="1" t="s">
        <v>1070</v>
      </c>
      <c r="B139" s="48"/>
      <c r="C139" s="49"/>
      <c r="D139" s="48"/>
      <c r="E139" s="48"/>
      <c r="F139" s="50"/>
      <c r="G139" s="122"/>
      <c r="H139" s="150"/>
      <c r="I139" s="49" t="s">
        <v>1071</v>
      </c>
      <c r="J139" s="416">
        <v>0</v>
      </c>
      <c r="K139" s="48" t="s">
        <v>120</v>
      </c>
      <c r="L139" s="50">
        <v>280000</v>
      </c>
      <c r="M139" s="50">
        <f>ROUNDDOWN(J139*L139,-3)</f>
        <v>0</v>
      </c>
      <c r="N139" s="415">
        <f>Reviu[[#This Row],[JUMLAH]]-Reviu[[#This Row],[JUMLAH ]]</f>
        <v>0</v>
      </c>
      <c r="O139" s="187"/>
      <c r="P139" s="180"/>
      <c r="Q139" s="180"/>
    </row>
    <row r="140" spans="1:19" ht="13.2" x14ac:dyDescent="0.25">
      <c r="A140" s="1" t="s">
        <v>1061</v>
      </c>
      <c r="B140" s="48"/>
      <c r="C140" s="49"/>
      <c r="D140" s="48"/>
      <c r="E140" s="48"/>
      <c r="F140" s="50"/>
      <c r="G140" s="122"/>
      <c r="H140" s="149" t="s">
        <v>524</v>
      </c>
      <c r="I140" s="46" t="s">
        <v>73</v>
      </c>
      <c r="J140" s="45"/>
      <c r="K140" s="45"/>
      <c r="L140" s="47"/>
      <c r="M140" s="47">
        <f>SUM(M141:M142)</f>
        <v>0</v>
      </c>
      <c r="N140" s="323">
        <f>SUM(N141:N142)</f>
        <v>0</v>
      </c>
      <c r="O140" s="187" t="s">
        <v>1247</v>
      </c>
      <c r="P140" s="180"/>
      <c r="Q140" s="180"/>
      <c r="R140" s="4" t="s">
        <v>127</v>
      </c>
      <c r="S140" s="223" t="s">
        <v>508</v>
      </c>
    </row>
    <row r="141" spans="1:19" ht="13.2" x14ac:dyDescent="0.25">
      <c r="A141" s="1" t="s">
        <v>1062</v>
      </c>
      <c r="B141" s="48"/>
      <c r="C141" s="49"/>
      <c r="D141" s="48"/>
      <c r="E141" s="48"/>
      <c r="F141" s="50"/>
      <c r="G141" s="122"/>
      <c r="H141" s="150"/>
      <c r="I141" s="49" t="s">
        <v>621</v>
      </c>
      <c r="J141" s="48">
        <v>0</v>
      </c>
      <c r="K141" s="48" t="s">
        <v>120</v>
      </c>
      <c r="L141" s="50">
        <v>250000</v>
      </c>
      <c r="M141" s="50">
        <f>ROUNDDOWN(J141*L141,-3)</f>
        <v>0</v>
      </c>
      <c r="N141" s="247">
        <f>Reviu[[#This Row],[JUMLAH]]-Reviu[[#This Row],[JUMLAH ]]</f>
        <v>0</v>
      </c>
      <c r="O141" s="187" t="s">
        <v>1247</v>
      </c>
      <c r="P141" s="180"/>
      <c r="Q141" s="180"/>
    </row>
    <row r="142" spans="1:19" ht="13.2" x14ac:dyDescent="0.25">
      <c r="A142" s="22" t="s">
        <v>1063</v>
      </c>
      <c r="B142" s="48"/>
      <c r="C142" s="49"/>
      <c r="D142" s="48"/>
      <c r="E142" s="48"/>
      <c r="F142" s="50"/>
      <c r="G142" s="122"/>
      <c r="H142" s="150"/>
      <c r="I142" s="49" t="s">
        <v>623</v>
      </c>
      <c r="J142" s="48">
        <v>0</v>
      </c>
      <c r="K142" s="48" t="s">
        <v>120</v>
      </c>
      <c r="L142" s="50">
        <v>8000000</v>
      </c>
      <c r="M142" s="50">
        <f>ROUNDDOWN(J142*L142,-3)</f>
        <v>0</v>
      </c>
      <c r="N142" s="247">
        <f>Reviu[[#This Row],[JUMLAH]]-Reviu[[#This Row],[JUMLAH ]]</f>
        <v>0</v>
      </c>
      <c r="O142" s="187" t="s">
        <v>1247</v>
      </c>
      <c r="P142" s="180"/>
      <c r="Q142" s="180"/>
    </row>
    <row r="143" spans="1:19" ht="13.2" x14ac:dyDescent="0.25">
      <c r="A143" s="1" t="s">
        <v>1064</v>
      </c>
      <c r="B143" s="48"/>
      <c r="C143" s="49"/>
      <c r="D143" s="48"/>
      <c r="E143" s="48"/>
      <c r="F143" s="50"/>
      <c r="G143" s="122"/>
      <c r="H143" s="164" t="s">
        <v>528</v>
      </c>
      <c r="I143" s="91" t="s">
        <v>31</v>
      </c>
      <c r="J143" s="90"/>
      <c r="K143" s="90"/>
      <c r="L143" s="92"/>
      <c r="M143" s="92">
        <f>M144</f>
        <v>5000000</v>
      </c>
      <c r="N143" s="336">
        <f>N144</f>
        <v>-5000000</v>
      </c>
      <c r="O143" s="207"/>
      <c r="P143" s="180"/>
      <c r="Q143" s="180"/>
      <c r="R143" s="4" t="s">
        <v>127</v>
      </c>
      <c r="S143" s="223" t="s">
        <v>508</v>
      </c>
    </row>
    <row r="144" spans="1:19" ht="13.2" x14ac:dyDescent="0.25">
      <c r="A144" s="1" t="s">
        <v>1065</v>
      </c>
      <c r="B144" s="48"/>
      <c r="C144" s="49"/>
      <c r="D144" s="48"/>
      <c r="E144" s="48"/>
      <c r="F144" s="50"/>
      <c r="G144" s="122"/>
      <c r="H144" s="150"/>
      <c r="I144" s="201" t="s">
        <v>558</v>
      </c>
      <c r="J144" s="389">
        <v>5</v>
      </c>
      <c r="K144" s="202" t="s">
        <v>33</v>
      </c>
      <c r="L144" s="204">
        <v>1000000</v>
      </c>
      <c r="M144" s="204">
        <f>ROUNDDOWN(J144*L144,-3)</f>
        <v>5000000</v>
      </c>
      <c r="N144" s="376">
        <f>Reviu[[#This Row],[JUMLAH]]-Reviu[[#This Row],[JUMLAH ]]</f>
        <v>-5000000</v>
      </c>
      <c r="O144" s="187"/>
      <c r="P144" s="180"/>
      <c r="Q144" s="180"/>
    </row>
    <row r="145" spans="1:19" ht="13.2" x14ac:dyDescent="0.25">
      <c r="A145" s="1" t="s">
        <v>1066</v>
      </c>
      <c r="B145" s="48"/>
      <c r="C145" s="49"/>
      <c r="D145" s="48"/>
      <c r="E145" s="48"/>
      <c r="F145" s="50"/>
      <c r="G145" s="122"/>
      <c r="H145" s="153" t="s">
        <v>525</v>
      </c>
      <c r="I145" s="58" t="s">
        <v>35</v>
      </c>
      <c r="J145" s="57"/>
      <c r="K145" s="57"/>
      <c r="L145" s="59"/>
      <c r="M145" s="59">
        <f>SUM(M146:M147)</f>
        <v>232200000</v>
      </c>
      <c r="N145" s="325">
        <f>SUM(N146:N147)</f>
        <v>-232200000</v>
      </c>
      <c r="O145" s="207"/>
      <c r="P145" s="180"/>
      <c r="Q145" s="180"/>
      <c r="R145" s="4" t="s">
        <v>127</v>
      </c>
      <c r="S145" s="223" t="s">
        <v>508</v>
      </c>
    </row>
    <row r="146" spans="1:19" ht="13.2" x14ac:dyDescent="0.25">
      <c r="A146" s="1" t="s">
        <v>1067</v>
      </c>
      <c r="B146" s="48"/>
      <c r="C146" s="49"/>
      <c r="D146" s="48"/>
      <c r="E146" s="48"/>
      <c r="F146" s="50"/>
      <c r="G146" s="122"/>
      <c r="H146" s="150"/>
      <c r="I146" s="201" t="s">
        <v>1239</v>
      </c>
      <c r="J146" s="389">
        <v>100</v>
      </c>
      <c r="K146" s="202" t="s">
        <v>26</v>
      </c>
      <c r="L146" s="204">
        <v>822000</v>
      </c>
      <c r="M146" s="204">
        <f>ROUNDDOWN(J146*L146,-3)</f>
        <v>82200000</v>
      </c>
      <c r="N146" s="376">
        <f>Reviu[[#This Row],[JUMLAH]]-Reviu[[#This Row],[JUMLAH ]]</f>
        <v>-82200000</v>
      </c>
      <c r="O146" s="187"/>
      <c r="P146" s="180"/>
      <c r="Q146" s="180"/>
    </row>
    <row r="147" spans="1:19" ht="13.2" x14ac:dyDescent="0.25">
      <c r="A147" s="1" t="s">
        <v>1072</v>
      </c>
      <c r="B147" s="48"/>
      <c r="C147" s="49"/>
      <c r="D147" s="48"/>
      <c r="E147" s="48"/>
      <c r="F147" s="50"/>
      <c r="G147" s="122"/>
      <c r="H147" s="150"/>
      <c r="I147" s="205" t="s">
        <v>956</v>
      </c>
      <c r="J147" s="389">
        <v>50</v>
      </c>
      <c r="K147" s="202" t="s">
        <v>26</v>
      </c>
      <c r="L147" s="204">
        <v>3000000</v>
      </c>
      <c r="M147" s="204">
        <f>ROUNDDOWN(J147*L147,-3)</f>
        <v>150000000</v>
      </c>
      <c r="N147" s="376">
        <f>Reviu[[#This Row],[JUMLAH]]-Reviu[[#This Row],[JUMLAH ]]</f>
        <v>-150000000</v>
      </c>
      <c r="O147" s="178"/>
      <c r="P147" s="180"/>
      <c r="Q147" s="180"/>
    </row>
    <row r="148" spans="1:19" ht="13.2" x14ac:dyDescent="0.25">
      <c r="A148" s="1" t="s">
        <v>1087</v>
      </c>
      <c r="B148" s="48"/>
      <c r="C148" s="49"/>
      <c r="D148" s="48"/>
      <c r="E148" s="48"/>
      <c r="F148" s="50"/>
      <c r="G148" s="122"/>
      <c r="H148" s="162" t="s">
        <v>91</v>
      </c>
      <c r="I148" s="85" t="s">
        <v>1088</v>
      </c>
      <c r="J148" s="84"/>
      <c r="K148" s="84"/>
      <c r="L148" s="86"/>
      <c r="M148" s="86">
        <f>SUM(M149,M155,M158,M160)</f>
        <v>43925000</v>
      </c>
      <c r="N148" s="343">
        <f>SUM(N149,N155,N158,N160)</f>
        <v>-43925000</v>
      </c>
      <c r="O148" s="207"/>
      <c r="P148" s="384" t="s">
        <v>507</v>
      </c>
      <c r="Q148" s="384" t="s">
        <v>508</v>
      </c>
      <c r="S148" s="223"/>
    </row>
    <row r="149" spans="1:19" ht="13.2" x14ac:dyDescent="0.25">
      <c r="A149" s="1" t="s">
        <v>1074</v>
      </c>
      <c r="B149" s="48"/>
      <c r="C149" s="49"/>
      <c r="D149" s="48"/>
      <c r="E149" s="48"/>
      <c r="F149" s="50"/>
      <c r="G149" s="122"/>
      <c r="H149" s="163" t="s">
        <v>523</v>
      </c>
      <c r="I149" s="88" t="s">
        <v>24</v>
      </c>
      <c r="J149" s="87"/>
      <c r="K149" s="87"/>
      <c r="L149" s="89"/>
      <c r="M149" s="89">
        <f>SUM(M150:M154)</f>
        <v>13700000</v>
      </c>
      <c r="N149" s="344">
        <f>SUM(N150:N154)</f>
        <v>-13700000</v>
      </c>
      <c r="O149" s="207"/>
      <c r="P149" s="180"/>
      <c r="Q149" s="180"/>
      <c r="R149" s="4" t="s">
        <v>127</v>
      </c>
      <c r="S149" s="223" t="s">
        <v>508</v>
      </c>
    </row>
    <row r="150" spans="1:19" ht="13.2" x14ac:dyDescent="0.25">
      <c r="A150" s="1" t="s">
        <v>1075</v>
      </c>
      <c r="B150" s="48"/>
      <c r="C150" s="49"/>
      <c r="D150" s="48"/>
      <c r="E150" s="48"/>
      <c r="F150" s="50"/>
      <c r="G150" s="122"/>
      <c r="H150" s="150"/>
      <c r="I150" s="201" t="s">
        <v>554</v>
      </c>
      <c r="J150" s="389">
        <v>36</v>
      </c>
      <c r="K150" s="202" t="s">
        <v>26</v>
      </c>
      <c r="L150" s="204">
        <v>75000</v>
      </c>
      <c r="M150" s="204">
        <f>ROUNDDOWN(J150*L150,-3)</f>
        <v>2700000</v>
      </c>
      <c r="N150" s="376">
        <f>Reviu[[#This Row],[JUMLAH]]-Reviu[[#This Row],[JUMLAH ]]</f>
        <v>-2700000</v>
      </c>
      <c r="O150" s="187"/>
      <c r="P150" s="180"/>
      <c r="Q150" s="180"/>
    </row>
    <row r="151" spans="1:19" ht="13.2" x14ac:dyDescent="0.25">
      <c r="A151" s="1" t="s">
        <v>1076</v>
      </c>
      <c r="B151" s="48"/>
      <c r="C151" s="49"/>
      <c r="D151" s="48"/>
      <c r="E151" s="48"/>
      <c r="F151" s="50"/>
      <c r="G151" s="122"/>
      <c r="H151" s="150"/>
      <c r="I151" s="201" t="s">
        <v>555</v>
      </c>
      <c r="J151" s="389">
        <v>2</v>
      </c>
      <c r="K151" s="202" t="s">
        <v>120</v>
      </c>
      <c r="L151" s="204">
        <v>1500000</v>
      </c>
      <c r="M151" s="204">
        <f>ROUNDDOWN(J151*L151,-3)</f>
        <v>3000000</v>
      </c>
      <c r="N151" s="376">
        <f>Reviu[[#This Row],[JUMLAH]]-Reviu[[#This Row],[JUMLAH ]]</f>
        <v>-3000000</v>
      </c>
      <c r="O151" s="187"/>
      <c r="P151" s="180"/>
      <c r="Q151" s="180"/>
    </row>
    <row r="152" spans="1:19" ht="13.2" x14ac:dyDescent="0.25">
      <c r="A152" s="1" t="s">
        <v>1077</v>
      </c>
      <c r="B152" s="48"/>
      <c r="C152" s="49"/>
      <c r="D152" s="48"/>
      <c r="E152" s="48"/>
      <c r="F152" s="50"/>
      <c r="G152" s="122"/>
      <c r="H152" s="150"/>
      <c r="I152" s="201" t="s">
        <v>556</v>
      </c>
      <c r="J152" s="389">
        <v>2</v>
      </c>
      <c r="K152" s="202" t="s">
        <v>120</v>
      </c>
      <c r="L152" s="204">
        <v>1500000</v>
      </c>
      <c r="M152" s="204">
        <f>ROUNDDOWN(J152*L152,-3)</f>
        <v>3000000</v>
      </c>
      <c r="N152" s="376">
        <f>Reviu[[#This Row],[JUMLAH]]-Reviu[[#This Row],[JUMLAH ]]</f>
        <v>-3000000</v>
      </c>
      <c r="O152" s="187"/>
      <c r="P152" s="180"/>
      <c r="Q152" s="180"/>
    </row>
    <row r="153" spans="1:19" ht="13.2" x14ac:dyDescent="0.25">
      <c r="A153" s="1" t="s">
        <v>1078</v>
      </c>
      <c r="B153" s="48"/>
      <c r="C153" s="49"/>
      <c r="D153" s="48"/>
      <c r="E153" s="48"/>
      <c r="F153" s="50"/>
      <c r="G153" s="122"/>
      <c r="H153" s="150"/>
      <c r="I153" s="201" t="s">
        <v>557</v>
      </c>
      <c r="J153" s="389">
        <v>2</v>
      </c>
      <c r="K153" s="202" t="s">
        <v>120</v>
      </c>
      <c r="L153" s="204">
        <v>1000000</v>
      </c>
      <c r="M153" s="204">
        <f>ROUNDDOWN(J153*L153,-3)</f>
        <v>2000000</v>
      </c>
      <c r="N153" s="376">
        <f>Reviu[[#This Row],[JUMLAH]]-Reviu[[#This Row],[JUMLAH ]]</f>
        <v>-2000000</v>
      </c>
      <c r="O153" s="187"/>
      <c r="P153" s="180"/>
      <c r="Q153" s="180"/>
    </row>
    <row r="154" spans="1:19" ht="13.2" x14ac:dyDescent="0.25">
      <c r="A154" s="1" t="s">
        <v>1079</v>
      </c>
      <c r="B154" s="48"/>
      <c r="C154" s="49"/>
      <c r="D154" s="48"/>
      <c r="E154" s="48"/>
      <c r="F154" s="50"/>
      <c r="G154" s="122"/>
      <c r="H154" s="150"/>
      <c r="I154" s="201" t="s">
        <v>829</v>
      </c>
      <c r="J154" s="389">
        <v>15</v>
      </c>
      <c r="K154" s="202" t="s">
        <v>120</v>
      </c>
      <c r="L154" s="204">
        <v>200000</v>
      </c>
      <c r="M154" s="204">
        <f>ROUNDDOWN(J154*L154,-3)</f>
        <v>3000000</v>
      </c>
      <c r="N154" s="376">
        <f>Reviu[[#This Row],[JUMLAH]]-Reviu[[#This Row],[JUMLAH ]]</f>
        <v>-3000000</v>
      </c>
      <c r="O154" s="187"/>
      <c r="P154" s="180"/>
      <c r="Q154" s="180"/>
    </row>
    <row r="155" spans="1:19" ht="13.2" x14ac:dyDescent="0.25">
      <c r="A155" s="1" t="s">
        <v>1080</v>
      </c>
      <c r="B155" s="48"/>
      <c r="C155" s="49"/>
      <c r="D155" s="48"/>
      <c r="E155" s="48"/>
      <c r="F155" s="50"/>
      <c r="G155" s="122"/>
      <c r="H155" s="149" t="s">
        <v>524</v>
      </c>
      <c r="I155" s="46" t="s">
        <v>73</v>
      </c>
      <c r="J155" s="45"/>
      <c r="K155" s="45"/>
      <c r="L155" s="47"/>
      <c r="M155" s="47">
        <f>SUM(M156:M157)</f>
        <v>0</v>
      </c>
      <c r="N155" s="323">
        <f>SUM(N156:N157)</f>
        <v>0</v>
      </c>
      <c r="O155" s="187" t="s">
        <v>1247</v>
      </c>
      <c r="P155" s="180"/>
      <c r="Q155" s="180"/>
      <c r="R155" s="4" t="s">
        <v>127</v>
      </c>
      <c r="S155" s="223" t="s">
        <v>508</v>
      </c>
    </row>
    <row r="156" spans="1:19" ht="13.2" x14ac:dyDescent="0.25">
      <c r="A156" s="1" t="s">
        <v>1081</v>
      </c>
      <c r="B156" s="48"/>
      <c r="C156" s="49"/>
      <c r="D156" s="48"/>
      <c r="E156" s="48"/>
      <c r="F156" s="50"/>
      <c r="G156" s="122"/>
      <c r="H156" s="150"/>
      <c r="I156" s="49" t="s">
        <v>621</v>
      </c>
      <c r="J156" s="48">
        <v>0</v>
      </c>
      <c r="K156" s="48" t="s">
        <v>120</v>
      </c>
      <c r="L156" s="50">
        <v>250000</v>
      </c>
      <c r="M156" s="50">
        <f>ROUNDDOWN(J156*L156,-3)</f>
        <v>0</v>
      </c>
      <c r="N156" s="247">
        <f>Reviu[[#This Row],[JUMLAH]]-Reviu[[#This Row],[JUMLAH ]]</f>
        <v>0</v>
      </c>
      <c r="O156" s="187" t="s">
        <v>1247</v>
      </c>
      <c r="P156" s="180"/>
      <c r="Q156" s="180"/>
    </row>
    <row r="157" spans="1:19" ht="13.2" x14ac:dyDescent="0.25">
      <c r="A157" s="22" t="s">
        <v>1082</v>
      </c>
      <c r="B157" s="48"/>
      <c r="C157" s="49"/>
      <c r="D157" s="48"/>
      <c r="E157" s="48"/>
      <c r="F157" s="50"/>
      <c r="G157" s="122"/>
      <c r="H157" s="150"/>
      <c r="I157" s="49" t="s">
        <v>623</v>
      </c>
      <c r="J157" s="48">
        <v>0</v>
      </c>
      <c r="K157" s="48" t="s">
        <v>120</v>
      </c>
      <c r="L157" s="50">
        <v>8000000</v>
      </c>
      <c r="M157" s="50">
        <f>ROUNDDOWN(J157*L157,-3)</f>
        <v>0</v>
      </c>
      <c r="N157" s="247">
        <f>Reviu[[#This Row],[JUMLAH]]-Reviu[[#This Row],[JUMLAH ]]</f>
        <v>0</v>
      </c>
      <c r="O157" s="187" t="s">
        <v>1247</v>
      </c>
      <c r="P157" s="180"/>
      <c r="Q157" s="180"/>
    </row>
    <row r="158" spans="1:19" ht="13.2" x14ac:dyDescent="0.25">
      <c r="A158" s="1" t="s">
        <v>1083</v>
      </c>
      <c r="B158" s="48"/>
      <c r="C158" s="49"/>
      <c r="D158" s="48"/>
      <c r="E158" s="48"/>
      <c r="F158" s="50"/>
      <c r="G158" s="122"/>
      <c r="H158" s="164" t="s">
        <v>528</v>
      </c>
      <c r="I158" s="91" t="s">
        <v>31</v>
      </c>
      <c r="J158" s="90"/>
      <c r="K158" s="90"/>
      <c r="L158" s="92"/>
      <c r="M158" s="92">
        <f>M159</f>
        <v>0</v>
      </c>
      <c r="N158" s="336">
        <f>N159</f>
        <v>0</v>
      </c>
      <c r="O158" s="187" t="s">
        <v>1247</v>
      </c>
      <c r="P158" s="180"/>
      <c r="Q158" s="180"/>
      <c r="R158" s="4" t="s">
        <v>127</v>
      </c>
      <c r="S158" s="223" t="s">
        <v>508</v>
      </c>
    </row>
    <row r="159" spans="1:19" ht="13.2" x14ac:dyDescent="0.25">
      <c r="A159" s="1" t="s">
        <v>1084</v>
      </c>
      <c r="B159" s="48"/>
      <c r="C159" s="49"/>
      <c r="D159" s="48"/>
      <c r="E159" s="48"/>
      <c r="F159" s="50"/>
      <c r="G159" s="122"/>
      <c r="H159" s="150"/>
      <c r="I159" s="49" t="s">
        <v>558</v>
      </c>
      <c r="J159" s="48">
        <v>0</v>
      </c>
      <c r="K159" s="48" t="s">
        <v>33</v>
      </c>
      <c r="L159" s="50">
        <v>1000000</v>
      </c>
      <c r="M159" s="50">
        <f>ROUNDDOWN(J159*L159,-3)</f>
        <v>0</v>
      </c>
      <c r="N159" s="415">
        <f>Reviu[[#This Row],[JUMLAH]]-Reviu[[#This Row],[JUMLAH ]]</f>
        <v>0</v>
      </c>
      <c r="O159" s="187" t="s">
        <v>1247</v>
      </c>
      <c r="P159" s="180"/>
      <c r="Q159" s="180"/>
    </row>
    <row r="160" spans="1:19" ht="13.2" x14ac:dyDescent="0.25">
      <c r="A160" s="1" t="s">
        <v>1085</v>
      </c>
      <c r="B160" s="48"/>
      <c r="C160" s="49"/>
      <c r="D160" s="48"/>
      <c r="E160" s="48"/>
      <c r="F160" s="50"/>
      <c r="G160" s="122"/>
      <c r="H160" s="153" t="s">
        <v>525</v>
      </c>
      <c r="I160" s="58" t="s">
        <v>35</v>
      </c>
      <c r="J160" s="57"/>
      <c r="K160" s="57"/>
      <c r="L160" s="59"/>
      <c r="M160" s="59">
        <f>SUM(M161:M161)</f>
        <v>30225000</v>
      </c>
      <c r="N160" s="325">
        <f>SUM(N161:N161)</f>
        <v>-30225000</v>
      </c>
      <c r="O160" s="207"/>
      <c r="P160" s="180"/>
      <c r="Q160" s="180"/>
      <c r="R160" s="4" t="s">
        <v>127</v>
      </c>
      <c r="S160" s="223" t="s">
        <v>508</v>
      </c>
    </row>
    <row r="161" spans="1:19" ht="13.2" x14ac:dyDescent="0.25">
      <c r="A161" s="1" t="s">
        <v>1086</v>
      </c>
      <c r="B161" s="48"/>
      <c r="C161" s="49"/>
      <c r="D161" s="48"/>
      <c r="E161" s="48"/>
      <c r="F161" s="50"/>
      <c r="G161" s="122"/>
      <c r="H161" s="150"/>
      <c r="I161" s="201" t="s">
        <v>1089</v>
      </c>
      <c r="J161" s="389">
        <v>15</v>
      </c>
      <c r="K161" s="202" t="s">
        <v>26</v>
      </c>
      <c r="L161" s="204">
        <v>2015000</v>
      </c>
      <c r="M161" s="204">
        <f>ROUNDDOWN(J161*L161,-3)</f>
        <v>30225000</v>
      </c>
      <c r="N161" s="376">
        <f>Reviu[[#This Row],[JUMLAH]]-Reviu[[#This Row],[JUMLAH ]]</f>
        <v>-30225000</v>
      </c>
      <c r="O161" s="187"/>
      <c r="P161" s="180"/>
      <c r="Q161" s="180"/>
    </row>
    <row r="162" spans="1:19" ht="13.2" x14ac:dyDescent="0.25">
      <c r="A162" s="1" t="s">
        <v>129</v>
      </c>
      <c r="B162" s="81" t="s">
        <v>130</v>
      </c>
      <c r="C162" s="82" t="s">
        <v>131</v>
      </c>
      <c r="D162" s="81">
        <v>1</v>
      </c>
      <c r="E162" s="81" t="s">
        <v>123</v>
      </c>
      <c r="F162" s="83"/>
      <c r="G162" s="133">
        <f>G163</f>
        <v>1209115000</v>
      </c>
      <c r="H162" s="161" t="s">
        <v>130</v>
      </c>
      <c r="I162" s="82" t="s">
        <v>131</v>
      </c>
      <c r="J162" s="81">
        <v>1</v>
      </c>
      <c r="K162" s="81" t="s">
        <v>123</v>
      </c>
      <c r="L162" s="83"/>
      <c r="M162" s="83">
        <f>M163</f>
        <v>1622825000</v>
      </c>
      <c r="N162" s="353">
        <f>N163</f>
        <v>-413710000</v>
      </c>
      <c r="O162" s="207"/>
      <c r="P162" s="180"/>
      <c r="Q162" s="180"/>
    </row>
    <row r="163" spans="1:19" ht="26.4" x14ac:dyDescent="0.25">
      <c r="A163" s="1" t="s">
        <v>132</v>
      </c>
      <c r="B163" s="287" t="s">
        <v>605</v>
      </c>
      <c r="C163" s="288" t="s">
        <v>133</v>
      </c>
      <c r="D163" s="287"/>
      <c r="E163" s="287" t="s">
        <v>553</v>
      </c>
      <c r="F163" s="289"/>
      <c r="G163" s="290">
        <f>SUM(G164,G174,G183,G195,G206,G220,G232,G243,G255)</f>
        <v>1209115000</v>
      </c>
      <c r="H163" s="291" t="s">
        <v>605</v>
      </c>
      <c r="I163" s="288" t="s">
        <v>133</v>
      </c>
      <c r="J163" s="287"/>
      <c r="K163" s="287" t="s">
        <v>553</v>
      </c>
      <c r="L163" s="289"/>
      <c r="M163" s="289">
        <f>SUM(M164,M174,M183,M195,M206,M220,M232,M243,M255,M263,M281,M296,M301,M313,M318)</f>
        <v>1622825000</v>
      </c>
      <c r="N163" s="317">
        <f>SUM(N164,N174,N183,N195,N206,N220,N232,N243,N255,N263,N281,N296,N301,N313,N318)</f>
        <v>-413710000</v>
      </c>
      <c r="O163" s="207"/>
      <c r="P163" s="180"/>
      <c r="Q163" s="180"/>
    </row>
    <row r="164" spans="1:19" ht="13.2" x14ac:dyDescent="0.25">
      <c r="A164" s="1" t="s">
        <v>134</v>
      </c>
      <c r="B164" s="63" t="s">
        <v>21</v>
      </c>
      <c r="C164" s="64" t="s">
        <v>629</v>
      </c>
      <c r="D164" s="63"/>
      <c r="E164" s="63"/>
      <c r="F164" s="65"/>
      <c r="G164" s="127">
        <f>SUM(G165,G170,G172)</f>
        <v>72100000</v>
      </c>
      <c r="H164" s="155" t="s">
        <v>21</v>
      </c>
      <c r="I164" s="64" t="s">
        <v>629</v>
      </c>
      <c r="J164" s="63"/>
      <c r="K164" s="63"/>
      <c r="L164" s="65"/>
      <c r="M164" s="65">
        <f>SUM(M165,M170,M172)</f>
        <v>61900000</v>
      </c>
      <c r="N164" s="327">
        <f>SUM(N165,N170,N172)</f>
        <v>10200000</v>
      </c>
      <c r="O164" s="207"/>
      <c r="P164" s="384" t="s">
        <v>505</v>
      </c>
      <c r="Q164" s="384" t="s">
        <v>506</v>
      </c>
      <c r="S164" s="223"/>
    </row>
    <row r="165" spans="1:19" ht="13.2" x14ac:dyDescent="0.25">
      <c r="A165" s="1" t="s">
        <v>135</v>
      </c>
      <c r="B165" s="45" t="s">
        <v>523</v>
      </c>
      <c r="C165" s="46" t="s">
        <v>24</v>
      </c>
      <c r="D165" s="45"/>
      <c r="E165" s="45"/>
      <c r="F165" s="47"/>
      <c r="G165" s="121">
        <f>SUM(G166:G169)</f>
        <v>22000000</v>
      </c>
      <c r="H165" s="149" t="s">
        <v>523</v>
      </c>
      <c r="I165" s="46" t="s">
        <v>24</v>
      </c>
      <c r="J165" s="45"/>
      <c r="K165" s="45"/>
      <c r="L165" s="47"/>
      <c r="M165" s="47">
        <f>SUM(M166:M169)</f>
        <v>15000000</v>
      </c>
      <c r="N165" s="323">
        <f>SUM(N166:N169)</f>
        <v>7000000</v>
      </c>
      <c r="O165" s="207"/>
      <c r="P165" s="180"/>
      <c r="Q165" s="180"/>
      <c r="R165" s="4" t="s">
        <v>131</v>
      </c>
      <c r="S165" s="223" t="s">
        <v>506</v>
      </c>
    </row>
    <row r="166" spans="1:19" ht="13.2" x14ac:dyDescent="0.25">
      <c r="A166" s="1" t="s">
        <v>136</v>
      </c>
      <c r="B166" s="48"/>
      <c r="C166" s="49" t="s">
        <v>630</v>
      </c>
      <c r="D166" s="48">
        <v>4</v>
      </c>
      <c r="E166" s="48" t="s">
        <v>120</v>
      </c>
      <c r="F166" s="50">
        <v>1500000</v>
      </c>
      <c r="G166" s="122">
        <f>ROUNDDOWN(D166*F166,-3)</f>
        <v>6000000</v>
      </c>
      <c r="H166" s="150"/>
      <c r="I166" s="201" t="s">
        <v>1054</v>
      </c>
      <c r="J166" s="389">
        <v>3</v>
      </c>
      <c r="K166" s="202" t="s">
        <v>120</v>
      </c>
      <c r="L166" s="204">
        <v>1500000</v>
      </c>
      <c r="M166" s="204">
        <f>ROUNDDOWN(J166*L166,-3)</f>
        <v>4500000</v>
      </c>
      <c r="N166" s="376">
        <f>Reviu[[#This Row],[JUMLAH]]-Reviu[[#This Row],[JUMLAH ]]</f>
        <v>1500000</v>
      </c>
      <c r="O166" s="207"/>
      <c r="P166" s="180"/>
      <c r="Q166" s="180"/>
    </row>
    <row r="167" spans="1:19" ht="13.2" x14ac:dyDescent="0.25">
      <c r="A167" s="1" t="s">
        <v>137</v>
      </c>
      <c r="B167" s="48"/>
      <c r="C167" s="49" t="s">
        <v>562</v>
      </c>
      <c r="D167" s="48">
        <v>4</v>
      </c>
      <c r="E167" s="48" t="s">
        <v>120</v>
      </c>
      <c r="F167" s="50">
        <v>1500000</v>
      </c>
      <c r="G167" s="122">
        <f>ROUNDDOWN(D167*F167,-3)</f>
        <v>6000000</v>
      </c>
      <c r="H167" s="150"/>
      <c r="I167" s="201" t="s">
        <v>562</v>
      </c>
      <c r="J167" s="389">
        <v>3</v>
      </c>
      <c r="K167" s="202" t="s">
        <v>120</v>
      </c>
      <c r="L167" s="204">
        <v>1500000</v>
      </c>
      <c r="M167" s="204">
        <f>ROUNDDOWN(J167*L167,-3)</f>
        <v>4500000</v>
      </c>
      <c r="N167" s="376">
        <f>Reviu[[#This Row],[JUMLAH]]-Reviu[[#This Row],[JUMLAH ]]</f>
        <v>1500000</v>
      </c>
      <c r="O167" s="207"/>
      <c r="P167" s="180"/>
      <c r="Q167" s="180"/>
    </row>
    <row r="168" spans="1:19" ht="13.2" x14ac:dyDescent="0.25">
      <c r="A168" s="1" t="s">
        <v>138</v>
      </c>
      <c r="B168" s="48"/>
      <c r="C168" s="49" t="s">
        <v>563</v>
      </c>
      <c r="D168" s="48">
        <v>4</v>
      </c>
      <c r="E168" s="48" t="s">
        <v>120</v>
      </c>
      <c r="F168" s="50">
        <v>1000000</v>
      </c>
      <c r="G168" s="122">
        <f>ROUNDDOWN(D168*F168,-3)</f>
        <v>4000000</v>
      </c>
      <c r="H168" s="150"/>
      <c r="I168" s="201" t="s">
        <v>563</v>
      </c>
      <c r="J168" s="389">
        <v>3</v>
      </c>
      <c r="K168" s="202" t="s">
        <v>120</v>
      </c>
      <c r="L168" s="204">
        <v>1000000</v>
      </c>
      <c r="M168" s="204">
        <f>ROUNDDOWN(J168*L168,-3)</f>
        <v>3000000</v>
      </c>
      <c r="N168" s="376">
        <f>Reviu[[#This Row],[JUMLAH]]-Reviu[[#This Row],[JUMLAH ]]</f>
        <v>1000000</v>
      </c>
      <c r="O168" s="207"/>
      <c r="P168" s="180"/>
      <c r="Q168" s="180"/>
    </row>
    <row r="169" spans="1:19" ht="13.2" x14ac:dyDescent="0.25">
      <c r="A169" s="1" t="s">
        <v>631</v>
      </c>
      <c r="B169" s="48"/>
      <c r="C169" s="49" t="s">
        <v>632</v>
      </c>
      <c r="D169" s="48">
        <v>12</v>
      </c>
      <c r="E169" s="48" t="s">
        <v>633</v>
      </c>
      <c r="F169" s="50">
        <v>500000</v>
      </c>
      <c r="G169" s="122">
        <f>ROUNDDOWN(D169*F169,-3)</f>
        <v>6000000</v>
      </c>
      <c r="H169" s="150"/>
      <c r="I169" s="201" t="s">
        <v>632</v>
      </c>
      <c r="J169" s="389">
        <v>6</v>
      </c>
      <c r="K169" s="202" t="s">
        <v>633</v>
      </c>
      <c r="L169" s="204">
        <v>500000</v>
      </c>
      <c r="M169" s="204">
        <f>ROUNDDOWN(J169*L169,-3)</f>
        <v>3000000</v>
      </c>
      <c r="N169" s="376">
        <f>Reviu[[#This Row],[JUMLAH]]-Reviu[[#This Row],[JUMLAH ]]</f>
        <v>3000000</v>
      </c>
      <c r="O169" s="187"/>
      <c r="P169" s="180"/>
      <c r="Q169" s="180"/>
    </row>
    <row r="170" spans="1:19" ht="13.2" x14ac:dyDescent="0.25">
      <c r="A170" s="1" t="s">
        <v>139</v>
      </c>
      <c r="B170" s="57" t="s">
        <v>525</v>
      </c>
      <c r="C170" s="58" t="s">
        <v>35</v>
      </c>
      <c r="D170" s="57"/>
      <c r="E170" s="57"/>
      <c r="F170" s="59"/>
      <c r="G170" s="125">
        <f>G171</f>
        <v>48000000</v>
      </c>
      <c r="H170" s="153" t="s">
        <v>525</v>
      </c>
      <c r="I170" s="58" t="s">
        <v>35</v>
      </c>
      <c r="J170" s="57"/>
      <c r="K170" s="57"/>
      <c r="L170" s="59"/>
      <c r="M170" s="59">
        <f>M171</f>
        <v>44800000</v>
      </c>
      <c r="N170" s="325">
        <f>N171</f>
        <v>3200000</v>
      </c>
      <c r="O170" s="207"/>
      <c r="P170" s="180"/>
      <c r="Q170" s="180"/>
      <c r="R170" s="4" t="s">
        <v>131</v>
      </c>
      <c r="S170" s="223" t="s">
        <v>506</v>
      </c>
    </row>
    <row r="171" spans="1:19" ht="13.2" x14ac:dyDescent="0.25">
      <c r="A171" s="1" t="s">
        <v>140</v>
      </c>
      <c r="B171" s="48"/>
      <c r="C171" s="49" t="s">
        <v>634</v>
      </c>
      <c r="D171" s="48">
        <v>12</v>
      </c>
      <c r="E171" s="48" t="s">
        <v>26</v>
      </c>
      <c r="F171" s="50">
        <v>4000000</v>
      </c>
      <c r="G171" s="122">
        <f>ROUNDDOWN(D171*F171,-3)</f>
        <v>48000000</v>
      </c>
      <c r="H171" s="150"/>
      <c r="I171" s="201" t="s">
        <v>634</v>
      </c>
      <c r="J171" s="389">
        <v>8</v>
      </c>
      <c r="K171" s="202" t="s">
        <v>26</v>
      </c>
      <c r="L171" s="204">
        <v>5600000</v>
      </c>
      <c r="M171" s="204">
        <f>ROUNDDOWN(J171*L171,-3)</f>
        <v>44800000</v>
      </c>
      <c r="N171" s="376">
        <f>Reviu[[#This Row],[JUMLAH]]-Reviu[[#This Row],[JUMLAH ]]</f>
        <v>3200000</v>
      </c>
      <c r="O171" s="187"/>
      <c r="P171" s="180"/>
      <c r="Q171" s="180"/>
    </row>
    <row r="172" spans="1:19" ht="13.2" x14ac:dyDescent="0.25">
      <c r="A172" s="1" t="s">
        <v>141</v>
      </c>
      <c r="B172" s="51" t="s">
        <v>582</v>
      </c>
      <c r="C172" s="52" t="s">
        <v>80</v>
      </c>
      <c r="D172" s="51"/>
      <c r="E172" s="51"/>
      <c r="F172" s="53"/>
      <c r="G172" s="123">
        <f>G173</f>
        <v>2100000</v>
      </c>
      <c r="H172" s="151" t="s">
        <v>582</v>
      </c>
      <c r="I172" s="52" t="s">
        <v>80</v>
      </c>
      <c r="J172" s="51"/>
      <c r="K172" s="51"/>
      <c r="L172" s="53"/>
      <c r="M172" s="53">
        <f>M173</f>
        <v>2100000</v>
      </c>
      <c r="N172" s="324">
        <f>N173</f>
        <v>0</v>
      </c>
      <c r="O172" s="207"/>
      <c r="P172" s="180"/>
      <c r="Q172" s="180"/>
      <c r="R172" s="4" t="s">
        <v>131</v>
      </c>
      <c r="S172" s="223" t="s">
        <v>506</v>
      </c>
    </row>
    <row r="173" spans="1:19" ht="13.2" x14ac:dyDescent="0.25">
      <c r="A173" s="1" t="s">
        <v>142</v>
      </c>
      <c r="B173" s="48"/>
      <c r="C173" s="49" t="s">
        <v>635</v>
      </c>
      <c r="D173" s="48">
        <v>14</v>
      </c>
      <c r="E173" s="48" t="s">
        <v>26</v>
      </c>
      <c r="F173" s="50">
        <v>150000</v>
      </c>
      <c r="G173" s="122">
        <f>ROUNDDOWN(D173*F173,-3)</f>
        <v>2100000</v>
      </c>
      <c r="H173" s="150"/>
      <c r="I173" s="49" t="s">
        <v>635</v>
      </c>
      <c r="J173" s="48">
        <v>14</v>
      </c>
      <c r="K173" s="48" t="s">
        <v>26</v>
      </c>
      <c r="L173" s="50">
        <v>150000</v>
      </c>
      <c r="M173" s="50">
        <f>ROUNDDOWN(J173*L173,-3)</f>
        <v>2100000</v>
      </c>
      <c r="N173" s="247">
        <f>Reviu[[#This Row],[JUMLAH]]-Reviu[[#This Row],[JUMLAH ]]</f>
        <v>0</v>
      </c>
      <c r="O173" s="178"/>
      <c r="P173" s="180"/>
      <c r="Q173" s="180"/>
    </row>
    <row r="174" spans="1:19" ht="13.2" x14ac:dyDescent="0.25">
      <c r="A174" s="1" t="s">
        <v>143</v>
      </c>
      <c r="B174" s="93" t="s">
        <v>38</v>
      </c>
      <c r="C174" s="94" t="s">
        <v>636</v>
      </c>
      <c r="D174" s="93"/>
      <c r="E174" s="93"/>
      <c r="F174" s="95"/>
      <c r="G174" s="137">
        <f>SUM(G175,G178,G180)</f>
        <v>572300000</v>
      </c>
      <c r="H174" s="165" t="s">
        <v>38</v>
      </c>
      <c r="I174" s="94" t="s">
        <v>1009</v>
      </c>
      <c r="J174" s="93"/>
      <c r="K174" s="93"/>
      <c r="L174" s="95"/>
      <c r="M174" s="95">
        <f>SUM(M175,M178,M180)</f>
        <v>498618000</v>
      </c>
      <c r="N174" s="345">
        <f>SUM(N175,N178,N180)</f>
        <v>73682000</v>
      </c>
      <c r="O174" s="207"/>
      <c r="P174" s="384" t="s">
        <v>505</v>
      </c>
      <c r="Q174" s="384" t="s">
        <v>506</v>
      </c>
      <c r="S174" s="223"/>
    </row>
    <row r="175" spans="1:19" ht="13.2" x14ac:dyDescent="0.25">
      <c r="A175" s="1" t="s">
        <v>144</v>
      </c>
      <c r="B175" s="57" t="s">
        <v>523</v>
      </c>
      <c r="C175" s="58" t="s">
        <v>24</v>
      </c>
      <c r="D175" s="57"/>
      <c r="E175" s="57"/>
      <c r="F175" s="59"/>
      <c r="G175" s="125">
        <f>SUM(G176:G177)</f>
        <v>10000000</v>
      </c>
      <c r="H175" s="153" t="s">
        <v>523</v>
      </c>
      <c r="I175" s="58" t="s">
        <v>24</v>
      </c>
      <c r="J175" s="57"/>
      <c r="K175" s="57"/>
      <c r="L175" s="59"/>
      <c r="M175" s="59">
        <f>SUM(M176:M177)</f>
        <v>5000000</v>
      </c>
      <c r="N175" s="325">
        <f>SUM(N176:N177)</f>
        <v>5000000</v>
      </c>
      <c r="O175" s="207"/>
      <c r="P175" s="180"/>
      <c r="Q175" s="180"/>
      <c r="R175" s="4" t="s">
        <v>131</v>
      </c>
      <c r="S175" s="223" t="s">
        <v>506</v>
      </c>
    </row>
    <row r="176" spans="1:19" ht="13.2" x14ac:dyDescent="0.25">
      <c r="A176" s="1" t="s">
        <v>145</v>
      </c>
      <c r="B176" s="48"/>
      <c r="C176" s="49" t="s">
        <v>637</v>
      </c>
      <c r="D176" s="48">
        <v>4</v>
      </c>
      <c r="E176" s="48" t="s">
        <v>120</v>
      </c>
      <c r="F176" s="50">
        <v>1500000</v>
      </c>
      <c r="G176" s="122">
        <f>ROUNDDOWN(D176*F176,-3)</f>
        <v>6000000</v>
      </c>
      <c r="H176" s="150"/>
      <c r="I176" s="201" t="s">
        <v>637</v>
      </c>
      <c r="J176" s="389">
        <v>2</v>
      </c>
      <c r="K176" s="202" t="s">
        <v>120</v>
      </c>
      <c r="L176" s="204">
        <v>1500000</v>
      </c>
      <c r="M176" s="204">
        <f>ROUNDDOWN(J176*L176,-3)</f>
        <v>3000000</v>
      </c>
      <c r="N176" s="376">
        <f>Reviu[[#This Row],[JUMLAH]]-Reviu[[#This Row],[JUMLAH ]]</f>
        <v>3000000</v>
      </c>
      <c r="O176" s="187"/>
      <c r="P176" s="180"/>
      <c r="Q176" s="180"/>
    </row>
    <row r="177" spans="1:19" ht="13.2" x14ac:dyDescent="0.25">
      <c r="A177" s="1" t="s">
        <v>146</v>
      </c>
      <c r="B177" s="48"/>
      <c r="C177" s="49" t="s">
        <v>638</v>
      </c>
      <c r="D177" s="48">
        <v>4</v>
      </c>
      <c r="E177" s="48" t="s">
        <v>120</v>
      </c>
      <c r="F177" s="50">
        <v>1000000</v>
      </c>
      <c r="G177" s="122">
        <f>ROUNDDOWN(D177*F177,-3)</f>
        <v>4000000</v>
      </c>
      <c r="H177" s="150"/>
      <c r="I177" s="201" t="s">
        <v>638</v>
      </c>
      <c r="J177" s="389">
        <v>2</v>
      </c>
      <c r="K177" s="202" t="s">
        <v>120</v>
      </c>
      <c r="L177" s="204">
        <v>1000000</v>
      </c>
      <c r="M177" s="204">
        <f>ROUNDDOWN(J177*L177,-3)</f>
        <v>2000000</v>
      </c>
      <c r="N177" s="376">
        <f>Reviu[[#This Row],[JUMLAH]]-Reviu[[#This Row],[JUMLAH ]]</f>
        <v>2000000</v>
      </c>
      <c r="O177" s="187"/>
      <c r="P177" s="180"/>
      <c r="Q177" s="180"/>
    </row>
    <row r="178" spans="1:19" ht="13.2" x14ac:dyDescent="0.25">
      <c r="A178" s="1" t="s">
        <v>639</v>
      </c>
      <c r="B178" s="51" t="s">
        <v>524</v>
      </c>
      <c r="C178" s="52" t="s">
        <v>73</v>
      </c>
      <c r="D178" s="51"/>
      <c r="E178" s="51"/>
      <c r="F178" s="53"/>
      <c r="G178" s="123">
        <f>G179</f>
        <v>7800000</v>
      </c>
      <c r="H178" s="151" t="s">
        <v>524</v>
      </c>
      <c r="I178" s="52" t="s">
        <v>73</v>
      </c>
      <c r="J178" s="51"/>
      <c r="K178" s="51"/>
      <c r="L178" s="53"/>
      <c r="M178" s="53">
        <f>M179</f>
        <v>7800000</v>
      </c>
      <c r="N178" s="324">
        <f>N179</f>
        <v>0</v>
      </c>
      <c r="O178" s="207"/>
      <c r="P178" s="180"/>
      <c r="Q178" s="180"/>
      <c r="R178" s="4" t="s">
        <v>131</v>
      </c>
      <c r="S178" s="223" t="s">
        <v>506</v>
      </c>
    </row>
    <row r="179" spans="1:19" ht="13.2" x14ac:dyDescent="0.25">
      <c r="A179" s="1" t="s">
        <v>640</v>
      </c>
      <c r="B179" s="48"/>
      <c r="C179" s="49" t="s">
        <v>621</v>
      </c>
      <c r="D179" s="48">
        <v>12</v>
      </c>
      <c r="E179" s="48" t="s">
        <v>120</v>
      </c>
      <c r="F179" s="50">
        <v>650000</v>
      </c>
      <c r="G179" s="122">
        <f>ROUNDDOWN(D179*F179,-3)</f>
        <v>7800000</v>
      </c>
      <c r="H179" s="150"/>
      <c r="I179" s="49" t="s">
        <v>960</v>
      </c>
      <c r="J179" s="48">
        <v>2</v>
      </c>
      <c r="K179" s="48" t="s">
        <v>120</v>
      </c>
      <c r="L179" s="50">
        <v>3900000</v>
      </c>
      <c r="M179" s="50">
        <f>ROUNDDOWN(J179*L179,-3)</f>
        <v>7800000</v>
      </c>
      <c r="N179" s="247">
        <f>Reviu[[#This Row],[JUMLAH]]-Reviu[[#This Row],[JUMLAH ]]</f>
        <v>0</v>
      </c>
      <c r="O179" s="178"/>
      <c r="P179" s="180"/>
      <c r="Q179" s="180"/>
    </row>
    <row r="180" spans="1:19" ht="13.2" x14ac:dyDescent="0.25">
      <c r="A180" s="1" t="s">
        <v>148</v>
      </c>
      <c r="B180" s="45" t="s">
        <v>525</v>
      </c>
      <c r="C180" s="46" t="s">
        <v>35</v>
      </c>
      <c r="D180" s="45"/>
      <c r="E180" s="45"/>
      <c r="F180" s="47"/>
      <c r="G180" s="121">
        <f>SUM(G181:G182)</f>
        <v>554500000</v>
      </c>
      <c r="H180" s="149" t="s">
        <v>525</v>
      </c>
      <c r="I180" s="46" t="s">
        <v>35</v>
      </c>
      <c r="J180" s="45"/>
      <c r="K180" s="45"/>
      <c r="L180" s="47"/>
      <c r="M180" s="47">
        <f>SUM(M181:M182)</f>
        <v>485818000</v>
      </c>
      <c r="N180" s="323">
        <f>SUM(N181:N182)</f>
        <v>68682000</v>
      </c>
      <c r="O180" s="207"/>
      <c r="P180" s="180"/>
      <c r="Q180" s="180"/>
      <c r="R180" s="4" t="s">
        <v>131</v>
      </c>
      <c r="S180" s="223" t="s">
        <v>506</v>
      </c>
    </row>
    <row r="181" spans="1:19" ht="26.4" x14ac:dyDescent="0.25">
      <c r="A181" s="1" t="s">
        <v>149</v>
      </c>
      <c r="B181" s="48"/>
      <c r="C181" s="49" t="s">
        <v>641</v>
      </c>
      <c r="D181" s="48">
        <v>55</v>
      </c>
      <c r="E181" s="48" t="s">
        <v>26</v>
      </c>
      <c r="F181" s="50">
        <v>6075000</v>
      </c>
      <c r="G181" s="122">
        <f>ROUNDDOWN(D181*F181,-3)</f>
        <v>334125000</v>
      </c>
      <c r="H181" s="150"/>
      <c r="I181" s="201" t="s">
        <v>1010</v>
      </c>
      <c r="J181" s="389">
        <v>68</v>
      </c>
      <c r="K181" s="202" t="s">
        <v>26</v>
      </c>
      <c r="L181" s="204">
        <v>7144383</v>
      </c>
      <c r="M181" s="204">
        <f>ROUNDDOWN(J181*L181,-3)</f>
        <v>485818000</v>
      </c>
      <c r="N181" s="375">
        <f>Reviu[[#This Row],[JUMLAH]]-Reviu[[#This Row],[JUMLAH ]]</f>
        <v>-151693000</v>
      </c>
      <c r="O181" s="187"/>
      <c r="P181" s="180"/>
      <c r="Q181" s="180"/>
    </row>
    <row r="182" spans="1:19" ht="26.4" x14ac:dyDescent="0.25">
      <c r="A182" s="1" t="s">
        <v>150</v>
      </c>
      <c r="B182" s="48"/>
      <c r="C182" s="49" t="s">
        <v>642</v>
      </c>
      <c r="D182" s="48">
        <v>36</v>
      </c>
      <c r="E182" s="48" t="s">
        <v>26</v>
      </c>
      <c r="F182" s="50">
        <v>6121528</v>
      </c>
      <c r="G182" s="122">
        <f>ROUNDDOWN(D182*F182,-3)</f>
        <v>220375000</v>
      </c>
      <c r="H182" s="150"/>
      <c r="I182" s="217"/>
      <c r="J182" s="391"/>
      <c r="K182" s="218"/>
      <c r="L182" s="219"/>
      <c r="M182" s="219">
        <f>ROUNDDOWN(J182*L182,-3)</f>
        <v>0</v>
      </c>
      <c r="N182" s="374">
        <f>Reviu[[#This Row],[JUMLAH]]-Reviu[[#This Row],[JUMLAH ]]</f>
        <v>220375000</v>
      </c>
      <c r="O182" s="187"/>
      <c r="P182" s="180"/>
      <c r="Q182" s="180"/>
    </row>
    <row r="183" spans="1:19" ht="26.4" x14ac:dyDescent="0.25">
      <c r="A183" s="1" t="s">
        <v>151</v>
      </c>
      <c r="B183" s="63" t="s">
        <v>91</v>
      </c>
      <c r="C183" s="64" t="s">
        <v>152</v>
      </c>
      <c r="D183" s="63"/>
      <c r="E183" s="63"/>
      <c r="F183" s="65"/>
      <c r="G183" s="127">
        <f>SUM(G184,G189,G191,G193)</f>
        <v>78000000</v>
      </c>
      <c r="H183" s="155" t="s">
        <v>91</v>
      </c>
      <c r="I183" s="64" t="s">
        <v>152</v>
      </c>
      <c r="J183" s="63"/>
      <c r="K183" s="63"/>
      <c r="L183" s="65"/>
      <c r="M183" s="65">
        <f>SUM(M184,M189,M191,M193)</f>
        <v>60500000</v>
      </c>
      <c r="N183" s="327">
        <f>SUM(N184,N189,N191,N193)</f>
        <v>17500000</v>
      </c>
      <c r="O183" s="207"/>
      <c r="P183" s="384" t="s">
        <v>505</v>
      </c>
      <c r="Q183" s="384" t="s">
        <v>506</v>
      </c>
      <c r="S183" s="223"/>
    </row>
    <row r="184" spans="1:19" ht="13.2" x14ac:dyDescent="0.25">
      <c r="A184" s="1" t="s">
        <v>153</v>
      </c>
      <c r="B184" s="57" t="s">
        <v>523</v>
      </c>
      <c r="C184" s="58" t="s">
        <v>24</v>
      </c>
      <c r="D184" s="57"/>
      <c r="E184" s="57"/>
      <c r="F184" s="59"/>
      <c r="G184" s="125">
        <f>SUM(G185:G188)</f>
        <v>34000000</v>
      </c>
      <c r="H184" s="153" t="s">
        <v>523</v>
      </c>
      <c r="I184" s="58" t="s">
        <v>24</v>
      </c>
      <c r="J184" s="57"/>
      <c r="K184" s="57"/>
      <c r="L184" s="59"/>
      <c r="M184" s="59">
        <f>SUM(M185:M188)</f>
        <v>18000000</v>
      </c>
      <c r="N184" s="325">
        <f>SUM(N185:N188)</f>
        <v>16000000</v>
      </c>
      <c r="O184" s="207"/>
      <c r="P184" s="180"/>
      <c r="Q184" s="180"/>
      <c r="R184" s="4" t="s">
        <v>131</v>
      </c>
      <c r="S184" s="223" t="s">
        <v>506</v>
      </c>
    </row>
    <row r="185" spans="1:19" ht="13.2" x14ac:dyDescent="0.25">
      <c r="A185" s="1" t="s">
        <v>154</v>
      </c>
      <c r="B185" s="48"/>
      <c r="C185" s="49" t="s">
        <v>630</v>
      </c>
      <c r="D185" s="48">
        <v>8</v>
      </c>
      <c r="E185" s="48" t="s">
        <v>120</v>
      </c>
      <c r="F185" s="50">
        <v>1000000</v>
      </c>
      <c r="G185" s="122">
        <f>ROUNDDOWN(D185*F185,-3)</f>
        <v>8000000</v>
      </c>
      <c r="H185" s="150"/>
      <c r="I185" s="201" t="s">
        <v>630</v>
      </c>
      <c r="J185" s="389">
        <v>4</v>
      </c>
      <c r="K185" s="202" t="s">
        <v>120</v>
      </c>
      <c r="L185" s="204">
        <v>1000000</v>
      </c>
      <c r="M185" s="204">
        <f>ROUNDDOWN(J185*L185,-3)</f>
        <v>4000000</v>
      </c>
      <c r="N185" s="376">
        <f>Reviu[[#This Row],[JUMLAH]]-Reviu[[#This Row],[JUMLAH ]]</f>
        <v>4000000</v>
      </c>
      <c r="O185" s="187"/>
      <c r="P185" s="180"/>
      <c r="Q185" s="180"/>
    </row>
    <row r="186" spans="1:19" ht="13.2" x14ac:dyDescent="0.25">
      <c r="A186" s="1" t="s">
        <v>155</v>
      </c>
      <c r="B186" s="48"/>
      <c r="C186" s="49" t="s">
        <v>562</v>
      </c>
      <c r="D186" s="48">
        <v>8</v>
      </c>
      <c r="E186" s="48" t="s">
        <v>120</v>
      </c>
      <c r="F186" s="50">
        <v>1500000</v>
      </c>
      <c r="G186" s="122">
        <f>ROUNDDOWN(D186*F186,-3)</f>
        <v>12000000</v>
      </c>
      <c r="H186" s="150"/>
      <c r="I186" s="201" t="s">
        <v>562</v>
      </c>
      <c r="J186" s="389">
        <v>4</v>
      </c>
      <c r="K186" s="202" t="s">
        <v>120</v>
      </c>
      <c r="L186" s="204">
        <v>1500000</v>
      </c>
      <c r="M186" s="204">
        <f>ROUNDDOWN(J186*L186,-3)</f>
        <v>6000000</v>
      </c>
      <c r="N186" s="376">
        <f>Reviu[[#This Row],[JUMLAH]]-Reviu[[#This Row],[JUMLAH ]]</f>
        <v>6000000</v>
      </c>
      <c r="O186" s="187"/>
      <c r="P186" s="180"/>
      <c r="Q186" s="180"/>
    </row>
    <row r="187" spans="1:19" ht="13.2" x14ac:dyDescent="0.25">
      <c r="A187" s="1" t="s">
        <v>156</v>
      </c>
      <c r="B187" s="48"/>
      <c r="C187" s="49" t="s">
        <v>563</v>
      </c>
      <c r="D187" s="48">
        <v>8</v>
      </c>
      <c r="E187" s="48" t="s">
        <v>120</v>
      </c>
      <c r="F187" s="50">
        <v>1000000</v>
      </c>
      <c r="G187" s="122">
        <f>ROUNDDOWN(D187*F187,-3)</f>
        <v>8000000</v>
      </c>
      <c r="H187" s="150"/>
      <c r="I187" s="201" t="s">
        <v>563</v>
      </c>
      <c r="J187" s="389">
        <v>4</v>
      </c>
      <c r="K187" s="202" t="s">
        <v>120</v>
      </c>
      <c r="L187" s="204">
        <v>1000000</v>
      </c>
      <c r="M187" s="204">
        <f>ROUNDDOWN(J187*L187,-3)</f>
        <v>4000000</v>
      </c>
      <c r="N187" s="376">
        <f>Reviu[[#This Row],[JUMLAH]]-Reviu[[#This Row],[JUMLAH ]]</f>
        <v>4000000</v>
      </c>
      <c r="O187" s="187"/>
      <c r="P187" s="180"/>
      <c r="Q187" s="180"/>
    </row>
    <row r="188" spans="1:19" ht="13.2" x14ac:dyDescent="0.25">
      <c r="A188" s="1" t="s">
        <v>157</v>
      </c>
      <c r="B188" s="48"/>
      <c r="C188" s="49" t="s">
        <v>643</v>
      </c>
      <c r="D188" s="48">
        <v>12</v>
      </c>
      <c r="E188" s="48" t="s">
        <v>633</v>
      </c>
      <c r="F188" s="50">
        <v>500000</v>
      </c>
      <c r="G188" s="122">
        <f>ROUNDDOWN(D188*F188,-3)</f>
        <v>6000000</v>
      </c>
      <c r="H188" s="150"/>
      <c r="I188" s="201" t="s">
        <v>643</v>
      </c>
      <c r="J188" s="389">
        <v>8</v>
      </c>
      <c r="K188" s="202" t="s">
        <v>633</v>
      </c>
      <c r="L188" s="204">
        <v>500000</v>
      </c>
      <c r="M188" s="204">
        <f>ROUNDDOWN(J188*L188,-3)</f>
        <v>4000000</v>
      </c>
      <c r="N188" s="376">
        <f>Reviu[[#This Row],[JUMLAH]]-Reviu[[#This Row],[JUMLAH ]]</f>
        <v>2000000</v>
      </c>
      <c r="O188" s="187"/>
      <c r="P188" s="180"/>
      <c r="Q188" s="180"/>
    </row>
    <row r="189" spans="1:19" ht="13.2" x14ac:dyDescent="0.25">
      <c r="A189" s="1" t="s">
        <v>158</v>
      </c>
      <c r="B189" s="51" t="s">
        <v>532</v>
      </c>
      <c r="C189" s="52" t="s">
        <v>159</v>
      </c>
      <c r="D189" s="51"/>
      <c r="E189" s="51"/>
      <c r="F189" s="53"/>
      <c r="G189" s="123">
        <f>G190</f>
        <v>3000000</v>
      </c>
      <c r="H189" s="151" t="s">
        <v>532</v>
      </c>
      <c r="I189" s="52" t="s">
        <v>159</v>
      </c>
      <c r="J189" s="51"/>
      <c r="K189" s="51"/>
      <c r="L189" s="53"/>
      <c r="M189" s="53">
        <f>M190</f>
        <v>3000000</v>
      </c>
      <c r="N189" s="324">
        <f>N190</f>
        <v>0</v>
      </c>
      <c r="O189" s="207"/>
      <c r="P189" s="180"/>
      <c r="Q189" s="180"/>
      <c r="R189" s="4" t="s">
        <v>131</v>
      </c>
      <c r="S189" s="223" t="s">
        <v>506</v>
      </c>
    </row>
    <row r="190" spans="1:19" ht="13.2" x14ac:dyDescent="0.25">
      <c r="A190" s="1" t="s">
        <v>160</v>
      </c>
      <c r="B190" s="48"/>
      <c r="C190" s="49" t="s">
        <v>644</v>
      </c>
      <c r="D190" s="48">
        <v>2</v>
      </c>
      <c r="E190" s="48" t="s">
        <v>161</v>
      </c>
      <c r="F190" s="50">
        <v>1500000</v>
      </c>
      <c r="G190" s="122">
        <f>ROUNDDOWN(D190*F190,-3)</f>
        <v>3000000</v>
      </c>
      <c r="H190" s="150"/>
      <c r="I190" s="49" t="s">
        <v>644</v>
      </c>
      <c r="J190" s="48">
        <v>2</v>
      </c>
      <c r="K190" s="48" t="s">
        <v>161</v>
      </c>
      <c r="L190" s="50">
        <v>1500000</v>
      </c>
      <c r="M190" s="50">
        <f>ROUNDDOWN(J190*L190,-3)</f>
        <v>3000000</v>
      </c>
      <c r="N190" s="247">
        <f>Reviu[[#This Row],[JUMLAH]]-Reviu[[#This Row],[JUMLAH ]]</f>
        <v>0</v>
      </c>
      <c r="O190" s="178"/>
      <c r="P190" s="180"/>
      <c r="Q190" s="180"/>
    </row>
    <row r="191" spans="1:19" ht="13.2" x14ac:dyDescent="0.25">
      <c r="A191" s="1" t="s">
        <v>162</v>
      </c>
      <c r="B191" s="51" t="s">
        <v>525</v>
      </c>
      <c r="C191" s="52" t="s">
        <v>35</v>
      </c>
      <c r="D191" s="51"/>
      <c r="E191" s="51"/>
      <c r="F191" s="53"/>
      <c r="G191" s="123">
        <f>G192</f>
        <v>38000000</v>
      </c>
      <c r="H191" s="151" t="s">
        <v>525</v>
      </c>
      <c r="I191" s="52" t="s">
        <v>35</v>
      </c>
      <c r="J191" s="51"/>
      <c r="K191" s="51"/>
      <c r="L191" s="53"/>
      <c r="M191" s="53">
        <f>M192</f>
        <v>38000000</v>
      </c>
      <c r="N191" s="324">
        <f>N192</f>
        <v>0</v>
      </c>
      <c r="O191" s="207"/>
      <c r="P191" s="180"/>
      <c r="Q191" s="180"/>
      <c r="R191" s="4" t="s">
        <v>131</v>
      </c>
      <c r="S191" s="223" t="s">
        <v>506</v>
      </c>
    </row>
    <row r="192" spans="1:19" ht="26.4" x14ac:dyDescent="0.25">
      <c r="A192" s="1" t="s">
        <v>163</v>
      </c>
      <c r="B192" s="48"/>
      <c r="C192" s="49" t="s">
        <v>645</v>
      </c>
      <c r="D192" s="48">
        <v>8</v>
      </c>
      <c r="E192" s="48" t="s">
        <v>26</v>
      </c>
      <c r="F192" s="50">
        <v>4750000</v>
      </c>
      <c r="G192" s="122">
        <f>ROUNDDOWN(D192*F192,-3)</f>
        <v>38000000</v>
      </c>
      <c r="H192" s="150"/>
      <c r="I192" s="49" t="s">
        <v>961</v>
      </c>
      <c r="J192" s="48">
        <v>8</v>
      </c>
      <c r="K192" s="48" t="s">
        <v>26</v>
      </c>
      <c r="L192" s="50">
        <v>4750000</v>
      </c>
      <c r="M192" s="50">
        <f>ROUNDDOWN(J192*L192,-3)</f>
        <v>38000000</v>
      </c>
      <c r="N192" s="418">
        <f>Reviu[[#This Row],[JUMLAH]]-Reviu[[#This Row],[JUMLAH ]]</f>
        <v>0</v>
      </c>
      <c r="O192" s="187"/>
      <c r="P192" s="180"/>
      <c r="Q192" s="180"/>
    </row>
    <row r="193" spans="1:19" ht="13.2" x14ac:dyDescent="0.25">
      <c r="A193" s="1" t="s">
        <v>164</v>
      </c>
      <c r="B193" s="57" t="s">
        <v>582</v>
      </c>
      <c r="C193" s="58" t="s">
        <v>80</v>
      </c>
      <c r="D193" s="57"/>
      <c r="E193" s="57"/>
      <c r="F193" s="59"/>
      <c r="G193" s="125">
        <f>G194</f>
        <v>3000000</v>
      </c>
      <c r="H193" s="153" t="s">
        <v>582</v>
      </c>
      <c r="I193" s="58" t="s">
        <v>80</v>
      </c>
      <c r="J193" s="57"/>
      <c r="K193" s="57"/>
      <c r="L193" s="59"/>
      <c r="M193" s="59">
        <f>M194</f>
        <v>1500000</v>
      </c>
      <c r="N193" s="354">
        <f>N194</f>
        <v>1500000</v>
      </c>
      <c r="O193" s="207"/>
      <c r="P193" s="180"/>
      <c r="Q193" s="180"/>
      <c r="R193" s="4" t="s">
        <v>131</v>
      </c>
      <c r="S193" s="223" t="s">
        <v>506</v>
      </c>
    </row>
    <row r="194" spans="1:19" ht="13.2" x14ac:dyDescent="0.25">
      <c r="A194" s="1" t="s">
        <v>165</v>
      </c>
      <c r="B194" s="48"/>
      <c r="C194" s="49" t="s">
        <v>646</v>
      </c>
      <c r="D194" s="48">
        <v>20</v>
      </c>
      <c r="E194" s="48" t="s">
        <v>26</v>
      </c>
      <c r="F194" s="50">
        <v>150000</v>
      </c>
      <c r="G194" s="122">
        <f>ROUNDDOWN(D194*F194,-3)</f>
        <v>3000000</v>
      </c>
      <c r="H194" s="150"/>
      <c r="I194" s="201" t="s">
        <v>646</v>
      </c>
      <c r="J194" s="389">
        <v>10</v>
      </c>
      <c r="K194" s="202" t="s">
        <v>26</v>
      </c>
      <c r="L194" s="204">
        <v>150000</v>
      </c>
      <c r="M194" s="204">
        <f>ROUNDDOWN(J194*L194,-3)</f>
        <v>1500000</v>
      </c>
      <c r="N194" s="375">
        <f>Reviu[[#This Row],[JUMLAH]]-Reviu[[#This Row],[JUMLAH ]]</f>
        <v>1500000</v>
      </c>
      <c r="O194" s="187"/>
      <c r="P194" s="180"/>
      <c r="Q194" s="180"/>
    </row>
    <row r="195" spans="1:19" ht="13.2" x14ac:dyDescent="0.25">
      <c r="A195" s="1" t="s">
        <v>166</v>
      </c>
      <c r="B195" s="63" t="s">
        <v>167</v>
      </c>
      <c r="C195" s="64" t="s">
        <v>168</v>
      </c>
      <c r="D195" s="63"/>
      <c r="E195" s="63"/>
      <c r="F195" s="65"/>
      <c r="G195" s="127">
        <f>SUM(G196,G202,G204)</f>
        <v>65000000</v>
      </c>
      <c r="H195" s="155" t="s">
        <v>167</v>
      </c>
      <c r="I195" s="64" t="s">
        <v>168</v>
      </c>
      <c r="J195" s="63"/>
      <c r="K195" s="63"/>
      <c r="L195" s="65"/>
      <c r="M195" s="65">
        <f>SUM(M196,M202,M204)</f>
        <v>63300000</v>
      </c>
      <c r="N195" s="327">
        <f>SUM(N196,N202,N204)</f>
        <v>1700000</v>
      </c>
      <c r="O195" s="207"/>
      <c r="P195" s="384" t="s">
        <v>505</v>
      </c>
      <c r="Q195" s="384" t="s">
        <v>506</v>
      </c>
      <c r="S195" s="223"/>
    </row>
    <row r="196" spans="1:19" ht="13.2" x14ac:dyDescent="0.25">
      <c r="A196" s="1" t="s">
        <v>169</v>
      </c>
      <c r="B196" s="51" t="s">
        <v>523</v>
      </c>
      <c r="C196" s="52" t="s">
        <v>24</v>
      </c>
      <c r="D196" s="51"/>
      <c r="E196" s="51"/>
      <c r="F196" s="53"/>
      <c r="G196" s="123">
        <f>SUM(G197:G200)</f>
        <v>22000000</v>
      </c>
      <c r="H196" s="151" t="s">
        <v>523</v>
      </c>
      <c r="I196" s="52" t="s">
        <v>24</v>
      </c>
      <c r="J196" s="51"/>
      <c r="K196" s="51"/>
      <c r="L196" s="53"/>
      <c r="M196" s="53">
        <f>SUM(M197:M201)</f>
        <v>21500000</v>
      </c>
      <c r="N196" s="324">
        <f>SUM(N197:N201)</f>
        <v>500000</v>
      </c>
      <c r="O196" s="207"/>
      <c r="P196" s="180"/>
      <c r="Q196" s="180"/>
      <c r="R196" s="4" t="s">
        <v>131</v>
      </c>
      <c r="S196" s="223" t="s">
        <v>506</v>
      </c>
    </row>
    <row r="197" spans="1:19" ht="13.2" x14ac:dyDescent="0.25">
      <c r="A197" s="1" t="s">
        <v>170</v>
      </c>
      <c r="B197" s="48"/>
      <c r="C197" s="49" t="s">
        <v>630</v>
      </c>
      <c r="D197" s="48">
        <v>4</v>
      </c>
      <c r="E197" s="48" t="s">
        <v>120</v>
      </c>
      <c r="F197" s="50">
        <v>1500000</v>
      </c>
      <c r="G197" s="122">
        <f>ROUNDDOWN(D197*F197,-3)</f>
        <v>6000000</v>
      </c>
      <c r="H197" s="150"/>
      <c r="I197" s="49" t="s">
        <v>630</v>
      </c>
      <c r="J197" s="48">
        <v>4</v>
      </c>
      <c r="K197" s="48" t="s">
        <v>120</v>
      </c>
      <c r="L197" s="50">
        <v>1500000</v>
      </c>
      <c r="M197" s="50">
        <f>ROUNDDOWN(J197*L197,-3)</f>
        <v>6000000</v>
      </c>
      <c r="N197" s="247">
        <f>Reviu[[#This Row],[JUMLAH]]-Reviu[[#This Row],[JUMLAH ]]</f>
        <v>0</v>
      </c>
      <c r="O197" s="207"/>
      <c r="P197" s="180"/>
      <c r="Q197" s="180"/>
    </row>
    <row r="198" spans="1:19" ht="13.2" x14ac:dyDescent="0.25">
      <c r="A198" s="1" t="s">
        <v>171</v>
      </c>
      <c r="B198" s="48"/>
      <c r="C198" s="49" t="s">
        <v>562</v>
      </c>
      <c r="D198" s="48">
        <v>4</v>
      </c>
      <c r="E198" s="48" t="s">
        <v>120</v>
      </c>
      <c r="F198" s="50">
        <v>1500000</v>
      </c>
      <c r="G198" s="122">
        <f>ROUNDDOWN(D198*F198,-3)</f>
        <v>6000000</v>
      </c>
      <c r="H198" s="150"/>
      <c r="I198" s="49" t="s">
        <v>562</v>
      </c>
      <c r="J198" s="48">
        <v>4</v>
      </c>
      <c r="K198" s="48" t="s">
        <v>120</v>
      </c>
      <c r="L198" s="50">
        <v>1500000</v>
      </c>
      <c r="M198" s="50">
        <f>ROUNDDOWN(J198*L198,-3)</f>
        <v>6000000</v>
      </c>
      <c r="N198" s="247">
        <f>Reviu[[#This Row],[JUMLAH]]-Reviu[[#This Row],[JUMLAH ]]</f>
        <v>0</v>
      </c>
      <c r="O198" s="207"/>
      <c r="P198" s="180"/>
      <c r="Q198" s="180"/>
    </row>
    <row r="199" spans="1:19" ht="13.2" x14ac:dyDescent="0.25">
      <c r="A199" s="1" t="s">
        <v>172</v>
      </c>
      <c r="B199" s="48"/>
      <c r="C199" s="49" t="s">
        <v>563</v>
      </c>
      <c r="D199" s="48">
        <v>4</v>
      </c>
      <c r="E199" s="48" t="s">
        <v>120</v>
      </c>
      <c r="F199" s="50">
        <v>1000000</v>
      </c>
      <c r="G199" s="122">
        <f>ROUNDDOWN(D199*F199,-3)</f>
        <v>4000000</v>
      </c>
      <c r="H199" s="150"/>
      <c r="I199" s="49" t="s">
        <v>563</v>
      </c>
      <c r="J199" s="48">
        <v>4</v>
      </c>
      <c r="K199" s="48" t="s">
        <v>120</v>
      </c>
      <c r="L199" s="50">
        <v>1000000</v>
      </c>
      <c r="M199" s="50">
        <f>ROUNDDOWN(J199*L199,-3)</f>
        <v>4000000</v>
      </c>
      <c r="N199" s="247">
        <f>Reviu[[#This Row],[JUMLAH]]-Reviu[[#This Row],[JUMLAH ]]</f>
        <v>0</v>
      </c>
      <c r="O199" s="207"/>
      <c r="P199" s="180"/>
      <c r="Q199" s="180"/>
    </row>
    <row r="200" spans="1:19" ht="13.2" x14ac:dyDescent="0.25">
      <c r="A200" s="1" t="s">
        <v>173</v>
      </c>
      <c r="B200" s="48"/>
      <c r="C200" s="49" t="s">
        <v>643</v>
      </c>
      <c r="D200" s="48">
        <v>12</v>
      </c>
      <c r="E200" s="48" t="s">
        <v>633</v>
      </c>
      <c r="F200" s="50">
        <v>500000</v>
      </c>
      <c r="G200" s="122">
        <f>ROUNDDOWN(D200*F200,-3)</f>
        <v>6000000</v>
      </c>
      <c r="H200" s="150"/>
      <c r="I200" s="201" t="s">
        <v>643</v>
      </c>
      <c r="J200" s="389">
        <v>8</v>
      </c>
      <c r="K200" s="202" t="s">
        <v>633</v>
      </c>
      <c r="L200" s="204">
        <v>500000</v>
      </c>
      <c r="M200" s="204">
        <f>ROUNDDOWN(J200*L200,-3)</f>
        <v>4000000</v>
      </c>
      <c r="N200" s="376">
        <f>Reviu[[#This Row],[JUMLAH]]-Reviu[[#This Row],[JUMLAH ]]</f>
        <v>2000000</v>
      </c>
      <c r="O200" s="187"/>
      <c r="P200" s="180"/>
      <c r="Q200" s="180"/>
    </row>
    <row r="201" spans="1:19" ht="13.2" x14ac:dyDescent="0.25">
      <c r="A201" s="1" t="s">
        <v>1127</v>
      </c>
      <c r="B201" s="48"/>
      <c r="C201" s="49"/>
      <c r="D201" s="48"/>
      <c r="E201" s="48"/>
      <c r="F201" s="50"/>
      <c r="G201" s="122"/>
      <c r="H201" s="150"/>
      <c r="I201" s="201" t="s">
        <v>1027</v>
      </c>
      <c r="J201" s="389">
        <v>20</v>
      </c>
      <c r="K201" s="202" t="s">
        <v>26</v>
      </c>
      <c r="L201" s="204">
        <v>75000</v>
      </c>
      <c r="M201" s="204">
        <f>ROUNDDOWN(J201*L201,-3)</f>
        <v>1500000</v>
      </c>
      <c r="N201" s="376">
        <f>Reviu[[#This Row],[JUMLAH]]-Reviu[[#This Row],[JUMLAH ]]</f>
        <v>-1500000</v>
      </c>
      <c r="O201" s="187"/>
      <c r="P201" s="180"/>
      <c r="Q201" s="180"/>
    </row>
    <row r="202" spans="1:19" ht="13.2" x14ac:dyDescent="0.25">
      <c r="A202" s="1" t="s">
        <v>174</v>
      </c>
      <c r="B202" s="51" t="s">
        <v>525</v>
      </c>
      <c r="C202" s="52" t="s">
        <v>35</v>
      </c>
      <c r="D202" s="51"/>
      <c r="E202" s="51"/>
      <c r="F202" s="53"/>
      <c r="G202" s="123">
        <f>G203</f>
        <v>40000000</v>
      </c>
      <c r="H202" s="151" t="s">
        <v>525</v>
      </c>
      <c r="I202" s="52" t="s">
        <v>35</v>
      </c>
      <c r="J202" s="51"/>
      <c r="K202" s="51"/>
      <c r="L202" s="53"/>
      <c r="M202" s="53">
        <f>M203</f>
        <v>40000000</v>
      </c>
      <c r="N202" s="324">
        <f>N203</f>
        <v>0</v>
      </c>
      <c r="O202" s="207"/>
      <c r="P202" s="180"/>
      <c r="Q202" s="180"/>
      <c r="R202" s="4" t="s">
        <v>131</v>
      </c>
      <c r="S202" s="223" t="s">
        <v>506</v>
      </c>
    </row>
    <row r="203" spans="1:19" ht="26.4" x14ac:dyDescent="0.25">
      <c r="A203" s="1" t="s">
        <v>175</v>
      </c>
      <c r="B203" s="48"/>
      <c r="C203" s="49" t="s">
        <v>647</v>
      </c>
      <c r="D203" s="48">
        <v>10</v>
      </c>
      <c r="E203" s="48" t="s">
        <v>26</v>
      </c>
      <c r="F203" s="50">
        <v>4000000</v>
      </c>
      <c r="G203" s="122">
        <f>ROUNDDOWN(D203*F203,-3)</f>
        <v>40000000</v>
      </c>
      <c r="H203" s="150"/>
      <c r="I203" s="49" t="s">
        <v>647</v>
      </c>
      <c r="J203" s="48">
        <v>10</v>
      </c>
      <c r="K203" s="48" t="s">
        <v>26</v>
      </c>
      <c r="L203" s="50">
        <v>4000000</v>
      </c>
      <c r="M203" s="50">
        <f>ROUNDDOWN(J203*L203,-3)</f>
        <v>40000000</v>
      </c>
      <c r="N203" s="247">
        <f>Reviu[[#This Row],[JUMLAH]]-Reviu[[#This Row],[JUMLAH ]]</f>
        <v>0</v>
      </c>
      <c r="O203" s="178"/>
      <c r="P203" s="180"/>
      <c r="Q203" s="180"/>
    </row>
    <row r="204" spans="1:19" ht="13.2" x14ac:dyDescent="0.25">
      <c r="A204" s="1" t="s">
        <v>648</v>
      </c>
      <c r="B204" s="51" t="s">
        <v>582</v>
      </c>
      <c r="C204" s="52" t="s">
        <v>80</v>
      </c>
      <c r="D204" s="51"/>
      <c r="E204" s="51"/>
      <c r="F204" s="53"/>
      <c r="G204" s="123">
        <f>G205</f>
        <v>3000000</v>
      </c>
      <c r="H204" s="151" t="s">
        <v>582</v>
      </c>
      <c r="I204" s="52" t="s">
        <v>80</v>
      </c>
      <c r="J204" s="51"/>
      <c r="K204" s="51"/>
      <c r="L204" s="53"/>
      <c r="M204" s="53">
        <f>M205</f>
        <v>1800000</v>
      </c>
      <c r="N204" s="324">
        <f>N205</f>
        <v>1200000</v>
      </c>
      <c r="O204" s="207"/>
      <c r="P204" s="180"/>
      <c r="Q204" s="180"/>
      <c r="R204" s="4" t="s">
        <v>131</v>
      </c>
      <c r="S204" s="223" t="s">
        <v>506</v>
      </c>
    </row>
    <row r="205" spans="1:19" ht="13.2" x14ac:dyDescent="0.25">
      <c r="A205" s="1" t="s">
        <v>649</v>
      </c>
      <c r="B205" s="48"/>
      <c r="C205" s="49" t="s">
        <v>646</v>
      </c>
      <c r="D205" s="48">
        <v>20</v>
      </c>
      <c r="E205" s="48" t="s">
        <v>26</v>
      </c>
      <c r="F205" s="50">
        <v>150000</v>
      </c>
      <c r="G205" s="122">
        <f>ROUNDDOWN(D205*F205,-3)</f>
        <v>3000000</v>
      </c>
      <c r="H205" s="150"/>
      <c r="I205" s="201" t="s">
        <v>646</v>
      </c>
      <c r="J205" s="389">
        <v>12</v>
      </c>
      <c r="K205" s="202" t="s">
        <v>26</v>
      </c>
      <c r="L205" s="204">
        <v>150000</v>
      </c>
      <c r="M205" s="204">
        <f>ROUNDDOWN(J205*L205,-3)</f>
        <v>1800000</v>
      </c>
      <c r="N205" s="376">
        <f>Reviu[[#This Row],[JUMLAH]]-Reviu[[#This Row],[JUMLAH ]]</f>
        <v>1200000</v>
      </c>
      <c r="O205" s="187"/>
      <c r="P205" s="180"/>
      <c r="Q205" s="180"/>
    </row>
    <row r="206" spans="1:19" ht="13.2" x14ac:dyDescent="0.25">
      <c r="A206" s="1" t="s">
        <v>176</v>
      </c>
      <c r="B206" s="63" t="s">
        <v>177</v>
      </c>
      <c r="C206" s="64" t="s">
        <v>178</v>
      </c>
      <c r="D206" s="63"/>
      <c r="E206" s="63"/>
      <c r="F206" s="65"/>
      <c r="G206" s="127">
        <f>SUM(G207,G213,G215,G218)</f>
        <v>82785000</v>
      </c>
      <c r="H206" s="155" t="s">
        <v>177</v>
      </c>
      <c r="I206" s="64" t="s">
        <v>178</v>
      </c>
      <c r="J206" s="63"/>
      <c r="K206" s="63"/>
      <c r="L206" s="65"/>
      <c r="M206" s="65">
        <f>SUM(M207,M213,M215,M218)</f>
        <v>150350000</v>
      </c>
      <c r="N206" s="355">
        <f>SUM(N207,N213,N215,N218)</f>
        <v>-67565000</v>
      </c>
      <c r="O206" s="207"/>
      <c r="P206" s="384" t="s">
        <v>505</v>
      </c>
      <c r="Q206" s="384" t="s">
        <v>506</v>
      </c>
      <c r="S206" s="223"/>
    </row>
    <row r="207" spans="1:19" ht="13.2" x14ac:dyDescent="0.25">
      <c r="A207" s="1" t="s">
        <v>179</v>
      </c>
      <c r="B207" s="57" t="s">
        <v>523</v>
      </c>
      <c r="C207" s="58" t="s">
        <v>24</v>
      </c>
      <c r="D207" s="57"/>
      <c r="E207" s="57"/>
      <c r="F207" s="59"/>
      <c r="G207" s="125">
        <f>SUM(G208:G211)</f>
        <v>22000000</v>
      </c>
      <c r="H207" s="153" t="s">
        <v>523</v>
      </c>
      <c r="I207" s="58" t="s">
        <v>24</v>
      </c>
      <c r="J207" s="57"/>
      <c r="K207" s="57"/>
      <c r="L207" s="59"/>
      <c r="M207" s="59">
        <f>SUM(M208:M212)</f>
        <v>20500000</v>
      </c>
      <c r="N207" s="325">
        <f>SUM(N208:N212)</f>
        <v>1500000</v>
      </c>
      <c r="O207" s="207"/>
      <c r="P207" s="180"/>
      <c r="Q207" s="180"/>
      <c r="R207" s="4" t="s">
        <v>131</v>
      </c>
      <c r="S207" s="223" t="s">
        <v>506</v>
      </c>
    </row>
    <row r="208" spans="1:19" ht="13.2" x14ac:dyDescent="0.25">
      <c r="A208" s="1" t="s">
        <v>180</v>
      </c>
      <c r="B208" s="48"/>
      <c r="C208" s="49" t="s">
        <v>630</v>
      </c>
      <c r="D208" s="48">
        <v>4</v>
      </c>
      <c r="E208" s="48" t="s">
        <v>120</v>
      </c>
      <c r="F208" s="50">
        <v>1500000</v>
      </c>
      <c r="G208" s="122">
        <f>ROUNDDOWN(D208*F208,-3)</f>
        <v>6000000</v>
      </c>
      <c r="H208" s="150"/>
      <c r="I208" s="49" t="s">
        <v>630</v>
      </c>
      <c r="J208" s="48">
        <v>4</v>
      </c>
      <c r="K208" s="48" t="s">
        <v>120</v>
      </c>
      <c r="L208" s="50">
        <v>1500000</v>
      </c>
      <c r="M208" s="50">
        <f>ROUNDDOWN(J208*L208,-3)</f>
        <v>6000000</v>
      </c>
      <c r="N208" s="247">
        <f>Reviu[[#This Row],[JUMLAH]]-Reviu[[#This Row],[JUMLAH ]]</f>
        <v>0</v>
      </c>
      <c r="O208" s="207"/>
      <c r="P208" s="180"/>
      <c r="Q208" s="180"/>
    </row>
    <row r="209" spans="1:19" ht="13.2" x14ac:dyDescent="0.25">
      <c r="A209" s="1" t="s">
        <v>181</v>
      </c>
      <c r="B209" s="48"/>
      <c r="C209" s="49" t="s">
        <v>562</v>
      </c>
      <c r="D209" s="48">
        <v>4</v>
      </c>
      <c r="E209" s="48" t="s">
        <v>120</v>
      </c>
      <c r="F209" s="50">
        <v>1500000</v>
      </c>
      <c r="G209" s="122">
        <f>ROUNDDOWN(D209*F209,-3)</f>
        <v>6000000</v>
      </c>
      <c r="H209" s="150"/>
      <c r="I209" s="49" t="s">
        <v>562</v>
      </c>
      <c r="J209" s="48">
        <v>4</v>
      </c>
      <c r="K209" s="48" t="s">
        <v>120</v>
      </c>
      <c r="L209" s="50">
        <v>1500000</v>
      </c>
      <c r="M209" s="50">
        <f>ROUNDDOWN(J209*L209,-3)</f>
        <v>6000000</v>
      </c>
      <c r="N209" s="247">
        <f>Reviu[[#This Row],[JUMLAH]]-Reviu[[#This Row],[JUMLAH ]]</f>
        <v>0</v>
      </c>
      <c r="O209" s="207"/>
      <c r="P209" s="180"/>
      <c r="Q209" s="180"/>
    </row>
    <row r="210" spans="1:19" ht="13.2" x14ac:dyDescent="0.25">
      <c r="A210" s="1" t="s">
        <v>182</v>
      </c>
      <c r="B210" s="48"/>
      <c r="C210" s="49" t="s">
        <v>563</v>
      </c>
      <c r="D210" s="48">
        <v>4</v>
      </c>
      <c r="E210" s="48" t="s">
        <v>120</v>
      </c>
      <c r="F210" s="50">
        <v>1000000</v>
      </c>
      <c r="G210" s="122">
        <f>ROUNDDOWN(D210*F210,-3)</f>
        <v>4000000</v>
      </c>
      <c r="H210" s="150"/>
      <c r="I210" s="49" t="s">
        <v>563</v>
      </c>
      <c r="J210" s="48">
        <v>4</v>
      </c>
      <c r="K210" s="48" t="s">
        <v>120</v>
      </c>
      <c r="L210" s="50">
        <v>1000000</v>
      </c>
      <c r="M210" s="50">
        <f>ROUNDDOWN(J210*L210,-3)</f>
        <v>4000000</v>
      </c>
      <c r="N210" s="247">
        <f>Reviu[[#This Row],[JUMLAH]]-Reviu[[#This Row],[JUMLAH ]]</f>
        <v>0</v>
      </c>
      <c r="O210" s="207"/>
      <c r="P210" s="180"/>
      <c r="Q210" s="180"/>
    </row>
    <row r="211" spans="1:19" ht="13.2" x14ac:dyDescent="0.25">
      <c r="A211" s="1" t="s">
        <v>183</v>
      </c>
      <c r="B211" s="48"/>
      <c r="C211" s="49" t="s">
        <v>643</v>
      </c>
      <c r="D211" s="48">
        <v>24</v>
      </c>
      <c r="E211" s="48" t="s">
        <v>633</v>
      </c>
      <c r="F211" s="50">
        <v>250000</v>
      </c>
      <c r="G211" s="122">
        <f>ROUNDDOWN(D211*F211,-3)</f>
        <v>6000000</v>
      </c>
      <c r="H211" s="150"/>
      <c r="I211" s="201" t="s">
        <v>643</v>
      </c>
      <c r="J211" s="389">
        <v>12</v>
      </c>
      <c r="K211" s="202" t="s">
        <v>633</v>
      </c>
      <c r="L211" s="204">
        <v>250000</v>
      </c>
      <c r="M211" s="204">
        <f>ROUNDDOWN(J211*L211,-3)</f>
        <v>3000000</v>
      </c>
      <c r="N211" s="376">
        <f>Reviu[[#This Row],[JUMLAH]]-Reviu[[#This Row],[JUMLAH ]]</f>
        <v>3000000</v>
      </c>
      <c r="O211" s="187"/>
      <c r="P211" s="180"/>
      <c r="Q211" s="180"/>
    </row>
    <row r="212" spans="1:19" ht="13.2" x14ac:dyDescent="0.25">
      <c r="A212" s="1" t="s">
        <v>1128</v>
      </c>
      <c r="B212" s="48"/>
      <c r="C212" s="49"/>
      <c r="D212" s="48"/>
      <c r="E212" s="48"/>
      <c r="F212" s="50"/>
      <c r="G212" s="122"/>
      <c r="H212" s="150"/>
      <c r="I212" s="201" t="s">
        <v>1027</v>
      </c>
      <c r="J212" s="389">
        <v>20</v>
      </c>
      <c r="K212" s="202" t="s">
        <v>26</v>
      </c>
      <c r="L212" s="204">
        <v>75000</v>
      </c>
      <c r="M212" s="204">
        <f>ROUNDDOWN(J212*L212,-3)</f>
        <v>1500000</v>
      </c>
      <c r="N212" s="376">
        <f>Reviu[[#This Row],[JUMLAH]]-Reviu[[#This Row],[JUMLAH ]]</f>
        <v>-1500000</v>
      </c>
      <c r="O212" s="187"/>
      <c r="P212" s="180"/>
      <c r="Q212" s="180"/>
    </row>
    <row r="213" spans="1:19" ht="13.2" x14ac:dyDescent="0.25">
      <c r="A213" s="1" t="s">
        <v>650</v>
      </c>
      <c r="B213" s="51" t="s">
        <v>524</v>
      </c>
      <c r="C213" s="52" t="s">
        <v>73</v>
      </c>
      <c r="D213" s="51"/>
      <c r="E213" s="51"/>
      <c r="F213" s="53"/>
      <c r="G213" s="123">
        <f>G214</f>
        <v>26250000</v>
      </c>
      <c r="H213" s="151" t="s">
        <v>524</v>
      </c>
      <c r="I213" s="52" t="s">
        <v>73</v>
      </c>
      <c r="J213" s="51"/>
      <c r="K213" s="51"/>
      <c r="L213" s="53"/>
      <c r="M213" s="53">
        <f>M214</f>
        <v>26250000</v>
      </c>
      <c r="N213" s="324">
        <f>N214</f>
        <v>0</v>
      </c>
      <c r="O213" s="207"/>
      <c r="P213" s="180"/>
      <c r="Q213" s="180"/>
      <c r="R213" s="4" t="s">
        <v>131</v>
      </c>
      <c r="S213" s="223" t="s">
        <v>506</v>
      </c>
    </row>
    <row r="214" spans="1:19" ht="13.2" x14ac:dyDescent="0.25">
      <c r="A214" s="1" t="s">
        <v>651</v>
      </c>
      <c r="B214" s="48"/>
      <c r="C214" s="49" t="s">
        <v>652</v>
      </c>
      <c r="D214" s="48">
        <v>15</v>
      </c>
      <c r="E214" s="48" t="s">
        <v>26</v>
      </c>
      <c r="F214" s="50">
        <v>1750000</v>
      </c>
      <c r="G214" s="122">
        <f>ROUNDDOWN(D214*F214,-3)</f>
        <v>26250000</v>
      </c>
      <c r="H214" s="150"/>
      <c r="I214" s="49" t="s">
        <v>652</v>
      </c>
      <c r="J214" s="48">
        <v>15</v>
      </c>
      <c r="K214" s="48" t="s">
        <v>26</v>
      </c>
      <c r="L214" s="50">
        <v>1750000</v>
      </c>
      <c r="M214" s="50">
        <f>ROUNDDOWN(J214*L214,-3)</f>
        <v>26250000</v>
      </c>
      <c r="N214" s="247">
        <f>Reviu[[#This Row],[JUMLAH]]-Reviu[[#This Row],[JUMLAH ]]</f>
        <v>0</v>
      </c>
      <c r="O214" s="178"/>
      <c r="P214" s="180"/>
      <c r="Q214" s="180"/>
    </row>
    <row r="215" spans="1:19" ht="13.2" x14ac:dyDescent="0.25">
      <c r="A215" s="1" t="s">
        <v>186</v>
      </c>
      <c r="B215" s="51" t="s">
        <v>525</v>
      </c>
      <c r="C215" s="52" t="s">
        <v>35</v>
      </c>
      <c r="D215" s="51"/>
      <c r="E215" s="51"/>
      <c r="F215" s="53"/>
      <c r="G215" s="123">
        <f>G216</f>
        <v>32435000</v>
      </c>
      <c r="H215" s="151" t="s">
        <v>525</v>
      </c>
      <c r="I215" s="52" t="s">
        <v>35</v>
      </c>
      <c r="J215" s="51"/>
      <c r="K215" s="51"/>
      <c r="L215" s="53"/>
      <c r="M215" s="53">
        <f>SUM(M216:M217)</f>
        <v>101500000</v>
      </c>
      <c r="N215" s="352">
        <f>SUM(N216:N217)</f>
        <v>-69065000</v>
      </c>
      <c r="O215" s="207"/>
      <c r="P215" s="180"/>
      <c r="Q215" s="180"/>
      <c r="R215" s="4" t="s">
        <v>131</v>
      </c>
      <c r="S215" s="223" t="s">
        <v>506</v>
      </c>
    </row>
    <row r="216" spans="1:19" ht="13.2" x14ac:dyDescent="0.25">
      <c r="A216" s="1" t="s">
        <v>187</v>
      </c>
      <c r="B216" s="48"/>
      <c r="C216" s="49" t="s">
        <v>653</v>
      </c>
      <c r="D216" s="48">
        <v>12</v>
      </c>
      <c r="E216" s="48" t="s">
        <v>26</v>
      </c>
      <c r="F216" s="50">
        <v>2702917</v>
      </c>
      <c r="G216" s="122">
        <f>ROUNDDOWN(D216*F216,-3)</f>
        <v>32435000</v>
      </c>
      <c r="H216" s="150"/>
      <c r="I216" s="201" t="s">
        <v>653</v>
      </c>
      <c r="J216" s="389">
        <v>8</v>
      </c>
      <c r="K216" s="202" t="s">
        <v>26</v>
      </c>
      <c r="L216" s="204">
        <v>4250000</v>
      </c>
      <c r="M216" s="204">
        <f>ROUNDDOWN(J216*L216,-3)</f>
        <v>34000000</v>
      </c>
      <c r="N216" s="375">
        <f>Reviu[[#This Row],[JUMLAH]]-Reviu[[#This Row],[JUMLAH ]]</f>
        <v>-1565000</v>
      </c>
      <c r="O216" s="187"/>
      <c r="P216" s="180"/>
      <c r="Q216" s="180"/>
    </row>
    <row r="217" spans="1:19" ht="26.4" x14ac:dyDescent="0.25">
      <c r="A217" s="1" t="s">
        <v>1129</v>
      </c>
      <c r="B217" s="48"/>
      <c r="C217" s="49"/>
      <c r="D217" s="48"/>
      <c r="E217" s="48"/>
      <c r="F217" s="50"/>
      <c r="G217" s="122"/>
      <c r="H217" s="150"/>
      <c r="I217" s="205" t="s">
        <v>962</v>
      </c>
      <c r="J217" s="389">
        <v>15</v>
      </c>
      <c r="K217" s="202" t="s">
        <v>26</v>
      </c>
      <c r="L217" s="204">
        <v>4500000</v>
      </c>
      <c r="M217" s="204">
        <f>ROUNDDOWN(J217*L217,-3)</f>
        <v>67500000</v>
      </c>
      <c r="N217" s="375">
        <f>Reviu[[#This Row],[JUMLAH]]-Reviu[[#This Row],[JUMLAH ]]</f>
        <v>-67500000</v>
      </c>
      <c r="O217" s="187"/>
      <c r="P217" s="180"/>
      <c r="Q217" s="180"/>
    </row>
    <row r="218" spans="1:19" ht="13.2" x14ac:dyDescent="0.25">
      <c r="A218" s="1" t="s">
        <v>188</v>
      </c>
      <c r="B218" s="45" t="s">
        <v>582</v>
      </c>
      <c r="C218" s="46" t="s">
        <v>80</v>
      </c>
      <c r="D218" s="45"/>
      <c r="E218" s="45"/>
      <c r="F218" s="47"/>
      <c r="G218" s="121">
        <f>G219</f>
        <v>2100000</v>
      </c>
      <c r="H218" s="149" t="s">
        <v>582</v>
      </c>
      <c r="I218" s="46" t="s">
        <v>80</v>
      </c>
      <c r="J218" s="45"/>
      <c r="K218" s="45"/>
      <c r="L218" s="47"/>
      <c r="M218" s="47">
        <f>M219</f>
        <v>2100000</v>
      </c>
      <c r="N218" s="323">
        <f>N219</f>
        <v>0</v>
      </c>
      <c r="O218" s="207"/>
      <c r="P218" s="180"/>
      <c r="Q218" s="180"/>
      <c r="R218" s="4" t="s">
        <v>131</v>
      </c>
      <c r="S218" s="223" t="s">
        <v>506</v>
      </c>
    </row>
    <row r="219" spans="1:19" ht="13.2" x14ac:dyDescent="0.25">
      <c r="A219" s="1" t="s">
        <v>189</v>
      </c>
      <c r="B219" s="48"/>
      <c r="C219" s="49" t="s">
        <v>646</v>
      </c>
      <c r="D219" s="48">
        <v>14</v>
      </c>
      <c r="E219" s="48" t="s">
        <v>26</v>
      </c>
      <c r="F219" s="50">
        <v>150000</v>
      </c>
      <c r="G219" s="122">
        <f>ROUNDDOWN(D219*F219,-3)</f>
        <v>2100000</v>
      </c>
      <c r="H219" s="150"/>
      <c r="I219" s="49" t="s">
        <v>646</v>
      </c>
      <c r="J219" s="48">
        <v>14</v>
      </c>
      <c r="K219" s="48" t="s">
        <v>26</v>
      </c>
      <c r="L219" s="50">
        <v>150000</v>
      </c>
      <c r="M219" s="50">
        <f>ROUNDDOWN(J219*L219,-3)</f>
        <v>2100000</v>
      </c>
      <c r="N219" s="247">
        <f>Reviu[[#This Row],[JUMLAH]]-Reviu[[#This Row],[JUMLAH ]]</f>
        <v>0</v>
      </c>
      <c r="O219" s="178"/>
      <c r="P219" s="180"/>
      <c r="Q219" s="180"/>
    </row>
    <row r="220" spans="1:19" ht="13.2" x14ac:dyDescent="0.25">
      <c r="A220" s="1" t="s">
        <v>190</v>
      </c>
      <c r="B220" s="63" t="s">
        <v>191</v>
      </c>
      <c r="C220" s="64" t="s">
        <v>654</v>
      </c>
      <c r="D220" s="63"/>
      <c r="E220" s="63"/>
      <c r="F220" s="65"/>
      <c r="G220" s="127">
        <f>SUM(G221,G226,G228,G230)</f>
        <v>50042000</v>
      </c>
      <c r="H220" s="155" t="s">
        <v>191</v>
      </c>
      <c r="I220" s="64" t="s">
        <v>654</v>
      </c>
      <c r="J220" s="63"/>
      <c r="K220" s="63"/>
      <c r="L220" s="65"/>
      <c r="M220" s="65">
        <f>SUM(M221,M226,M228,M230)</f>
        <v>43742000</v>
      </c>
      <c r="N220" s="327">
        <f>SUM(N221,N226,N228,N230)</f>
        <v>6300000</v>
      </c>
      <c r="O220" s="207"/>
      <c r="P220" s="384" t="s">
        <v>502</v>
      </c>
      <c r="Q220" s="384" t="s">
        <v>503</v>
      </c>
      <c r="S220" s="223"/>
    </row>
    <row r="221" spans="1:19" ht="13.2" x14ac:dyDescent="0.25">
      <c r="A221" s="1" t="s">
        <v>192</v>
      </c>
      <c r="B221" s="51" t="s">
        <v>523</v>
      </c>
      <c r="C221" s="52" t="s">
        <v>24</v>
      </c>
      <c r="D221" s="51"/>
      <c r="E221" s="51"/>
      <c r="F221" s="53"/>
      <c r="G221" s="123">
        <f>SUM(G222:G225)</f>
        <v>20000000</v>
      </c>
      <c r="H221" s="151" t="s">
        <v>523</v>
      </c>
      <c r="I221" s="52" t="s">
        <v>24</v>
      </c>
      <c r="J221" s="51"/>
      <c r="K221" s="51"/>
      <c r="L221" s="53"/>
      <c r="M221" s="53">
        <f>SUM(M222:M225)</f>
        <v>15500000</v>
      </c>
      <c r="N221" s="324">
        <f>SUM(N222:N225)</f>
        <v>4500000</v>
      </c>
      <c r="O221" s="207"/>
      <c r="P221" s="180"/>
      <c r="Q221" s="180"/>
      <c r="S221" s="223" t="s">
        <v>503</v>
      </c>
    </row>
    <row r="222" spans="1:19" ht="13.2" x14ac:dyDescent="0.25">
      <c r="A222" s="1" t="s">
        <v>193</v>
      </c>
      <c r="B222" s="48"/>
      <c r="C222" s="49" t="s">
        <v>554</v>
      </c>
      <c r="D222" s="48">
        <v>160</v>
      </c>
      <c r="E222" s="48" t="s">
        <v>26</v>
      </c>
      <c r="F222" s="50">
        <v>75000</v>
      </c>
      <c r="G222" s="122">
        <f>ROUNDDOWN(D222*F222,-3)</f>
        <v>12000000</v>
      </c>
      <c r="H222" s="150"/>
      <c r="I222" s="201" t="s">
        <v>554</v>
      </c>
      <c r="J222" s="389">
        <v>100</v>
      </c>
      <c r="K222" s="202" t="s">
        <v>26</v>
      </c>
      <c r="L222" s="204">
        <v>75000</v>
      </c>
      <c r="M222" s="204">
        <f>ROUNDDOWN(J222*L222,-3)</f>
        <v>7500000</v>
      </c>
      <c r="N222" s="376">
        <f>Reviu[[#This Row],[JUMLAH]]-Reviu[[#This Row],[JUMLAH ]]</f>
        <v>4500000</v>
      </c>
      <c r="O222" s="178"/>
      <c r="P222" s="180"/>
      <c r="Q222" s="180"/>
    </row>
    <row r="223" spans="1:19" ht="13.2" x14ac:dyDescent="0.25">
      <c r="A223" s="1" t="s">
        <v>194</v>
      </c>
      <c r="B223" s="48"/>
      <c r="C223" s="49" t="s">
        <v>555</v>
      </c>
      <c r="D223" s="48">
        <v>2</v>
      </c>
      <c r="E223" s="48" t="s">
        <v>120</v>
      </c>
      <c r="F223" s="50">
        <v>1500000</v>
      </c>
      <c r="G223" s="122">
        <f>ROUNDDOWN(D223*F223,-3)</f>
        <v>3000000</v>
      </c>
      <c r="H223" s="150"/>
      <c r="I223" s="49" t="s">
        <v>555</v>
      </c>
      <c r="J223" s="48">
        <v>2</v>
      </c>
      <c r="K223" s="48" t="s">
        <v>120</v>
      </c>
      <c r="L223" s="50">
        <v>1500000</v>
      </c>
      <c r="M223" s="50">
        <f>ROUNDDOWN(J223*L223,-3)</f>
        <v>3000000</v>
      </c>
      <c r="N223" s="247">
        <f>Reviu[[#This Row],[JUMLAH]]-Reviu[[#This Row],[JUMLAH ]]</f>
        <v>0</v>
      </c>
      <c r="O223" s="207"/>
      <c r="P223" s="180"/>
      <c r="Q223" s="180"/>
    </row>
    <row r="224" spans="1:19" ht="13.2" x14ac:dyDescent="0.25">
      <c r="A224" s="1" t="s">
        <v>195</v>
      </c>
      <c r="B224" s="48"/>
      <c r="C224" s="49" t="s">
        <v>556</v>
      </c>
      <c r="D224" s="48">
        <v>2</v>
      </c>
      <c r="E224" s="48" t="s">
        <v>120</v>
      </c>
      <c r="F224" s="50">
        <v>1500000</v>
      </c>
      <c r="G224" s="122">
        <f>ROUNDDOWN(D224*F224,-3)</f>
        <v>3000000</v>
      </c>
      <c r="H224" s="150"/>
      <c r="I224" s="49" t="s">
        <v>556</v>
      </c>
      <c r="J224" s="48">
        <v>2</v>
      </c>
      <c r="K224" s="48" t="s">
        <v>120</v>
      </c>
      <c r="L224" s="50">
        <v>1500000</v>
      </c>
      <c r="M224" s="50">
        <f>ROUNDDOWN(J224*L224,-3)</f>
        <v>3000000</v>
      </c>
      <c r="N224" s="247">
        <f>Reviu[[#This Row],[JUMLAH]]-Reviu[[#This Row],[JUMLAH ]]</f>
        <v>0</v>
      </c>
      <c r="O224" s="207"/>
      <c r="P224" s="180"/>
      <c r="Q224" s="180"/>
    </row>
    <row r="225" spans="1:19" ht="13.2" x14ac:dyDescent="0.25">
      <c r="A225" s="1" t="s">
        <v>655</v>
      </c>
      <c r="B225" s="48"/>
      <c r="C225" s="49" t="s">
        <v>557</v>
      </c>
      <c r="D225" s="48">
        <v>2</v>
      </c>
      <c r="E225" s="48" t="s">
        <v>120</v>
      </c>
      <c r="F225" s="50">
        <v>1000000</v>
      </c>
      <c r="G225" s="122">
        <f>ROUNDDOWN(D225*F225,-3)</f>
        <v>2000000</v>
      </c>
      <c r="H225" s="150"/>
      <c r="I225" s="49" t="s">
        <v>557</v>
      </c>
      <c r="J225" s="48">
        <v>2</v>
      </c>
      <c r="K225" s="48" t="s">
        <v>120</v>
      </c>
      <c r="L225" s="50">
        <v>1000000</v>
      </c>
      <c r="M225" s="50">
        <f>ROUNDDOWN(J225*L225,-3)</f>
        <v>2000000</v>
      </c>
      <c r="N225" s="247">
        <f>Reviu[[#This Row],[JUMLAH]]-Reviu[[#This Row],[JUMLAH ]]</f>
        <v>0</v>
      </c>
      <c r="O225" s="207"/>
      <c r="P225" s="180"/>
      <c r="Q225" s="180"/>
    </row>
    <row r="226" spans="1:19" ht="13.2" x14ac:dyDescent="0.25">
      <c r="A226" s="1" t="s">
        <v>196</v>
      </c>
      <c r="B226" s="51" t="s">
        <v>524</v>
      </c>
      <c r="C226" s="52" t="s">
        <v>73</v>
      </c>
      <c r="D226" s="51"/>
      <c r="E226" s="51"/>
      <c r="F226" s="53"/>
      <c r="G226" s="123">
        <f>G227</f>
        <v>3000000</v>
      </c>
      <c r="H226" s="151" t="s">
        <v>524</v>
      </c>
      <c r="I226" s="52" t="s">
        <v>73</v>
      </c>
      <c r="J226" s="51"/>
      <c r="K226" s="51"/>
      <c r="L226" s="53"/>
      <c r="M226" s="53">
        <f>M227</f>
        <v>3000000</v>
      </c>
      <c r="N226" s="324">
        <f>N227</f>
        <v>0</v>
      </c>
      <c r="O226" s="207"/>
      <c r="P226" s="180"/>
      <c r="Q226" s="180"/>
      <c r="S226" s="223" t="s">
        <v>503</v>
      </c>
    </row>
    <row r="227" spans="1:19" ht="13.2" x14ac:dyDescent="0.25">
      <c r="A227" s="1" t="s">
        <v>197</v>
      </c>
      <c r="B227" s="48"/>
      <c r="C227" s="49" t="s">
        <v>621</v>
      </c>
      <c r="D227" s="48">
        <v>12</v>
      </c>
      <c r="E227" s="48" t="s">
        <v>120</v>
      </c>
      <c r="F227" s="50">
        <v>250000</v>
      </c>
      <c r="G227" s="122">
        <f>ROUNDDOWN(D227*F227,-3)</f>
        <v>3000000</v>
      </c>
      <c r="H227" s="150"/>
      <c r="I227" s="49" t="s">
        <v>621</v>
      </c>
      <c r="J227" s="48">
        <v>12</v>
      </c>
      <c r="K227" s="48" t="s">
        <v>120</v>
      </c>
      <c r="L227" s="50">
        <v>250000</v>
      </c>
      <c r="M227" s="50">
        <f>ROUNDDOWN(J227*L227,-3)</f>
        <v>3000000</v>
      </c>
      <c r="N227" s="247">
        <f>Reviu[[#This Row],[JUMLAH]]-Reviu[[#This Row],[JUMLAH ]]</f>
        <v>0</v>
      </c>
      <c r="O227" s="178"/>
      <c r="P227" s="180"/>
      <c r="Q227" s="180"/>
    </row>
    <row r="228" spans="1:19" ht="13.2" x14ac:dyDescent="0.25">
      <c r="A228" s="1" t="s">
        <v>198</v>
      </c>
      <c r="B228" s="51" t="s">
        <v>528</v>
      </c>
      <c r="C228" s="52" t="s">
        <v>31</v>
      </c>
      <c r="D228" s="51"/>
      <c r="E228" s="51"/>
      <c r="F228" s="53"/>
      <c r="G228" s="123">
        <f>G229</f>
        <v>9000000</v>
      </c>
      <c r="H228" s="151" t="s">
        <v>528</v>
      </c>
      <c r="I228" s="52" t="s">
        <v>31</v>
      </c>
      <c r="J228" s="51"/>
      <c r="K228" s="51"/>
      <c r="L228" s="53"/>
      <c r="M228" s="53">
        <f>M229</f>
        <v>7200000</v>
      </c>
      <c r="N228" s="324">
        <f>N229</f>
        <v>1800000</v>
      </c>
      <c r="O228" s="207"/>
      <c r="P228" s="180"/>
      <c r="Q228" s="180"/>
      <c r="S228" s="223" t="s">
        <v>503</v>
      </c>
    </row>
    <row r="229" spans="1:19" ht="13.2" x14ac:dyDescent="0.25">
      <c r="A229" s="1" t="s">
        <v>199</v>
      </c>
      <c r="B229" s="48"/>
      <c r="C229" s="49" t="s">
        <v>558</v>
      </c>
      <c r="D229" s="48">
        <v>10</v>
      </c>
      <c r="E229" s="48" t="s">
        <v>33</v>
      </c>
      <c r="F229" s="50">
        <v>900000</v>
      </c>
      <c r="G229" s="122">
        <f>ROUNDDOWN(D229*F229,-3)</f>
        <v>9000000</v>
      </c>
      <c r="H229" s="150"/>
      <c r="I229" s="201" t="s">
        <v>558</v>
      </c>
      <c r="J229" s="389">
        <v>8</v>
      </c>
      <c r="K229" s="202" t="s">
        <v>33</v>
      </c>
      <c r="L229" s="204">
        <v>900000</v>
      </c>
      <c r="M229" s="204">
        <f>ROUNDDOWN(J229*L229,-3)</f>
        <v>7200000</v>
      </c>
      <c r="N229" s="376">
        <f>Reviu[[#This Row],[JUMLAH]]-Reviu[[#This Row],[JUMLAH ]]</f>
        <v>1800000</v>
      </c>
      <c r="O229" s="187"/>
      <c r="P229" s="180"/>
      <c r="Q229" s="180"/>
    </row>
    <row r="230" spans="1:19" ht="13.2" x14ac:dyDescent="0.25">
      <c r="A230" s="1" t="s">
        <v>200</v>
      </c>
      <c r="B230" s="51" t="s">
        <v>525</v>
      </c>
      <c r="C230" s="52" t="s">
        <v>35</v>
      </c>
      <c r="D230" s="51"/>
      <c r="E230" s="51"/>
      <c r="F230" s="53"/>
      <c r="G230" s="123">
        <f>G231</f>
        <v>18042000</v>
      </c>
      <c r="H230" s="151" t="s">
        <v>525</v>
      </c>
      <c r="I230" s="52" t="s">
        <v>35</v>
      </c>
      <c r="J230" s="51"/>
      <c r="K230" s="51"/>
      <c r="L230" s="53"/>
      <c r="M230" s="53">
        <f>M231</f>
        <v>18042000</v>
      </c>
      <c r="N230" s="324">
        <f>N231</f>
        <v>0</v>
      </c>
      <c r="O230" s="207"/>
      <c r="P230" s="180"/>
      <c r="Q230" s="180"/>
      <c r="S230" s="223" t="s">
        <v>503</v>
      </c>
    </row>
    <row r="231" spans="1:19" ht="13.2" x14ac:dyDescent="0.25">
      <c r="A231" s="1" t="s">
        <v>201</v>
      </c>
      <c r="B231" s="48"/>
      <c r="C231" s="49" t="s">
        <v>656</v>
      </c>
      <c r="D231" s="48">
        <v>6</v>
      </c>
      <c r="E231" s="48" t="s">
        <v>26</v>
      </c>
      <c r="F231" s="50">
        <v>3007000</v>
      </c>
      <c r="G231" s="122">
        <f>ROUNDDOWN(D231*F231,-3)</f>
        <v>18042000</v>
      </c>
      <c r="H231" s="150"/>
      <c r="I231" s="49" t="s">
        <v>656</v>
      </c>
      <c r="J231" s="48">
        <v>6</v>
      </c>
      <c r="K231" s="48" t="s">
        <v>26</v>
      </c>
      <c r="L231" s="50">
        <v>3007000</v>
      </c>
      <c r="M231" s="50">
        <f>ROUNDDOWN(J231*L231,-3)</f>
        <v>18042000</v>
      </c>
      <c r="N231" s="247">
        <f>Reviu[[#This Row],[JUMLAH]]-Reviu[[#This Row],[JUMLAH ]]</f>
        <v>0</v>
      </c>
      <c r="O231" s="178"/>
      <c r="P231" s="180"/>
      <c r="Q231" s="180"/>
    </row>
    <row r="232" spans="1:19" ht="13.2" x14ac:dyDescent="0.25">
      <c r="A232" s="1" t="s">
        <v>202</v>
      </c>
      <c r="B232" s="63" t="s">
        <v>203</v>
      </c>
      <c r="C232" s="64" t="s">
        <v>657</v>
      </c>
      <c r="D232" s="63"/>
      <c r="E232" s="63"/>
      <c r="F232" s="65"/>
      <c r="G232" s="127">
        <f>SUM(G233,G238,G241)</f>
        <v>99334000</v>
      </c>
      <c r="H232" s="155" t="s">
        <v>203</v>
      </c>
      <c r="I232" s="64" t="s">
        <v>1099</v>
      </c>
      <c r="J232" s="63"/>
      <c r="K232" s="63"/>
      <c r="L232" s="65"/>
      <c r="M232" s="65">
        <f>SUM(M233,M238,M241)</f>
        <v>56274000</v>
      </c>
      <c r="N232" s="355">
        <f>SUM(N233,N238,N241)</f>
        <v>43060000</v>
      </c>
      <c r="O232" s="207"/>
      <c r="P232" s="384" t="s">
        <v>499</v>
      </c>
      <c r="Q232" s="384" t="s">
        <v>500</v>
      </c>
      <c r="S232" s="223"/>
    </row>
    <row r="233" spans="1:19" ht="13.2" x14ac:dyDescent="0.25">
      <c r="A233" s="1" t="s">
        <v>205</v>
      </c>
      <c r="B233" s="45" t="s">
        <v>523</v>
      </c>
      <c r="C233" s="46" t="s">
        <v>24</v>
      </c>
      <c r="D233" s="45"/>
      <c r="E233" s="45"/>
      <c r="F233" s="47"/>
      <c r="G233" s="121">
        <f>SUM(G234:G237)</f>
        <v>24800000</v>
      </c>
      <c r="H233" s="149" t="s">
        <v>523</v>
      </c>
      <c r="I233" s="46" t="s">
        <v>24</v>
      </c>
      <c r="J233" s="45"/>
      <c r="K233" s="45"/>
      <c r="L233" s="47"/>
      <c r="M233" s="47">
        <f>SUM(M234:M237)</f>
        <v>13250000</v>
      </c>
      <c r="N233" s="323">
        <f>SUM(N234:N237)</f>
        <v>11550000</v>
      </c>
      <c r="O233" s="207"/>
      <c r="P233" s="180"/>
      <c r="Q233" s="180"/>
      <c r="S233" s="223" t="s">
        <v>500</v>
      </c>
    </row>
    <row r="234" spans="1:19" ht="13.2" x14ac:dyDescent="0.25">
      <c r="A234" s="1" t="s">
        <v>206</v>
      </c>
      <c r="B234" s="48"/>
      <c r="C234" s="49" t="s">
        <v>554</v>
      </c>
      <c r="D234" s="48">
        <v>224</v>
      </c>
      <c r="E234" s="48" t="s">
        <v>26</v>
      </c>
      <c r="F234" s="50">
        <v>75000</v>
      </c>
      <c r="G234" s="122">
        <f>ROUNDDOWN(D234*F234,-3)</f>
        <v>16800000</v>
      </c>
      <c r="H234" s="150"/>
      <c r="I234" s="201" t="s">
        <v>554</v>
      </c>
      <c r="J234" s="389">
        <v>100</v>
      </c>
      <c r="K234" s="202" t="s">
        <v>26</v>
      </c>
      <c r="L234" s="204">
        <v>75000</v>
      </c>
      <c r="M234" s="204">
        <f>ROUNDDOWN(J234*L234,-3)</f>
        <v>7500000</v>
      </c>
      <c r="N234" s="376">
        <f>Reviu[[#This Row],[JUMLAH]]-Reviu[[#This Row],[JUMLAH ]]</f>
        <v>9300000</v>
      </c>
      <c r="O234" s="187"/>
      <c r="P234" s="180"/>
      <c r="Q234" s="180"/>
    </row>
    <row r="235" spans="1:19" ht="13.2" x14ac:dyDescent="0.25">
      <c r="A235" s="1" t="s">
        <v>207</v>
      </c>
      <c r="B235" s="48"/>
      <c r="C235" s="49" t="s">
        <v>555</v>
      </c>
      <c r="D235" s="48">
        <v>2</v>
      </c>
      <c r="E235" s="48" t="s">
        <v>120</v>
      </c>
      <c r="F235" s="50">
        <v>1500000</v>
      </c>
      <c r="G235" s="122">
        <f>ROUNDDOWN(D235*F235,-3)</f>
        <v>3000000</v>
      </c>
      <c r="H235" s="150"/>
      <c r="I235" s="201" t="s">
        <v>555</v>
      </c>
      <c r="J235" s="389">
        <v>1</v>
      </c>
      <c r="K235" s="202" t="s">
        <v>120</v>
      </c>
      <c r="L235" s="204">
        <v>750000</v>
      </c>
      <c r="M235" s="204">
        <f>ROUNDDOWN(J235*L235,-3)</f>
        <v>750000</v>
      </c>
      <c r="N235" s="376">
        <f>Reviu[[#This Row],[JUMLAH]]-Reviu[[#This Row],[JUMLAH ]]</f>
        <v>2250000</v>
      </c>
      <c r="O235" s="187"/>
      <c r="P235" s="180"/>
      <c r="Q235" s="180"/>
    </row>
    <row r="236" spans="1:19" ht="13.2" x14ac:dyDescent="0.25">
      <c r="A236" s="1" t="s">
        <v>208</v>
      </c>
      <c r="B236" s="48"/>
      <c r="C236" s="49" t="s">
        <v>556</v>
      </c>
      <c r="D236" s="48">
        <v>2</v>
      </c>
      <c r="E236" s="48" t="s">
        <v>120</v>
      </c>
      <c r="F236" s="50">
        <v>1500000</v>
      </c>
      <c r="G236" s="122">
        <f>ROUNDDOWN(D236*F236,-3)</f>
        <v>3000000</v>
      </c>
      <c r="H236" s="150"/>
      <c r="I236" s="49" t="s">
        <v>556</v>
      </c>
      <c r="J236" s="48">
        <v>2</v>
      </c>
      <c r="K236" s="48" t="s">
        <v>120</v>
      </c>
      <c r="L236" s="50">
        <v>1500000</v>
      </c>
      <c r="M236" s="50">
        <f>ROUNDDOWN(J236*L236,-3)</f>
        <v>3000000</v>
      </c>
      <c r="N236" s="247">
        <f>Reviu[[#This Row],[JUMLAH]]-Reviu[[#This Row],[JUMLAH ]]</f>
        <v>0</v>
      </c>
      <c r="O236" s="207"/>
      <c r="P236" s="180"/>
      <c r="Q236" s="180"/>
    </row>
    <row r="237" spans="1:19" ht="13.2" x14ac:dyDescent="0.25">
      <c r="A237" s="1" t="s">
        <v>658</v>
      </c>
      <c r="B237" s="48"/>
      <c r="C237" s="49" t="s">
        <v>557</v>
      </c>
      <c r="D237" s="48">
        <v>2</v>
      </c>
      <c r="E237" s="48" t="s">
        <v>120</v>
      </c>
      <c r="F237" s="50">
        <v>1000000</v>
      </c>
      <c r="G237" s="122">
        <f>ROUNDDOWN(D237*F237,-3)</f>
        <v>2000000</v>
      </c>
      <c r="H237" s="150"/>
      <c r="I237" s="49" t="s">
        <v>557</v>
      </c>
      <c r="J237" s="48">
        <v>2</v>
      </c>
      <c r="K237" s="48" t="s">
        <v>120</v>
      </c>
      <c r="L237" s="50">
        <v>1000000</v>
      </c>
      <c r="M237" s="50">
        <f>ROUNDDOWN(J237*L237,-3)</f>
        <v>2000000</v>
      </c>
      <c r="N237" s="247">
        <f>Reviu[[#This Row],[JUMLAH]]-Reviu[[#This Row],[JUMLAH ]]</f>
        <v>0</v>
      </c>
      <c r="O237" s="207"/>
      <c r="P237" s="180"/>
      <c r="Q237" s="180"/>
    </row>
    <row r="238" spans="1:19" ht="13.2" x14ac:dyDescent="0.25">
      <c r="A238" s="1" t="s">
        <v>209</v>
      </c>
      <c r="B238" s="51" t="s">
        <v>524</v>
      </c>
      <c r="C238" s="52" t="s">
        <v>73</v>
      </c>
      <c r="D238" s="51"/>
      <c r="E238" s="51"/>
      <c r="F238" s="53"/>
      <c r="G238" s="123">
        <f>G239</f>
        <v>3000000</v>
      </c>
      <c r="H238" s="151" t="s">
        <v>524</v>
      </c>
      <c r="I238" s="52" t="s">
        <v>73</v>
      </c>
      <c r="J238" s="51"/>
      <c r="K238" s="51"/>
      <c r="L238" s="53"/>
      <c r="M238" s="53">
        <f>SUM(M239:M240)</f>
        <v>3000000</v>
      </c>
      <c r="N238" s="352">
        <f>SUM(N239:N240)</f>
        <v>0</v>
      </c>
      <c r="O238" s="207"/>
      <c r="P238" s="180"/>
      <c r="Q238" s="180"/>
      <c r="S238" s="223" t="s">
        <v>500</v>
      </c>
    </row>
    <row r="239" spans="1:19" ht="13.2" x14ac:dyDescent="0.25">
      <c r="A239" s="1" t="s">
        <v>210</v>
      </c>
      <c r="B239" s="48"/>
      <c r="C239" s="49" t="s">
        <v>621</v>
      </c>
      <c r="D239" s="48">
        <v>12</v>
      </c>
      <c r="E239" s="48" t="s">
        <v>120</v>
      </c>
      <c r="F239" s="50">
        <v>250000</v>
      </c>
      <c r="G239" s="122">
        <f>ROUNDDOWN(D239*F239,-3)</f>
        <v>3000000</v>
      </c>
      <c r="H239" s="150"/>
      <c r="I239" s="49" t="s">
        <v>621</v>
      </c>
      <c r="J239" s="48">
        <v>12</v>
      </c>
      <c r="K239" s="48" t="s">
        <v>120</v>
      </c>
      <c r="L239" s="50">
        <v>250000</v>
      </c>
      <c r="M239" s="50">
        <f>ROUNDDOWN(J239*L239,-3)</f>
        <v>3000000</v>
      </c>
      <c r="N239" s="247">
        <f>Reviu[[#This Row],[JUMLAH]]-Reviu[[#This Row],[JUMLAH ]]</f>
        <v>0</v>
      </c>
      <c r="O239" s="207"/>
      <c r="P239" s="180"/>
      <c r="Q239" s="180"/>
    </row>
    <row r="240" spans="1:19" ht="13.2" x14ac:dyDescent="0.25">
      <c r="A240" s="1" t="s">
        <v>1130</v>
      </c>
      <c r="B240" s="48"/>
      <c r="C240" s="49"/>
      <c r="D240" s="48"/>
      <c r="E240" s="48"/>
      <c r="F240" s="50"/>
      <c r="G240" s="122"/>
      <c r="H240" s="150"/>
      <c r="I240" s="49" t="s">
        <v>987</v>
      </c>
      <c r="J240" s="48">
        <v>0</v>
      </c>
      <c r="K240" s="48" t="s">
        <v>120</v>
      </c>
      <c r="L240" s="50">
        <v>10000000</v>
      </c>
      <c r="M240" s="50">
        <f>ROUNDDOWN(J240*L240,-3)</f>
        <v>0</v>
      </c>
      <c r="N240" s="417">
        <f>Reviu[[#This Row],[JUMLAH]]-Reviu[[#This Row],[JUMLAH ]]</f>
        <v>0</v>
      </c>
      <c r="O240" s="187" t="s">
        <v>1247</v>
      </c>
      <c r="P240" s="180"/>
      <c r="Q240" s="180"/>
    </row>
    <row r="241" spans="1:19" ht="13.2" x14ac:dyDescent="0.25">
      <c r="A241" s="1" t="s">
        <v>211</v>
      </c>
      <c r="B241" s="45" t="s">
        <v>525</v>
      </c>
      <c r="C241" s="46" t="s">
        <v>35</v>
      </c>
      <c r="D241" s="45"/>
      <c r="E241" s="45"/>
      <c r="F241" s="47"/>
      <c r="G241" s="121">
        <f>G242</f>
        <v>71534000</v>
      </c>
      <c r="H241" s="149" t="s">
        <v>525</v>
      </c>
      <c r="I241" s="46" t="s">
        <v>35</v>
      </c>
      <c r="J241" s="45"/>
      <c r="K241" s="45"/>
      <c r="L241" s="47"/>
      <c r="M241" s="47">
        <f>M242</f>
        <v>40024000</v>
      </c>
      <c r="N241" s="323">
        <f>N242</f>
        <v>31510000</v>
      </c>
      <c r="O241" s="207"/>
      <c r="P241" s="180"/>
      <c r="Q241" s="180"/>
      <c r="S241" s="223" t="s">
        <v>500</v>
      </c>
    </row>
    <row r="242" spans="1:19" ht="26.4" x14ac:dyDescent="0.25">
      <c r="A242" s="1" t="s">
        <v>212</v>
      </c>
      <c r="B242" s="48"/>
      <c r="C242" s="49" t="s">
        <v>659</v>
      </c>
      <c r="D242" s="48">
        <v>14</v>
      </c>
      <c r="E242" s="48" t="s">
        <v>26</v>
      </c>
      <c r="F242" s="50">
        <v>5109636</v>
      </c>
      <c r="G242" s="122">
        <f>ROUNDDOWN(D242*F242,-3)</f>
        <v>71534000</v>
      </c>
      <c r="H242" s="150"/>
      <c r="I242" s="201" t="s">
        <v>1100</v>
      </c>
      <c r="J242" s="389">
        <v>8</v>
      </c>
      <c r="K242" s="202" t="s">
        <v>26</v>
      </c>
      <c r="L242" s="204">
        <v>5003090.9090909092</v>
      </c>
      <c r="M242" s="204">
        <f>ROUNDDOWN(J242*L242,-3)</f>
        <v>40024000</v>
      </c>
      <c r="N242" s="247">
        <f>Reviu[[#This Row],[JUMLAH]]-Reviu[[#This Row],[JUMLAH ]]</f>
        <v>31510000</v>
      </c>
      <c r="O242" s="178"/>
      <c r="P242" s="180"/>
      <c r="Q242" s="180"/>
    </row>
    <row r="243" spans="1:19" ht="13.2" x14ac:dyDescent="0.25">
      <c r="A243" s="1" t="s">
        <v>213</v>
      </c>
      <c r="B243" s="63" t="s">
        <v>214</v>
      </c>
      <c r="C243" s="64" t="s">
        <v>660</v>
      </c>
      <c r="D243" s="63"/>
      <c r="E243" s="63"/>
      <c r="F243" s="65"/>
      <c r="G243" s="127">
        <f>SUM(G244,G253)</f>
        <v>139554000</v>
      </c>
      <c r="H243" s="155" t="s">
        <v>214</v>
      </c>
      <c r="I243" s="64" t="s">
        <v>660</v>
      </c>
      <c r="J243" s="63"/>
      <c r="K243" s="63"/>
      <c r="L243" s="65"/>
      <c r="M243" s="65">
        <f>SUM(M244,M249,M251,M253)</f>
        <v>113349000</v>
      </c>
      <c r="N243" s="355">
        <f>SUM(N244,N249,N251,N253)</f>
        <v>26205000</v>
      </c>
      <c r="O243" s="207"/>
      <c r="P243" s="384" t="s">
        <v>499</v>
      </c>
      <c r="Q243" s="384" t="s">
        <v>501</v>
      </c>
      <c r="S243" s="223"/>
    </row>
    <row r="244" spans="1:19" ht="13.2" x14ac:dyDescent="0.25">
      <c r="A244" s="1" t="s">
        <v>215</v>
      </c>
      <c r="B244" s="45" t="s">
        <v>523</v>
      </c>
      <c r="C244" s="46" t="s">
        <v>24</v>
      </c>
      <c r="D244" s="45"/>
      <c r="E244" s="45"/>
      <c r="F244" s="47"/>
      <c r="G244" s="121">
        <f>SUM(G245:G248)</f>
        <v>23500000</v>
      </c>
      <c r="H244" s="149" t="s">
        <v>523</v>
      </c>
      <c r="I244" s="46" t="s">
        <v>24</v>
      </c>
      <c r="J244" s="45"/>
      <c r="K244" s="45"/>
      <c r="L244" s="47"/>
      <c r="M244" s="47">
        <f>SUM(M245:M248)</f>
        <v>15750000</v>
      </c>
      <c r="N244" s="349">
        <f>SUM(N245:N248)</f>
        <v>7750000</v>
      </c>
      <c r="O244" s="207"/>
      <c r="P244" s="180"/>
      <c r="Q244" s="180"/>
      <c r="S244" s="223" t="s">
        <v>501</v>
      </c>
    </row>
    <row r="245" spans="1:19" ht="13.2" x14ac:dyDescent="0.25">
      <c r="A245" s="1" t="s">
        <v>216</v>
      </c>
      <c r="B245" s="48"/>
      <c r="C245" s="49" t="s">
        <v>554</v>
      </c>
      <c r="D245" s="48">
        <v>100</v>
      </c>
      <c r="E245" s="48" t="s">
        <v>26</v>
      </c>
      <c r="F245" s="50">
        <v>75000</v>
      </c>
      <c r="G245" s="122">
        <f>ROUNDDOWN(D245*F245,-3)</f>
        <v>7500000</v>
      </c>
      <c r="H245" s="150"/>
      <c r="I245" s="201" t="s">
        <v>554</v>
      </c>
      <c r="J245" s="389">
        <v>50</v>
      </c>
      <c r="K245" s="202" t="s">
        <v>26</v>
      </c>
      <c r="L245" s="204">
        <v>75000</v>
      </c>
      <c r="M245" s="204">
        <f>ROUNDDOWN(J245*L245,-3)</f>
        <v>3750000</v>
      </c>
      <c r="N245" s="375">
        <f>Reviu[[#This Row],[JUMLAH]]-Reviu[[#This Row],[JUMLAH ]]</f>
        <v>3750000</v>
      </c>
      <c r="O245" s="187"/>
      <c r="P245" s="180"/>
      <c r="Q245" s="180"/>
    </row>
    <row r="246" spans="1:19" ht="13.2" x14ac:dyDescent="0.25">
      <c r="A246" s="1" t="s">
        <v>217</v>
      </c>
      <c r="B246" s="48"/>
      <c r="C246" s="49" t="s">
        <v>555</v>
      </c>
      <c r="D246" s="48">
        <v>4</v>
      </c>
      <c r="E246" s="48" t="s">
        <v>120</v>
      </c>
      <c r="F246" s="50">
        <v>1500000</v>
      </c>
      <c r="G246" s="122">
        <f>ROUNDDOWN(D246*F246,-3)</f>
        <v>6000000</v>
      </c>
      <c r="H246" s="150"/>
      <c r="I246" s="49" t="s">
        <v>555</v>
      </c>
      <c r="J246" s="48">
        <v>3</v>
      </c>
      <c r="K246" s="48" t="s">
        <v>120</v>
      </c>
      <c r="L246" s="50">
        <v>1500000</v>
      </c>
      <c r="M246" s="50">
        <f>ROUNDDOWN(J246*L246,-3)</f>
        <v>4500000</v>
      </c>
      <c r="N246" s="376">
        <f>Reviu[[#This Row],[JUMLAH]]-Reviu[[#This Row],[JUMLAH ]]</f>
        <v>1500000</v>
      </c>
      <c r="O246" s="207"/>
      <c r="P246" s="180"/>
      <c r="Q246" s="180"/>
    </row>
    <row r="247" spans="1:19" ht="13.2" x14ac:dyDescent="0.25">
      <c r="A247" s="1" t="s">
        <v>218</v>
      </c>
      <c r="B247" s="48"/>
      <c r="C247" s="49" t="s">
        <v>556</v>
      </c>
      <c r="D247" s="48">
        <v>4</v>
      </c>
      <c r="E247" s="48" t="s">
        <v>120</v>
      </c>
      <c r="F247" s="50">
        <v>1500000</v>
      </c>
      <c r="G247" s="122">
        <f>ROUNDDOWN(D247*F247,-3)</f>
        <v>6000000</v>
      </c>
      <c r="H247" s="150"/>
      <c r="I247" s="49" t="s">
        <v>556</v>
      </c>
      <c r="J247" s="48">
        <v>3</v>
      </c>
      <c r="K247" s="48" t="s">
        <v>120</v>
      </c>
      <c r="L247" s="50">
        <v>1500000</v>
      </c>
      <c r="M247" s="50">
        <f>ROUNDDOWN(J247*L247,-3)</f>
        <v>4500000</v>
      </c>
      <c r="N247" s="376">
        <f>Reviu[[#This Row],[JUMLAH]]-Reviu[[#This Row],[JUMLAH ]]</f>
        <v>1500000</v>
      </c>
      <c r="O247" s="207"/>
      <c r="P247" s="180"/>
      <c r="Q247" s="180"/>
    </row>
    <row r="248" spans="1:19" ht="13.2" x14ac:dyDescent="0.25">
      <c r="A248" s="1" t="s">
        <v>219</v>
      </c>
      <c r="B248" s="48"/>
      <c r="C248" s="49" t="s">
        <v>557</v>
      </c>
      <c r="D248" s="48">
        <v>4</v>
      </c>
      <c r="E248" s="48" t="s">
        <v>120</v>
      </c>
      <c r="F248" s="50">
        <v>1000000</v>
      </c>
      <c r="G248" s="122">
        <f>ROUNDDOWN(D248*F248,-3)</f>
        <v>4000000</v>
      </c>
      <c r="H248" s="150"/>
      <c r="I248" s="49" t="s">
        <v>557</v>
      </c>
      <c r="J248" s="48">
        <v>3</v>
      </c>
      <c r="K248" s="48" t="s">
        <v>120</v>
      </c>
      <c r="L248" s="50">
        <v>1000000</v>
      </c>
      <c r="M248" s="50">
        <f>ROUNDDOWN(J248*L248,-3)</f>
        <v>3000000</v>
      </c>
      <c r="N248" s="376">
        <f>Reviu[[#This Row],[JUMLAH]]-Reviu[[#This Row],[JUMLAH ]]</f>
        <v>1000000</v>
      </c>
      <c r="O248" s="207"/>
      <c r="P248" s="180"/>
      <c r="Q248" s="180"/>
    </row>
    <row r="249" spans="1:19" ht="13.2" x14ac:dyDescent="0.25">
      <c r="A249" s="1" t="s">
        <v>1131</v>
      </c>
      <c r="B249" s="48"/>
      <c r="C249" s="49"/>
      <c r="D249" s="48"/>
      <c r="E249" s="48"/>
      <c r="F249" s="50"/>
      <c r="G249" s="122"/>
      <c r="H249" s="151" t="s">
        <v>524</v>
      </c>
      <c r="I249" s="52" t="s">
        <v>73</v>
      </c>
      <c r="J249" s="51"/>
      <c r="K249" s="51"/>
      <c r="L249" s="53"/>
      <c r="M249" s="53">
        <f>M250</f>
        <v>48517000</v>
      </c>
      <c r="N249" s="324">
        <f>N250</f>
        <v>-48517000</v>
      </c>
      <c r="O249" s="178"/>
      <c r="P249" s="180"/>
      <c r="Q249" s="180"/>
      <c r="S249" s="223" t="s">
        <v>501</v>
      </c>
    </row>
    <row r="250" spans="1:19" ht="13.2" x14ac:dyDescent="0.25">
      <c r="A250" s="1" t="s">
        <v>1133</v>
      </c>
      <c r="B250" s="48"/>
      <c r="C250" s="49"/>
      <c r="D250" s="48"/>
      <c r="E250" s="48"/>
      <c r="F250" s="50"/>
      <c r="G250" s="122"/>
      <c r="H250" s="150"/>
      <c r="I250" s="201" t="s">
        <v>1117</v>
      </c>
      <c r="J250" s="389">
        <v>1</v>
      </c>
      <c r="K250" s="202" t="s">
        <v>120</v>
      </c>
      <c r="L250" s="204">
        <f>50000000-1483000</f>
        <v>48517000</v>
      </c>
      <c r="M250" s="204">
        <f>ROUNDDOWN(J250*L250,-3)</f>
        <v>48517000</v>
      </c>
      <c r="N250" s="247">
        <f>Reviu[[#This Row],[JUMLAH]]-Reviu[[#This Row],[JUMLAH ]]</f>
        <v>-48517000</v>
      </c>
      <c r="O250" s="178"/>
      <c r="P250" s="180"/>
      <c r="Q250" s="180"/>
    </row>
    <row r="251" spans="1:19" ht="13.2" x14ac:dyDescent="0.25">
      <c r="A251" s="1" t="s">
        <v>1132</v>
      </c>
      <c r="B251" s="48"/>
      <c r="C251" s="49"/>
      <c r="D251" s="48"/>
      <c r="E251" s="48"/>
      <c r="F251" s="50"/>
      <c r="G251" s="122"/>
      <c r="H251" s="151" t="s">
        <v>528</v>
      </c>
      <c r="I251" s="52" t="s">
        <v>31</v>
      </c>
      <c r="J251" s="51"/>
      <c r="K251" s="51"/>
      <c r="L251" s="53"/>
      <c r="M251" s="53">
        <f>M252</f>
        <v>5000000</v>
      </c>
      <c r="N251" s="324">
        <f>N252</f>
        <v>-5000000</v>
      </c>
      <c r="O251" s="178"/>
      <c r="P251" s="180"/>
      <c r="Q251" s="180"/>
      <c r="S251" s="223" t="s">
        <v>501</v>
      </c>
    </row>
    <row r="252" spans="1:19" ht="13.2" x14ac:dyDescent="0.25">
      <c r="A252" s="1" t="s">
        <v>1134</v>
      </c>
      <c r="B252" s="48"/>
      <c r="C252" s="49"/>
      <c r="D252" s="48"/>
      <c r="E252" s="48"/>
      <c r="F252" s="50"/>
      <c r="G252" s="122"/>
      <c r="H252" s="150"/>
      <c r="I252" s="201" t="s">
        <v>1118</v>
      </c>
      <c r="J252" s="389">
        <v>5</v>
      </c>
      <c r="K252" s="202" t="s">
        <v>33</v>
      </c>
      <c r="L252" s="204">
        <v>1000000</v>
      </c>
      <c r="M252" s="204">
        <f>ROUNDDOWN(J252*L252,-3)</f>
        <v>5000000</v>
      </c>
      <c r="N252" s="376">
        <f>Reviu[[#This Row],[JUMLAH]]-Reviu[[#This Row],[JUMLAH ]]</f>
        <v>-5000000</v>
      </c>
      <c r="O252" s="178"/>
      <c r="P252" s="180"/>
      <c r="Q252" s="180"/>
    </row>
    <row r="253" spans="1:19" ht="13.2" x14ac:dyDescent="0.25">
      <c r="A253" s="1" t="s">
        <v>220</v>
      </c>
      <c r="B253" s="45" t="s">
        <v>525</v>
      </c>
      <c r="C253" s="46" t="s">
        <v>35</v>
      </c>
      <c r="D253" s="45"/>
      <c r="E253" s="45"/>
      <c r="F253" s="47"/>
      <c r="G253" s="121">
        <f>G254</f>
        <v>116054000</v>
      </c>
      <c r="H253" s="149" t="s">
        <v>525</v>
      </c>
      <c r="I253" s="46" t="s">
        <v>35</v>
      </c>
      <c r="J253" s="45"/>
      <c r="K253" s="45"/>
      <c r="L253" s="47"/>
      <c r="M253" s="47">
        <f>M254</f>
        <v>44082000</v>
      </c>
      <c r="N253" s="349">
        <f>N254</f>
        <v>71972000</v>
      </c>
      <c r="O253" s="207"/>
      <c r="P253" s="180"/>
      <c r="Q253" s="180"/>
      <c r="S253" s="223" t="s">
        <v>501</v>
      </c>
    </row>
    <row r="254" spans="1:19" ht="13.2" x14ac:dyDescent="0.25">
      <c r="A254" s="1" t="s">
        <v>221</v>
      </c>
      <c r="B254" s="48"/>
      <c r="C254" s="49" t="s">
        <v>661</v>
      </c>
      <c r="D254" s="48">
        <v>21</v>
      </c>
      <c r="E254" s="48" t="s">
        <v>26</v>
      </c>
      <c r="F254" s="50">
        <v>5526381</v>
      </c>
      <c r="G254" s="122">
        <f>ROUNDDOWN(D254*F254,-3)</f>
        <v>116054000</v>
      </c>
      <c r="H254" s="150"/>
      <c r="I254" s="49" t="s">
        <v>661</v>
      </c>
      <c r="J254" s="48">
        <v>8</v>
      </c>
      <c r="K254" s="48" t="s">
        <v>26</v>
      </c>
      <c r="L254" s="50">
        <v>5510250</v>
      </c>
      <c r="M254" s="50">
        <f>ROUNDDOWN(J254*L254,-3)</f>
        <v>44082000</v>
      </c>
      <c r="N254" s="375">
        <f>Reviu[[#This Row],[JUMLAH]]-Reviu[[#This Row],[JUMLAH ]]</f>
        <v>71972000</v>
      </c>
      <c r="O254" s="187"/>
      <c r="P254" s="180"/>
      <c r="Q254" s="180"/>
    </row>
    <row r="255" spans="1:19" ht="13.2" x14ac:dyDescent="0.25">
      <c r="A255" s="1" t="s">
        <v>222</v>
      </c>
      <c r="B255" s="63" t="s">
        <v>223</v>
      </c>
      <c r="C255" s="64" t="s">
        <v>662</v>
      </c>
      <c r="D255" s="63"/>
      <c r="E255" s="63"/>
      <c r="F255" s="65"/>
      <c r="G255" s="127">
        <f>SUM(G256,G261)</f>
        <v>50000000</v>
      </c>
      <c r="H255" s="155" t="s">
        <v>223</v>
      </c>
      <c r="I255" s="64" t="s">
        <v>662</v>
      </c>
      <c r="J255" s="63"/>
      <c r="K255" s="63"/>
      <c r="L255" s="65"/>
      <c r="M255" s="65">
        <f>SUM(M256,M261)</f>
        <v>47000000</v>
      </c>
      <c r="N255" s="327">
        <f>SUM(N256,N261)</f>
        <v>3000000</v>
      </c>
      <c r="O255" s="207"/>
      <c r="P255" s="384" t="s">
        <v>507</v>
      </c>
      <c r="Q255" s="384" t="s">
        <v>509</v>
      </c>
      <c r="S255" s="223"/>
    </row>
    <row r="256" spans="1:19" ht="13.2" x14ac:dyDescent="0.25">
      <c r="A256" s="1" t="s">
        <v>224</v>
      </c>
      <c r="B256" s="51" t="s">
        <v>523</v>
      </c>
      <c r="C256" s="52" t="s">
        <v>24</v>
      </c>
      <c r="D256" s="51"/>
      <c r="E256" s="51"/>
      <c r="F256" s="53"/>
      <c r="G256" s="123">
        <f>SUM(G257:G260)</f>
        <v>15500000</v>
      </c>
      <c r="H256" s="151" t="s">
        <v>523</v>
      </c>
      <c r="I256" s="52" t="s">
        <v>24</v>
      </c>
      <c r="J256" s="51"/>
      <c r="K256" s="51"/>
      <c r="L256" s="53"/>
      <c r="M256" s="53">
        <f>SUM(M257:M260)</f>
        <v>12500000</v>
      </c>
      <c r="N256" s="324">
        <f>SUM(N257:N260)</f>
        <v>3000000</v>
      </c>
      <c r="O256" s="209"/>
      <c r="P256" s="180"/>
      <c r="Q256" s="180"/>
      <c r="S256" s="180" t="s">
        <v>509</v>
      </c>
    </row>
    <row r="257" spans="1:19" ht="13.2" x14ac:dyDescent="0.25">
      <c r="A257" s="1" t="s">
        <v>225</v>
      </c>
      <c r="B257" s="48"/>
      <c r="C257" s="49" t="s">
        <v>554</v>
      </c>
      <c r="D257" s="48">
        <v>100</v>
      </c>
      <c r="E257" s="48" t="s">
        <v>26</v>
      </c>
      <c r="F257" s="50">
        <v>75000</v>
      </c>
      <c r="G257" s="122">
        <f>ROUNDDOWN(D257*F257,-3)</f>
        <v>7500000</v>
      </c>
      <c r="H257" s="150"/>
      <c r="I257" s="49" t="s">
        <v>554</v>
      </c>
      <c r="J257" s="48">
        <v>60</v>
      </c>
      <c r="K257" s="48" t="s">
        <v>26</v>
      </c>
      <c r="L257" s="50">
        <v>75000</v>
      </c>
      <c r="M257" s="50">
        <f>ROUNDDOWN(J257*L257,-3)</f>
        <v>4500000</v>
      </c>
      <c r="N257" s="247">
        <f>Reviu[[#This Row],[JUMLAH]]-Reviu[[#This Row],[JUMLAH ]]</f>
        <v>3000000</v>
      </c>
      <c r="O257" s="178"/>
      <c r="P257" s="180"/>
      <c r="Q257" s="180"/>
    </row>
    <row r="258" spans="1:19" ht="13.2" x14ac:dyDescent="0.25">
      <c r="A258" s="1" t="s">
        <v>226</v>
      </c>
      <c r="B258" s="48"/>
      <c r="C258" s="49" t="s">
        <v>555</v>
      </c>
      <c r="D258" s="48">
        <v>2</v>
      </c>
      <c r="E258" s="48" t="s">
        <v>120</v>
      </c>
      <c r="F258" s="50">
        <v>1500000</v>
      </c>
      <c r="G258" s="122">
        <f>ROUNDDOWN(D258*F258,-3)</f>
        <v>3000000</v>
      </c>
      <c r="H258" s="150"/>
      <c r="I258" s="49" t="s">
        <v>555</v>
      </c>
      <c r="J258" s="48">
        <v>2</v>
      </c>
      <c r="K258" s="48" t="s">
        <v>120</v>
      </c>
      <c r="L258" s="50">
        <v>1500000</v>
      </c>
      <c r="M258" s="50">
        <f>ROUNDDOWN(J258*L258,-3)</f>
        <v>3000000</v>
      </c>
      <c r="N258" s="247">
        <f>Reviu[[#This Row],[JUMLAH]]-Reviu[[#This Row],[JUMLAH ]]</f>
        <v>0</v>
      </c>
      <c r="O258" s="178"/>
      <c r="P258" s="180"/>
      <c r="Q258" s="180"/>
    </row>
    <row r="259" spans="1:19" ht="13.2" x14ac:dyDescent="0.25">
      <c r="A259" s="1" t="s">
        <v>227</v>
      </c>
      <c r="B259" s="48"/>
      <c r="C259" s="49" t="s">
        <v>556</v>
      </c>
      <c r="D259" s="48">
        <v>2</v>
      </c>
      <c r="E259" s="48" t="s">
        <v>120</v>
      </c>
      <c r="F259" s="50">
        <v>1500000</v>
      </c>
      <c r="G259" s="122">
        <f>ROUNDDOWN(D259*F259,-3)</f>
        <v>3000000</v>
      </c>
      <c r="H259" s="150"/>
      <c r="I259" s="49" t="s">
        <v>556</v>
      </c>
      <c r="J259" s="48">
        <v>2</v>
      </c>
      <c r="K259" s="48" t="s">
        <v>120</v>
      </c>
      <c r="L259" s="50">
        <v>1500000</v>
      </c>
      <c r="M259" s="50">
        <f>ROUNDDOWN(J259*L259,-3)</f>
        <v>3000000</v>
      </c>
      <c r="N259" s="247">
        <f>Reviu[[#This Row],[JUMLAH]]-Reviu[[#This Row],[JUMLAH ]]</f>
        <v>0</v>
      </c>
      <c r="O259" s="178"/>
      <c r="P259" s="180"/>
      <c r="Q259" s="180"/>
    </row>
    <row r="260" spans="1:19" ht="13.2" x14ac:dyDescent="0.25">
      <c r="A260" s="1" t="s">
        <v>228</v>
      </c>
      <c r="B260" s="48"/>
      <c r="C260" s="49" t="s">
        <v>557</v>
      </c>
      <c r="D260" s="48">
        <v>2</v>
      </c>
      <c r="E260" s="48" t="s">
        <v>120</v>
      </c>
      <c r="F260" s="50">
        <v>1000000</v>
      </c>
      <c r="G260" s="122">
        <f>ROUNDDOWN(D260*F260,-3)</f>
        <v>2000000</v>
      </c>
      <c r="H260" s="150"/>
      <c r="I260" s="49" t="s">
        <v>557</v>
      </c>
      <c r="J260" s="48">
        <v>2</v>
      </c>
      <c r="K260" s="48" t="s">
        <v>120</v>
      </c>
      <c r="L260" s="50">
        <v>1000000</v>
      </c>
      <c r="M260" s="50">
        <f>ROUNDDOWN(J260*L260,-3)</f>
        <v>2000000</v>
      </c>
      <c r="N260" s="247">
        <f>Reviu[[#This Row],[JUMLAH]]-Reviu[[#This Row],[JUMLAH ]]</f>
        <v>0</v>
      </c>
      <c r="O260" s="178"/>
      <c r="P260" s="180"/>
      <c r="Q260" s="180"/>
    </row>
    <row r="261" spans="1:19" ht="13.2" x14ac:dyDescent="0.25">
      <c r="A261" s="1" t="s">
        <v>229</v>
      </c>
      <c r="B261" s="45" t="s">
        <v>525</v>
      </c>
      <c r="C261" s="46" t="s">
        <v>35</v>
      </c>
      <c r="D261" s="45"/>
      <c r="E261" s="45"/>
      <c r="F261" s="47"/>
      <c r="G261" s="121">
        <f>G262</f>
        <v>34500000</v>
      </c>
      <c r="H261" s="149" t="s">
        <v>525</v>
      </c>
      <c r="I261" s="46" t="s">
        <v>35</v>
      </c>
      <c r="J261" s="45"/>
      <c r="K261" s="45"/>
      <c r="L261" s="47"/>
      <c r="M261" s="47">
        <f>M262</f>
        <v>34500000</v>
      </c>
      <c r="N261" s="323">
        <f>N262</f>
        <v>0</v>
      </c>
      <c r="O261" s="208"/>
      <c r="P261" s="180"/>
      <c r="Q261" s="180"/>
      <c r="S261" s="180" t="s">
        <v>509</v>
      </c>
    </row>
    <row r="262" spans="1:19" ht="13.2" x14ac:dyDescent="0.25">
      <c r="A262" s="1" t="s">
        <v>230</v>
      </c>
      <c r="B262" s="48"/>
      <c r="C262" s="49" t="s">
        <v>663</v>
      </c>
      <c r="D262" s="48">
        <v>6</v>
      </c>
      <c r="E262" s="48" t="s">
        <v>26</v>
      </c>
      <c r="F262" s="50">
        <v>5750000</v>
      </c>
      <c r="G262" s="122">
        <f>ROUNDDOWN(D262*F262,-3)</f>
        <v>34500000</v>
      </c>
      <c r="H262" s="150"/>
      <c r="I262" s="49" t="s">
        <v>663</v>
      </c>
      <c r="J262" s="48">
        <v>6</v>
      </c>
      <c r="K262" s="48" t="s">
        <v>26</v>
      </c>
      <c r="L262" s="50">
        <v>5750000</v>
      </c>
      <c r="M262" s="50">
        <f>ROUNDDOWN(J262*L262,-3)</f>
        <v>34500000</v>
      </c>
      <c r="N262" s="247">
        <f>Reviu[[#This Row],[JUMLAH]]-Reviu[[#This Row],[JUMLAH ]]</f>
        <v>0</v>
      </c>
      <c r="O262" s="178"/>
      <c r="P262" s="180"/>
      <c r="Q262" s="180"/>
    </row>
    <row r="263" spans="1:19" ht="13.2" x14ac:dyDescent="0.25">
      <c r="A263" s="1" t="s">
        <v>994</v>
      </c>
      <c r="B263" s="48"/>
      <c r="C263" s="49"/>
      <c r="D263" s="48"/>
      <c r="E263" s="48"/>
      <c r="F263" s="50"/>
      <c r="G263" s="122"/>
      <c r="H263" s="155" t="s">
        <v>957</v>
      </c>
      <c r="I263" s="64" t="s">
        <v>964</v>
      </c>
      <c r="J263" s="63"/>
      <c r="K263" s="63"/>
      <c r="L263" s="65"/>
      <c r="M263" s="65">
        <f>SUM(M264,M273,M275,M277,M270)</f>
        <v>274569000</v>
      </c>
      <c r="N263" s="355">
        <f>SUM(N264,N273,N275,N277,N270)</f>
        <v>-274569000</v>
      </c>
      <c r="O263" s="207"/>
      <c r="P263" s="384" t="s">
        <v>505</v>
      </c>
      <c r="Q263" s="384" t="s">
        <v>506</v>
      </c>
      <c r="S263" s="223"/>
    </row>
    <row r="264" spans="1:19" ht="13.2" x14ac:dyDescent="0.25">
      <c r="A264" s="1" t="s">
        <v>995</v>
      </c>
      <c r="B264" s="48"/>
      <c r="C264" s="49"/>
      <c r="D264" s="48"/>
      <c r="E264" s="48"/>
      <c r="F264" s="50"/>
      <c r="G264" s="122"/>
      <c r="H264" s="151">
        <v>521211</v>
      </c>
      <c r="I264" s="52" t="s">
        <v>24</v>
      </c>
      <c r="J264" s="51"/>
      <c r="K264" s="51"/>
      <c r="L264" s="53"/>
      <c r="M264" s="53">
        <f>SUM(M265:M269)</f>
        <v>76000000</v>
      </c>
      <c r="N264" s="382">
        <f>SUM(N265:N269)</f>
        <v>-76000000</v>
      </c>
      <c r="O264" s="207"/>
      <c r="P264" s="180"/>
      <c r="Q264" s="180"/>
      <c r="R264" s="4" t="s">
        <v>131</v>
      </c>
      <c r="S264" s="223" t="s">
        <v>506</v>
      </c>
    </row>
    <row r="265" spans="1:19" ht="13.2" x14ac:dyDescent="0.25">
      <c r="A265" s="1" t="s">
        <v>1135</v>
      </c>
      <c r="B265" s="48"/>
      <c r="C265" s="49"/>
      <c r="D265" s="48"/>
      <c r="E265" s="48"/>
      <c r="F265" s="50"/>
      <c r="G265" s="122"/>
      <c r="H265" s="150"/>
      <c r="I265" s="201" t="s">
        <v>965</v>
      </c>
      <c r="J265" s="389">
        <v>2</v>
      </c>
      <c r="K265" s="202" t="s">
        <v>120</v>
      </c>
      <c r="L265" s="204">
        <v>32250000</v>
      </c>
      <c r="M265" s="204">
        <f>ROUNDDOWN(J265*L265,-3)</f>
        <v>64500000</v>
      </c>
      <c r="N265" s="375">
        <f>Reviu[[#This Row],[JUMLAH]]-Reviu[[#This Row],[JUMLAH ]]</f>
        <v>-64500000</v>
      </c>
      <c r="O265" s="187"/>
      <c r="P265" s="180"/>
      <c r="Q265" s="180"/>
    </row>
    <row r="266" spans="1:19" ht="13.2" x14ac:dyDescent="0.25">
      <c r="A266" s="1" t="s">
        <v>1136</v>
      </c>
      <c r="B266" s="48"/>
      <c r="C266" s="49"/>
      <c r="D266" s="48"/>
      <c r="E266" s="48"/>
      <c r="F266" s="50"/>
      <c r="G266" s="122"/>
      <c r="H266" s="150"/>
      <c r="I266" s="49" t="s">
        <v>562</v>
      </c>
      <c r="J266" s="416">
        <v>0</v>
      </c>
      <c r="K266" s="48" t="s">
        <v>120</v>
      </c>
      <c r="L266" s="50">
        <v>1500000</v>
      </c>
      <c r="M266" s="50">
        <f>ROUNDDOWN(J266*L266,-3)</f>
        <v>0</v>
      </c>
      <c r="N266" s="417">
        <f>Reviu[[#This Row],[JUMLAH]]-Reviu[[#This Row],[JUMLAH ]]</f>
        <v>0</v>
      </c>
      <c r="O266" s="187"/>
      <c r="P266" s="180"/>
      <c r="Q266" s="180"/>
    </row>
    <row r="267" spans="1:19" ht="13.2" x14ac:dyDescent="0.25">
      <c r="A267" s="1" t="s">
        <v>1137</v>
      </c>
      <c r="B267" s="48"/>
      <c r="C267" s="49"/>
      <c r="D267" s="48"/>
      <c r="E267" s="48"/>
      <c r="F267" s="50"/>
      <c r="G267" s="122"/>
      <c r="H267" s="150"/>
      <c r="I267" s="201" t="s">
        <v>563</v>
      </c>
      <c r="J267" s="389">
        <v>1</v>
      </c>
      <c r="K267" s="202" t="s">
        <v>120</v>
      </c>
      <c r="L267" s="204">
        <v>1000000</v>
      </c>
      <c r="M267" s="204">
        <f>ROUNDDOWN(J267*L267,-3)</f>
        <v>1000000</v>
      </c>
      <c r="N267" s="375">
        <f>Reviu[[#This Row],[JUMLAH]]-Reviu[[#This Row],[JUMLAH ]]</f>
        <v>-1000000</v>
      </c>
      <c r="O267" s="187"/>
      <c r="P267" s="180"/>
      <c r="Q267" s="180"/>
    </row>
    <row r="268" spans="1:19" ht="13.2" x14ac:dyDescent="0.25">
      <c r="A268" s="1" t="s">
        <v>1138</v>
      </c>
      <c r="B268" s="48"/>
      <c r="C268" s="49"/>
      <c r="D268" s="48"/>
      <c r="E268" s="48"/>
      <c r="F268" s="50"/>
      <c r="G268" s="122"/>
      <c r="H268" s="150"/>
      <c r="I268" s="201" t="s">
        <v>643</v>
      </c>
      <c r="J268" s="389">
        <v>1</v>
      </c>
      <c r="K268" s="202" t="s">
        <v>120</v>
      </c>
      <c r="L268" s="204">
        <v>1500000</v>
      </c>
      <c r="M268" s="204">
        <f>ROUNDDOWN(J268*L268,-3)</f>
        <v>1500000</v>
      </c>
      <c r="N268" s="375">
        <f>Reviu[[#This Row],[JUMLAH]]-Reviu[[#This Row],[JUMLAH ]]</f>
        <v>-1500000</v>
      </c>
      <c r="O268" s="187"/>
      <c r="P268" s="180"/>
      <c r="Q268" s="180"/>
    </row>
    <row r="269" spans="1:19" ht="13.2" x14ac:dyDescent="0.25">
      <c r="A269" s="1" t="s">
        <v>1139</v>
      </c>
      <c r="B269" s="48"/>
      <c r="C269" s="49"/>
      <c r="D269" s="48"/>
      <c r="E269" s="48"/>
      <c r="F269" s="50"/>
      <c r="G269" s="122"/>
      <c r="H269" s="150"/>
      <c r="I269" s="201" t="s">
        <v>1046</v>
      </c>
      <c r="J269" s="389">
        <v>120</v>
      </c>
      <c r="K269" s="202" t="s">
        <v>120</v>
      </c>
      <c r="L269" s="204">
        <v>75000</v>
      </c>
      <c r="M269" s="204">
        <f>ROUNDDOWN(J269*L269,-3)</f>
        <v>9000000</v>
      </c>
      <c r="N269" s="375">
        <f>Reviu[[#This Row],[JUMLAH]]-Reviu[[#This Row],[JUMLAH ]]</f>
        <v>-9000000</v>
      </c>
      <c r="O269" s="187"/>
      <c r="P269" s="180"/>
      <c r="Q269" s="180"/>
    </row>
    <row r="270" spans="1:19" ht="13.2" x14ac:dyDescent="0.25">
      <c r="A270" s="1" t="s">
        <v>1140</v>
      </c>
      <c r="B270" s="48"/>
      <c r="C270" s="49"/>
      <c r="D270" s="48"/>
      <c r="E270" s="48"/>
      <c r="F270" s="50"/>
      <c r="G270" s="122"/>
      <c r="H270" s="151" t="s">
        <v>532</v>
      </c>
      <c r="I270" s="52" t="s">
        <v>159</v>
      </c>
      <c r="J270" s="362"/>
      <c r="K270" s="362"/>
      <c r="L270" s="363"/>
      <c r="M270" s="370">
        <f>SUM(M271:M272)</f>
        <v>53038000</v>
      </c>
      <c r="N270" s="370">
        <f>SUM(N271:N272)</f>
        <v>-53038000</v>
      </c>
      <c r="O270" s="207"/>
      <c r="P270" s="180"/>
      <c r="Q270" s="180"/>
      <c r="R270" s="4" t="s">
        <v>131</v>
      </c>
      <c r="S270" s="223" t="s">
        <v>506</v>
      </c>
    </row>
    <row r="271" spans="1:19" ht="26.4" x14ac:dyDescent="0.25">
      <c r="A271" s="1" t="s">
        <v>1141</v>
      </c>
      <c r="B271" s="48"/>
      <c r="C271" s="49"/>
      <c r="D271" s="48"/>
      <c r="E271" s="48"/>
      <c r="F271" s="50"/>
      <c r="G271" s="122"/>
      <c r="H271" s="150"/>
      <c r="I271" s="201" t="s">
        <v>1047</v>
      </c>
      <c r="J271" s="389">
        <v>4</v>
      </c>
      <c r="K271" s="202" t="s">
        <v>1028</v>
      </c>
      <c r="L271" s="204">
        <v>11500000</v>
      </c>
      <c r="M271" s="204">
        <f>ROUNDDOWN(J271*L271,-3)</f>
        <v>46000000</v>
      </c>
      <c r="N271" s="375">
        <f>Reviu[[#This Row],[JUMLAH]]-Reviu[[#This Row],[JUMLAH ]]</f>
        <v>-46000000</v>
      </c>
      <c r="O271" s="187"/>
      <c r="P271" s="180"/>
      <c r="Q271" s="180"/>
    </row>
    <row r="272" spans="1:19" ht="26.4" x14ac:dyDescent="0.25">
      <c r="A272" s="1" t="s">
        <v>1142</v>
      </c>
      <c r="B272" s="48"/>
      <c r="C272" s="49"/>
      <c r="D272" s="48"/>
      <c r="E272" s="48"/>
      <c r="F272" s="50"/>
      <c r="G272" s="122"/>
      <c r="H272" s="150"/>
      <c r="I272" s="201" t="s">
        <v>1048</v>
      </c>
      <c r="J272" s="389">
        <v>2</v>
      </c>
      <c r="K272" s="202" t="s">
        <v>1028</v>
      </c>
      <c r="L272" s="204">
        <v>3519000</v>
      </c>
      <c r="M272" s="204">
        <f>ROUNDDOWN(J272*L272,-3)</f>
        <v>7038000</v>
      </c>
      <c r="N272" s="375">
        <f>Reviu[[#This Row],[JUMLAH]]-Reviu[[#This Row],[JUMLAH ]]</f>
        <v>-7038000</v>
      </c>
      <c r="O272" s="187"/>
      <c r="P272" s="180"/>
      <c r="Q272" s="180"/>
    </row>
    <row r="273" spans="1:19" ht="13.2" x14ac:dyDescent="0.25">
      <c r="A273" s="1" t="s">
        <v>996</v>
      </c>
      <c r="B273" s="48"/>
      <c r="C273" s="49"/>
      <c r="D273" s="48"/>
      <c r="E273" s="48"/>
      <c r="F273" s="50"/>
      <c r="G273" s="122"/>
      <c r="H273" s="149">
        <v>522191</v>
      </c>
      <c r="I273" s="46" t="s">
        <v>185</v>
      </c>
      <c r="J273" s="45"/>
      <c r="K273" s="45"/>
      <c r="L273" s="47"/>
      <c r="M273" s="47">
        <f>M274</f>
        <v>60000000</v>
      </c>
      <c r="N273" s="349">
        <f>N274</f>
        <v>-60000000</v>
      </c>
      <c r="O273" s="207"/>
      <c r="P273" s="180"/>
      <c r="Q273" s="180"/>
      <c r="R273" s="4" t="s">
        <v>131</v>
      </c>
      <c r="S273" s="223" t="s">
        <v>506</v>
      </c>
    </row>
    <row r="274" spans="1:19" ht="13.2" x14ac:dyDescent="0.25">
      <c r="A274" s="1" t="s">
        <v>1143</v>
      </c>
      <c r="B274" s="48"/>
      <c r="C274" s="49"/>
      <c r="D274" s="48"/>
      <c r="E274" s="48"/>
      <c r="F274" s="50"/>
      <c r="G274" s="122"/>
      <c r="H274" s="150"/>
      <c r="I274" s="201" t="s">
        <v>966</v>
      </c>
      <c r="J274" s="389">
        <v>2</v>
      </c>
      <c r="K274" s="202" t="s">
        <v>120</v>
      </c>
      <c r="L274" s="204">
        <v>30000000</v>
      </c>
      <c r="M274" s="204">
        <f>ROUNDDOWN(J274*L274,-3)</f>
        <v>60000000</v>
      </c>
      <c r="N274" s="375">
        <f>Reviu[[#This Row],[JUMLAH]]-Reviu[[#This Row],[JUMLAH ]]</f>
        <v>-60000000</v>
      </c>
      <c r="O274" s="187"/>
      <c r="P274" s="371"/>
      <c r="Q274" s="180"/>
    </row>
    <row r="275" spans="1:19" ht="13.2" x14ac:dyDescent="0.25">
      <c r="A275" s="1" t="s">
        <v>997</v>
      </c>
      <c r="B275" s="48"/>
      <c r="C275" s="49"/>
      <c r="D275" s="48"/>
      <c r="E275" s="48"/>
      <c r="F275" s="50"/>
      <c r="G275" s="122"/>
      <c r="H275" s="149">
        <v>524111</v>
      </c>
      <c r="I275" s="46" t="s">
        <v>35</v>
      </c>
      <c r="J275" s="48"/>
      <c r="K275" s="48"/>
      <c r="L275" s="50"/>
      <c r="M275" s="47">
        <f>M276</f>
        <v>7756000</v>
      </c>
      <c r="N275" s="349">
        <f>N276</f>
        <v>-7756000</v>
      </c>
      <c r="O275" s="207"/>
      <c r="P275" s="180"/>
      <c r="Q275" s="180"/>
      <c r="R275" s="4" t="s">
        <v>131</v>
      </c>
      <c r="S275" s="223" t="s">
        <v>506</v>
      </c>
    </row>
    <row r="276" spans="1:19" ht="13.2" x14ac:dyDescent="0.25">
      <c r="A276" s="1" t="s">
        <v>1144</v>
      </c>
      <c r="B276" s="48"/>
      <c r="C276" s="49"/>
      <c r="D276" s="48"/>
      <c r="E276" s="48"/>
      <c r="F276" s="50"/>
      <c r="G276" s="122"/>
      <c r="H276" s="150"/>
      <c r="I276" s="201" t="s">
        <v>967</v>
      </c>
      <c r="J276" s="389">
        <v>4</v>
      </c>
      <c r="K276" s="202" t="s">
        <v>26</v>
      </c>
      <c r="L276" s="204">
        <v>1939000</v>
      </c>
      <c r="M276" s="204">
        <f>ROUNDDOWN(J276*L276,-3)</f>
        <v>7756000</v>
      </c>
      <c r="N276" s="375">
        <f>Reviu[[#This Row],[JUMLAH]]-Reviu[[#This Row],[JUMLAH ]]</f>
        <v>-7756000</v>
      </c>
      <c r="O276" s="187"/>
      <c r="P276" s="180"/>
      <c r="Q276" s="180"/>
    </row>
    <row r="277" spans="1:19" ht="13.2" x14ac:dyDescent="0.25">
      <c r="A277" s="1" t="s">
        <v>998</v>
      </c>
      <c r="B277" s="48"/>
      <c r="C277" s="49"/>
      <c r="D277" s="48"/>
      <c r="E277" s="48"/>
      <c r="F277" s="50"/>
      <c r="G277" s="122"/>
      <c r="H277" s="151" t="s">
        <v>529</v>
      </c>
      <c r="I277" s="52" t="s">
        <v>477</v>
      </c>
      <c r="J277" s="51"/>
      <c r="K277" s="51"/>
      <c r="L277" s="53"/>
      <c r="M277" s="53">
        <f>SUM(M278:M280)</f>
        <v>77775000</v>
      </c>
      <c r="N277" s="352">
        <f>SUM(N278:N280)</f>
        <v>-77775000</v>
      </c>
      <c r="O277" s="207"/>
      <c r="P277" s="180"/>
      <c r="Q277" s="180"/>
      <c r="R277" s="4" t="s">
        <v>131</v>
      </c>
      <c r="S277" s="223" t="s">
        <v>506</v>
      </c>
    </row>
    <row r="278" spans="1:19" ht="13.2" x14ac:dyDescent="0.25">
      <c r="A278" s="1" t="s">
        <v>1145</v>
      </c>
      <c r="B278" s="48"/>
      <c r="C278" s="49"/>
      <c r="D278" s="48"/>
      <c r="E278" s="48"/>
      <c r="F278" s="50"/>
      <c r="G278" s="122"/>
      <c r="H278" s="150"/>
      <c r="I278" s="201" t="s">
        <v>1049</v>
      </c>
      <c r="J278" s="389">
        <v>75</v>
      </c>
      <c r="K278" s="202" t="s">
        <v>479</v>
      </c>
      <c r="L278" s="204">
        <v>693000</v>
      </c>
      <c r="M278" s="204">
        <f>ROUNDDOWN(J278*L278,-3)</f>
        <v>51975000</v>
      </c>
      <c r="N278" s="375">
        <f>Reviu[[#This Row],[JUMLAH]]-Reviu[[#This Row],[JUMLAH ]]</f>
        <v>-51975000</v>
      </c>
      <c r="O278" s="187"/>
      <c r="P278" s="180"/>
      <c r="Q278" s="180"/>
    </row>
    <row r="279" spans="1:19" ht="13.2" x14ac:dyDescent="0.25">
      <c r="A279" s="1" t="s">
        <v>1146</v>
      </c>
      <c r="B279" s="48"/>
      <c r="C279" s="49"/>
      <c r="D279" s="48"/>
      <c r="E279" s="48"/>
      <c r="F279" s="50"/>
      <c r="G279" s="122"/>
      <c r="H279" s="150"/>
      <c r="I279" s="201" t="s">
        <v>1050</v>
      </c>
      <c r="J279" s="389">
        <v>150</v>
      </c>
      <c r="K279" s="202" t="s">
        <v>479</v>
      </c>
      <c r="L279" s="204">
        <v>130000</v>
      </c>
      <c r="M279" s="204">
        <f>ROUNDDOWN(J279*L279,-3)</f>
        <v>19500000</v>
      </c>
      <c r="N279" s="375">
        <f>Reviu[[#This Row],[JUMLAH]]-Reviu[[#This Row],[JUMLAH ]]</f>
        <v>-19500000</v>
      </c>
      <c r="O279" s="187"/>
      <c r="P279" s="180"/>
      <c r="Q279" s="180"/>
    </row>
    <row r="280" spans="1:19" ht="13.2" x14ac:dyDescent="0.25">
      <c r="A280" s="1" t="s">
        <v>1147</v>
      </c>
      <c r="B280" s="48"/>
      <c r="C280" s="49"/>
      <c r="D280" s="48"/>
      <c r="E280" s="48"/>
      <c r="F280" s="50"/>
      <c r="G280" s="122"/>
      <c r="H280" s="150"/>
      <c r="I280" s="201" t="s">
        <v>1051</v>
      </c>
      <c r="J280" s="389">
        <v>60</v>
      </c>
      <c r="K280" s="202" t="s">
        <v>479</v>
      </c>
      <c r="L280" s="204">
        <v>105000</v>
      </c>
      <c r="M280" s="204">
        <f>ROUNDDOWN(J280*L280,-3)</f>
        <v>6300000</v>
      </c>
      <c r="N280" s="375">
        <f>Reviu[[#This Row],[JUMLAH]]-Reviu[[#This Row],[JUMLAH ]]</f>
        <v>-6300000</v>
      </c>
      <c r="O280" s="187"/>
      <c r="P280" s="180"/>
      <c r="Q280" s="180"/>
    </row>
    <row r="281" spans="1:19" ht="26.4" x14ac:dyDescent="0.25">
      <c r="A281" s="1" t="s">
        <v>999</v>
      </c>
      <c r="B281" s="48"/>
      <c r="C281" s="49"/>
      <c r="D281" s="48"/>
      <c r="E281" s="48"/>
      <c r="F281" s="50"/>
      <c r="G281" s="122"/>
      <c r="H281" s="155" t="s">
        <v>963</v>
      </c>
      <c r="I281" s="64" t="s">
        <v>1036</v>
      </c>
      <c r="J281" s="63"/>
      <c r="K281" s="63"/>
      <c r="L281" s="65"/>
      <c r="M281" s="65">
        <f>SUM(M282,M288,M290,M292,M294)</f>
        <v>72800000</v>
      </c>
      <c r="N281" s="355">
        <f>SUM(N282,N288,N290,N292,N294)</f>
        <v>-72800000</v>
      </c>
      <c r="O281" s="207"/>
      <c r="P281" s="384" t="s">
        <v>499</v>
      </c>
      <c r="Q281" s="384" t="s">
        <v>500</v>
      </c>
      <c r="S281" s="223"/>
    </row>
    <row r="282" spans="1:19" ht="13.2" x14ac:dyDescent="0.25">
      <c r="A282" s="1" t="s">
        <v>1000</v>
      </c>
      <c r="B282" s="48"/>
      <c r="C282" s="49"/>
      <c r="D282" s="48"/>
      <c r="E282" s="48"/>
      <c r="F282" s="50"/>
      <c r="G282" s="122"/>
      <c r="H282" s="151">
        <v>521211</v>
      </c>
      <c r="I282" s="52" t="s">
        <v>24</v>
      </c>
      <c r="J282" s="51"/>
      <c r="K282" s="51"/>
      <c r="L282" s="53"/>
      <c r="M282" s="53">
        <f>SUM(M283:M287)</f>
        <v>8500000</v>
      </c>
      <c r="N282" s="352">
        <f>SUM(N283:N287)</f>
        <v>-8500000</v>
      </c>
      <c r="O282" s="207"/>
      <c r="P282" s="180"/>
      <c r="Q282" s="180"/>
      <c r="S282" s="223" t="s">
        <v>500</v>
      </c>
    </row>
    <row r="283" spans="1:19" ht="13.2" x14ac:dyDescent="0.25">
      <c r="A283" s="1" t="s">
        <v>1148</v>
      </c>
      <c r="B283" s="48"/>
      <c r="C283" s="49"/>
      <c r="D283" s="48"/>
      <c r="E283" s="48"/>
      <c r="F283" s="50"/>
      <c r="G283" s="122"/>
      <c r="H283" s="150"/>
      <c r="I283" s="201" t="s">
        <v>554</v>
      </c>
      <c r="J283" s="389">
        <v>40</v>
      </c>
      <c r="K283" s="202" t="s">
        <v>26</v>
      </c>
      <c r="L283" s="204">
        <v>75000</v>
      </c>
      <c r="M283" s="204">
        <f>ROUNDDOWN(J283*L283,-3)</f>
        <v>3000000</v>
      </c>
      <c r="N283" s="375">
        <f>Reviu[[#This Row],[JUMLAH]]-Reviu[[#This Row],[JUMLAH ]]</f>
        <v>-3000000</v>
      </c>
      <c r="O283" s="187"/>
      <c r="P283" s="180"/>
      <c r="Q283" s="180"/>
    </row>
    <row r="284" spans="1:19" ht="13.2" x14ac:dyDescent="0.25">
      <c r="A284" s="1" t="s">
        <v>1149</v>
      </c>
      <c r="B284" s="48"/>
      <c r="C284" s="49"/>
      <c r="D284" s="48"/>
      <c r="E284" s="48"/>
      <c r="F284" s="50"/>
      <c r="G284" s="122"/>
      <c r="H284" s="150"/>
      <c r="I284" s="201" t="s">
        <v>1037</v>
      </c>
      <c r="J284" s="389">
        <v>2</v>
      </c>
      <c r="K284" s="202" t="s">
        <v>120</v>
      </c>
      <c r="L284" s="204">
        <v>1000000</v>
      </c>
      <c r="M284" s="204">
        <f t="shared" ref="M284:M287" si="4">ROUNDDOWN(J284*L284,-3)</f>
        <v>2000000</v>
      </c>
      <c r="N284" s="375">
        <f>Reviu[[#This Row],[JUMLAH]]-Reviu[[#This Row],[JUMLAH ]]</f>
        <v>-2000000</v>
      </c>
      <c r="O284" s="187"/>
      <c r="P284" s="180"/>
      <c r="Q284" s="180"/>
    </row>
    <row r="285" spans="1:19" ht="13.2" x14ac:dyDescent="0.25">
      <c r="A285" s="1" t="s">
        <v>1150</v>
      </c>
      <c r="B285" s="48"/>
      <c r="C285" s="49"/>
      <c r="D285" s="48"/>
      <c r="E285" s="48"/>
      <c r="F285" s="50"/>
      <c r="G285" s="122"/>
      <c r="H285" s="150"/>
      <c r="I285" s="201" t="s">
        <v>556</v>
      </c>
      <c r="J285" s="389">
        <v>1</v>
      </c>
      <c r="K285" s="202" t="s">
        <v>120</v>
      </c>
      <c r="L285" s="204">
        <v>1500000</v>
      </c>
      <c r="M285" s="204">
        <f t="shared" si="4"/>
        <v>1500000</v>
      </c>
      <c r="N285" s="375">
        <f>Reviu[[#This Row],[JUMLAH]]-Reviu[[#This Row],[JUMLAH ]]</f>
        <v>-1500000</v>
      </c>
      <c r="O285" s="187"/>
      <c r="P285" s="180"/>
      <c r="Q285" s="180"/>
    </row>
    <row r="286" spans="1:19" ht="13.2" x14ac:dyDescent="0.25">
      <c r="A286" s="1" t="s">
        <v>1151</v>
      </c>
      <c r="B286" s="48"/>
      <c r="C286" s="49"/>
      <c r="D286" s="48"/>
      <c r="E286" s="48"/>
      <c r="F286" s="50"/>
      <c r="G286" s="122"/>
      <c r="H286" s="150"/>
      <c r="I286" s="201" t="s">
        <v>557</v>
      </c>
      <c r="J286" s="389">
        <v>2</v>
      </c>
      <c r="K286" s="202" t="s">
        <v>120</v>
      </c>
      <c r="L286" s="204">
        <v>1000000</v>
      </c>
      <c r="M286" s="204">
        <f t="shared" si="4"/>
        <v>2000000</v>
      </c>
      <c r="N286" s="375">
        <f>Reviu[[#This Row],[JUMLAH]]-Reviu[[#This Row],[JUMLAH ]]</f>
        <v>-2000000</v>
      </c>
      <c r="O286" s="187"/>
      <c r="P286" s="180"/>
      <c r="Q286" s="180"/>
    </row>
    <row r="287" spans="1:19" ht="13.2" x14ac:dyDescent="0.25">
      <c r="A287" s="1" t="s">
        <v>1152</v>
      </c>
      <c r="B287" s="48"/>
      <c r="C287" s="49"/>
      <c r="D287" s="48"/>
      <c r="E287" s="48"/>
      <c r="F287" s="50"/>
      <c r="G287" s="122"/>
      <c r="H287" s="150"/>
      <c r="I287" s="176" t="s">
        <v>1038</v>
      </c>
      <c r="J287" s="416">
        <v>0</v>
      </c>
      <c r="K287" s="48" t="s">
        <v>120</v>
      </c>
      <c r="L287" s="50">
        <v>150000</v>
      </c>
      <c r="M287" s="50">
        <f t="shared" si="4"/>
        <v>0</v>
      </c>
      <c r="N287" s="417">
        <f>Reviu[[#This Row],[JUMLAH]]-Reviu[[#This Row],[JUMLAH ]]</f>
        <v>0</v>
      </c>
      <c r="O287" s="187"/>
      <c r="P287" s="180"/>
      <c r="Q287" s="180"/>
    </row>
    <row r="288" spans="1:19" ht="13.2" x14ac:dyDescent="0.25">
      <c r="A288" s="1" t="s">
        <v>1039</v>
      </c>
      <c r="B288" s="48"/>
      <c r="C288" s="49"/>
      <c r="D288" s="48"/>
      <c r="E288" s="48"/>
      <c r="F288" s="50"/>
      <c r="G288" s="122"/>
      <c r="H288" s="149">
        <v>521213</v>
      </c>
      <c r="I288" s="46" t="s">
        <v>1040</v>
      </c>
      <c r="J288" s="45"/>
      <c r="K288" s="45"/>
      <c r="L288" s="47"/>
      <c r="M288" s="47">
        <f>M289</f>
        <v>0</v>
      </c>
      <c r="N288" s="349">
        <f>N289</f>
        <v>0</v>
      </c>
      <c r="O288" s="207"/>
      <c r="P288" s="180"/>
      <c r="Q288" s="180"/>
      <c r="S288" s="223" t="s">
        <v>500</v>
      </c>
    </row>
    <row r="289" spans="1:19" ht="13.2" x14ac:dyDescent="0.25">
      <c r="A289" s="1" t="s">
        <v>1153</v>
      </c>
      <c r="B289" s="48"/>
      <c r="C289" s="49"/>
      <c r="D289" s="48"/>
      <c r="E289" s="48"/>
      <c r="F289" s="50"/>
      <c r="G289" s="122"/>
      <c r="H289" s="150"/>
      <c r="I289" s="49" t="s">
        <v>1041</v>
      </c>
      <c r="J289" s="416">
        <v>0</v>
      </c>
      <c r="K289" s="48" t="s">
        <v>479</v>
      </c>
      <c r="L289" s="50">
        <v>80000</v>
      </c>
      <c r="M289" s="50">
        <f>ROUNDDOWN(J289*L289,-3)</f>
        <v>0</v>
      </c>
      <c r="N289" s="417">
        <f>Reviu[[#This Row],[JUMLAH]]-Reviu[[#This Row],[JUMLAH ]]</f>
        <v>0</v>
      </c>
      <c r="O289" s="187"/>
      <c r="P289" s="180"/>
      <c r="Q289" s="180"/>
    </row>
    <row r="290" spans="1:19" ht="13.2" x14ac:dyDescent="0.25">
      <c r="A290" s="1" t="s">
        <v>1001</v>
      </c>
      <c r="B290" s="48"/>
      <c r="C290" s="49"/>
      <c r="D290" s="48"/>
      <c r="E290" s="48"/>
      <c r="F290" s="50"/>
      <c r="G290" s="122"/>
      <c r="H290" s="149">
        <v>522151</v>
      </c>
      <c r="I290" s="46" t="s">
        <v>31</v>
      </c>
      <c r="J290" s="45"/>
      <c r="K290" s="45"/>
      <c r="L290" s="47"/>
      <c r="M290" s="47">
        <f>M291</f>
        <v>5000000</v>
      </c>
      <c r="N290" s="349">
        <f>N291</f>
        <v>-5000000</v>
      </c>
      <c r="O290" s="207"/>
      <c r="P290" s="180"/>
      <c r="Q290" s="180"/>
      <c r="S290" s="223" t="s">
        <v>500</v>
      </c>
    </row>
    <row r="291" spans="1:19" ht="13.2" x14ac:dyDescent="0.25">
      <c r="A291" s="1" t="s">
        <v>1154</v>
      </c>
      <c r="B291" s="48"/>
      <c r="C291" s="49"/>
      <c r="D291" s="48"/>
      <c r="E291" s="48"/>
      <c r="F291" s="50"/>
      <c r="G291" s="122"/>
      <c r="H291" s="150"/>
      <c r="I291" s="201" t="s">
        <v>558</v>
      </c>
      <c r="J291" s="389">
        <v>5</v>
      </c>
      <c r="K291" s="202" t="s">
        <v>33</v>
      </c>
      <c r="L291" s="204">
        <v>1000000</v>
      </c>
      <c r="M291" s="204">
        <f>ROUNDDOWN(J291*L291,-3)</f>
        <v>5000000</v>
      </c>
      <c r="N291" s="375">
        <f>Reviu[[#This Row],[JUMLAH]]-Reviu[[#This Row],[JUMLAH ]]</f>
        <v>-5000000</v>
      </c>
      <c r="O291" s="187"/>
      <c r="P291" s="180"/>
      <c r="Q291" s="180"/>
    </row>
    <row r="292" spans="1:19" ht="13.2" x14ac:dyDescent="0.25">
      <c r="A292" s="1" t="s">
        <v>1002</v>
      </c>
      <c r="B292" s="48"/>
      <c r="C292" s="49"/>
      <c r="D292" s="48"/>
      <c r="E292" s="48"/>
      <c r="F292" s="50"/>
      <c r="G292" s="122"/>
      <c r="H292" s="149">
        <v>524111</v>
      </c>
      <c r="I292" s="46" t="s">
        <v>35</v>
      </c>
      <c r="J292" s="48"/>
      <c r="K292" s="48"/>
      <c r="L292" s="50"/>
      <c r="M292" s="47">
        <f>M293</f>
        <v>59300000</v>
      </c>
      <c r="N292" s="349">
        <f>N293</f>
        <v>-59300000</v>
      </c>
      <c r="O292" s="207"/>
      <c r="P292" s="180"/>
      <c r="Q292" s="180"/>
      <c r="S292" s="223" t="s">
        <v>500</v>
      </c>
    </row>
    <row r="293" spans="1:19" ht="13.2" x14ac:dyDescent="0.25">
      <c r="A293" s="1" t="s">
        <v>1155</v>
      </c>
      <c r="B293" s="48"/>
      <c r="C293" s="49"/>
      <c r="D293" s="48"/>
      <c r="E293" s="48"/>
      <c r="F293" s="50"/>
      <c r="G293" s="122"/>
      <c r="H293" s="150"/>
      <c r="I293" s="201" t="s">
        <v>1042</v>
      </c>
      <c r="J293" s="389">
        <v>10</v>
      </c>
      <c r="K293" s="202" t="s">
        <v>26</v>
      </c>
      <c r="L293" s="204">
        <v>5930000</v>
      </c>
      <c r="M293" s="204">
        <f>ROUNDDOWN(J293*L293,-3)</f>
        <v>59300000</v>
      </c>
      <c r="N293" s="375">
        <f>Reviu[[#This Row],[JUMLAH]]-Reviu[[#This Row],[JUMLAH ]]</f>
        <v>-59300000</v>
      </c>
      <c r="O293" s="187"/>
      <c r="P293" s="180"/>
      <c r="Q293" s="180"/>
    </row>
    <row r="294" spans="1:19" ht="13.2" x14ac:dyDescent="0.25">
      <c r="A294" s="1" t="s">
        <v>1044</v>
      </c>
      <c r="B294" s="48"/>
      <c r="C294" s="49"/>
      <c r="D294" s="48"/>
      <c r="E294" s="48"/>
      <c r="F294" s="50"/>
      <c r="G294" s="122"/>
      <c r="H294" s="149">
        <v>524113</v>
      </c>
      <c r="I294" s="46" t="s">
        <v>1043</v>
      </c>
      <c r="J294" s="48"/>
      <c r="K294" s="48"/>
      <c r="L294" s="50"/>
      <c r="M294" s="47">
        <f>M295</f>
        <v>0</v>
      </c>
      <c r="N294" s="349">
        <f>N295</f>
        <v>0</v>
      </c>
      <c r="O294" s="207"/>
      <c r="P294" s="180"/>
      <c r="Q294" s="180"/>
      <c r="S294" s="223" t="s">
        <v>500</v>
      </c>
    </row>
    <row r="295" spans="1:19" ht="13.2" x14ac:dyDescent="0.25">
      <c r="A295" s="1" t="s">
        <v>1156</v>
      </c>
      <c r="B295" s="48"/>
      <c r="C295" s="49"/>
      <c r="D295" s="48"/>
      <c r="E295" s="48"/>
      <c r="F295" s="50"/>
      <c r="G295" s="122"/>
      <c r="H295" s="150"/>
      <c r="I295" s="49" t="s">
        <v>1042</v>
      </c>
      <c r="J295" s="416">
        <v>0</v>
      </c>
      <c r="K295" s="48" t="s">
        <v>26</v>
      </c>
      <c r="L295" s="50">
        <v>150000</v>
      </c>
      <c r="M295" s="50">
        <f>ROUNDDOWN(J295*L295,-3)</f>
        <v>0</v>
      </c>
      <c r="N295" s="417">
        <f>Reviu[[#This Row],[JUMLAH]]-Reviu[[#This Row],[JUMLAH ]]</f>
        <v>0</v>
      </c>
      <c r="O295" s="187"/>
      <c r="P295" s="180"/>
      <c r="Q295" s="180"/>
    </row>
    <row r="296" spans="1:19" ht="13.2" x14ac:dyDescent="0.25">
      <c r="A296" s="1" t="s">
        <v>1003</v>
      </c>
      <c r="B296" s="48"/>
      <c r="C296" s="49"/>
      <c r="D296" s="48"/>
      <c r="E296" s="48"/>
      <c r="F296" s="50"/>
      <c r="G296" s="122"/>
      <c r="H296" s="155" t="s">
        <v>984</v>
      </c>
      <c r="I296" s="64" t="s">
        <v>985</v>
      </c>
      <c r="J296" s="63"/>
      <c r="K296" s="63"/>
      <c r="L296" s="65"/>
      <c r="M296" s="65">
        <f>SUM(M297,M299)</f>
        <v>42762000</v>
      </c>
      <c r="N296" s="355">
        <f>SUM(N297,N299)</f>
        <v>-42762000</v>
      </c>
      <c r="O296" s="207"/>
      <c r="P296" s="384" t="s">
        <v>499</v>
      </c>
      <c r="Q296" s="384" t="s">
        <v>501</v>
      </c>
      <c r="S296" s="223"/>
    </row>
    <row r="297" spans="1:19" ht="13.2" x14ac:dyDescent="0.25">
      <c r="A297" s="1" t="s">
        <v>1157</v>
      </c>
      <c r="B297" s="48"/>
      <c r="C297" s="49"/>
      <c r="D297" s="48"/>
      <c r="E297" s="48"/>
      <c r="F297" s="50"/>
      <c r="G297" s="122"/>
      <c r="H297" s="151">
        <v>521211</v>
      </c>
      <c r="I297" s="52" t="s">
        <v>24</v>
      </c>
      <c r="J297" s="51"/>
      <c r="K297" s="51"/>
      <c r="L297" s="53"/>
      <c r="M297" s="53">
        <f>M298</f>
        <v>0</v>
      </c>
      <c r="N297" s="352">
        <f>N298</f>
        <v>0</v>
      </c>
      <c r="O297" s="178"/>
      <c r="P297" s="180"/>
      <c r="Q297" s="180"/>
      <c r="S297" s="180" t="s">
        <v>501</v>
      </c>
    </row>
    <row r="298" spans="1:19" ht="13.2" x14ac:dyDescent="0.25">
      <c r="A298" s="1" t="s">
        <v>1158</v>
      </c>
      <c r="B298" s="48"/>
      <c r="C298" s="49"/>
      <c r="D298" s="48"/>
      <c r="E298" s="48"/>
      <c r="F298" s="50"/>
      <c r="G298" s="122"/>
      <c r="H298" s="150"/>
      <c r="I298" s="49" t="s">
        <v>554</v>
      </c>
      <c r="J298" s="416">
        <v>0</v>
      </c>
      <c r="K298" s="48" t="s">
        <v>26</v>
      </c>
      <c r="L298" s="50">
        <v>75000</v>
      </c>
      <c r="M298" s="50">
        <f>ROUNDDOWN(J298*L298,-3)</f>
        <v>0</v>
      </c>
      <c r="N298" s="417">
        <f>Reviu[[#This Row],[JUMLAH]]-Reviu[[#This Row],[JUMLAH ]]</f>
        <v>0</v>
      </c>
      <c r="O298" s="187"/>
      <c r="P298" s="180"/>
      <c r="Q298" s="180"/>
    </row>
    <row r="299" spans="1:19" ht="13.2" x14ac:dyDescent="0.25">
      <c r="A299" s="1" t="s">
        <v>1004</v>
      </c>
      <c r="B299" s="48"/>
      <c r="C299" s="49"/>
      <c r="D299" s="48"/>
      <c r="E299" s="48"/>
      <c r="F299" s="50"/>
      <c r="G299" s="122"/>
      <c r="H299" s="149">
        <v>524111</v>
      </c>
      <c r="I299" s="46" t="s">
        <v>35</v>
      </c>
      <c r="J299" s="51"/>
      <c r="K299" s="51"/>
      <c r="L299" s="53"/>
      <c r="M299" s="53">
        <f>M300</f>
        <v>42762000</v>
      </c>
      <c r="N299" s="352">
        <f>N300</f>
        <v>-42762000</v>
      </c>
      <c r="O299" s="207"/>
      <c r="P299" s="180"/>
      <c r="Q299" s="180"/>
      <c r="S299" s="180" t="s">
        <v>501</v>
      </c>
    </row>
    <row r="300" spans="1:19" ht="13.2" x14ac:dyDescent="0.25">
      <c r="A300" s="1" t="s">
        <v>1159</v>
      </c>
      <c r="B300" s="48"/>
      <c r="C300" s="49"/>
      <c r="D300" s="48"/>
      <c r="E300" s="48"/>
      <c r="F300" s="50"/>
      <c r="G300" s="122"/>
      <c r="H300" s="150"/>
      <c r="I300" s="201" t="s">
        <v>986</v>
      </c>
      <c r="J300" s="389">
        <v>5</v>
      </c>
      <c r="K300" s="202" t="s">
        <v>26</v>
      </c>
      <c r="L300" s="204">
        <v>8552527.777777778</v>
      </c>
      <c r="M300" s="204">
        <f>ROUNDDOWN(J300*L300,-3)</f>
        <v>42762000</v>
      </c>
      <c r="N300" s="375">
        <f>Reviu[[#This Row],[JUMLAH]]-Reviu[[#This Row],[JUMLAH ]]</f>
        <v>-42762000</v>
      </c>
      <c r="O300" s="187"/>
      <c r="P300" s="180"/>
      <c r="Q300" s="180"/>
    </row>
    <row r="301" spans="1:19" ht="13.2" x14ac:dyDescent="0.25">
      <c r="A301" s="1" t="s">
        <v>1016</v>
      </c>
      <c r="B301" s="48"/>
      <c r="C301" s="49"/>
      <c r="D301" s="48"/>
      <c r="E301" s="48"/>
      <c r="F301" s="50"/>
      <c r="G301" s="122"/>
      <c r="H301" s="155" t="s">
        <v>1015</v>
      </c>
      <c r="I301" s="64" t="s">
        <v>1226</v>
      </c>
      <c r="J301" s="63"/>
      <c r="K301" s="63"/>
      <c r="L301" s="65"/>
      <c r="M301" s="65">
        <f>SUM(M302,M307,M309)</f>
        <v>72788000</v>
      </c>
      <c r="N301" s="355">
        <f>SUM(N302,N307,N309)</f>
        <v>-72788000</v>
      </c>
      <c r="O301" s="207"/>
      <c r="P301" s="384" t="s">
        <v>505</v>
      </c>
      <c r="Q301" s="384" t="s">
        <v>506</v>
      </c>
      <c r="S301" s="223"/>
    </row>
    <row r="302" spans="1:19" ht="13.2" x14ac:dyDescent="0.25">
      <c r="A302" s="1" t="s">
        <v>1160</v>
      </c>
      <c r="B302" s="48"/>
      <c r="C302" s="49"/>
      <c r="D302" s="48"/>
      <c r="E302" s="48"/>
      <c r="F302" s="50"/>
      <c r="G302" s="122"/>
      <c r="H302" s="151">
        <v>521211</v>
      </c>
      <c r="I302" s="52" t="s">
        <v>24</v>
      </c>
      <c r="J302" s="51"/>
      <c r="K302" s="51"/>
      <c r="L302" s="53"/>
      <c r="M302" s="53">
        <f>SUM(M303:M306)</f>
        <v>7750000</v>
      </c>
      <c r="N302" s="352">
        <f>SUM(N303:N306)</f>
        <v>-7750000</v>
      </c>
      <c r="O302" s="207"/>
      <c r="P302" s="180"/>
      <c r="Q302" s="180"/>
      <c r="R302" s="4" t="s">
        <v>131</v>
      </c>
      <c r="S302" s="410" t="s">
        <v>506</v>
      </c>
    </row>
    <row r="303" spans="1:19" ht="13.2" x14ac:dyDescent="0.25">
      <c r="A303" s="1" t="s">
        <v>1161</v>
      </c>
      <c r="B303" s="48"/>
      <c r="C303" s="49"/>
      <c r="D303" s="48"/>
      <c r="E303" s="48"/>
      <c r="F303" s="50"/>
      <c r="G303" s="122"/>
      <c r="H303" s="150"/>
      <c r="I303" s="201" t="s">
        <v>554</v>
      </c>
      <c r="J303" s="389">
        <v>50</v>
      </c>
      <c r="K303" s="202" t="s">
        <v>26</v>
      </c>
      <c r="L303" s="204">
        <v>75000</v>
      </c>
      <c r="M303" s="204">
        <f>ROUNDDOWN(J303*L303,-3)</f>
        <v>3750000</v>
      </c>
      <c r="N303" s="375">
        <f>Reviu[[#This Row],[JUMLAH]]-Reviu[[#This Row],[JUMLAH ]]</f>
        <v>-3750000</v>
      </c>
      <c r="O303" s="187"/>
      <c r="P303" s="180"/>
      <c r="Q303" s="180"/>
    </row>
    <row r="304" spans="1:19" ht="13.2" x14ac:dyDescent="0.25">
      <c r="A304" s="1" t="s">
        <v>1227</v>
      </c>
      <c r="B304" s="48"/>
      <c r="C304" s="49"/>
      <c r="D304" s="48"/>
      <c r="E304" s="48"/>
      <c r="F304" s="50"/>
      <c r="G304" s="122"/>
      <c r="H304" s="150"/>
      <c r="I304" s="201" t="s">
        <v>1037</v>
      </c>
      <c r="J304" s="389">
        <v>1</v>
      </c>
      <c r="K304" s="202" t="s">
        <v>120</v>
      </c>
      <c r="L304" s="204">
        <v>1500000</v>
      </c>
      <c r="M304" s="204">
        <f t="shared" ref="M304:M306" si="5">ROUNDDOWN(J304*L304,-3)</f>
        <v>1500000</v>
      </c>
      <c r="N304" s="375">
        <f>Reviu[[#This Row],[JUMLAH]]-Reviu[[#This Row],[JUMLAH ]]</f>
        <v>-1500000</v>
      </c>
      <c r="O304" s="178"/>
      <c r="P304" s="180"/>
      <c r="Q304" s="180"/>
    </row>
    <row r="305" spans="1:19" ht="13.2" x14ac:dyDescent="0.25">
      <c r="A305" s="1" t="s">
        <v>1228</v>
      </c>
      <c r="B305" s="48"/>
      <c r="C305" s="49"/>
      <c r="D305" s="48"/>
      <c r="E305" s="48"/>
      <c r="F305" s="50"/>
      <c r="G305" s="122"/>
      <c r="H305" s="150"/>
      <c r="I305" s="201" t="s">
        <v>556</v>
      </c>
      <c r="J305" s="389">
        <v>1</v>
      </c>
      <c r="K305" s="202" t="s">
        <v>120</v>
      </c>
      <c r="L305" s="204">
        <v>1500000</v>
      </c>
      <c r="M305" s="204">
        <f t="shared" si="5"/>
        <v>1500000</v>
      </c>
      <c r="N305" s="375">
        <f>Reviu[[#This Row],[JUMLAH]]-Reviu[[#This Row],[JUMLAH ]]</f>
        <v>-1500000</v>
      </c>
      <c r="O305" s="178"/>
      <c r="P305" s="180"/>
      <c r="Q305" s="180"/>
    </row>
    <row r="306" spans="1:19" ht="13.2" x14ac:dyDescent="0.25">
      <c r="A306" s="1" t="s">
        <v>1229</v>
      </c>
      <c r="B306" s="48"/>
      <c r="C306" s="49"/>
      <c r="D306" s="48"/>
      <c r="E306" s="48"/>
      <c r="F306" s="50"/>
      <c r="G306" s="122"/>
      <c r="H306" s="150"/>
      <c r="I306" s="201" t="s">
        <v>557</v>
      </c>
      <c r="J306" s="389">
        <v>1</v>
      </c>
      <c r="K306" s="202" t="s">
        <v>120</v>
      </c>
      <c r="L306" s="204">
        <v>1000000</v>
      </c>
      <c r="M306" s="204">
        <f t="shared" si="5"/>
        <v>1000000</v>
      </c>
      <c r="N306" s="375">
        <f>Reviu[[#This Row],[JUMLAH]]-Reviu[[#This Row],[JUMLAH ]]</f>
        <v>-1000000</v>
      </c>
      <c r="O306" s="178"/>
      <c r="P306" s="180"/>
      <c r="Q306" s="180"/>
    </row>
    <row r="307" spans="1:19" ht="13.2" x14ac:dyDescent="0.25">
      <c r="A307" s="1" t="s">
        <v>1230</v>
      </c>
      <c r="B307" s="48"/>
      <c r="C307" s="49"/>
      <c r="D307" s="48"/>
      <c r="E307" s="48"/>
      <c r="F307" s="50"/>
      <c r="G307" s="122"/>
      <c r="H307" s="149">
        <v>524111</v>
      </c>
      <c r="I307" s="46" t="s">
        <v>35</v>
      </c>
      <c r="J307" s="48"/>
      <c r="K307" s="48"/>
      <c r="L307" s="50"/>
      <c r="M307" s="47">
        <f>M308</f>
        <v>5000000</v>
      </c>
      <c r="N307" s="349">
        <f>N308</f>
        <v>-5000000</v>
      </c>
      <c r="O307" s="178"/>
      <c r="P307" s="180"/>
      <c r="Q307" s="180"/>
      <c r="R307" s="4" t="s">
        <v>131</v>
      </c>
      <c r="S307" s="410" t="s">
        <v>506</v>
      </c>
    </row>
    <row r="308" spans="1:19" ht="13.2" x14ac:dyDescent="0.25">
      <c r="A308" s="1" t="s">
        <v>1231</v>
      </c>
      <c r="B308" s="48"/>
      <c r="C308" s="49"/>
      <c r="D308" s="48"/>
      <c r="E308" s="48"/>
      <c r="F308" s="50"/>
      <c r="G308" s="122"/>
      <c r="H308" s="150"/>
      <c r="I308" s="201" t="s">
        <v>1042</v>
      </c>
      <c r="J308" s="389">
        <v>10</v>
      </c>
      <c r="K308" s="202" t="s">
        <v>26</v>
      </c>
      <c r="L308" s="204">
        <v>500000</v>
      </c>
      <c r="M308" s="204">
        <f>ROUNDDOWN(J308*L308,-3)</f>
        <v>5000000</v>
      </c>
      <c r="N308" s="375">
        <f>Reviu[[#This Row],[JUMLAH]]-Reviu[[#This Row],[JUMLAH ]]</f>
        <v>-5000000</v>
      </c>
      <c r="O308" s="178"/>
      <c r="P308" s="180"/>
      <c r="Q308" s="180"/>
    </row>
    <row r="309" spans="1:19" ht="13.2" x14ac:dyDescent="0.25">
      <c r="A309" s="1" t="s">
        <v>1232</v>
      </c>
      <c r="B309" s="48"/>
      <c r="C309" s="49"/>
      <c r="D309" s="48"/>
      <c r="E309" s="48"/>
      <c r="F309" s="50"/>
      <c r="G309" s="122"/>
      <c r="H309" s="151" t="s">
        <v>529</v>
      </c>
      <c r="I309" s="52" t="s">
        <v>477</v>
      </c>
      <c r="J309" s="51"/>
      <c r="K309" s="51"/>
      <c r="L309" s="53"/>
      <c r="M309" s="53">
        <f>SUM(M310:M312)</f>
        <v>60038000</v>
      </c>
      <c r="N309" s="352">
        <f>SUM(N310:N312)</f>
        <v>-60038000</v>
      </c>
      <c r="O309" s="178"/>
      <c r="P309" s="180"/>
      <c r="Q309" s="180"/>
      <c r="R309" s="4" t="s">
        <v>131</v>
      </c>
      <c r="S309" s="410" t="s">
        <v>506</v>
      </c>
    </row>
    <row r="310" spans="1:19" ht="13.2" x14ac:dyDescent="0.25">
      <c r="A310" s="1" t="s">
        <v>1233</v>
      </c>
      <c r="B310" s="48"/>
      <c r="C310" s="49"/>
      <c r="D310" s="48"/>
      <c r="E310" s="48"/>
      <c r="F310" s="50"/>
      <c r="G310" s="122"/>
      <c r="H310" s="150"/>
      <c r="I310" s="201" t="s">
        <v>1249</v>
      </c>
      <c r="J310" s="389">
        <v>54</v>
      </c>
      <c r="K310" s="202" t="s">
        <v>479</v>
      </c>
      <c r="L310" s="204">
        <v>822000</v>
      </c>
      <c r="M310" s="204">
        <f>ROUNDDOWN(J310*L310,-3)</f>
        <v>44388000</v>
      </c>
      <c r="N310" s="375">
        <f>Reviu[[#This Row],[JUMLAH]]-Reviu[[#This Row],[JUMLAH ]]</f>
        <v>-44388000</v>
      </c>
      <c r="O310" s="178"/>
      <c r="P310" s="180"/>
      <c r="Q310" s="180"/>
    </row>
    <row r="311" spans="1:19" ht="13.2" x14ac:dyDescent="0.25">
      <c r="A311" s="1" t="s">
        <v>1234</v>
      </c>
      <c r="B311" s="48"/>
      <c r="C311" s="49"/>
      <c r="D311" s="48"/>
      <c r="E311" s="48"/>
      <c r="F311" s="50"/>
      <c r="G311" s="122"/>
      <c r="H311" s="150"/>
      <c r="I311" s="201" t="s">
        <v>1250</v>
      </c>
      <c r="J311" s="389">
        <v>81</v>
      </c>
      <c r="K311" s="202" t="s">
        <v>479</v>
      </c>
      <c r="L311" s="204">
        <v>150000</v>
      </c>
      <c r="M311" s="204">
        <f>ROUNDDOWN(J311*L311,-3)</f>
        <v>12150000</v>
      </c>
      <c r="N311" s="375">
        <f>Reviu[[#This Row],[JUMLAH]]-Reviu[[#This Row],[JUMLAH ]]</f>
        <v>-12150000</v>
      </c>
      <c r="O311" s="178"/>
      <c r="P311" s="180"/>
      <c r="Q311" s="180"/>
    </row>
    <row r="312" spans="1:19" ht="13.2" x14ac:dyDescent="0.25">
      <c r="A312" s="1" t="s">
        <v>1235</v>
      </c>
      <c r="B312" s="48"/>
      <c r="C312" s="49"/>
      <c r="D312" s="48"/>
      <c r="E312" s="48"/>
      <c r="F312" s="50"/>
      <c r="G312" s="122"/>
      <c r="H312" s="150"/>
      <c r="I312" s="201" t="s">
        <v>1224</v>
      </c>
      <c r="J312" s="389">
        <v>10</v>
      </c>
      <c r="K312" s="202" t="s">
        <v>479</v>
      </c>
      <c r="L312" s="204">
        <v>350000</v>
      </c>
      <c r="M312" s="204">
        <f>ROUNDDOWN(J312*L312,-3)</f>
        <v>3500000</v>
      </c>
      <c r="N312" s="375">
        <f>Reviu[[#This Row],[JUMLAH]]-Reviu[[#This Row],[JUMLAH ]]</f>
        <v>-3500000</v>
      </c>
      <c r="O312" s="178"/>
      <c r="P312" s="180"/>
      <c r="Q312" s="180"/>
    </row>
    <row r="313" spans="1:19" ht="26.4" x14ac:dyDescent="0.25">
      <c r="A313" s="1" t="s">
        <v>1162</v>
      </c>
      <c r="B313" s="308"/>
      <c r="C313" s="309"/>
      <c r="D313" s="308"/>
      <c r="E313" s="308"/>
      <c r="F313" s="310"/>
      <c r="G313" s="311"/>
      <c r="H313" s="148" t="s">
        <v>1018</v>
      </c>
      <c r="I313" s="43" t="s">
        <v>1019</v>
      </c>
      <c r="J313" s="42"/>
      <c r="K313" s="42"/>
      <c r="L313" s="44"/>
      <c r="M313" s="44">
        <f>SUM(M314,M316)</f>
        <v>0</v>
      </c>
      <c r="N313" s="350">
        <f>SUM(N314,N316)</f>
        <v>0</v>
      </c>
      <c r="O313" s="187" t="s">
        <v>1247</v>
      </c>
      <c r="P313" s="384" t="s">
        <v>499</v>
      </c>
      <c r="Q313" s="384" t="s">
        <v>501</v>
      </c>
      <c r="S313" s="223"/>
    </row>
    <row r="314" spans="1:19" ht="13.2" x14ac:dyDescent="0.25">
      <c r="A314" s="1" t="s">
        <v>1163</v>
      </c>
      <c r="B314" s="48"/>
      <c r="C314" s="49"/>
      <c r="D314" s="48"/>
      <c r="E314" s="48"/>
      <c r="F314" s="50"/>
      <c r="G314" s="122"/>
      <c r="H314" s="149" t="s">
        <v>524</v>
      </c>
      <c r="I314" s="46" t="s">
        <v>73</v>
      </c>
      <c r="J314" s="45"/>
      <c r="K314" s="45"/>
      <c r="L314" s="47"/>
      <c r="M314" s="47">
        <f>M315</f>
        <v>0</v>
      </c>
      <c r="N314" s="349">
        <f>N315</f>
        <v>0</v>
      </c>
      <c r="O314" s="187" t="s">
        <v>1247</v>
      </c>
      <c r="P314" s="180"/>
      <c r="Q314" s="180"/>
      <c r="S314" s="223" t="s">
        <v>501</v>
      </c>
    </row>
    <row r="315" spans="1:19" ht="13.2" x14ac:dyDescent="0.25">
      <c r="A315" s="1" t="s">
        <v>1164</v>
      </c>
      <c r="B315" s="48"/>
      <c r="C315" s="49"/>
      <c r="D315" s="48"/>
      <c r="E315" s="48"/>
      <c r="F315" s="50"/>
      <c r="G315" s="122"/>
      <c r="H315" s="150"/>
      <c r="I315" s="49" t="s">
        <v>983</v>
      </c>
      <c r="J315" s="48">
        <v>0</v>
      </c>
      <c r="K315" s="48" t="s">
        <v>120</v>
      </c>
      <c r="L315" s="50">
        <v>25000000</v>
      </c>
      <c r="M315" s="50">
        <f>ROUNDDOWN(J315*L315,-3)</f>
        <v>0</v>
      </c>
      <c r="N315" s="417">
        <f>Reviu[[#This Row],[JUMLAH]]-Reviu[[#This Row],[JUMLAH ]]</f>
        <v>0</v>
      </c>
      <c r="O315" s="187" t="s">
        <v>1247</v>
      </c>
      <c r="P315" s="180"/>
      <c r="Q315" s="180"/>
    </row>
    <row r="316" spans="1:19" ht="13.2" x14ac:dyDescent="0.25">
      <c r="A316" s="1" t="s">
        <v>1165</v>
      </c>
      <c r="B316" s="48"/>
      <c r="C316" s="49"/>
      <c r="D316" s="48"/>
      <c r="E316" s="48"/>
      <c r="F316" s="50"/>
      <c r="G316" s="122"/>
      <c r="H316" s="153" t="s">
        <v>528</v>
      </c>
      <c r="I316" s="58" t="s">
        <v>31</v>
      </c>
      <c r="J316" s="57"/>
      <c r="K316" s="57"/>
      <c r="L316" s="59"/>
      <c r="M316" s="59">
        <f>M317</f>
        <v>0</v>
      </c>
      <c r="N316" s="354">
        <f>N317</f>
        <v>0</v>
      </c>
      <c r="O316" s="207"/>
      <c r="P316" s="180"/>
      <c r="Q316" s="180"/>
      <c r="S316" s="223" t="s">
        <v>501</v>
      </c>
    </row>
    <row r="317" spans="1:19" ht="13.2" x14ac:dyDescent="0.25">
      <c r="A317" s="1" t="s">
        <v>1166</v>
      </c>
      <c r="B317" s="48"/>
      <c r="C317" s="49"/>
      <c r="D317" s="48"/>
      <c r="E317" s="48"/>
      <c r="F317" s="50"/>
      <c r="G317" s="122"/>
      <c r="H317" s="150"/>
      <c r="I317" s="49" t="s">
        <v>558</v>
      </c>
      <c r="J317" s="48">
        <v>0</v>
      </c>
      <c r="K317" s="48" t="s">
        <v>33</v>
      </c>
      <c r="L317" s="50">
        <v>900000</v>
      </c>
      <c r="M317" s="50">
        <f>ROUNDDOWN(J317*L317,-3)</f>
        <v>0</v>
      </c>
      <c r="N317" s="417">
        <f>Reviu[[#This Row],[JUMLAH]]-Reviu[[#This Row],[JUMLAH ]]</f>
        <v>0</v>
      </c>
      <c r="O317" s="187" t="s">
        <v>1247</v>
      </c>
      <c r="P317" s="180"/>
      <c r="Q317" s="180"/>
    </row>
    <row r="318" spans="1:19" ht="13.2" x14ac:dyDescent="0.25">
      <c r="A318" s="1" t="s">
        <v>1167</v>
      </c>
      <c r="B318" s="308"/>
      <c r="C318" s="309"/>
      <c r="D318" s="308"/>
      <c r="E318" s="308"/>
      <c r="F318" s="310"/>
      <c r="G318" s="311"/>
      <c r="H318" s="152" t="s">
        <v>1020</v>
      </c>
      <c r="I318" s="55" t="s">
        <v>1243</v>
      </c>
      <c r="J318" s="54"/>
      <c r="K318" s="54"/>
      <c r="L318" s="56"/>
      <c r="M318" s="56">
        <f>SUM(M319,M321)</f>
        <v>64873000</v>
      </c>
      <c r="N318" s="351">
        <f>SUM(N319,N321)</f>
        <v>-64873000</v>
      </c>
      <c r="O318" s="207"/>
      <c r="P318" s="384" t="s">
        <v>502</v>
      </c>
      <c r="Q318" s="384" t="s">
        <v>504</v>
      </c>
      <c r="S318" s="223"/>
    </row>
    <row r="319" spans="1:19" ht="13.2" x14ac:dyDescent="0.25">
      <c r="A319" s="1" t="s">
        <v>1168</v>
      </c>
      <c r="B319" s="48"/>
      <c r="C319" s="49"/>
      <c r="D319" s="48"/>
      <c r="E319" s="48"/>
      <c r="F319" s="50"/>
      <c r="G319" s="122"/>
      <c r="H319" s="153" t="s">
        <v>528</v>
      </c>
      <c r="I319" s="58" t="s">
        <v>31</v>
      </c>
      <c r="J319" s="57"/>
      <c r="K319" s="57"/>
      <c r="L319" s="59"/>
      <c r="M319" s="59">
        <f t="shared" ref="M319:N319" si="6">M320</f>
        <v>18000000</v>
      </c>
      <c r="N319" s="354">
        <f t="shared" si="6"/>
        <v>-18000000</v>
      </c>
      <c r="O319" s="207"/>
      <c r="P319" s="180"/>
      <c r="Q319" s="180"/>
      <c r="S319" s="223" t="s">
        <v>504</v>
      </c>
    </row>
    <row r="320" spans="1:19" ht="13.2" x14ac:dyDescent="0.25">
      <c r="A320" s="1" t="s">
        <v>1169</v>
      </c>
      <c r="B320" s="48"/>
      <c r="C320" s="49"/>
      <c r="D320" s="48"/>
      <c r="E320" s="48"/>
      <c r="F320" s="50"/>
      <c r="G320" s="122"/>
      <c r="H320" s="150"/>
      <c r="I320" s="49" t="s">
        <v>558</v>
      </c>
      <c r="J320" s="389">
        <v>20</v>
      </c>
      <c r="K320" s="202" t="s">
        <v>33</v>
      </c>
      <c r="L320" s="204">
        <v>900000</v>
      </c>
      <c r="M320" s="50">
        <f>ROUNDDOWN(J320*L320,-3)</f>
        <v>18000000</v>
      </c>
      <c r="N320" s="417">
        <f>Reviu[[#This Row],[JUMLAH]]-Reviu[[#This Row],[JUMLAH ]]</f>
        <v>-18000000</v>
      </c>
      <c r="O320" s="187"/>
      <c r="P320" s="180"/>
      <c r="Q320" s="180"/>
    </row>
    <row r="321" spans="1:19" ht="13.2" x14ac:dyDescent="0.25">
      <c r="A321" s="1" t="s">
        <v>1244</v>
      </c>
      <c r="B321" s="48"/>
      <c r="C321" s="49"/>
      <c r="D321" s="48"/>
      <c r="E321" s="48"/>
      <c r="F321" s="50"/>
      <c r="G321" s="122"/>
      <c r="H321" s="149">
        <v>524111</v>
      </c>
      <c r="I321" s="46" t="s">
        <v>35</v>
      </c>
      <c r="J321" s="48"/>
      <c r="K321" s="48"/>
      <c r="L321" s="50"/>
      <c r="M321" s="47">
        <f>M322</f>
        <v>46873000</v>
      </c>
      <c r="N321" s="349">
        <f>N322</f>
        <v>-46873000</v>
      </c>
      <c r="O321" s="178"/>
      <c r="P321" s="180"/>
      <c r="Q321" s="180"/>
      <c r="S321" s="223" t="s">
        <v>504</v>
      </c>
    </row>
    <row r="322" spans="1:19" ht="13.2" x14ac:dyDescent="0.25">
      <c r="A322" s="1" t="s">
        <v>1245</v>
      </c>
      <c r="B322" s="48"/>
      <c r="C322" s="49"/>
      <c r="D322" s="48"/>
      <c r="E322" s="48"/>
      <c r="F322" s="50"/>
      <c r="G322" s="122"/>
      <c r="H322" s="150"/>
      <c r="I322" s="201" t="s">
        <v>588</v>
      </c>
      <c r="J322" s="389">
        <v>8</v>
      </c>
      <c r="K322" s="202" t="s">
        <v>26</v>
      </c>
      <c r="L322" s="204">
        <v>5859125</v>
      </c>
      <c r="M322" s="204">
        <f>ROUNDDOWN(J322*L322,-3)</f>
        <v>46873000</v>
      </c>
      <c r="N322" s="375">
        <f>Reviu[[#This Row],[JUMLAH]]-Reviu[[#This Row],[JUMLAH ]]</f>
        <v>-46873000</v>
      </c>
      <c r="O322" s="178"/>
      <c r="P322" s="180"/>
      <c r="Q322" s="180"/>
    </row>
    <row r="323" spans="1:19" ht="13.2" x14ac:dyDescent="0.25">
      <c r="A323" s="1" t="s">
        <v>231</v>
      </c>
      <c r="B323" s="96" t="s">
        <v>232</v>
      </c>
      <c r="C323" s="97" t="s">
        <v>233</v>
      </c>
      <c r="D323" s="96">
        <v>1</v>
      </c>
      <c r="E323" s="96" t="s">
        <v>123</v>
      </c>
      <c r="F323" s="98"/>
      <c r="G323" s="138">
        <f>SUM(G324,G350)</f>
        <v>9231678000</v>
      </c>
      <c r="H323" s="166" t="s">
        <v>232</v>
      </c>
      <c r="I323" s="97" t="s">
        <v>233</v>
      </c>
      <c r="J323" s="96">
        <v>1</v>
      </c>
      <c r="K323" s="96" t="s">
        <v>123</v>
      </c>
      <c r="L323" s="98"/>
      <c r="M323" s="98">
        <f>SUM(M324,M350)</f>
        <v>9231678000</v>
      </c>
      <c r="N323" s="333">
        <f>SUM(N324,N350)</f>
        <v>0</v>
      </c>
      <c r="O323" s="207"/>
      <c r="P323" s="180"/>
      <c r="Q323" s="180"/>
    </row>
    <row r="324" spans="1:19" ht="14.4" x14ac:dyDescent="0.3">
      <c r="A324" t="s">
        <v>534</v>
      </c>
      <c r="B324" s="287" t="s">
        <v>535</v>
      </c>
      <c r="C324" s="292" t="s">
        <v>536</v>
      </c>
      <c r="D324" s="293"/>
      <c r="E324" s="293" t="s">
        <v>553</v>
      </c>
      <c r="F324" s="294"/>
      <c r="G324" s="295">
        <f>G325</f>
        <v>7036020000</v>
      </c>
      <c r="H324" s="291" t="s">
        <v>535</v>
      </c>
      <c r="I324" s="292" t="s">
        <v>536</v>
      </c>
      <c r="J324" s="293"/>
      <c r="K324" s="293" t="s">
        <v>553</v>
      </c>
      <c r="L324" s="294"/>
      <c r="M324" s="294">
        <f>M325</f>
        <v>7036020000</v>
      </c>
      <c r="N324" s="334">
        <f>N325</f>
        <v>0</v>
      </c>
      <c r="O324" s="207"/>
      <c r="P324" s="180"/>
      <c r="Q324" s="180"/>
    </row>
    <row r="325" spans="1:19" ht="13.2" x14ac:dyDescent="0.25">
      <c r="A325" s="1" t="s">
        <v>664</v>
      </c>
      <c r="B325" s="63" t="s">
        <v>665</v>
      </c>
      <c r="C325" s="64" t="s">
        <v>537</v>
      </c>
      <c r="D325" s="63"/>
      <c r="E325" s="63"/>
      <c r="F325" s="65"/>
      <c r="G325" s="127">
        <f>SUM(G326,G328,G330,G332,G334,G336,G338,G340,G342,G344,G346,G348)</f>
        <v>7036020000</v>
      </c>
      <c r="H325" s="155" t="s">
        <v>665</v>
      </c>
      <c r="I325" s="64" t="s">
        <v>537</v>
      </c>
      <c r="J325" s="63"/>
      <c r="K325" s="63"/>
      <c r="L325" s="65"/>
      <c r="M325" s="65">
        <f>SUM(M326,M328,M330,M332,M334,M336,M338,M340,M342,M344,M346,M348)</f>
        <v>7036020000</v>
      </c>
      <c r="N325" s="327">
        <f>SUM(N326,N328,N330,N332,N334,N336,N338,N340,N342,N344,N346,N348)</f>
        <v>0</v>
      </c>
      <c r="O325" s="213"/>
      <c r="P325" s="384" t="s">
        <v>505</v>
      </c>
      <c r="Q325" s="384" t="s">
        <v>510</v>
      </c>
      <c r="S325" s="223"/>
    </row>
    <row r="326" spans="1:19" ht="13.2" x14ac:dyDescent="0.25">
      <c r="A326" s="1" t="s">
        <v>666</v>
      </c>
      <c r="B326" s="57" t="s">
        <v>667</v>
      </c>
      <c r="C326" s="58" t="s">
        <v>538</v>
      </c>
      <c r="D326" s="57"/>
      <c r="E326" s="57"/>
      <c r="F326" s="59"/>
      <c r="G326" s="125">
        <f>G327</f>
        <v>2390272000</v>
      </c>
      <c r="H326" s="153" t="s">
        <v>667</v>
      </c>
      <c r="I326" s="58" t="s">
        <v>538</v>
      </c>
      <c r="J326" s="57"/>
      <c r="K326" s="57"/>
      <c r="L326" s="59"/>
      <c r="M326" s="59">
        <f>M327</f>
        <v>2390272000</v>
      </c>
      <c r="N326" s="325">
        <f>N327</f>
        <v>0</v>
      </c>
      <c r="O326" s="211"/>
      <c r="P326" s="180"/>
      <c r="Q326" s="180"/>
      <c r="R326" s="252" t="s">
        <v>1012</v>
      </c>
      <c r="S326" s="223" t="s">
        <v>510</v>
      </c>
    </row>
    <row r="327" spans="1:19" ht="13.2" x14ac:dyDescent="0.25">
      <c r="A327" s="1" t="s">
        <v>668</v>
      </c>
      <c r="B327" s="48"/>
      <c r="C327" s="49" t="s">
        <v>669</v>
      </c>
      <c r="D327" s="48">
        <v>14</v>
      </c>
      <c r="E327" s="48" t="s">
        <v>670</v>
      </c>
      <c r="F327" s="50">
        <v>170733715</v>
      </c>
      <c r="G327" s="122">
        <f>ROUNDDOWN(D327*F327,-3)</f>
        <v>2390272000</v>
      </c>
      <c r="H327" s="150"/>
      <c r="I327" s="49" t="s">
        <v>669</v>
      </c>
      <c r="J327" s="48">
        <v>14</v>
      </c>
      <c r="K327" s="48" t="s">
        <v>670</v>
      </c>
      <c r="L327" s="50">
        <v>170733715</v>
      </c>
      <c r="M327" s="50">
        <f>ROUNDDOWN(J327*L327,-3)</f>
        <v>2390272000</v>
      </c>
      <c r="N327" s="247">
        <f>Reviu[[#This Row],[JUMLAH]]-Reviu[[#This Row],[JUMLAH ]]</f>
        <v>0</v>
      </c>
      <c r="O327" s="178"/>
      <c r="P327" s="180"/>
      <c r="Q327" s="180"/>
    </row>
    <row r="328" spans="1:19" ht="13.2" x14ac:dyDescent="0.25">
      <c r="A328" s="1" t="s">
        <v>671</v>
      </c>
      <c r="B328" s="51" t="s">
        <v>672</v>
      </c>
      <c r="C328" s="52" t="s">
        <v>539</v>
      </c>
      <c r="D328" s="51"/>
      <c r="E328" s="51"/>
      <c r="F328" s="53"/>
      <c r="G328" s="123">
        <f>G329</f>
        <v>109000</v>
      </c>
      <c r="H328" s="151" t="s">
        <v>672</v>
      </c>
      <c r="I328" s="52" t="s">
        <v>539</v>
      </c>
      <c r="J328" s="51"/>
      <c r="K328" s="51"/>
      <c r="L328" s="53"/>
      <c r="M328" s="53">
        <f>M329</f>
        <v>109000</v>
      </c>
      <c r="N328" s="324">
        <f>N329</f>
        <v>0</v>
      </c>
      <c r="O328" s="209"/>
      <c r="P328" s="180"/>
      <c r="Q328" s="180"/>
      <c r="R328" s="252" t="s">
        <v>1012</v>
      </c>
      <c r="S328" s="223" t="s">
        <v>510</v>
      </c>
    </row>
    <row r="329" spans="1:19" ht="13.2" x14ac:dyDescent="0.25">
      <c r="A329" s="1" t="s">
        <v>673</v>
      </c>
      <c r="B329" s="48"/>
      <c r="C329" s="49" t="s">
        <v>674</v>
      </c>
      <c r="D329" s="48">
        <v>14</v>
      </c>
      <c r="E329" s="48" t="s">
        <v>670</v>
      </c>
      <c r="F329" s="50">
        <v>7786</v>
      </c>
      <c r="G329" s="122">
        <f>ROUNDDOWN(D329*F329,-3)</f>
        <v>109000</v>
      </c>
      <c r="H329" s="150"/>
      <c r="I329" s="49" t="s">
        <v>674</v>
      </c>
      <c r="J329" s="48">
        <v>14</v>
      </c>
      <c r="K329" s="48" t="s">
        <v>670</v>
      </c>
      <c r="L329" s="50">
        <v>7786</v>
      </c>
      <c r="M329" s="50">
        <f>ROUNDDOWN(J329*L329,-3)</f>
        <v>109000</v>
      </c>
      <c r="N329" s="247">
        <f>Reviu[[#This Row],[JUMLAH]]-Reviu[[#This Row],[JUMLAH ]]</f>
        <v>0</v>
      </c>
      <c r="O329" s="178"/>
      <c r="P329" s="180"/>
      <c r="Q329" s="180"/>
    </row>
    <row r="330" spans="1:19" ht="13.2" x14ac:dyDescent="0.25">
      <c r="A330" s="1" t="s">
        <v>675</v>
      </c>
      <c r="B330" s="51" t="s">
        <v>676</v>
      </c>
      <c r="C330" s="52" t="s">
        <v>540</v>
      </c>
      <c r="D330" s="51"/>
      <c r="E330" s="51"/>
      <c r="F330" s="53"/>
      <c r="G330" s="123">
        <f>G331</f>
        <v>163168000</v>
      </c>
      <c r="H330" s="151" t="s">
        <v>676</v>
      </c>
      <c r="I330" s="52" t="s">
        <v>540</v>
      </c>
      <c r="J330" s="51"/>
      <c r="K330" s="51"/>
      <c r="L330" s="53"/>
      <c r="M330" s="53">
        <f>M331</f>
        <v>163168000</v>
      </c>
      <c r="N330" s="324">
        <f>N331</f>
        <v>0</v>
      </c>
      <c r="O330" s="209"/>
      <c r="P330" s="180"/>
      <c r="Q330" s="180"/>
      <c r="R330" s="252" t="s">
        <v>1012</v>
      </c>
      <c r="S330" s="223" t="s">
        <v>510</v>
      </c>
    </row>
    <row r="331" spans="1:19" ht="13.2" x14ac:dyDescent="0.25">
      <c r="A331" s="1" t="s">
        <v>677</v>
      </c>
      <c r="B331" s="48"/>
      <c r="C331" s="49" t="s">
        <v>678</v>
      </c>
      <c r="D331" s="48">
        <v>14</v>
      </c>
      <c r="E331" s="48" t="s">
        <v>670</v>
      </c>
      <c r="F331" s="50">
        <v>11654858</v>
      </c>
      <c r="G331" s="122">
        <f>ROUNDDOWN(D331*F331,-3)</f>
        <v>163168000</v>
      </c>
      <c r="H331" s="150"/>
      <c r="I331" s="49" t="s">
        <v>678</v>
      </c>
      <c r="J331" s="48">
        <v>14</v>
      </c>
      <c r="K331" s="48" t="s">
        <v>670</v>
      </c>
      <c r="L331" s="50">
        <v>11654858</v>
      </c>
      <c r="M331" s="50">
        <f>ROUNDDOWN(J331*L331,-3)</f>
        <v>163168000</v>
      </c>
      <c r="N331" s="247">
        <f>Reviu[[#This Row],[JUMLAH]]-Reviu[[#This Row],[JUMLAH ]]</f>
        <v>0</v>
      </c>
      <c r="O331" s="178"/>
      <c r="P331" s="180"/>
      <c r="Q331" s="180"/>
    </row>
    <row r="332" spans="1:19" ht="13.2" x14ac:dyDescent="0.25">
      <c r="A332" s="1" t="s">
        <v>679</v>
      </c>
      <c r="B332" s="51" t="s">
        <v>680</v>
      </c>
      <c r="C332" s="52" t="s">
        <v>541</v>
      </c>
      <c r="D332" s="51"/>
      <c r="E332" s="51"/>
      <c r="F332" s="53"/>
      <c r="G332" s="123">
        <f>G333</f>
        <v>57444000</v>
      </c>
      <c r="H332" s="151" t="s">
        <v>680</v>
      </c>
      <c r="I332" s="52" t="s">
        <v>541</v>
      </c>
      <c r="J332" s="51"/>
      <c r="K332" s="51"/>
      <c r="L332" s="53"/>
      <c r="M332" s="53">
        <f>M333</f>
        <v>57444000</v>
      </c>
      <c r="N332" s="324">
        <f>N333</f>
        <v>0</v>
      </c>
      <c r="O332" s="209"/>
      <c r="P332" s="180"/>
      <c r="Q332" s="180"/>
      <c r="R332" s="252" t="s">
        <v>1012</v>
      </c>
      <c r="S332" s="223" t="s">
        <v>510</v>
      </c>
    </row>
    <row r="333" spans="1:19" ht="13.2" x14ac:dyDescent="0.25">
      <c r="A333" s="1" t="s">
        <v>681</v>
      </c>
      <c r="B333" s="48"/>
      <c r="C333" s="49" t="s">
        <v>682</v>
      </c>
      <c r="D333" s="48">
        <v>14</v>
      </c>
      <c r="E333" s="48" t="s">
        <v>670</v>
      </c>
      <c r="F333" s="50">
        <v>4103143</v>
      </c>
      <c r="G333" s="122">
        <f>ROUNDDOWN(D333*F333,-3)</f>
        <v>57444000</v>
      </c>
      <c r="H333" s="150"/>
      <c r="I333" s="49" t="s">
        <v>682</v>
      </c>
      <c r="J333" s="48">
        <v>14</v>
      </c>
      <c r="K333" s="48" t="s">
        <v>670</v>
      </c>
      <c r="L333" s="50">
        <v>4103143</v>
      </c>
      <c r="M333" s="50">
        <f>ROUNDDOWN(J333*L333,-3)</f>
        <v>57444000</v>
      </c>
      <c r="N333" s="247">
        <f>Reviu[[#This Row],[JUMLAH]]-Reviu[[#This Row],[JUMLAH ]]</f>
        <v>0</v>
      </c>
      <c r="O333" s="178"/>
      <c r="P333" s="180"/>
      <c r="Q333" s="180"/>
    </row>
    <row r="334" spans="1:19" ht="13.2" x14ac:dyDescent="0.25">
      <c r="A334" s="1" t="s">
        <v>683</v>
      </c>
      <c r="B334" s="51" t="s">
        <v>684</v>
      </c>
      <c r="C334" s="52" t="s">
        <v>542</v>
      </c>
      <c r="D334" s="51"/>
      <c r="E334" s="51"/>
      <c r="F334" s="53"/>
      <c r="G334" s="123">
        <f>G335</f>
        <v>136220000</v>
      </c>
      <c r="H334" s="151" t="s">
        <v>684</v>
      </c>
      <c r="I334" s="52" t="s">
        <v>542</v>
      </c>
      <c r="J334" s="51"/>
      <c r="K334" s="51"/>
      <c r="L334" s="53"/>
      <c r="M334" s="53">
        <f>M335</f>
        <v>136220000</v>
      </c>
      <c r="N334" s="324">
        <f>N335</f>
        <v>0</v>
      </c>
      <c r="O334" s="209"/>
      <c r="P334" s="180"/>
      <c r="Q334" s="180"/>
      <c r="R334" s="252" t="s">
        <v>1012</v>
      </c>
      <c r="S334" s="223" t="s">
        <v>510</v>
      </c>
    </row>
    <row r="335" spans="1:19" ht="13.2" x14ac:dyDescent="0.25">
      <c r="A335" s="1" t="s">
        <v>685</v>
      </c>
      <c r="B335" s="48"/>
      <c r="C335" s="49" t="s">
        <v>686</v>
      </c>
      <c r="D335" s="48">
        <v>14</v>
      </c>
      <c r="E335" s="48" t="s">
        <v>670</v>
      </c>
      <c r="F335" s="50">
        <v>9730000</v>
      </c>
      <c r="G335" s="122">
        <f>ROUNDDOWN(D335*F335,-3)</f>
        <v>136220000</v>
      </c>
      <c r="H335" s="150"/>
      <c r="I335" s="49" t="s">
        <v>686</v>
      </c>
      <c r="J335" s="48">
        <v>14</v>
      </c>
      <c r="K335" s="48" t="s">
        <v>670</v>
      </c>
      <c r="L335" s="50">
        <v>9730000</v>
      </c>
      <c r="M335" s="50">
        <f>ROUNDDOWN(J335*L335,-3)</f>
        <v>136220000</v>
      </c>
      <c r="N335" s="247">
        <f>Reviu[[#This Row],[JUMLAH]]-Reviu[[#This Row],[JUMLAH ]]</f>
        <v>0</v>
      </c>
      <c r="O335" s="178"/>
      <c r="P335" s="180"/>
      <c r="Q335" s="180"/>
    </row>
    <row r="336" spans="1:19" ht="13.2" x14ac:dyDescent="0.25">
      <c r="A336" s="1" t="s">
        <v>687</v>
      </c>
      <c r="B336" s="51" t="s">
        <v>688</v>
      </c>
      <c r="C336" s="52" t="s">
        <v>543</v>
      </c>
      <c r="D336" s="51"/>
      <c r="E336" s="51"/>
      <c r="F336" s="53"/>
      <c r="G336" s="123">
        <f>G337</f>
        <v>198366000</v>
      </c>
      <c r="H336" s="151" t="s">
        <v>688</v>
      </c>
      <c r="I336" s="52" t="s">
        <v>543</v>
      </c>
      <c r="J336" s="51"/>
      <c r="K336" s="51"/>
      <c r="L336" s="53"/>
      <c r="M336" s="53">
        <f>M337</f>
        <v>198366000</v>
      </c>
      <c r="N336" s="324">
        <f>N337</f>
        <v>0</v>
      </c>
      <c r="O336" s="209"/>
      <c r="P336" s="180"/>
      <c r="Q336" s="180"/>
      <c r="R336" s="252" t="s">
        <v>1012</v>
      </c>
      <c r="S336" s="223" t="s">
        <v>510</v>
      </c>
    </row>
    <row r="337" spans="1:19" ht="13.2" x14ac:dyDescent="0.25">
      <c r="A337" s="1" t="s">
        <v>689</v>
      </c>
      <c r="B337" s="48"/>
      <c r="C337" s="49" t="s">
        <v>690</v>
      </c>
      <c r="D337" s="48">
        <v>14</v>
      </c>
      <c r="E337" s="48" t="s">
        <v>670</v>
      </c>
      <c r="F337" s="50">
        <v>14169000</v>
      </c>
      <c r="G337" s="122">
        <f>ROUNDDOWN(D337*F337,-3)</f>
        <v>198366000</v>
      </c>
      <c r="H337" s="150"/>
      <c r="I337" s="49" t="s">
        <v>690</v>
      </c>
      <c r="J337" s="48">
        <v>14</v>
      </c>
      <c r="K337" s="48" t="s">
        <v>670</v>
      </c>
      <c r="L337" s="50">
        <v>14169000</v>
      </c>
      <c r="M337" s="50">
        <f>ROUNDDOWN(J337*L337,-3)</f>
        <v>198366000</v>
      </c>
      <c r="N337" s="247">
        <f>Reviu[[#This Row],[JUMLAH]]-Reviu[[#This Row],[JUMLAH ]]</f>
        <v>0</v>
      </c>
      <c r="O337" s="178"/>
      <c r="P337" s="180"/>
      <c r="Q337" s="180"/>
    </row>
    <row r="338" spans="1:19" ht="13.2" x14ac:dyDescent="0.25">
      <c r="A338" s="1" t="s">
        <v>691</v>
      </c>
      <c r="B338" s="51" t="s">
        <v>692</v>
      </c>
      <c r="C338" s="52" t="s">
        <v>544</v>
      </c>
      <c r="D338" s="51"/>
      <c r="E338" s="51"/>
      <c r="F338" s="53"/>
      <c r="G338" s="123">
        <f>G339</f>
        <v>13346000</v>
      </c>
      <c r="H338" s="151" t="s">
        <v>692</v>
      </c>
      <c r="I338" s="52" t="s">
        <v>544</v>
      </c>
      <c r="J338" s="51"/>
      <c r="K338" s="51"/>
      <c r="L338" s="53"/>
      <c r="M338" s="53">
        <f>M339</f>
        <v>13346000</v>
      </c>
      <c r="N338" s="324">
        <f>N339</f>
        <v>0</v>
      </c>
      <c r="O338" s="209"/>
      <c r="P338" s="180"/>
      <c r="Q338" s="180"/>
      <c r="R338" s="252" t="s">
        <v>1012</v>
      </c>
      <c r="S338" s="223" t="s">
        <v>510</v>
      </c>
    </row>
    <row r="339" spans="1:19" ht="13.2" x14ac:dyDescent="0.25">
      <c r="A339" s="1" t="s">
        <v>693</v>
      </c>
      <c r="B339" s="48"/>
      <c r="C339" s="49" t="s">
        <v>694</v>
      </c>
      <c r="D339" s="48">
        <v>14</v>
      </c>
      <c r="E339" s="48" t="s">
        <v>670</v>
      </c>
      <c r="F339" s="50">
        <v>953357</v>
      </c>
      <c r="G339" s="122">
        <f>ROUNDDOWN(D339*F339,-3)</f>
        <v>13346000</v>
      </c>
      <c r="H339" s="150"/>
      <c r="I339" s="49" t="s">
        <v>694</v>
      </c>
      <c r="J339" s="48">
        <v>14</v>
      </c>
      <c r="K339" s="48" t="s">
        <v>670</v>
      </c>
      <c r="L339" s="50">
        <v>953357</v>
      </c>
      <c r="M339" s="50">
        <f>ROUNDDOWN(J339*L339,-3)</f>
        <v>13346000</v>
      </c>
      <c r="N339" s="247">
        <f>Reviu[[#This Row],[JUMLAH]]-Reviu[[#This Row],[JUMLAH ]]</f>
        <v>0</v>
      </c>
      <c r="O339" s="178"/>
      <c r="P339" s="180"/>
      <c r="Q339" s="180"/>
    </row>
    <row r="340" spans="1:19" ht="13.2" x14ac:dyDescent="0.25">
      <c r="A340" s="1" t="s">
        <v>695</v>
      </c>
      <c r="B340" s="45" t="s">
        <v>696</v>
      </c>
      <c r="C340" s="46" t="s">
        <v>545</v>
      </c>
      <c r="D340" s="45"/>
      <c r="E340" s="45"/>
      <c r="F340" s="47"/>
      <c r="G340" s="121">
        <f>G341</f>
        <v>113636000</v>
      </c>
      <c r="H340" s="149" t="s">
        <v>696</v>
      </c>
      <c r="I340" s="46" t="s">
        <v>545</v>
      </c>
      <c r="J340" s="45"/>
      <c r="K340" s="45"/>
      <c r="L340" s="47"/>
      <c r="M340" s="47">
        <f>M341</f>
        <v>113636000</v>
      </c>
      <c r="N340" s="323">
        <f>N341</f>
        <v>0</v>
      </c>
      <c r="O340" s="208"/>
      <c r="P340" s="180"/>
      <c r="Q340" s="180"/>
      <c r="R340" s="252" t="s">
        <v>1012</v>
      </c>
      <c r="S340" s="223" t="s">
        <v>510</v>
      </c>
    </row>
    <row r="341" spans="1:19" ht="13.2" x14ac:dyDescent="0.25">
      <c r="A341" s="1" t="s">
        <v>697</v>
      </c>
      <c r="B341" s="48"/>
      <c r="C341" s="49" t="s">
        <v>698</v>
      </c>
      <c r="D341" s="48">
        <v>1</v>
      </c>
      <c r="E341" s="48" t="s">
        <v>388</v>
      </c>
      <c r="F341" s="50">
        <v>113636000</v>
      </c>
      <c r="G341" s="122">
        <f>ROUNDDOWN(D341*F341,-3)</f>
        <v>113636000</v>
      </c>
      <c r="H341" s="150"/>
      <c r="I341" s="49" t="s">
        <v>698</v>
      </c>
      <c r="J341" s="48">
        <v>1</v>
      </c>
      <c r="K341" s="48" t="s">
        <v>388</v>
      </c>
      <c r="L341" s="50">
        <v>113636000</v>
      </c>
      <c r="M341" s="50">
        <f>ROUNDDOWN(J341*L341,-3)</f>
        <v>113636000</v>
      </c>
      <c r="N341" s="247">
        <f>Reviu[[#This Row],[JUMLAH]]-Reviu[[#This Row],[JUMLAH ]]</f>
        <v>0</v>
      </c>
      <c r="O341" s="178"/>
      <c r="P341" s="180"/>
      <c r="Q341" s="180"/>
    </row>
    <row r="342" spans="1:19" ht="13.2" x14ac:dyDescent="0.25">
      <c r="A342" s="1" t="s">
        <v>699</v>
      </c>
      <c r="B342" s="51" t="s">
        <v>700</v>
      </c>
      <c r="C342" s="52" t="s">
        <v>546</v>
      </c>
      <c r="D342" s="51"/>
      <c r="E342" s="51"/>
      <c r="F342" s="53"/>
      <c r="G342" s="123">
        <f>G343</f>
        <v>451220000</v>
      </c>
      <c r="H342" s="151" t="s">
        <v>700</v>
      </c>
      <c r="I342" s="52" t="s">
        <v>546</v>
      </c>
      <c r="J342" s="51"/>
      <c r="K342" s="51"/>
      <c r="L342" s="53"/>
      <c r="M342" s="53">
        <f>M343</f>
        <v>451220000</v>
      </c>
      <c r="N342" s="324">
        <f>N343</f>
        <v>0</v>
      </c>
      <c r="O342" s="209"/>
      <c r="P342" s="180"/>
      <c r="Q342" s="180"/>
      <c r="R342" s="252" t="s">
        <v>1012</v>
      </c>
      <c r="S342" s="223" t="s">
        <v>510</v>
      </c>
    </row>
    <row r="343" spans="1:19" ht="13.2" x14ac:dyDescent="0.25">
      <c r="A343" s="1" t="s">
        <v>701</v>
      </c>
      <c r="B343" s="48"/>
      <c r="C343" s="49" t="s">
        <v>702</v>
      </c>
      <c r="D343" s="48">
        <v>1</v>
      </c>
      <c r="E343" s="48" t="s">
        <v>388</v>
      </c>
      <c r="F343" s="50">
        <v>451220000</v>
      </c>
      <c r="G343" s="122">
        <f>ROUNDDOWN(D343*F343,-3)</f>
        <v>451220000</v>
      </c>
      <c r="H343" s="150"/>
      <c r="I343" s="49" t="s">
        <v>702</v>
      </c>
      <c r="J343" s="48">
        <v>1</v>
      </c>
      <c r="K343" s="48" t="s">
        <v>388</v>
      </c>
      <c r="L343" s="50">
        <v>451220000</v>
      </c>
      <c r="M343" s="50">
        <f>ROUNDDOWN(J343*L343,-3)</f>
        <v>451220000</v>
      </c>
      <c r="N343" s="247">
        <f>Reviu[[#This Row],[JUMLAH]]-Reviu[[#This Row],[JUMLAH ]]</f>
        <v>0</v>
      </c>
      <c r="O343" s="178"/>
      <c r="P343" s="180"/>
      <c r="Q343" s="180"/>
    </row>
    <row r="344" spans="1:19" ht="13.2" x14ac:dyDescent="0.25">
      <c r="A344" s="1" t="s">
        <v>703</v>
      </c>
      <c r="B344" s="45" t="s">
        <v>704</v>
      </c>
      <c r="C344" s="46" t="s">
        <v>547</v>
      </c>
      <c r="D344" s="45"/>
      <c r="E344" s="45"/>
      <c r="F344" s="47"/>
      <c r="G344" s="121">
        <f>G345</f>
        <v>81480000</v>
      </c>
      <c r="H344" s="149" t="s">
        <v>704</v>
      </c>
      <c r="I344" s="46" t="s">
        <v>547</v>
      </c>
      <c r="J344" s="45"/>
      <c r="K344" s="45"/>
      <c r="L344" s="47"/>
      <c r="M344" s="47">
        <f>M345</f>
        <v>81480000</v>
      </c>
      <c r="N344" s="323">
        <f>N345</f>
        <v>0</v>
      </c>
      <c r="O344" s="208"/>
      <c r="P344" s="180"/>
      <c r="Q344" s="180"/>
      <c r="R344" s="252" t="s">
        <v>1012</v>
      </c>
      <c r="S344" s="223" t="s">
        <v>510</v>
      </c>
    </row>
    <row r="345" spans="1:19" ht="13.2" x14ac:dyDescent="0.25">
      <c r="A345" s="1" t="s">
        <v>705</v>
      </c>
      <c r="B345" s="48"/>
      <c r="C345" s="49" t="s">
        <v>706</v>
      </c>
      <c r="D345" s="48">
        <v>14</v>
      </c>
      <c r="E345" s="48" t="s">
        <v>670</v>
      </c>
      <c r="F345" s="50">
        <v>5820000</v>
      </c>
      <c r="G345" s="122">
        <f>ROUNDDOWN(D345*F345,-3)</f>
        <v>81480000</v>
      </c>
      <c r="H345" s="150"/>
      <c r="I345" s="49" t="s">
        <v>706</v>
      </c>
      <c r="J345" s="48">
        <v>14</v>
      </c>
      <c r="K345" s="48" t="s">
        <v>670</v>
      </c>
      <c r="L345" s="50">
        <v>5820000</v>
      </c>
      <c r="M345" s="50">
        <f>ROUNDDOWN(J345*L345,-3)</f>
        <v>81480000</v>
      </c>
      <c r="N345" s="247">
        <f>Reviu[[#This Row],[JUMLAH]]-Reviu[[#This Row],[JUMLAH ]]</f>
        <v>0</v>
      </c>
      <c r="O345" s="178"/>
      <c r="P345" s="180"/>
      <c r="Q345" s="180"/>
    </row>
    <row r="346" spans="1:19" ht="13.2" x14ac:dyDescent="0.25">
      <c r="A346" s="1" t="s">
        <v>707</v>
      </c>
      <c r="B346" s="57" t="s">
        <v>708</v>
      </c>
      <c r="C346" s="58" t="s">
        <v>709</v>
      </c>
      <c r="D346" s="57"/>
      <c r="E346" s="57"/>
      <c r="F346" s="59"/>
      <c r="G346" s="125">
        <f>G347</f>
        <v>173032000</v>
      </c>
      <c r="H346" s="153" t="s">
        <v>708</v>
      </c>
      <c r="I346" s="58" t="s">
        <v>709</v>
      </c>
      <c r="J346" s="57"/>
      <c r="K346" s="57"/>
      <c r="L346" s="59"/>
      <c r="M346" s="59">
        <f>M347</f>
        <v>173032000</v>
      </c>
      <c r="N346" s="325">
        <f>N347</f>
        <v>0</v>
      </c>
      <c r="O346" s="211"/>
      <c r="P346" s="180"/>
      <c r="Q346" s="180"/>
      <c r="R346" s="252" t="s">
        <v>1012</v>
      </c>
      <c r="S346" s="223" t="s">
        <v>510</v>
      </c>
    </row>
    <row r="347" spans="1:19" ht="13.2" x14ac:dyDescent="0.25">
      <c r="A347" s="1" t="s">
        <v>710</v>
      </c>
      <c r="B347" s="48"/>
      <c r="C347" s="49" t="s">
        <v>711</v>
      </c>
      <c r="D347" s="48">
        <v>1</v>
      </c>
      <c r="E347" s="48" t="s">
        <v>388</v>
      </c>
      <c r="F347" s="50">
        <v>173032000</v>
      </c>
      <c r="G347" s="122">
        <f>ROUNDDOWN(D347*F347,-3)</f>
        <v>173032000</v>
      </c>
      <c r="H347" s="150"/>
      <c r="I347" s="49" t="s">
        <v>711</v>
      </c>
      <c r="J347" s="48">
        <v>1</v>
      </c>
      <c r="K347" s="48" t="s">
        <v>388</v>
      </c>
      <c r="L347" s="50">
        <v>173032000</v>
      </c>
      <c r="M347" s="50">
        <f>ROUNDDOWN(J347*L347,-3)</f>
        <v>173032000</v>
      </c>
      <c r="N347" s="247">
        <f>Reviu[[#This Row],[JUMLAH]]-Reviu[[#This Row],[JUMLAH ]]</f>
        <v>0</v>
      </c>
      <c r="O347" s="178"/>
      <c r="P347" s="180"/>
      <c r="Q347" s="180"/>
    </row>
    <row r="348" spans="1:19" ht="13.2" x14ac:dyDescent="0.25">
      <c r="A348" s="1" t="s">
        <v>712</v>
      </c>
      <c r="B348" s="51" t="s">
        <v>713</v>
      </c>
      <c r="C348" s="52" t="s">
        <v>548</v>
      </c>
      <c r="D348" s="51"/>
      <c r="E348" s="51"/>
      <c r="F348" s="53"/>
      <c r="G348" s="123">
        <f>G349</f>
        <v>3257727000</v>
      </c>
      <c r="H348" s="151" t="s">
        <v>713</v>
      </c>
      <c r="I348" s="52" t="s">
        <v>548</v>
      </c>
      <c r="J348" s="51"/>
      <c r="K348" s="51"/>
      <c r="L348" s="53"/>
      <c r="M348" s="53">
        <f>M349</f>
        <v>3257727000</v>
      </c>
      <c r="N348" s="324">
        <f>N349</f>
        <v>0</v>
      </c>
      <c r="O348" s="209"/>
      <c r="P348" s="180"/>
      <c r="Q348" s="180"/>
      <c r="R348" s="252" t="s">
        <v>1012</v>
      </c>
      <c r="S348" s="223" t="s">
        <v>510</v>
      </c>
    </row>
    <row r="349" spans="1:19" ht="13.2" x14ac:dyDescent="0.25">
      <c r="A349" s="1" t="s">
        <v>714</v>
      </c>
      <c r="B349" s="48"/>
      <c r="C349" s="49" t="s">
        <v>715</v>
      </c>
      <c r="D349" s="48">
        <v>14</v>
      </c>
      <c r="E349" s="48" t="s">
        <v>670</v>
      </c>
      <c r="F349" s="50">
        <v>232694790</v>
      </c>
      <c r="G349" s="122">
        <f>ROUNDDOWN(D349*F349,-3)</f>
        <v>3257727000</v>
      </c>
      <c r="H349" s="150"/>
      <c r="I349" s="49" t="s">
        <v>715</v>
      </c>
      <c r="J349" s="48">
        <v>14</v>
      </c>
      <c r="K349" s="48" t="s">
        <v>670</v>
      </c>
      <c r="L349" s="50">
        <v>232694790</v>
      </c>
      <c r="M349" s="50">
        <f>ROUNDDOWN(J349*L349,-3)</f>
        <v>3257727000</v>
      </c>
      <c r="N349" s="247">
        <f>Reviu[[#This Row],[JUMLAH]]-Reviu[[#This Row],[JUMLAH ]]</f>
        <v>0</v>
      </c>
      <c r="O349" s="178"/>
      <c r="P349" s="180"/>
      <c r="Q349" s="180"/>
    </row>
    <row r="350" spans="1:19" ht="13.2" x14ac:dyDescent="0.25">
      <c r="A350" s="1" t="s">
        <v>234</v>
      </c>
      <c r="B350" s="60" t="s">
        <v>235</v>
      </c>
      <c r="C350" s="61" t="s">
        <v>236</v>
      </c>
      <c r="D350" s="60"/>
      <c r="E350" s="60" t="s">
        <v>553</v>
      </c>
      <c r="F350" s="62"/>
      <c r="G350" s="126">
        <f>SUM(G351,G375,G381,G394)</f>
        <v>2195658000</v>
      </c>
      <c r="H350" s="154" t="s">
        <v>235</v>
      </c>
      <c r="I350" s="61" t="s">
        <v>236</v>
      </c>
      <c r="J350" s="60"/>
      <c r="K350" s="60" t="s">
        <v>553</v>
      </c>
      <c r="L350" s="62"/>
      <c r="M350" s="62">
        <f>SUM(M351,M375,M381,M394)</f>
        <v>2195658000</v>
      </c>
      <c r="N350" s="335">
        <f>SUM(N351,N375,N381,N394)</f>
        <v>0</v>
      </c>
      <c r="O350" s="207"/>
      <c r="P350" s="180"/>
      <c r="Q350" s="180"/>
    </row>
    <row r="351" spans="1:19" ht="13.2" x14ac:dyDescent="0.25">
      <c r="A351" s="1" t="s">
        <v>237</v>
      </c>
      <c r="B351" s="63" t="s">
        <v>238</v>
      </c>
      <c r="C351" s="64" t="s">
        <v>239</v>
      </c>
      <c r="D351" s="63"/>
      <c r="E351" s="63"/>
      <c r="F351" s="65"/>
      <c r="G351" s="127">
        <f>SUM(G352,G363,G365)</f>
        <v>1410100000</v>
      </c>
      <c r="H351" s="155" t="s">
        <v>238</v>
      </c>
      <c r="I351" s="64" t="s">
        <v>239</v>
      </c>
      <c r="J351" s="63"/>
      <c r="K351" s="63"/>
      <c r="L351" s="65"/>
      <c r="M351" s="65">
        <f>SUM(M352,M363,M365)</f>
        <v>1552900000</v>
      </c>
      <c r="N351" s="355">
        <f>SUM(N352,N363,N365)</f>
        <v>-142800000</v>
      </c>
      <c r="O351" s="207"/>
      <c r="P351" s="384" t="s">
        <v>505</v>
      </c>
      <c r="Q351" s="384" t="s">
        <v>506</v>
      </c>
      <c r="S351" s="223"/>
    </row>
    <row r="352" spans="1:19" ht="13.2" x14ac:dyDescent="0.25">
      <c r="A352" s="1" t="s">
        <v>240</v>
      </c>
      <c r="B352" s="51" t="s">
        <v>716</v>
      </c>
      <c r="C352" s="52" t="s">
        <v>241</v>
      </c>
      <c r="D352" s="51"/>
      <c r="E352" s="51"/>
      <c r="F352" s="53"/>
      <c r="G352" s="123">
        <f>SUM(G353:G362)</f>
        <v>1099590000</v>
      </c>
      <c r="H352" s="151" t="s">
        <v>716</v>
      </c>
      <c r="I352" s="52" t="s">
        <v>241</v>
      </c>
      <c r="J352" s="51"/>
      <c r="K352" s="51"/>
      <c r="L352" s="53"/>
      <c r="M352" s="53">
        <f>SUM(M353:M362)</f>
        <v>1276040000</v>
      </c>
      <c r="N352" s="352">
        <f>SUM(N353:N362)</f>
        <v>-176450000</v>
      </c>
      <c r="O352" s="207"/>
      <c r="P352" s="180"/>
      <c r="Q352" s="180"/>
      <c r="R352" s="252" t="s">
        <v>236</v>
      </c>
      <c r="S352" s="223" t="s">
        <v>506</v>
      </c>
    </row>
    <row r="353" spans="1:19" ht="13.2" x14ac:dyDescent="0.25">
      <c r="A353" s="1" t="s">
        <v>242</v>
      </c>
      <c r="B353" s="48"/>
      <c r="C353" s="49" t="s">
        <v>717</v>
      </c>
      <c r="D353" s="48">
        <v>60</v>
      </c>
      <c r="E353" s="48" t="s">
        <v>718</v>
      </c>
      <c r="F353" s="50">
        <v>1500000</v>
      </c>
      <c r="G353" s="122">
        <f t="shared" ref="G353:G362" si="7">ROUNDDOWN(D353*F353,-3)</f>
        <v>90000000</v>
      </c>
      <c r="H353" s="150"/>
      <c r="I353" s="201" t="s">
        <v>717</v>
      </c>
      <c r="J353" s="389">
        <v>60</v>
      </c>
      <c r="K353" s="202" t="s">
        <v>718</v>
      </c>
      <c r="L353" s="204">
        <v>1487500</v>
      </c>
      <c r="M353" s="204">
        <f t="shared" ref="M353:M362" si="8">ROUNDDOWN(J353*L353,-3)</f>
        <v>89250000</v>
      </c>
      <c r="N353" s="376">
        <f>Reviu[[#This Row],[JUMLAH]]-Reviu[[#This Row],[JUMLAH ]]</f>
        <v>750000</v>
      </c>
      <c r="O353" s="187"/>
      <c r="P353" s="180"/>
      <c r="Q353" s="180"/>
    </row>
    <row r="354" spans="1:19" ht="13.2" x14ac:dyDescent="0.25">
      <c r="A354" s="1" t="s">
        <v>243</v>
      </c>
      <c r="B354" s="99"/>
      <c r="C354" s="49" t="s">
        <v>719</v>
      </c>
      <c r="D354" s="48">
        <v>1</v>
      </c>
      <c r="E354" s="48" t="s">
        <v>147</v>
      </c>
      <c r="F354" s="50">
        <v>63386000</v>
      </c>
      <c r="G354" s="122">
        <f t="shared" si="7"/>
        <v>63386000</v>
      </c>
      <c r="H354" s="167"/>
      <c r="I354" s="49" t="s">
        <v>719</v>
      </c>
      <c r="J354" s="48">
        <v>1</v>
      </c>
      <c r="K354" s="48" t="s">
        <v>147</v>
      </c>
      <c r="L354" s="50">
        <v>63386000</v>
      </c>
      <c r="M354" s="50">
        <f t="shared" si="8"/>
        <v>63386000</v>
      </c>
      <c r="N354" s="247">
        <f>Reviu[[#This Row],[JUMLAH]]-Reviu[[#This Row],[JUMLAH ]]</f>
        <v>0</v>
      </c>
      <c r="O354" s="207"/>
      <c r="P354" s="180"/>
      <c r="Q354" s="180"/>
    </row>
    <row r="355" spans="1:19" ht="13.2" x14ac:dyDescent="0.25">
      <c r="A355" s="1" t="s">
        <v>244</v>
      </c>
      <c r="B355" s="48"/>
      <c r="C355" s="49" t="s">
        <v>720</v>
      </c>
      <c r="D355" s="48">
        <v>144</v>
      </c>
      <c r="E355" s="48" t="s">
        <v>184</v>
      </c>
      <c r="F355" s="50">
        <v>5100000</v>
      </c>
      <c r="G355" s="122">
        <f t="shared" si="7"/>
        <v>734400000</v>
      </c>
      <c r="H355" s="150"/>
      <c r="I355" s="201" t="s">
        <v>970</v>
      </c>
      <c r="J355" s="389">
        <v>156</v>
      </c>
      <c r="K355" s="202" t="s">
        <v>184</v>
      </c>
      <c r="L355" s="204">
        <v>5100000</v>
      </c>
      <c r="M355" s="204">
        <f t="shared" si="8"/>
        <v>795600000</v>
      </c>
      <c r="N355" s="375">
        <f>Reviu[[#This Row],[JUMLAH]]-Reviu[[#This Row],[JUMLAH ]]</f>
        <v>-61200000</v>
      </c>
      <c r="O355" s="187"/>
      <c r="P355" s="180"/>
      <c r="Q355" s="180"/>
    </row>
    <row r="356" spans="1:19" ht="13.2" x14ac:dyDescent="0.25">
      <c r="A356" s="1" t="s">
        <v>245</v>
      </c>
      <c r="B356" s="48"/>
      <c r="C356" s="49" t="s">
        <v>721</v>
      </c>
      <c r="D356" s="48">
        <v>12</v>
      </c>
      <c r="E356" s="48" t="s">
        <v>184</v>
      </c>
      <c r="F356" s="50">
        <v>5600000</v>
      </c>
      <c r="G356" s="122">
        <f t="shared" si="7"/>
        <v>67200000</v>
      </c>
      <c r="H356" s="150"/>
      <c r="I356" s="201" t="s">
        <v>971</v>
      </c>
      <c r="J356" s="389">
        <v>13</v>
      </c>
      <c r="K356" s="202" t="s">
        <v>184</v>
      </c>
      <c r="L356" s="204">
        <v>5600000</v>
      </c>
      <c r="M356" s="204">
        <f t="shared" si="8"/>
        <v>72800000</v>
      </c>
      <c r="N356" s="375">
        <f>Reviu[[#This Row],[JUMLAH]]-Reviu[[#This Row],[JUMLAH ]]</f>
        <v>-5600000</v>
      </c>
      <c r="O356" s="187"/>
      <c r="P356" s="180"/>
      <c r="Q356" s="180"/>
    </row>
    <row r="357" spans="1:19" ht="13.2" x14ac:dyDescent="0.25">
      <c r="A357" s="1" t="s">
        <v>246</v>
      </c>
      <c r="B357" s="48"/>
      <c r="C357" s="49" t="s">
        <v>722</v>
      </c>
      <c r="D357" s="48">
        <v>11</v>
      </c>
      <c r="E357" s="48" t="s">
        <v>247</v>
      </c>
      <c r="F357" s="50">
        <v>400000</v>
      </c>
      <c r="G357" s="122">
        <f t="shared" si="7"/>
        <v>4400000</v>
      </c>
      <c r="H357" s="150"/>
      <c r="I357" s="201" t="s">
        <v>722</v>
      </c>
      <c r="J357" s="389">
        <v>12</v>
      </c>
      <c r="K357" s="202" t="s">
        <v>247</v>
      </c>
      <c r="L357" s="204">
        <v>400000</v>
      </c>
      <c r="M357" s="204">
        <f t="shared" si="8"/>
        <v>4800000</v>
      </c>
      <c r="N357" s="375">
        <f>Reviu[[#This Row],[JUMLAH]]-Reviu[[#This Row],[JUMLAH ]]</f>
        <v>-400000</v>
      </c>
      <c r="O357" s="187"/>
      <c r="P357" s="180"/>
      <c r="Q357" s="180"/>
    </row>
    <row r="358" spans="1:19" ht="13.2" x14ac:dyDescent="0.25">
      <c r="A358" s="1" t="s">
        <v>248</v>
      </c>
      <c r="B358" s="48"/>
      <c r="C358" s="49" t="s">
        <v>723</v>
      </c>
      <c r="D358" s="48">
        <v>70</v>
      </c>
      <c r="E358" s="48" t="s">
        <v>59</v>
      </c>
      <c r="F358" s="50">
        <v>500000</v>
      </c>
      <c r="G358" s="122">
        <f t="shared" si="7"/>
        <v>35000000</v>
      </c>
      <c r="H358" s="150"/>
      <c r="I358" s="201" t="s">
        <v>969</v>
      </c>
      <c r="J358" s="389">
        <v>1</v>
      </c>
      <c r="K358" s="202" t="s">
        <v>147</v>
      </c>
      <c r="L358" s="204">
        <v>130000000</v>
      </c>
      <c r="M358" s="204">
        <f t="shared" si="8"/>
        <v>130000000</v>
      </c>
      <c r="N358" s="375">
        <f>Reviu[[#This Row],[JUMLAH]]-Reviu[[#This Row],[JUMLAH ]]</f>
        <v>-95000000</v>
      </c>
      <c r="O358" s="187"/>
      <c r="P358" s="180"/>
      <c r="Q358" s="180"/>
    </row>
    <row r="359" spans="1:19" ht="13.2" x14ac:dyDescent="0.25">
      <c r="A359" s="1" t="s">
        <v>249</v>
      </c>
      <c r="B359" s="48"/>
      <c r="C359" s="49" t="s">
        <v>724</v>
      </c>
      <c r="D359" s="48">
        <v>12</v>
      </c>
      <c r="E359" s="48" t="s">
        <v>247</v>
      </c>
      <c r="F359" s="50">
        <v>750000</v>
      </c>
      <c r="G359" s="122">
        <f t="shared" si="7"/>
        <v>9000000</v>
      </c>
      <c r="H359" s="150"/>
      <c r="I359" s="217"/>
      <c r="J359" s="391"/>
      <c r="K359" s="218"/>
      <c r="L359" s="219"/>
      <c r="M359" s="219"/>
      <c r="N359" s="374">
        <f>Reviu[[#This Row],[JUMLAH]]-Reviu[[#This Row],[JUMLAH ]]</f>
        <v>9000000</v>
      </c>
      <c r="O359" s="187"/>
      <c r="P359" s="180"/>
      <c r="Q359" s="180"/>
    </row>
    <row r="360" spans="1:19" ht="13.2" x14ac:dyDescent="0.25">
      <c r="A360" s="1" t="s">
        <v>250</v>
      </c>
      <c r="B360" s="48"/>
      <c r="C360" s="49" t="s">
        <v>725</v>
      </c>
      <c r="D360" s="48">
        <v>12</v>
      </c>
      <c r="E360" s="48" t="s">
        <v>247</v>
      </c>
      <c r="F360" s="50">
        <v>1325000</v>
      </c>
      <c r="G360" s="122">
        <f t="shared" si="7"/>
        <v>15900000</v>
      </c>
      <c r="H360" s="150"/>
      <c r="I360" s="49" t="s">
        <v>725</v>
      </c>
      <c r="J360" s="48">
        <v>12</v>
      </c>
      <c r="K360" s="48" t="s">
        <v>247</v>
      </c>
      <c r="L360" s="50">
        <v>1325000</v>
      </c>
      <c r="M360" s="50">
        <f t="shared" si="8"/>
        <v>15900000</v>
      </c>
      <c r="N360" s="247">
        <f>Reviu[[#This Row],[JUMLAH]]-Reviu[[#This Row],[JUMLAH ]]</f>
        <v>0</v>
      </c>
      <c r="O360" s="207"/>
      <c r="P360" s="180"/>
      <c r="Q360" s="180"/>
    </row>
    <row r="361" spans="1:19" ht="13.2" x14ac:dyDescent="0.25">
      <c r="A361" s="1" t="s">
        <v>251</v>
      </c>
      <c r="B361" s="48"/>
      <c r="C361" s="49" t="s">
        <v>726</v>
      </c>
      <c r="D361" s="48">
        <v>12</v>
      </c>
      <c r="E361" s="48" t="s">
        <v>247</v>
      </c>
      <c r="F361" s="50">
        <v>3000000</v>
      </c>
      <c r="G361" s="122">
        <f t="shared" si="7"/>
        <v>36000000</v>
      </c>
      <c r="H361" s="150"/>
      <c r="I361" s="201" t="s">
        <v>726</v>
      </c>
      <c r="J361" s="389">
        <v>12</v>
      </c>
      <c r="K361" s="202" t="s">
        <v>247</v>
      </c>
      <c r="L361" s="204">
        <v>5000000</v>
      </c>
      <c r="M361" s="204">
        <f t="shared" si="8"/>
        <v>60000000</v>
      </c>
      <c r="N361" s="247">
        <f>Reviu[[#This Row],[JUMLAH]]-Reviu[[#This Row],[JUMLAH ]]</f>
        <v>-24000000</v>
      </c>
      <c r="O361" s="207"/>
      <c r="P361" s="180"/>
      <c r="Q361" s="180"/>
    </row>
    <row r="362" spans="1:19" ht="13.2" x14ac:dyDescent="0.25">
      <c r="A362" s="1" t="s">
        <v>727</v>
      </c>
      <c r="B362" s="48"/>
      <c r="C362" s="49" t="s">
        <v>728</v>
      </c>
      <c r="D362" s="48">
        <v>1</v>
      </c>
      <c r="E362" s="48" t="s">
        <v>88</v>
      </c>
      <c r="F362" s="50">
        <v>44304000</v>
      </c>
      <c r="G362" s="122">
        <f t="shared" si="7"/>
        <v>44304000</v>
      </c>
      <c r="H362" s="150"/>
      <c r="I362" s="49" t="s">
        <v>728</v>
      </c>
      <c r="J362" s="48">
        <v>1</v>
      </c>
      <c r="K362" s="48" t="s">
        <v>88</v>
      </c>
      <c r="L362" s="50">
        <v>44304000</v>
      </c>
      <c r="M362" s="50">
        <f t="shared" si="8"/>
        <v>44304000</v>
      </c>
      <c r="N362" s="247">
        <f>Reviu[[#This Row],[JUMLAH]]-Reviu[[#This Row],[JUMLAH ]]</f>
        <v>0</v>
      </c>
      <c r="O362" s="207"/>
      <c r="P362" s="180"/>
      <c r="Q362" s="180"/>
    </row>
    <row r="363" spans="1:19" ht="26.4" x14ac:dyDescent="0.25">
      <c r="A363" s="1" t="s">
        <v>729</v>
      </c>
      <c r="B363" s="45" t="s">
        <v>730</v>
      </c>
      <c r="C363" s="46" t="s">
        <v>731</v>
      </c>
      <c r="D363" s="45"/>
      <c r="E363" s="45"/>
      <c r="F363" s="47"/>
      <c r="G363" s="121">
        <f>G364</f>
        <v>103250000</v>
      </c>
      <c r="H363" s="149" t="s">
        <v>730</v>
      </c>
      <c r="I363" s="46" t="s">
        <v>731</v>
      </c>
      <c r="J363" s="45"/>
      <c r="K363" s="45"/>
      <c r="L363" s="47"/>
      <c r="M363" s="47">
        <f>M364</f>
        <v>69600000</v>
      </c>
      <c r="N363" s="323">
        <f>N364</f>
        <v>33650000</v>
      </c>
      <c r="O363" s="207"/>
      <c r="P363" s="180"/>
      <c r="Q363" s="180"/>
      <c r="R363" s="252" t="s">
        <v>236</v>
      </c>
      <c r="S363" s="223" t="s">
        <v>506</v>
      </c>
    </row>
    <row r="364" spans="1:19" ht="26.4" x14ac:dyDescent="0.25">
      <c r="A364" s="1" t="s">
        <v>732</v>
      </c>
      <c r="B364" s="48"/>
      <c r="C364" s="49" t="s">
        <v>733</v>
      </c>
      <c r="D364" s="48">
        <v>413</v>
      </c>
      <c r="E364" s="48" t="s">
        <v>26</v>
      </c>
      <c r="F364" s="50">
        <v>250000</v>
      </c>
      <c r="G364" s="122">
        <f>ROUNDDOWN(D364*F364,-3)</f>
        <v>103250000</v>
      </c>
      <c r="H364" s="150"/>
      <c r="I364" s="201" t="s">
        <v>1055</v>
      </c>
      <c r="J364" s="389">
        <f>58*12</f>
        <v>696</v>
      </c>
      <c r="K364" s="202" t="s">
        <v>184</v>
      </c>
      <c r="L364" s="204">
        <v>100000</v>
      </c>
      <c r="M364" s="204">
        <f>ROUNDDOWN(J364*L364,-3)</f>
        <v>69600000</v>
      </c>
      <c r="N364" s="376">
        <f>Reviu[[#This Row],[JUMLAH]]-Reviu[[#This Row],[JUMLAH ]]</f>
        <v>33650000</v>
      </c>
      <c r="O364" s="187"/>
      <c r="P364" s="180"/>
      <c r="Q364" s="180"/>
    </row>
    <row r="365" spans="1:19" ht="13.2" x14ac:dyDescent="0.25">
      <c r="A365" s="1" t="s">
        <v>252</v>
      </c>
      <c r="B365" s="90" t="s">
        <v>734</v>
      </c>
      <c r="C365" s="91" t="s">
        <v>74</v>
      </c>
      <c r="D365" s="90"/>
      <c r="E365" s="90"/>
      <c r="F365" s="92"/>
      <c r="G365" s="136">
        <f>SUM(G366:G374)</f>
        <v>207260000</v>
      </c>
      <c r="H365" s="164" t="s">
        <v>734</v>
      </c>
      <c r="I365" s="91" t="s">
        <v>74</v>
      </c>
      <c r="J365" s="90"/>
      <c r="K365" s="90"/>
      <c r="L365" s="92"/>
      <c r="M365" s="92">
        <f>SUM(M366:M374)</f>
        <v>207260000</v>
      </c>
      <c r="N365" s="336">
        <f>SUM(N366:N374)</f>
        <v>0</v>
      </c>
      <c r="O365" s="207"/>
      <c r="P365" s="180"/>
      <c r="Q365" s="180"/>
      <c r="S365" s="223" t="s">
        <v>506</v>
      </c>
    </row>
    <row r="366" spans="1:19" ht="13.2" x14ac:dyDescent="0.25">
      <c r="A366" s="22" t="s">
        <v>253</v>
      </c>
      <c r="B366" s="48"/>
      <c r="C366" s="49" t="s">
        <v>735</v>
      </c>
      <c r="D366" s="48">
        <v>48</v>
      </c>
      <c r="E366" s="48" t="s">
        <v>120</v>
      </c>
      <c r="F366" s="50">
        <v>1000000</v>
      </c>
      <c r="G366" s="122">
        <f t="shared" ref="G366:G374" si="9">ROUNDDOWN(D366*F366,-3)</f>
        <v>48000000</v>
      </c>
      <c r="H366" s="150"/>
      <c r="I366" s="49" t="s">
        <v>735</v>
      </c>
      <c r="J366" s="48">
        <v>48</v>
      </c>
      <c r="K366" s="48" t="s">
        <v>120</v>
      </c>
      <c r="L366" s="50">
        <v>1000000</v>
      </c>
      <c r="M366" s="50">
        <f t="shared" ref="M366:M374" si="10">ROUNDDOWN(J366*L366,-3)</f>
        <v>48000000</v>
      </c>
      <c r="N366" s="247">
        <f>Reviu[[#This Row],[JUMLAH]]-Reviu[[#This Row],[JUMLAH ]]</f>
        <v>0</v>
      </c>
      <c r="O366" s="178"/>
      <c r="P366" s="180"/>
      <c r="Q366" s="180"/>
    </row>
    <row r="367" spans="1:19" ht="13.2" x14ac:dyDescent="0.25">
      <c r="A367" s="1" t="s">
        <v>254</v>
      </c>
      <c r="B367" s="48"/>
      <c r="C367" s="49" t="s">
        <v>562</v>
      </c>
      <c r="D367" s="48">
        <v>48</v>
      </c>
      <c r="E367" s="48" t="s">
        <v>120</v>
      </c>
      <c r="F367" s="50">
        <v>1500000</v>
      </c>
      <c r="G367" s="122">
        <f t="shared" si="9"/>
        <v>72000000</v>
      </c>
      <c r="H367" s="150"/>
      <c r="I367" s="49" t="s">
        <v>562</v>
      </c>
      <c r="J367" s="48">
        <v>48</v>
      </c>
      <c r="K367" s="48" t="s">
        <v>120</v>
      </c>
      <c r="L367" s="50">
        <v>1500000</v>
      </c>
      <c r="M367" s="50">
        <f t="shared" si="10"/>
        <v>72000000</v>
      </c>
      <c r="N367" s="247">
        <f>Reviu[[#This Row],[JUMLAH]]-Reviu[[#This Row],[JUMLAH ]]</f>
        <v>0</v>
      </c>
      <c r="O367" s="178"/>
      <c r="P367" s="180"/>
      <c r="Q367" s="180"/>
    </row>
    <row r="368" spans="1:19" ht="13.2" x14ac:dyDescent="0.25">
      <c r="A368" s="1" t="s">
        <v>255</v>
      </c>
      <c r="B368" s="48"/>
      <c r="C368" s="49" t="s">
        <v>736</v>
      </c>
      <c r="D368" s="48">
        <v>192</v>
      </c>
      <c r="E368" s="48" t="s">
        <v>120</v>
      </c>
      <c r="F368" s="50">
        <v>50000</v>
      </c>
      <c r="G368" s="122">
        <f t="shared" si="9"/>
        <v>9600000</v>
      </c>
      <c r="H368" s="150"/>
      <c r="I368" s="49" t="s">
        <v>736</v>
      </c>
      <c r="J368" s="48">
        <v>192</v>
      </c>
      <c r="K368" s="48" t="s">
        <v>120</v>
      </c>
      <c r="L368" s="50">
        <v>50000</v>
      </c>
      <c r="M368" s="50">
        <f t="shared" si="10"/>
        <v>9600000</v>
      </c>
      <c r="N368" s="247">
        <f>Reviu[[#This Row],[JUMLAH]]-Reviu[[#This Row],[JUMLAH ]]</f>
        <v>0</v>
      </c>
      <c r="O368" s="178"/>
      <c r="P368" s="180"/>
      <c r="Q368" s="180"/>
    </row>
    <row r="369" spans="1:19" ht="13.2" x14ac:dyDescent="0.25">
      <c r="A369" s="1" t="s">
        <v>256</v>
      </c>
      <c r="B369" s="48"/>
      <c r="C369" s="49" t="s">
        <v>737</v>
      </c>
      <c r="D369" s="48">
        <v>192</v>
      </c>
      <c r="E369" s="48" t="s">
        <v>120</v>
      </c>
      <c r="F369" s="50">
        <v>55000</v>
      </c>
      <c r="G369" s="122">
        <f t="shared" si="9"/>
        <v>10560000</v>
      </c>
      <c r="H369" s="150"/>
      <c r="I369" s="49" t="s">
        <v>737</v>
      </c>
      <c r="J369" s="48">
        <v>192</v>
      </c>
      <c r="K369" s="48" t="s">
        <v>120</v>
      </c>
      <c r="L369" s="50">
        <v>55000</v>
      </c>
      <c r="M369" s="50">
        <f t="shared" si="10"/>
        <v>10560000</v>
      </c>
      <c r="N369" s="247">
        <f>Reviu[[#This Row],[JUMLAH]]-Reviu[[#This Row],[JUMLAH ]]</f>
        <v>0</v>
      </c>
      <c r="O369" s="178"/>
      <c r="P369" s="180"/>
      <c r="Q369" s="180"/>
    </row>
    <row r="370" spans="1:19" ht="13.2" x14ac:dyDescent="0.25">
      <c r="A370" s="1" t="s">
        <v>257</v>
      </c>
      <c r="B370" s="48"/>
      <c r="C370" s="49" t="s">
        <v>738</v>
      </c>
      <c r="D370" s="48">
        <v>60</v>
      </c>
      <c r="E370" s="48" t="s">
        <v>258</v>
      </c>
      <c r="F370" s="50">
        <v>220000</v>
      </c>
      <c r="G370" s="122">
        <f t="shared" si="9"/>
        <v>13200000</v>
      </c>
      <c r="H370" s="150"/>
      <c r="I370" s="49" t="s">
        <v>738</v>
      </c>
      <c r="J370" s="48">
        <v>60</v>
      </c>
      <c r="K370" s="48" t="s">
        <v>258</v>
      </c>
      <c r="L370" s="50">
        <v>220000</v>
      </c>
      <c r="M370" s="50">
        <f t="shared" si="10"/>
        <v>13200000</v>
      </c>
      <c r="N370" s="247">
        <f>Reviu[[#This Row],[JUMLAH]]-Reviu[[#This Row],[JUMLAH ]]</f>
        <v>0</v>
      </c>
      <c r="O370" s="178"/>
      <c r="P370" s="180"/>
      <c r="Q370" s="180"/>
    </row>
    <row r="371" spans="1:19" ht="13.2" x14ac:dyDescent="0.25">
      <c r="A371" s="1" t="s">
        <v>259</v>
      </c>
      <c r="B371" s="48"/>
      <c r="C371" s="49" t="s">
        <v>739</v>
      </c>
      <c r="D371" s="48">
        <v>60</v>
      </c>
      <c r="E371" s="48" t="s">
        <v>258</v>
      </c>
      <c r="F371" s="50">
        <v>240000</v>
      </c>
      <c r="G371" s="122">
        <f t="shared" si="9"/>
        <v>14400000</v>
      </c>
      <c r="H371" s="150"/>
      <c r="I371" s="49" t="s">
        <v>739</v>
      </c>
      <c r="J371" s="48">
        <v>60</v>
      </c>
      <c r="K371" s="48" t="s">
        <v>258</v>
      </c>
      <c r="L371" s="50">
        <v>240000</v>
      </c>
      <c r="M371" s="50">
        <f t="shared" si="10"/>
        <v>14400000</v>
      </c>
      <c r="N371" s="247">
        <f>Reviu[[#This Row],[JUMLAH]]-Reviu[[#This Row],[JUMLAH ]]</f>
        <v>0</v>
      </c>
      <c r="O371" s="178"/>
      <c r="P371" s="180"/>
      <c r="Q371" s="180"/>
    </row>
    <row r="372" spans="1:19" ht="13.2" x14ac:dyDescent="0.25">
      <c r="A372" s="1" t="s">
        <v>260</v>
      </c>
      <c r="B372" s="48"/>
      <c r="C372" s="49" t="s">
        <v>740</v>
      </c>
      <c r="D372" s="48">
        <v>950</v>
      </c>
      <c r="E372" s="48" t="s">
        <v>741</v>
      </c>
      <c r="F372" s="50">
        <v>5000</v>
      </c>
      <c r="G372" s="122">
        <f t="shared" si="9"/>
        <v>4750000</v>
      </c>
      <c r="H372" s="150"/>
      <c r="I372" s="49" t="s">
        <v>740</v>
      </c>
      <c r="J372" s="48">
        <v>950</v>
      </c>
      <c r="K372" s="48" t="s">
        <v>741</v>
      </c>
      <c r="L372" s="50">
        <v>5000</v>
      </c>
      <c r="M372" s="50">
        <f t="shared" si="10"/>
        <v>4750000</v>
      </c>
      <c r="N372" s="247">
        <f>Reviu[[#This Row],[JUMLAH]]-Reviu[[#This Row],[JUMLAH ]]</f>
        <v>0</v>
      </c>
      <c r="O372" s="178"/>
      <c r="P372" s="180"/>
      <c r="Q372" s="180"/>
    </row>
    <row r="373" spans="1:19" ht="13.2" x14ac:dyDescent="0.25">
      <c r="A373" s="1" t="s">
        <v>262</v>
      </c>
      <c r="B373" s="48"/>
      <c r="C373" s="49" t="s">
        <v>742</v>
      </c>
      <c r="D373" s="48">
        <v>50</v>
      </c>
      <c r="E373" s="48" t="s">
        <v>263</v>
      </c>
      <c r="F373" s="50">
        <v>220000</v>
      </c>
      <c r="G373" s="122">
        <f t="shared" si="9"/>
        <v>11000000</v>
      </c>
      <c r="H373" s="150"/>
      <c r="I373" s="49" t="s">
        <v>742</v>
      </c>
      <c r="J373" s="48">
        <v>50</v>
      </c>
      <c r="K373" s="48" t="s">
        <v>263</v>
      </c>
      <c r="L373" s="50">
        <v>220000</v>
      </c>
      <c r="M373" s="50">
        <f t="shared" si="10"/>
        <v>11000000</v>
      </c>
      <c r="N373" s="247">
        <f>Reviu[[#This Row],[JUMLAH]]-Reviu[[#This Row],[JUMLAH ]]</f>
        <v>0</v>
      </c>
      <c r="O373" s="178"/>
      <c r="P373" s="180"/>
      <c r="Q373" s="180"/>
    </row>
    <row r="374" spans="1:19" ht="13.2" x14ac:dyDescent="0.25">
      <c r="A374" s="1" t="s">
        <v>264</v>
      </c>
      <c r="B374" s="48"/>
      <c r="C374" s="49" t="s">
        <v>743</v>
      </c>
      <c r="D374" s="48">
        <v>950</v>
      </c>
      <c r="E374" s="48" t="s">
        <v>261</v>
      </c>
      <c r="F374" s="50">
        <v>25000</v>
      </c>
      <c r="G374" s="122">
        <f t="shared" si="9"/>
        <v>23750000</v>
      </c>
      <c r="H374" s="150"/>
      <c r="I374" s="49" t="s">
        <v>743</v>
      </c>
      <c r="J374" s="48">
        <v>950</v>
      </c>
      <c r="K374" s="48" t="s">
        <v>261</v>
      </c>
      <c r="L374" s="50">
        <v>25000</v>
      </c>
      <c r="M374" s="50">
        <f t="shared" si="10"/>
        <v>23750000</v>
      </c>
      <c r="N374" s="247">
        <f>Reviu[[#This Row],[JUMLAH]]-Reviu[[#This Row],[JUMLAH ]]</f>
        <v>0</v>
      </c>
      <c r="O374" s="178"/>
      <c r="P374" s="180"/>
      <c r="Q374" s="180"/>
    </row>
    <row r="375" spans="1:19" ht="13.2" x14ac:dyDescent="0.25">
      <c r="A375" s="1" t="s">
        <v>265</v>
      </c>
      <c r="B375" s="63" t="s">
        <v>266</v>
      </c>
      <c r="C375" s="64" t="s">
        <v>267</v>
      </c>
      <c r="D375" s="63"/>
      <c r="E375" s="63"/>
      <c r="F375" s="65"/>
      <c r="G375" s="127">
        <f>SUM(G376,G378)</f>
        <v>150000000</v>
      </c>
      <c r="H375" s="155" t="s">
        <v>266</v>
      </c>
      <c r="I375" s="64" t="s">
        <v>267</v>
      </c>
      <c r="J375" s="63"/>
      <c r="K375" s="63"/>
      <c r="L375" s="65"/>
      <c r="M375" s="65">
        <f>SUM(M376,M378)</f>
        <v>119000000</v>
      </c>
      <c r="N375" s="327">
        <f>SUM(N376,N378)</f>
        <v>31000000</v>
      </c>
      <c r="O375" s="207"/>
      <c r="P375" s="384" t="s">
        <v>505</v>
      </c>
      <c r="Q375" s="384" t="s">
        <v>506</v>
      </c>
      <c r="S375" s="223"/>
    </row>
    <row r="376" spans="1:19" ht="13.2" x14ac:dyDescent="0.25">
      <c r="A376" s="1" t="s">
        <v>268</v>
      </c>
      <c r="B376" s="51" t="s">
        <v>744</v>
      </c>
      <c r="C376" s="52" t="s">
        <v>269</v>
      </c>
      <c r="D376" s="51"/>
      <c r="E376" s="51"/>
      <c r="F376" s="53"/>
      <c r="G376" s="123">
        <f>G377</f>
        <v>30000000</v>
      </c>
      <c r="H376" s="151" t="s">
        <v>744</v>
      </c>
      <c r="I376" s="52" t="s">
        <v>269</v>
      </c>
      <c r="J376" s="51"/>
      <c r="K376" s="51"/>
      <c r="L376" s="53"/>
      <c r="M376" s="53">
        <f>M377</f>
        <v>9000000</v>
      </c>
      <c r="N376" s="324">
        <f>N377</f>
        <v>21000000</v>
      </c>
      <c r="O376" s="207"/>
      <c r="P376" s="180"/>
      <c r="Q376" s="180"/>
      <c r="R376" s="252" t="s">
        <v>236</v>
      </c>
      <c r="S376" s="223" t="s">
        <v>506</v>
      </c>
    </row>
    <row r="377" spans="1:19" ht="13.2" x14ac:dyDescent="0.25">
      <c r="A377" s="1" t="s">
        <v>270</v>
      </c>
      <c r="B377" s="48"/>
      <c r="C377" s="49" t="s">
        <v>745</v>
      </c>
      <c r="D377" s="48">
        <v>12</v>
      </c>
      <c r="E377" s="48" t="s">
        <v>247</v>
      </c>
      <c r="F377" s="50">
        <v>2500000</v>
      </c>
      <c r="G377" s="122">
        <f>ROUNDDOWN(D377*F377,-3)</f>
        <v>30000000</v>
      </c>
      <c r="H377" s="150"/>
      <c r="I377" s="201" t="s">
        <v>745</v>
      </c>
      <c r="J377" s="389">
        <v>12</v>
      </c>
      <c r="K377" s="202" t="s">
        <v>247</v>
      </c>
      <c r="L377" s="204">
        <v>750000</v>
      </c>
      <c r="M377" s="204">
        <f>ROUNDDOWN(J377*L377,-3)</f>
        <v>9000000</v>
      </c>
      <c r="N377" s="376">
        <f>Reviu[[#This Row],[JUMLAH]]-Reviu[[#This Row],[JUMLAH ]]</f>
        <v>21000000</v>
      </c>
      <c r="O377" s="187"/>
      <c r="P377" s="180"/>
      <c r="Q377" s="180"/>
    </row>
    <row r="378" spans="1:19" ht="13.2" x14ac:dyDescent="0.25">
      <c r="A378" s="1" t="s">
        <v>271</v>
      </c>
      <c r="B378" s="45" t="s">
        <v>532</v>
      </c>
      <c r="C378" s="46" t="s">
        <v>159</v>
      </c>
      <c r="D378" s="45"/>
      <c r="E378" s="45"/>
      <c r="F378" s="47"/>
      <c r="G378" s="121">
        <f>SUM(G379:G380)</f>
        <v>120000000</v>
      </c>
      <c r="H378" s="149" t="s">
        <v>532</v>
      </c>
      <c r="I378" s="46" t="s">
        <v>159</v>
      </c>
      <c r="J378" s="45"/>
      <c r="K378" s="45"/>
      <c r="L378" s="47"/>
      <c r="M378" s="47">
        <f>SUM(M379:M380)</f>
        <v>110000000</v>
      </c>
      <c r="N378" s="323">
        <f>SUM(N379:N380)</f>
        <v>10000000</v>
      </c>
      <c r="O378" s="207"/>
      <c r="P378" s="180"/>
      <c r="Q378" s="180"/>
      <c r="R378" s="252" t="s">
        <v>236</v>
      </c>
      <c r="S378" s="223" t="s">
        <v>506</v>
      </c>
    </row>
    <row r="379" spans="1:19" ht="13.2" x14ac:dyDescent="0.25">
      <c r="A379" s="1" t="s">
        <v>272</v>
      </c>
      <c r="B379" s="48"/>
      <c r="C379" s="49" t="s">
        <v>746</v>
      </c>
      <c r="D379" s="48">
        <v>12</v>
      </c>
      <c r="E379" s="48" t="s">
        <v>247</v>
      </c>
      <c r="F379" s="50">
        <v>5000000</v>
      </c>
      <c r="G379" s="122">
        <f>ROUNDDOWN(D379*F379,-3)</f>
        <v>60000000</v>
      </c>
      <c r="H379" s="150"/>
      <c r="I379" s="49" t="s">
        <v>746</v>
      </c>
      <c r="J379" s="48">
        <v>12</v>
      </c>
      <c r="K379" s="48" t="s">
        <v>247</v>
      </c>
      <c r="L379" s="50">
        <v>5000000</v>
      </c>
      <c r="M379" s="50">
        <f>ROUNDDOWN(J379*L379,-3)</f>
        <v>60000000</v>
      </c>
      <c r="N379" s="247">
        <f>Reviu[[#This Row],[JUMLAH]]-Reviu[[#This Row],[JUMLAH ]]</f>
        <v>0</v>
      </c>
      <c r="O379" s="207"/>
      <c r="P379" s="180"/>
      <c r="Q379" s="180"/>
    </row>
    <row r="380" spans="1:19" ht="13.2" x14ac:dyDescent="0.25">
      <c r="A380" s="1" t="s">
        <v>273</v>
      </c>
      <c r="B380" s="48"/>
      <c r="C380" s="49" t="s">
        <v>747</v>
      </c>
      <c r="D380" s="48">
        <v>1</v>
      </c>
      <c r="E380" s="48" t="s">
        <v>147</v>
      </c>
      <c r="F380" s="50">
        <v>60000000</v>
      </c>
      <c r="G380" s="122">
        <f>ROUNDDOWN(D380*F380,-3)</f>
        <v>60000000</v>
      </c>
      <c r="H380" s="150"/>
      <c r="I380" s="201" t="s">
        <v>747</v>
      </c>
      <c r="J380" s="389">
        <v>1</v>
      </c>
      <c r="K380" s="202" t="s">
        <v>147</v>
      </c>
      <c r="L380" s="204">
        <v>50000000</v>
      </c>
      <c r="M380" s="204">
        <f>ROUNDDOWN(J380*L380,-3)</f>
        <v>50000000</v>
      </c>
      <c r="N380" s="376">
        <f>Reviu[[#This Row],[JUMLAH]]-Reviu[[#This Row],[JUMLAH ]]</f>
        <v>10000000</v>
      </c>
      <c r="O380" s="187"/>
      <c r="P380" s="180"/>
      <c r="Q380" s="180"/>
    </row>
    <row r="381" spans="1:19" ht="13.2" x14ac:dyDescent="0.25">
      <c r="A381" s="1" t="s">
        <v>274</v>
      </c>
      <c r="B381" s="63" t="s">
        <v>275</v>
      </c>
      <c r="C381" s="64" t="s">
        <v>276</v>
      </c>
      <c r="D381" s="63"/>
      <c r="E381" s="63"/>
      <c r="F381" s="65"/>
      <c r="G381" s="127">
        <f>SUM(G382,G392)</f>
        <v>498162000</v>
      </c>
      <c r="H381" s="155" t="s">
        <v>275</v>
      </c>
      <c r="I381" s="64" t="s">
        <v>276</v>
      </c>
      <c r="J381" s="63"/>
      <c r="K381" s="63"/>
      <c r="L381" s="65"/>
      <c r="M381" s="65">
        <f>SUM(M382,M392)</f>
        <v>386362000</v>
      </c>
      <c r="N381" s="327">
        <f>SUM(N382,N392)</f>
        <v>111800000</v>
      </c>
      <c r="O381" s="207"/>
      <c r="P381" s="384" t="s">
        <v>505</v>
      </c>
      <c r="Q381" s="384" t="s">
        <v>506</v>
      </c>
      <c r="S381" s="223"/>
    </row>
    <row r="382" spans="1:19" ht="13.2" x14ac:dyDescent="0.25">
      <c r="A382" s="1" t="s">
        <v>277</v>
      </c>
      <c r="B382" s="51" t="s">
        <v>748</v>
      </c>
      <c r="C382" s="52" t="s">
        <v>278</v>
      </c>
      <c r="D382" s="51"/>
      <c r="E382" s="51"/>
      <c r="F382" s="53"/>
      <c r="G382" s="123">
        <f>SUM(G383:G391)</f>
        <v>462162000</v>
      </c>
      <c r="H382" s="151" t="s">
        <v>748</v>
      </c>
      <c r="I382" s="52" t="s">
        <v>278</v>
      </c>
      <c r="J382" s="51"/>
      <c r="K382" s="51"/>
      <c r="L382" s="53"/>
      <c r="M382" s="53">
        <f>SUM(M383:M391)</f>
        <v>350362000</v>
      </c>
      <c r="N382" s="324">
        <f>SUM(N383:N391)</f>
        <v>111800000</v>
      </c>
      <c r="O382" s="207"/>
      <c r="P382" s="180"/>
      <c r="Q382" s="180"/>
      <c r="R382" s="252" t="s">
        <v>236</v>
      </c>
      <c r="S382" s="223" t="s">
        <v>506</v>
      </c>
    </row>
    <row r="383" spans="1:19" ht="26.4" x14ac:dyDescent="0.25">
      <c r="A383" s="1" t="s">
        <v>279</v>
      </c>
      <c r="B383" s="48"/>
      <c r="C383" s="49" t="s">
        <v>749</v>
      </c>
      <c r="D383" s="48">
        <v>1</v>
      </c>
      <c r="E383" s="48" t="s">
        <v>111</v>
      </c>
      <c r="F383" s="50">
        <v>38730000</v>
      </c>
      <c r="G383" s="122">
        <f t="shared" ref="G383:G391" si="11">ROUNDDOWN(D383*F383,-3)</f>
        <v>38730000</v>
      </c>
      <c r="H383" s="150"/>
      <c r="I383" s="49" t="s">
        <v>749</v>
      </c>
      <c r="J383" s="48">
        <v>1</v>
      </c>
      <c r="K383" s="48" t="s">
        <v>111</v>
      </c>
      <c r="L383" s="50">
        <v>38730000</v>
      </c>
      <c r="M383" s="50">
        <f t="shared" ref="M383:M391" si="12">ROUNDDOWN(J383*L383,-3)</f>
        <v>38730000</v>
      </c>
      <c r="N383" s="247">
        <f>Reviu[[#This Row],[JUMLAH]]-Reviu[[#This Row],[JUMLAH ]]</f>
        <v>0</v>
      </c>
      <c r="O383" s="207"/>
      <c r="P383" s="180"/>
      <c r="Q383" s="180"/>
    </row>
    <row r="384" spans="1:19" ht="13.2" x14ac:dyDescent="0.25">
      <c r="A384" s="1" t="s">
        <v>280</v>
      </c>
      <c r="B384" s="48"/>
      <c r="C384" s="49" t="s">
        <v>750</v>
      </c>
      <c r="D384" s="48">
        <v>8</v>
      </c>
      <c r="E384" s="48" t="s">
        <v>751</v>
      </c>
      <c r="F384" s="50">
        <v>32850000</v>
      </c>
      <c r="G384" s="122">
        <f t="shared" si="11"/>
        <v>262800000</v>
      </c>
      <c r="H384" s="150"/>
      <c r="I384" s="201" t="s">
        <v>750</v>
      </c>
      <c r="J384" s="389">
        <v>6</v>
      </c>
      <c r="K384" s="202" t="s">
        <v>111</v>
      </c>
      <c r="L384" s="204">
        <v>25000000</v>
      </c>
      <c r="M384" s="204">
        <f t="shared" si="12"/>
        <v>150000000</v>
      </c>
      <c r="N384" s="376">
        <f>Reviu[[#This Row],[JUMLAH]]-Reviu[[#This Row],[JUMLAH ]]</f>
        <v>112800000</v>
      </c>
      <c r="O384" s="187"/>
      <c r="P384" s="180"/>
      <c r="Q384" s="180"/>
    </row>
    <row r="385" spans="1:19" ht="13.2" x14ac:dyDescent="0.25">
      <c r="A385" s="1" t="s">
        <v>281</v>
      </c>
      <c r="B385" s="48"/>
      <c r="C385" s="49" t="s">
        <v>752</v>
      </c>
      <c r="D385" s="48">
        <v>5</v>
      </c>
      <c r="E385" s="48" t="s">
        <v>111</v>
      </c>
      <c r="F385" s="50">
        <v>3640000</v>
      </c>
      <c r="G385" s="122">
        <f t="shared" si="11"/>
        <v>18200000</v>
      </c>
      <c r="H385" s="150"/>
      <c r="I385" s="49" t="s">
        <v>752</v>
      </c>
      <c r="J385" s="48">
        <v>5</v>
      </c>
      <c r="K385" s="48" t="s">
        <v>111</v>
      </c>
      <c r="L385" s="50">
        <v>3640000</v>
      </c>
      <c r="M385" s="50">
        <f t="shared" si="12"/>
        <v>18200000</v>
      </c>
      <c r="N385" s="247">
        <f>Reviu[[#This Row],[JUMLAH]]-Reviu[[#This Row],[JUMLAH ]]</f>
        <v>0</v>
      </c>
      <c r="O385" s="207"/>
      <c r="P385" s="180"/>
      <c r="Q385" s="180"/>
    </row>
    <row r="386" spans="1:19" ht="13.2" x14ac:dyDescent="0.25">
      <c r="A386" s="1" t="s">
        <v>282</v>
      </c>
      <c r="B386" s="48"/>
      <c r="C386" s="49" t="s">
        <v>753</v>
      </c>
      <c r="D386" s="48">
        <v>30</v>
      </c>
      <c r="E386" s="48" t="s">
        <v>111</v>
      </c>
      <c r="F386" s="50">
        <v>730000</v>
      </c>
      <c r="G386" s="122">
        <f t="shared" si="11"/>
        <v>21900000</v>
      </c>
      <c r="H386" s="150"/>
      <c r="I386" s="49" t="s">
        <v>753</v>
      </c>
      <c r="J386" s="48">
        <v>30</v>
      </c>
      <c r="K386" s="48" t="s">
        <v>111</v>
      </c>
      <c r="L386" s="50">
        <v>730000</v>
      </c>
      <c r="M386" s="50">
        <f t="shared" si="12"/>
        <v>21900000</v>
      </c>
      <c r="N386" s="247">
        <f>Reviu[[#This Row],[JUMLAH]]-Reviu[[#This Row],[JUMLAH ]]</f>
        <v>0</v>
      </c>
      <c r="O386" s="207"/>
      <c r="P386" s="180"/>
      <c r="Q386" s="180"/>
    </row>
    <row r="387" spans="1:19" ht="13.2" x14ac:dyDescent="0.25">
      <c r="A387" s="1" t="s">
        <v>283</v>
      </c>
      <c r="B387" s="48"/>
      <c r="C387" s="49" t="s">
        <v>754</v>
      </c>
      <c r="D387" s="48">
        <v>35</v>
      </c>
      <c r="E387" s="48" t="s">
        <v>111</v>
      </c>
      <c r="F387" s="50">
        <v>730000</v>
      </c>
      <c r="G387" s="122">
        <f t="shared" si="11"/>
        <v>25550000</v>
      </c>
      <c r="H387" s="150"/>
      <c r="I387" s="49" t="s">
        <v>754</v>
      </c>
      <c r="J387" s="48">
        <v>35</v>
      </c>
      <c r="K387" s="48" t="s">
        <v>111</v>
      </c>
      <c r="L387" s="50">
        <v>730000</v>
      </c>
      <c r="M387" s="50">
        <f t="shared" si="12"/>
        <v>25550000</v>
      </c>
      <c r="N387" s="247">
        <f>Reviu[[#This Row],[JUMLAH]]-Reviu[[#This Row],[JUMLAH ]]</f>
        <v>0</v>
      </c>
      <c r="O387" s="207"/>
      <c r="P387" s="180"/>
      <c r="Q387" s="180"/>
    </row>
    <row r="388" spans="1:19" ht="13.2" x14ac:dyDescent="0.25">
      <c r="A388" s="1" t="s">
        <v>284</v>
      </c>
      <c r="B388" s="48"/>
      <c r="C388" s="49" t="s">
        <v>755</v>
      </c>
      <c r="D388" s="48">
        <v>40</v>
      </c>
      <c r="E388" s="48" t="s">
        <v>111</v>
      </c>
      <c r="F388" s="50">
        <v>690000</v>
      </c>
      <c r="G388" s="122">
        <f t="shared" si="11"/>
        <v>27600000</v>
      </c>
      <c r="H388" s="150"/>
      <c r="I388" s="49" t="s">
        <v>755</v>
      </c>
      <c r="J388" s="48">
        <v>40</v>
      </c>
      <c r="K388" s="48" t="s">
        <v>111</v>
      </c>
      <c r="L388" s="50">
        <v>690000</v>
      </c>
      <c r="M388" s="50">
        <f t="shared" si="12"/>
        <v>27600000</v>
      </c>
      <c r="N388" s="247">
        <f>Reviu[[#This Row],[JUMLAH]]-Reviu[[#This Row],[JUMLAH ]]</f>
        <v>0</v>
      </c>
      <c r="O388" s="207"/>
      <c r="P388" s="180"/>
      <c r="Q388" s="180"/>
    </row>
    <row r="389" spans="1:19" ht="13.2" x14ac:dyDescent="0.25">
      <c r="A389" s="1" t="s">
        <v>285</v>
      </c>
      <c r="B389" s="48"/>
      <c r="C389" s="49" t="s">
        <v>756</v>
      </c>
      <c r="D389" s="48">
        <v>3</v>
      </c>
      <c r="E389" s="48" t="s">
        <v>111</v>
      </c>
      <c r="F389" s="50">
        <v>3500000</v>
      </c>
      <c r="G389" s="122">
        <f t="shared" si="11"/>
        <v>10500000</v>
      </c>
      <c r="H389" s="150"/>
      <c r="I389" s="49" t="s">
        <v>756</v>
      </c>
      <c r="J389" s="48">
        <v>3</v>
      </c>
      <c r="K389" s="48" t="s">
        <v>111</v>
      </c>
      <c r="L389" s="50">
        <v>3500000</v>
      </c>
      <c r="M389" s="50">
        <f t="shared" si="12"/>
        <v>10500000</v>
      </c>
      <c r="N389" s="247">
        <f>Reviu[[#This Row],[JUMLAH]]-Reviu[[#This Row],[JUMLAH ]]</f>
        <v>0</v>
      </c>
      <c r="O389" s="207"/>
      <c r="P389" s="180"/>
      <c r="Q389" s="180"/>
    </row>
    <row r="390" spans="1:19" ht="13.2" x14ac:dyDescent="0.25">
      <c r="A390" s="1" t="s">
        <v>286</v>
      </c>
      <c r="B390" s="48"/>
      <c r="C390" s="49" t="s">
        <v>757</v>
      </c>
      <c r="D390" s="48">
        <v>6</v>
      </c>
      <c r="E390" s="48" t="s">
        <v>111</v>
      </c>
      <c r="F390" s="50">
        <v>470000</v>
      </c>
      <c r="G390" s="122">
        <f t="shared" si="11"/>
        <v>2820000</v>
      </c>
      <c r="H390" s="150"/>
      <c r="I390" s="49" t="s">
        <v>757</v>
      </c>
      <c r="J390" s="48">
        <v>6</v>
      </c>
      <c r="K390" s="48" t="s">
        <v>111</v>
      </c>
      <c r="L390" s="50">
        <v>470000</v>
      </c>
      <c r="M390" s="50">
        <f t="shared" si="12"/>
        <v>2820000</v>
      </c>
      <c r="N390" s="247">
        <f>Reviu[[#This Row],[JUMLAH]]-Reviu[[#This Row],[JUMLAH ]]</f>
        <v>0</v>
      </c>
      <c r="O390" s="207"/>
      <c r="P390" s="180"/>
      <c r="Q390" s="180"/>
    </row>
    <row r="391" spans="1:19" ht="13.2" x14ac:dyDescent="0.25">
      <c r="A391" s="1" t="s">
        <v>287</v>
      </c>
      <c r="B391" s="48"/>
      <c r="C391" s="49" t="s">
        <v>758</v>
      </c>
      <c r="D391" s="48">
        <v>1</v>
      </c>
      <c r="E391" s="48" t="s">
        <v>147</v>
      </c>
      <c r="F391" s="50">
        <v>54062000</v>
      </c>
      <c r="G391" s="122">
        <f t="shared" si="11"/>
        <v>54062000</v>
      </c>
      <c r="H391" s="150"/>
      <c r="I391" s="201" t="s">
        <v>758</v>
      </c>
      <c r="J391" s="389">
        <v>1</v>
      </c>
      <c r="K391" s="202" t="s">
        <v>147</v>
      </c>
      <c r="L391" s="204">
        <v>55062000</v>
      </c>
      <c r="M391" s="204">
        <f t="shared" si="12"/>
        <v>55062000</v>
      </c>
      <c r="N391" s="247">
        <f>Reviu[[#This Row],[JUMLAH]]-Reviu[[#This Row],[JUMLAH ]]</f>
        <v>-1000000</v>
      </c>
      <c r="O391" s="207"/>
      <c r="P391" s="180"/>
      <c r="Q391" s="180"/>
    </row>
    <row r="392" spans="1:19" ht="13.2" x14ac:dyDescent="0.25">
      <c r="A392" s="1" t="s">
        <v>288</v>
      </c>
      <c r="B392" s="51" t="s">
        <v>759</v>
      </c>
      <c r="C392" s="52" t="s">
        <v>289</v>
      </c>
      <c r="D392" s="51"/>
      <c r="E392" s="51"/>
      <c r="F392" s="53"/>
      <c r="G392" s="123">
        <f>G393</f>
        <v>36000000</v>
      </c>
      <c r="H392" s="151" t="s">
        <v>759</v>
      </c>
      <c r="I392" s="52" t="s">
        <v>289</v>
      </c>
      <c r="J392" s="51"/>
      <c r="K392" s="51"/>
      <c r="L392" s="53"/>
      <c r="M392" s="53">
        <f>M393</f>
        <v>36000000</v>
      </c>
      <c r="N392" s="324">
        <f>N393</f>
        <v>0</v>
      </c>
      <c r="O392" s="207"/>
      <c r="P392" s="180"/>
      <c r="Q392" s="180"/>
      <c r="R392" s="252" t="s">
        <v>236</v>
      </c>
      <c r="S392" s="223" t="s">
        <v>506</v>
      </c>
    </row>
    <row r="393" spans="1:19" ht="13.2" x14ac:dyDescent="0.25">
      <c r="A393" s="1" t="s">
        <v>290</v>
      </c>
      <c r="B393" s="48"/>
      <c r="C393" s="49" t="s">
        <v>760</v>
      </c>
      <c r="D393" s="48">
        <v>24</v>
      </c>
      <c r="E393" s="48" t="s">
        <v>291</v>
      </c>
      <c r="F393" s="50">
        <v>1500000</v>
      </c>
      <c r="G393" s="122">
        <f>ROUNDDOWN(D393*F393,-3)</f>
        <v>36000000</v>
      </c>
      <c r="H393" s="150"/>
      <c r="I393" s="49" t="s">
        <v>760</v>
      </c>
      <c r="J393" s="48">
        <v>24</v>
      </c>
      <c r="K393" s="48" t="s">
        <v>291</v>
      </c>
      <c r="L393" s="50">
        <v>1500000</v>
      </c>
      <c r="M393" s="50">
        <f>ROUNDDOWN(J393*L393,-3)</f>
        <v>36000000</v>
      </c>
      <c r="N393" s="247">
        <f>Reviu[[#This Row],[JUMLAH]]-Reviu[[#This Row],[JUMLAH ]]</f>
        <v>0</v>
      </c>
      <c r="O393" s="178"/>
      <c r="P393" s="180"/>
      <c r="Q393" s="180"/>
    </row>
    <row r="394" spans="1:19" ht="26.4" x14ac:dyDescent="0.25">
      <c r="A394" s="1" t="s">
        <v>292</v>
      </c>
      <c r="B394" s="42" t="s">
        <v>293</v>
      </c>
      <c r="C394" s="43" t="s">
        <v>294</v>
      </c>
      <c r="D394" s="42"/>
      <c r="E394" s="42"/>
      <c r="F394" s="44"/>
      <c r="G394" s="120">
        <f>SUM(G395,G397)</f>
        <v>137396000</v>
      </c>
      <c r="H394" s="148" t="s">
        <v>293</v>
      </c>
      <c r="I394" s="43" t="s">
        <v>294</v>
      </c>
      <c r="J394" s="42"/>
      <c r="K394" s="42"/>
      <c r="L394" s="44"/>
      <c r="M394" s="44">
        <f>SUM(M395,M397)</f>
        <v>137396000</v>
      </c>
      <c r="N394" s="313">
        <f>SUM(N395,N397)</f>
        <v>0</v>
      </c>
      <c r="O394" s="207"/>
      <c r="P394" s="384" t="s">
        <v>505</v>
      </c>
      <c r="Q394" s="384" t="s">
        <v>506</v>
      </c>
      <c r="S394" s="223"/>
    </row>
    <row r="395" spans="1:19" ht="13.2" x14ac:dyDescent="0.25">
      <c r="A395" s="1" t="s">
        <v>295</v>
      </c>
      <c r="B395" s="45" t="s">
        <v>716</v>
      </c>
      <c r="C395" s="46" t="s">
        <v>241</v>
      </c>
      <c r="D395" s="45"/>
      <c r="E395" s="45"/>
      <c r="F395" s="47"/>
      <c r="G395" s="121">
        <f>G396</f>
        <v>79060000</v>
      </c>
      <c r="H395" s="149" t="s">
        <v>716</v>
      </c>
      <c r="I395" s="46" t="s">
        <v>241</v>
      </c>
      <c r="J395" s="45"/>
      <c r="K395" s="45"/>
      <c r="L395" s="47"/>
      <c r="M395" s="47">
        <f>M396</f>
        <v>79060000</v>
      </c>
      <c r="N395" s="323">
        <f>N396</f>
        <v>0</v>
      </c>
      <c r="O395" s="208"/>
      <c r="P395" s="180"/>
      <c r="Q395" s="180"/>
      <c r="R395" s="252" t="s">
        <v>236</v>
      </c>
      <c r="S395" s="223" t="s">
        <v>506</v>
      </c>
    </row>
    <row r="396" spans="1:19" ht="13.2" x14ac:dyDescent="0.25">
      <c r="A396" s="1" t="s">
        <v>296</v>
      </c>
      <c r="B396" s="48"/>
      <c r="C396" s="49" t="s">
        <v>761</v>
      </c>
      <c r="D396" s="48">
        <v>118</v>
      </c>
      <c r="E396" s="48" t="s">
        <v>297</v>
      </c>
      <c r="F396" s="50">
        <v>670000</v>
      </c>
      <c r="G396" s="122">
        <f>ROUNDDOWN(D396*F396,-3)</f>
        <v>79060000</v>
      </c>
      <c r="H396" s="150"/>
      <c r="I396" s="49" t="s">
        <v>761</v>
      </c>
      <c r="J396" s="48">
        <v>118</v>
      </c>
      <c r="K396" s="48" t="s">
        <v>297</v>
      </c>
      <c r="L396" s="50">
        <v>670000</v>
      </c>
      <c r="M396" s="50">
        <f>ROUNDDOWN(J396*L396,-3)</f>
        <v>79060000</v>
      </c>
      <c r="N396" s="247">
        <f>Reviu[[#This Row],[JUMLAH]]-Reviu[[#This Row],[JUMLAH ]]</f>
        <v>0</v>
      </c>
      <c r="O396" s="178"/>
      <c r="P396" s="180"/>
      <c r="Q396" s="180"/>
    </row>
    <row r="397" spans="1:19" ht="13.2" x14ac:dyDescent="0.25">
      <c r="A397" s="1" t="s">
        <v>298</v>
      </c>
      <c r="B397" s="51" t="s">
        <v>762</v>
      </c>
      <c r="C397" s="52" t="s">
        <v>299</v>
      </c>
      <c r="D397" s="51"/>
      <c r="E397" s="51"/>
      <c r="F397" s="53"/>
      <c r="G397" s="123">
        <f>SUM(G398:G407)</f>
        <v>58336000</v>
      </c>
      <c r="H397" s="151" t="s">
        <v>762</v>
      </c>
      <c r="I397" s="52" t="s">
        <v>299</v>
      </c>
      <c r="J397" s="51"/>
      <c r="K397" s="51"/>
      <c r="L397" s="53"/>
      <c r="M397" s="53">
        <f>SUM(M398:M407)</f>
        <v>58336000</v>
      </c>
      <c r="N397" s="324">
        <f>SUM(N398:N407)</f>
        <v>0</v>
      </c>
      <c r="O397" s="209"/>
      <c r="P397" s="180"/>
      <c r="Q397" s="180"/>
      <c r="R397" s="252" t="s">
        <v>236</v>
      </c>
      <c r="S397" s="223" t="s">
        <v>506</v>
      </c>
    </row>
    <row r="398" spans="1:19" ht="13.2" x14ac:dyDescent="0.25">
      <c r="A398" s="1" t="s">
        <v>300</v>
      </c>
      <c r="B398" s="48"/>
      <c r="C398" s="49" t="s">
        <v>763</v>
      </c>
      <c r="D398" s="48">
        <v>12</v>
      </c>
      <c r="E398" s="48" t="s">
        <v>184</v>
      </c>
      <c r="F398" s="50">
        <v>2920000</v>
      </c>
      <c r="G398" s="122">
        <f t="shared" ref="G398:G407" si="13">ROUNDDOWN(D398*F398,-3)</f>
        <v>35040000</v>
      </c>
      <c r="H398" s="150"/>
      <c r="I398" s="49" t="s">
        <v>763</v>
      </c>
      <c r="J398" s="48">
        <v>12</v>
      </c>
      <c r="K398" s="48" t="s">
        <v>184</v>
      </c>
      <c r="L398" s="50">
        <v>2920000</v>
      </c>
      <c r="M398" s="50">
        <f t="shared" ref="M398:M407" si="14">ROUNDDOWN(J398*L398,-3)</f>
        <v>35040000</v>
      </c>
      <c r="N398" s="247">
        <f>Reviu[[#This Row],[JUMLAH]]-Reviu[[#This Row],[JUMLAH ]]</f>
        <v>0</v>
      </c>
      <c r="O398" s="178"/>
      <c r="P398" s="180"/>
      <c r="Q398" s="180"/>
    </row>
    <row r="399" spans="1:19" ht="13.2" x14ac:dyDescent="0.25">
      <c r="A399" s="1" t="s">
        <v>301</v>
      </c>
      <c r="B399" s="48"/>
      <c r="C399" s="49" t="s">
        <v>764</v>
      </c>
      <c r="D399" s="48">
        <v>12</v>
      </c>
      <c r="E399" s="48" t="s">
        <v>184</v>
      </c>
      <c r="F399" s="50">
        <v>324000</v>
      </c>
      <c r="G399" s="122">
        <f t="shared" si="13"/>
        <v>3888000</v>
      </c>
      <c r="H399" s="150"/>
      <c r="I399" s="49" t="s">
        <v>764</v>
      </c>
      <c r="J399" s="48">
        <v>12</v>
      </c>
      <c r="K399" s="48" t="s">
        <v>184</v>
      </c>
      <c r="L399" s="50">
        <v>324000</v>
      </c>
      <c r="M399" s="50">
        <f t="shared" si="14"/>
        <v>3888000</v>
      </c>
      <c r="N399" s="247">
        <f>Reviu[[#This Row],[JUMLAH]]-Reviu[[#This Row],[JUMLAH ]]</f>
        <v>0</v>
      </c>
      <c r="O399" s="178"/>
      <c r="P399" s="180"/>
      <c r="Q399" s="180"/>
    </row>
    <row r="400" spans="1:19" ht="13.2" x14ac:dyDescent="0.25">
      <c r="A400" s="1" t="s">
        <v>302</v>
      </c>
      <c r="B400" s="48"/>
      <c r="C400" s="49" t="s">
        <v>765</v>
      </c>
      <c r="D400" s="48">
        <v>12</v>
      </c>
      <c r="E400" s="48" t="s">
        <v>184</v>
      </c>
      <c r="F400" s="50">
        <v>324000</v>
      </c>
      <c r="G400" s="122">
        <f t="shared" si="13"/>
        <v>3888000</v>
      </c>
      <c r="H400" s="150"/>
      <c r="I400" s="49" t="s">
        <v>765</v>
      </c>
      <c r="J400" s="48">
        <v>12</v>
      </c>
      <c r="K400" s="48" t="s">
        <v>184</v>
      </c>
      <c r="L400" s="50">
        <v>324000</v>
      </c>
      <c r="M400" s="50">
        <f t="shared" si="14"/>
        <v>3888000</v>
      </c>
      <c r="N400" s="247">
        <f>Reviu[[#This Row],[JUMLAH]]-Reviu[[#This Row],[JUMLAH ]]</f>
        <v>0</v>
      </c>
      <c r="O400" s="178"/>
      <c r="P400" s="180"/>
      <c r="Q400" s="180"/>
    </row>
    <row r="401" spans="1:19" ht="13.2" x14ac:dyDescent="0.25">
      <c r="A401" s="1" t="s">
        <v>303</v>
      </c>
      <c r="B401" s="48"/>
      <c r="C401" s="49" t="s">
        <v>766</v>
      </c>
      <c r="D401" s="48">
        <v>12</v>
      </c>
      <c r="E401" s="48" t="s">
        <v>184</v>
      </c>
      <c r="F401" s="50">
        <v>680000</v>
      </c>
      <c r="G401" s="122">
        <f t="shared" si="13"/>
        <v>8160000</v>
      </c>
      <c r="H401" s="150"/>
      <c r="I401" s="49" t="s">
        <v>766</v>
      </c>
      <c r="J401" s="48">
        <v>12</v>
      </c>
      <c r="K401" s="48" t="s">
        <v>184</v>
      </c>
      <c r="L401" s="50">
        <v>680000</v>
      </c>
      <c r="M401" s="50">
        <f t="shared" si="14"/>
        <v>8160000</v>
      </c>
      <c r="N401" s="247">
        <f>Reviu[[#This Row],[JUMLAH]]-Reviu[[#This Row],[JUMLAH ]]</f>
        <v>0</v>
      </c>
      <c r="O401" s="178"/>
      <c r="P401" s="180"/>
      <c r="Q401" s="180"/>
    </row>
    <row r="402" spans="1:19" ht="13.2" x14ac:dyDescent="0.25">
      <c r="A402" s="1" t="s">
        <v>304</v>
      </c>
      <c r="B402" s="48"/>
      <c r="C402" s="49" t="s">
        <v>767</v>
      </c>
      <c r="D402" s="48">
        <v>12</v>
      </c>
      <c r="E402" s="48" t="s">
        <v>184</v>
      </c>
      <c r="F402" s="50">
        <v>200000</v>
      </c>
      <c r="G402" s="122">
        <f t="shared" si="13"/>
        <v>2400000</v>
      </c>
      <c r="H402" s="150"/>
      <c r="I402" s="49" t="s">
        <v>767</v>
      </c>
      <c r="J402" s="48">
        <v>12</v>
      </c>
      <c r="K402" s="48" t="s">
        <v>184</v>
      </c>
      <c r="L402" s="50">
        <v>200000</v>
      </c>
      <c r="M402" s="50">
        <f t="shared" si="14"/>
        <v>2400000</v>
      </c>
      <c r="N402" s="247">
        <f>Reviu[[#This Row],[JUMLAH]]-Reviu[[#This Row],[JUMLAH ]]</f>
        <v>0</v>
      </c>
      <c r="O402" s="178"/>
      <c r="P402" s="180"/>
      <c r="Q402" s="180"/>
    </row>
    <row r="403" spans="1:19" ht="13.2" x14ac:dyDescent="0.25">
      <c r="A403" s="1" t="s">
        <v>305</v>
      </c>
      <c r="B403" s="48"/>
      <c r="C403" s="49" t="s">
        <v>768</v>
      </c>
      <c r="D403" s="48">
        <v>12</v>
      </c>
      <c r="E403" s="48" t="s">
        <v>184</v>
      </c>
      <c r="F403" s="50">
        <v>80000</v>
      </c>
      <c r="G403" s="122">
        <f t="shared" si="13"/>
        <v>960000</v>
      </c>
      <c r="H403" s="150"/>
      <c r="I403" s="49" t="s">
        <v>768</v>
      </c>
      <c r="J403" s="48">
        <v>12</v>
      </c>
      <c r="K403" s="48" t="s">
        <v>184</v>
      </c>
      <c r="L403" s="50">
        <v>80000</v>
      </c>
      <c r="M403" s="50">
        <f t="shared" si="14"/>
        <v>960000</v>
      </c>
      <c r="N403" s="247">
        <f>Reviu[[#This Row],[JUMLAH]]-Reviu[[#This Row],[JUMLAH ]]</f>
        <v>0</v>
      </c>
      <c r="O403" s="178"/>
      <c r="P403" s="180"/>
      <c r="Q403" s="180"/>
    </row>
    <row r="404" spans="1:19" ht="13.2" x14ac:dyDescent="0.25">
      <c r="A404" s="1" t="s">
        <v>306</v>
      </c>
      <c r="B404" s="48"/>
      <c r="C404" s="49" t="s">
        <v>769</v>
      </c>
      <c r="D404" s="48">
        <v>12</v>
      </c>
      <c r="E404" s="48" t="s">
        <v>184</v>
      </c>
      <c r="F404" s="50">
        <v>200000</v>
      </c>
      <c r="G404" s="122">
        <f t="shared" si="13"/>
        <v>2400000</v>
      </c>
      <c r="H404" s="150"/>
      <c r="I404" s="49" t="s">
        <v>769</v>
      </c>
      <c r="J404" s="48">
        <v>12</v>
      </c>
      <c r="K404" s="48" t="s">
        <v>184</v>
      </c>
      <c r="L404" s="50">
        <v>200000</v>
      </c>
      <c r="M404" s="50">
        <f t="shared" si="14"/>
        <v>2400000</v>
      </c>
      <c r="N404" s="247">
        <f>Reviu[[#This Row],[JUMLAH]]-Reviu[[#This Row],[JUMLAH ]]</f>
        <v>0</v>
      </c>
      <c r="O404" s="178"/>
      <c r="P404" s="180"/>
      <c r="Q404" s="180"/>
    </row>
    <row r="405" spans="1:19" ht="13.2" x14ac:dyDescent="0.25">
      <c r="A405" s="1" t="s">
        <v>307</v>
      </c>
      <c r="B405" s="48"/>
      <c r="C405" s="49" t="s">
        <v>770</v>
      </c>
      <c r="D405" s="48">
        <v>1</v>
      </c>
      <c r="E405" s="48" t="s">
        <v>26</v>
      </c>
      <c r="F405" s="50">
        <v>400000</v>
      </c>
      <c r="G405" s="122">
        <f t="shared" si="13"/>
        <v>400000</v>
      </c>
      <c r="H405" s="150"/>
      <c r="I405" s="49" t="s">
        <v>770</v>
      </c>
      <c r="J405" s="48">
        <v>1</v>
      </c>
      <c r="K405" s="48" t="s">
        <v>26</v>
      </c>
      <c r="L405" s="50">
        <v>400000</v>
      </c>
      <c r="M405" s="50">
        <f t="shared" si="14"/>
        <v>400000</v>
      </c>
      <c r="N405" s="247">
        <f>Reviu[[#This Row],[JUMLAH]]-Reviu[[#This Row],[JUMLAH ]]</f>
        <v>0</v>
      </c>
      <c r="O405" s="178"/>
      <c r="P405" s="180"/>
      <c r="Q405" s="180"/>
    </row>
    <row r="406" spans="1:19" ht="13.2" x14ac:dyDescent="0.25">
      <c r="A406" s="1" t="s">
        <v>308</v>
      </c>
      <c r="B406" s="48"/>
      <c r="C406" s="49" t="s">
        <v>771</v>
      </c>
      <c r="D406" s="48">
        <v>1</v>
      </c>
      <c r="E406" s="48" t="s">
        <v>26</v>
      </c>
      <c r="F406" s="50">
        <v>300000</v>
      </c>
      <c r="G406" s="122">
        <f t="shared" si="13"/>
        <v>300000</v>
      </c>
      <c r="H406" s="150"/>
      <c r="I406" s="49" t="s">
        <v>771</v>
      </c>
      <c r="J406" s="48">
        <v>1</v>
      </c>
      <c r="K406" s="48" t="s">
        <v>26</v>
      </c>
      <c r="L406" s="50">
        <v>300000</v>
      </c>
      <c r="M406" s="50">
        <f t="shared" si="14"/>
        <v>300000</v>
      </c>
      <c r="N406" s="247">
        <f>Reviu[[#This Row],[JUMLAH]]-Reviu[[#This Row],[JUMLAH ]]</f>
        <v>0</v>
      </c>
      <c r="O406" s="178"/>
      <c r="P406" s="180"/>
      <c r="Q406" s="180"/>
    </row>
    <row r="407" spans="1:19" ht="13.2" x14ac:dyDescent="0.25">
      <c r="A407" s="1" t="s">
        <v>309</v>
      </c>
      <c r="B407" s="48"/>
      <c r="C407" s="49" t="s">
        <v>772</v>
      </c>
      <c r="D407" s="48">
        <v>3</v>
      </c>
      <c r="E407" s="48" t="s">
        <v>26</v>
      </c>
      <c r="F407" s="50">
        <v>300000</v>
      </c>
      <c r="G407" s="122">
        <f t="shared" si="13"/>
        <v>900000</v>
      </c>
      <c r="H407" s="150"/>
      <c r="I407" s="49" t="s">
        <v>772</v>
      </c>
      <c r="J407" s="48">
        <v>3</v>
      </c>
      <c r="K407" s="48" t="s">
        <v>26</v>
      </c>
      <c r="L407" s="50">
        <v>300000</v>
      </c>
      <c r="M407" s="50">
        <f t="shared" si="14"/>
        <v>900000</v>
      </c>
      <c r="N407" s="247">
        <f>Reviu[[#This Row],[JUMLAH]]-Reviu[[#This Row],[JUMLAH ]]</f>
        <v>0</v>
      </c>
      <c r="O407" s="178"/>
      <c r="P407" s="180"/>
      <c r="Q407" s="180"/>
    </row>
    <row r="408" spans="1:19" ht="13.2" x14ac:dyDescent="0.25">
      <c r="A408" s="1" t="s">
        <v>310</v>
      </c>
      <c r="B408" s="72" t="s">
        <v>311</v>
      </c>
      <c r="C408" s="73" t="s">
        <v>773</v>
      </c>
      <c r="D408" s="72">
        <v>3</v>
      </c>
      <c r="E408" s="72" t="s">
        <v>774</v>
      </c>
      <c r="F408" s="74"/>
      <c r="G408" s="130">
        <f>G409</f>
        <v>200000000</v>
      </c>
      <c r="H408" s="158" t="s">
        <v>311</v>
      </c>
      <c r="I408" s="73" t="s">
        <v>773</v>
      </c>
      <c r="J408" s="72">
        <v>3</v>
      </c>
      <c r="K408" s="361" t="s">
        <v>774</v>
      </c>
      <c r="L408" s="74"/>
      <c r="M408" s="74">
        <f t="shared" ref="M408:N412" si="15">M409</f>
        <v>200000000</v>
      </c>
      <c r="N408" s="330">
        <f t="shared" si="15"/>
        <v>0</v>
      </c>
      <c r="O408" s="207"/>
      <c r="P408" s="180"/>
      <c r="Q408" s="180"/>
    </row>
    <row r="409" spans="1:19" ht="13.2" x14ac:dyDescent="0.25">
      <c r="A409" s="1" t="s">
        <v>312</v>
      </c>
      <c r="B409" s="75" t="s">
        <v>313</v>
      </c>
      <c r="C409" s="76" t="s">
        <v>314</v>
      </c>
      <c r="D409" s="75">
        <v>2</v>
      </c>
      <c r="E409" s="75" t="s">
        <v>111</v>
      </c>
      <c r="F409" s="77"/>
      <c r="G409" s="77">
        <f>G410</f>
        <v>200000000</v>
      </c>
      <c r="H409" s="75" t="s">
        <v>313</v>
      </c>
      <c r="I409" s="76" t="s">
        <v>314</v>
      </c>
      <c r="J409" s="75">
        <v>2</v>
      </c>
      <c r="K409" s="75" t="s">
        <v>111</v>
      </c>
      <c r="L409" s="77"/>
      <c r="M409" s="77">
        <f t="shared" si="15"/>
        <v>200000000</v>
      </c>
      <c r="N409" s="331">
        <f t="shared" si="15"/>
        <v>0</v>
      </c>
      <c r="O409" s="214"/>
      <c r="P409" s="180"/>
      <c r="Q409" s="180"/>
    </row>
    <row r="410" spans="1:19" ht="26.4" x14ac:dyDescent="0.25">
      <c r="A410" s="1" t="s">
        <v>775</v>
      </c>
      <c r="B410" s="287" t="s">
        <v>776</v>
      </c>
      <c r="C410" s="288" t="s">
        <v>777</v>
      </c>
      <c r="D410" s="287"/>
      <c r="E410" s="287" t="s">
        <v>553</v>
      </c>
      <c r="F410" s="289"/>
      <c r="G410" s="290">
        <f>G411</f>
        <v>200000000</v>
      </c>
      <c r="H410" s="291" t="s">
        <v>776</v>
      </c>
      <c r="I410" s="288" t="s">
        <v>777</v>
      </c>
      <c r="J410" s="287"/>
      <c r="K410" s="287" t="s">
        <v>553</v>
      </c>
      <c r="L410" s="289"/>
      <c r="M410" s="289">
        <f t="shared" si="15"/>
        <v>200000000</v>
      </c>
      <c r="N410" s="337">
        <f t="shared" si="15"/>
        <v>0</v>
      </c>
      <c r="O410" s="212"/>
      <c r="P410" s="180"/>
      <c r="Q410" s="180"/>
    </row>
    <row r="411" spans="1:19" ht="26.4" x14ac:dyDescent="0.25">
      <c r="A411" s="1" t="s">
        <v>778</v>
      </c>
      <c r="B411" s="54" t="s">
        <v>21</v>
      </c>
      <c r="C411" s="55" t="s">
        <v>777</v>
      </c>
      <c r="D411" s="54"/>
      <c r="E411" s="54"/>
      <c r="F411" s="56"/>
      <c r="G411" s="124">
        <f>G412</f>
        <v>200000000</v>
      </c>
      <c r="H411" s="152" t="s">
        <v>21</v>
      </c>
      <c r="I411" s="55" t="s">
        <v>777</v>
      </c>
      <c r="J411" s="54"/>
      <c r="K411" s="54"/>
      <c r="L411" s="56"/>
      <c r="M411" s="56">
        <f t="shared" si="15"/>
        <v>200000000</v>
      </c>
      <c r="N411" s="326">
        <f t="shared" si="15"/>
        <v>0</v>
      </c>
      <c r="O411" s="210"/>
      <c r="P411" s="384" t="s">
        <v>505</v>
      </c>
      <c r="Q411" s="384" t="s">
        <v>506</v>
      </c>
      <c r="S411" s="223"/>
    </row>
    <row r="412" spans="1:19" ht="13.2" x14ac:dyDescent="0.25">
      <c r="A412" s="1" t="s">
        <v>779</v>
      </c>
      <c r="B412" s="51" t="s">
        <v>607</v>
      </c>
      <c r="C412" s="52" t="s">
        <v>118</v>
      </c>
      <c r="D412" s="51"/>
      <c r="E412" s="51"/>
      <c r="F412" s="53"/>
      <c r="G412" s="123">
        <f>G413</f>
        <v>200000000</v>
      </c>
      <c r="H412" s="151" t="s">
        <v>607</v>
      </c>
      <c r="I412" s="52" t="s">
        <v>118</v>
      </c>
      <c r="J412" s="51"/>
      <c r="K412" s="51"/>
      <c r="L412" s="53"/>
      <c r="M412" s="53">
        <f t="shared" si="15"/>
        <v>200000000</v>
      </c>
      <c r="N412" s="324">
        <f t="shared" si="15"/>
        <v>0</v>
      </c>
      <c r="O412" s="209"/>
      <c r="P412" s="180"/>
      <c r="Q412" s="180"/>
      <c r="R412" s="252" t="s">
        <v>1011</v>
      </c>
      <c r="S412" s="223" t="s">
        <v>506</v>
      </c>
    </row>
    <row r="413" spans="1:19" ht="13.2" x14ac:dyDescent="0.25">
      <c r="A413" s="1" t="s">
        <v>780</v>
      </c>
      <c r="B413" s="48"/>
      <c r="C413" s="49" t="s">
        <v>781</v>
      </c>
      <c r="D413" s="48">
        <v>1</v>
      </c>
      <c r="E413" s="48" t="s">
        <v>120</v>
      </c>
      <c r="F413" s="50">
        <v>200000000</v>
      </c>
      <c r="G413" s="122">
        <f>ROUNDDOWN(D413*F413,-3)</f>
        <v>200000000</v>
      </c>
      <c r="H413" s="150"/>
      <c r="I413" s="49" t="s">
        <v>781</v>
      </c>
      <c r="J413" s="48">
        <v>1</v>
      </c>
      <c r="K413" s="48" t="s">
        <v>120</v>
      </c>
      <c r="L413" s="50">
        <v>200000000</v>
      </c>
      <c r="M413" s="50">
        <f>ROUNDDOWN(J413*L413,-3)</f>
        <v>200000000</v>
      </c>
      <c r="N413" s="247">
        <f>Reviu[[#This Row],[JUMLAH]]-Reviu[[#This Row],[JUMLAH ]]</f>
        <v>0</v>
      </c>
      <c r="O413" s="178"/>
      <c r="P413" s="180"/>
      <c r="Q413" s="180"/>
    </row>
    <row r="414" spans="1:19" ht="52.8" x14ac:dyDescent="0.25">
      <c r="A414" s="1" t="s">
        <v>315</v>
      </c>
      <c r="B414" s="100" t="s">
        <v>316</v>
      </c>
      <c r="C414" s="101" t="s">
        <v>782</v>
      </c>
      <c r="D414" s="100">
        <v>7</v>
      </c>
      <c r="E414" s="379" t="s">
        <v>783</v>
      </c>
      <c r="F414" s="379"/>
      <c r="G414" s="139">
        <f>SUM(G415,G530,G578)</f>
        <v>2633607000</v>
      </c>
      <c r="H414" s="168" t="s">
        <v>316</v>
      </c>
      <c r="I414" s="101" t="s">
        <v>782</v>
      </c>
      <c r="J414" s="100">
        <v>7</v>
      </c>
      <c r="K414" s="184" t="s">
        <v>783</v>
      </c>
      <c r="L414" s="184"/>
      <c r="M414" s="102">
        <f>SUM(M415,M530,M578)</f>
        <v>2097444000</v>
      </c>
      <c r="N414" s="340">
        <f>SUM(N415,N530,N578)</f>
        <v>536163000</v>
      </c>
      <c r="O414" s="207"/>
      <c r="P414" s="180"/>
      <c r="Q414" s="180"/>
    </row>
    <row r="415" spans="1:19" ht="13.2" x14ac:dyDescent="0.25">
      <c r="A415" s="1" t="s">
        <v>318</v>
      </c>
      <c r="B415" s="75" t="s">
        <v>319</v>
      </c>
      <c r="C415" s="76" t="s">
        <v>320</v>
      </c>
      <c r="D415" s="75">
        <v>2</v>
      </c>
      <c r="E415" s="75" t="s">
        <v>317</v>
      </c>
      <c r="F415" s="77"/>
      <c r="G415" s="131">
        <f>G416</f>
        <v>1331072000</v>
      </c>
      <c r="H415" s="159" t="s">
        <v>319</v>
      </c>
      <c r="I415" s="76" t="s">
        <v>320</v>
      </c>
      <c r="J415" s="75">
        <v>2</v>
      </c>
      <c r="K415" s="75" t="s">
        <v>317</v>
      </c>
      <c r="L415" s="77"/>
      <c r="M415" s="77">
        <f>M416</f>
        <v>1043234000</v>
      </c>
      <c r="N415" s="331">
        <f>N416</f>
        <v>287838000</v>
      </c>
      <c r="O415" s="207"/>
      <c r="P415" s="180"/>
      <c r="Q415" s="180"/>
    </row>
    <row r="416" spans="1:19" ht="26.4" x14ac:dyDescent="0.25">
      <c r="A416" s="1" t="s">
        <v>321</v>
      </c>
      <c r="B416" s="287" t="s">
        <v>605</v>
      </c>
      <c r="C416" s="288" t="s">
        <v>322</v>
      </c>
      <c r="D416" s="287"/>
      <c r="E416" s="287" t="s">
        <v>553</v>
      </c>
      <c r="F416" s="289"/>
      <c r="G416" s="290">
        <f>SUM(G417,G428,G441,G454,G462,G470)</f>
        <v>1331072000</v>
      </c>
      <c r="H416" s="291" t="s">
        <v>605</v>
      </c>
      <c r="I416" s="288" t="s">
        <v>322</v>
      </c>
      <c r="J416" s="287"/>
      <c r="K416" s="287" t="s">
        <v>553</v>
      </c>
      <c r="L416" s="289"/>
      <c r="M416" s="289">
        <f>SUM(M417,M428,M441,M454,M462,M470,M486,M502,M518)</f>
        <v>1043234000</v>
      </c>
      <c r="N416" s="337">
        <f>SUM(N417,N428,N441,N454,N462,N470,N486,N502,N518)</f>
        <v>287838000</v>
      </c>
      <c r="O416" s="207"/>
      <c r="P416" s="180"/>
      <c r="Q416" s="180"/>
    </row>
    <row r="417" spans="1:19" ht="13.2" x14ac:dyDescent="0.25">
      <c r="A417" s="1" t="s">
        <v>323</v>
      </c>
      <c r="B417" s="63" t="s">
        <v>21</v>
      </c>
      <c r="C417" s="64" t="s">
        <v>784</v>
      </c>
      <c r="D417" s="63"/>
      <c r="E417" s="63"/>
      <c r="F417" s="65"/>
      <c r="G417" s="127">
        <f>SUM(G418,G424,G426)</f>
        <v>189750000</v>
      </c>
      <c r="H417" s="155" t="s">
        <v>21</v>
      </c>
      <c r="I417" s="64" t="s">
        <v>784</v>
      </c>
      <c r="J417" s="63"/>
      <c r="K417" s="63"/>
      <c r="L417" s="65"/>
      <c r="M417" s="65">
        <f>SUM(M418,M424,M426)</f>
        <v>83822000</v>
      </c>
      <c r="N417" s="327">
        <f>SUM(N418,N424,N426)</f>
        <v>105928000</v>
      </c>
      <c r="O417" s="207"/>
      <c r="P417" s="384" t="s">
        <v>507</v>
      </c>
      <c r="Q417" s="384" t="s">
        <v>508</v>
      </c>
      <c r="S417" s="223"/>
    </row>
    <row r="418" spans="1:19" ht="13.2" x14ac:dyDescent="0.25">
      <c r="A418" s="1" t="s">
        <v>324</v>
      </c>
      <c r="B418" s="51" t="s">
        <v>523</v>
      </c>
      <c r="C418" s="52" t="s">
        <v>24</v>
      </c>
      <c r="D418" s="51"/>
      <c r="E418" s="51"/>
      <c r="F418" s="53"/>
      <c r="G418" s="123">
        <f>SUM(G419:G423)</f>
        <v>58750000</v>
      </c>
      <c r="H418" s="151" t="s">
        <v>523</v>
      </c>
      <c r="I418" s="52" t="s">
        <v>24</v>
      </c>
      <c r="J418" s="51"/>
      <c r="K418" s="51"/>
      <c r="L418" s="53"/>
      <c r="M418" s="53">
        <f>SUM(M419:M423)</f>
        <v>26000000</v>
      </c>
      <c r="N418" s="324">
        <f>SUM(N419:N423)</f>
        <v>32750000</v>
      </c>
      <c r="O418" s="207"/>
      <c r="P418" s="180"/>
      <c r="Q418" s="180"/>
      <c r="R418" s="4" t="s">
        <v>322</v>
      </c>
      <c r="S418" s="223" t="s">
        <v>508</v>
      </c>
    </row>
    <row r="419" spans="1:19" ht="13.2" x14ac:dyDescent="0.25">
      <c r="A419" s="1" t="s">
        <v>325</v>
      </c>
      <c r="B419" s="48"/>
      <c r="C419" s="49" t="s">
        <v>554</v>
      </c>
      <c r="D419" s="48">
        <v>230</v>
      </c>
      <c r="E419" s="48" t="s">
        <v>26</v>
      </c>
      <c r="F419" s="50">
        <v>75000</v>
      </c>
      <c r="G419" s="122">
        <f>ROUNDDOWN(D419*F419,-3)</f>
        <v>17250000</v>
      </c>
      <c r="H419" s="150"/>
      <c r="I419" s="201" t="s">
        <v>554</v>
      </c>
      <c r="J419" s="389">
        <v>100</v>
      </c>
      <c r="K419" s="202" t="s">
        <v>26</v>
      </c>
      <c r="L419" s="204">
        <v>75000</v>
      </c>
      <c r="M419" s="204">
        <f>ROUNDDOWN(J419*L419,-3)</f>
        <v>7500000</v>
      </c>
      <c r="N419" s="376">
        <f>Reviu[[#This Row],[JUMLAH]]-Reviu[[#This Row],[JUMLAH ]]</f>
        <v>9750000</v>
      </c>
      <c r="O419" s="187"/>
      <c r="P419" s="180"/>
      <c r="Q419" s="180"/>
    </row>
    <row r="420" spans="1:19" ht="13.2" x14ac:dyDescent="0.25">
      <c r="A420" s="1" t="s">
        <v>785</v>
      </c>
      <c r="B420" s="48"/>
      <c r="C420" s="49" t="s">
        <v>555</v>
      </c>
      <c r="D420" s="48">
        <v>8</v>
      </c>
      <c r="E420" s="48" t="s">
        <v>120</v>
      </c>
      <c r="F420" s="50">
        <v>1500000</v>
      </c>
      <c r="G420" s="122">
        <f>ROUNDDOWN(D420*F420,-3)</f>
        <v>12000000</v>
      </c>
      <c r="H420" s="150"/>
      <c r="I420" s="49" t="s">
        <v>555</v>
      </c>
      <c r="J420" s="48">
        <v>4</v>
      </c>
      <c r="K420" s="48" t="s">
        <v>120</v>
      </c>
      <c r="L420" s="50">
        <v>1500000</v>
      </c>
      <c r="M420" s="50">
        <f>ROUNDDOWN(J420*L420,-3)</f>
        <v>6000000</v>
      </c>
      <c r="N420" s="376">
        <f>Reviu[[#This Row],[JUMLAH]]-Reviu[[#This Row],[JUMLAH ]]</f>
        <v>6000000</v>
      </c>
      <c r="O420" s="187"/>
      <c r="P420" s="180"/>
      <c r="Q420" s="180"/>
    </row>
    <row r="421" spans="1:19" ht="13.2" x14ac:dyDescent="0.25">
      <c r="A421" s="1" t="s">
        <v>786</v>
      </c>
      <c r="B421" s="48"/>
      <c r="C421" s="49" t="s">
        <v>556</v>
      </c>
      <c r="D421" s="48">
        <v>8</v>
      </c>
      <c r="E421" s="48" t="s">
        <v>120</v>
      </c>
      <c r="F421" s="50">
        <v>1500000</v>
      </c>
      <c r="G421" s="122">
        <f>ROUNDDOWN(D421*F421,-3)</f>
        <v>12000000</v>
      </c>
      <c r="H421" s="150"/>
      <c r="I421" s="49" t="s">
        <v>556</v>
      </c>
      <c r="J421" s="48">
        <v>4</v>
      </c>
      <c r="K421" s="48" t="s">
        <v>120</v>
      </c>
      <c r="L421" s="50">
        <v>1500000</v>
      </c>
      <c r="M421" s="50">
        <f>ROUNDDOWN(J421*L421,-3)</f>
        <v>6000000</v>
      </c>
      <c r="N421" s="376">
        <f>Reviu[[#This Row],[JUMLAH]]-Reviu[[#This Row],[JUMLAH ]]</f>
        <v>6000000</v>
      </c>
      <c r="O421" s="187"/>
      <c r="P421" s="180"/>
      <c r="Q421" s="180"/>
    </row>
    <row r="422" spans="1:19" ht="13.2" x14ac:dyDescent="0.25">
      <c r="A422" s="1" t="s">
        <v>787</v>
      </c>
      <c r="B422" s="48"/>
      <c r="C422" s="49" t="s">
        <v>557</v>
      </c>
      <c r="D422" s="48">
        <v>8</v>
      </c>
      <c r="E422" s="48" t="s">
        <v>120</v>
      </c>
      <c r="F422" s="50">
        <v>1000000</v>
      </c>
      <c r="G422" s="122">
        <f>ROUNDDOWN(D422*F422,-3)</f>
        <v>8000000</v>
      </c>
      <c r="H422" s="150"/>
      <c r="I422" s="49" t="s">
        <v>557</v>
      </c>
      <c r="J422" s="48">
        <v>4</v>
      </c>
      <c r="K422" s="48" t="s">
        <v>120</v>
      </c>
      <c r="L422" s="50">
        <v>1000000</v>
      </c>
      <c r="M422" s="50">
        <f>ROUNDDOWN(J422*L422,-3)</f>
        <v>4000000</v>
      </c>
      <c r="N422" s="376">
        <f>Reviu[[#This Row],[JUMLAH]]-Reviu[[#This Row],[JUMLAH ]]</f>
        <v>4000000</v>
      </c>
      <c r="O422" s="187"/>
      <c r="P422" s="180"/>
      <c r="Q422" s="180"/>
    </row>
    <row r="423" spans="1:19" ht="13.2" x14ac:dyDescent="0.25">
      <c r="A423" s="1" t="s">
        <v>788</v>
      </c>
      <c r="B423" s="48"/>
      <c r="C423" s="49" t="s">
        <v>789</v>
      </c>
      <c r="D423" s="48">
        <v>38</v>
      </c>
      <c r="E423" s="48" t="s">
        <v>59</v>
      </c>
      <c r="F423" s="50">
        <v>250000</v>
      </c>
      <c r="G423" s="122">
        <f>ROUNDDOWN(D423*F423,-3)</f>
        <v>9500000</v>
      </c>
      <c r="H423" s="150"/>
      <c r="I423" s="201" t="s">
        <v>789</v>
      </c>
      <c r="J423" s="389">
        <v>10</v>
      </c>
      <c r="K423" s="202" t="s">
        <v>59</v>
      </c>
      <c r="L423" s="204">
        <v>250000</v>
      </c>
      <c r="M423" s="204">
        <f>ROUNDDOWN(J423*L423,-3)</f>
        <v>2500000</v>
      </c>
      <c r="N423" s="376">
        <f>Reviu[[#This Row],[JUMLAH]]-Reviu[[#This Row],[JUMLAH ]]</f>
        <v>7000000</v>
      </c>
      <c r="O423" s="187"/>
      <c r="P423" s="180"/>
      <c r="Q423" s="180"/>
    </row>
    <row r="424" spans="1:19" ht="13.2" x14ac:dyDescent="0.25">
      <c r="A424" s="1" t="s">
        <v>326</v>
      </c>
      <c r="B424" s="51" t="s">
        <v>524</v>
      </c>
      <c r="C424" s="52" t="s">
        <v>73</v>
      </c>
      <c r="D424" s="51"/>
      <c r="E424" s="51"/>
      <c r="F424" s="53"/>
      <c r="G424" s="123">
        <f>G425</f>
        <v>1000000</v>
      </c>
      <c r="H424" s="151" t="s">
        <v>524</v>
      </c>
      <c r="I424" s="52" t="s">
        <v>73</v>
      </c>
      <c r="J424" s="51"/>
      <c r="K424" s="51"/>
      <c r="L424" s="53"/>
      <c r="M424" s="53">
        <f>M425</f>
        <v>1000000</v>
      </c>
      <c r="N424" s="324">
        <f>N425</f>
        <v>0</v>
      </c>
      <c r="O424" s="207"/>
      <c r="P424" s="180"/>
      <c r="Q424" s="180"/>
      <c r="R424" s="4" t="s">
        <v>322</v>
      </c>
      <c r="S424" s="223" t="s">
        <v>508</v>
      </c>
    </row>
    <row r="425" spans="1:19" ht="13.2" x14ac:dyDescent="0.25">
      <c r="A425" s="1" t="s">
        <v>327</v>
      </c>
      <c r="B425" s="48"/>
      <c r="C425" s="49" t="s">
        <v>621</v>
      </c>
      <c r="D425" s="48">
        <v>4</v>
      </c>
      <c r="E425" s="48" t="s">
        <v>120</v>
      </c>
      <c r="F425" s="50">
        <v>250000</v>
      </c>
      <c r="G425" s="122">
        <f>ROUNDDOWN(D425*F425,-3)</f>
        <v>1000000</v>
      </c>
      <c r="H425" s="150"/>
      <c r="I425" s="49" t="s">
        <v>621</v>
      </c>
      <c r="J425" s="48">
        <v>4</v>
      </c>
      <c r="K425" s="48" t="s">
        <v>120</v>
      </c>
      <c r="L425" s="50">
        <v>250000</v>
      </c>
      <c r="M425" s="50">
        <f>ROUNDDOWN(J425*L425,-3)</f>
        <v>1000000</v>
      </c>
      <c r="N425" s="247">
        <f>Reviu[[#This Row],[JUMLAH]]-Reviu[[#This Row],[JUMLAH ]]</f>
        <v>0</v>
      </c>
      <c r="O425" s="178"/>
      <c r="P425" s="180"/>
      <c r="Q425" s="180"/>
    </row>
    <row r="426" spans="1:19" ht="13.2" x14ac:dyDescent="0.25">
      <c r="A426" s="1" t="s">
        <v>328</v>
      </c>
      <c r="B426" s="51" t="s">
        <v>525</v>
      </c>
      <c r="C426" s="52" t="s">
        <v>35</v>
      </c>
      <c r="D426" s="51"/>
      <c r="E426" s="51"/>
      <c r="F426" s="53"/>
      <c r="G426" s="123">
        <f>G427</f>
        <v>130000000</v>
      </c>
      <c r="H426" s="151" t="s">
        <v>525</v>
      </c>
      <c r="I426" s="52" t="s">
        <v>35</v>
      </c>
      <c r="J426" s="51"/>
      <c r="K426" s="51"/>
      <c r="L426" s="53"/>
      <c r="M426" s="53">
        <f>M427</f>
        <v>56822000</v>
      </c>
      <c r="N426" s="324">
        <f>N427</f>
        <v>73178000</v>
      </c>
      <c r="O426" s="207"/>
      <c r="P426" s="180"/>
      <c r="Q426" s="180"/>
      <c r="R426" s="4" t="s">
        <v>322</v>
      </c>
      <c r="S426" s="223" t="s">
        <v>508</v>
      </c>
    </row>
    <row r="427" spans="1:19" ht="26.4" x14ac:dyDescent="0.25">
      <c r="A427" s="1" t="s">
        <v>329</v>
      </c>
      <c r="B427" s="48"/>
      <c r="C427" s="49" t="s">
        <v>790</v>
      </c>
      <c r="D427" s="48">
        <v>25</v>
      </c>
      <c r="E427" s="48" t="s">
        <v>26</v>
      </c>
      <c r="F427" s="50">
        <v>5200000</v>
      </c>
      <c r="G427" s="122">
        <f>ROUNDDOWN(D427*F427,-3)</f>
        <v>130000000</v>
      </c>
      <c r="H427" s="150"/>
      <c r="I427" s="201" t="s">
        <v>790</v>
      </c>
      <c r="J427" s="389">
        <v>10</v>
      </c>
      <c r="K427" s="202" t="s">
        <v>26</v>
      </c>
      <c r="L427" s="204">
        <v>5682200</v>
      </c>
      <c r="M427" s="204">
        <f>ROUNDDOWN(J427*L427,-3)</f>
        <v>56822000</v>
      </c>
      <c r="N427" s="376">
        <f>Reviu[[#This Row],[JUMLAH]]-Reviu[[#This Row],[JUMLAH ]]</f>
        <v>73178000</v>
      </c>
      <c r="O427" s="187"/>
      <c r="P427" s="180"/>
      <c r="Q427" s="180"/>
    </row>
    <row r="428" spans="1:19" ht="13.2" x14ac:dyDescent="0.25">
      <c r="A428" s="1" t="s">
        <v>330</v>
      </c>
      <c r="B428" s="54" t="s">
        <v>38</v>
      </c>
      <c r="C428" s="55" t="s">
        <v>331</v>
      </c>
      <c r="D428" s="54"/>
      <c r="E428" s="54"/>
      <c r="F428" s="56"/>
      <c r="G428" s="124">
        <f>SUM(G429,G435,G437,G439)</f>
        <v>190250000</v>
      </c>
      <c r="H428" s="152" t="s">
        <v>38</v>
      </c>
      <c r="I428" s="55" t="s">
        <v>331</v>
      </c>
      <c r="J428" s="54"/>
      <c r="K428" s="54"/>
      <c r="L428" s="56"/>
      <c r="M428" s="56">
        <f>SUM(M429,M435,M437,M439)</f>
        <v>107500000</v>
      </c>
      <c r="N428" s="326">
        <f>SUM(N429,N435,N437,N439)</f>
        <v>82750000</v>
      </c>
      <c r="O428" s="207"/>
      <c r="P428" s="384" t="s">
        <v>507</v>
      </c>
      <c r="Q428" s="384" t="s">
        <v>508</v>
      </c>
      <c r="S428" s="223"/>
    </row>
    <row r="429" spans="1:19" ht="13.2" x14ac:dyDescent="0.25">
      <c r="A429" s="1" t="s">
        <v>332</v>
      </c>
      <c r="B429" s="51" t="s">
        <v>523</v>
      </c>
      <c r="C429" s="52" t="s">
        <v>24</v>
      </c>
      <c r="D429" s="51"/>
      <c r="E429" s="51"/>
      <c r="F429" s="53"/>
      <c r="G429" s="123">
        <f>SUM(G430:G434)</f>
        <v>68250000</v>
      </c>
      <c r="H429" s="151" t="s">
        <v>523</v>
      </c>
      <c r="I429" s="52" t="s">
        <v>24</v>
      </c>
      <c r="J429" s="51"/>
      <c r="K429" s="51"/>
      <c r="L429" s="53"/>
      <c r="M429" s="53">
        <f>SUM(M430:M434)</f>
        <v>24500000</v>
      </c>
      <c r="N429" s="324">
        <f>SUM(N430:N434)</f>
        <v>43750000</v>
      </c>
      <c r="O429" s="207"/>
      <c r="P429" s="180"/>
      <c r="Q429" s="180"/>
      <c r="R429" s="4" t="s">
        <v>322</v>
      </c>
      <c r="S429" s="223" t="s">
        <v>508</v>
      </c>
    </row>
    <row r="430" spans="1:19" ht="13.2" x14ac:dyDescent="0.25">
      <c r="A430" s="1" t="s">
        <v>333</v>
      </c>
      <c r="B430" s="48"/>
      <c r="C430" s="49" t="s">
        <v>554</v>
      </c>
      <c r="D430" s="48">
        <v>350</v>
      </c>
      <c r="E430" s="48" t="s">
        <v>26</v>
      </c>
      <c r="F430" s="50">
        <v>75000</v>
      </c>
      <c r="G430" s="122">
        <f>ROUNDDOWN(D430*F430,-3)</f>
        <v>26250000</v>
      </c>
      <c r="H430" s="150"/>
      <c r="I430" s="201" t="s">
        <v>554</v>
      </c>
      <c r="J430" s="389">
        <v>80</v>
      </c>
      <c r="K430" s="202" t="s">
        <v>26</v>
      </c>
      <c r="L430" s="204">
        <v>75000</v>
      </c>
      <c r="M430" s="204">
        <f>ROUNDDOWN(J430*L430,-3)</f>
        <v>6000000</v>
      </c>
      <c r="N430" s="247">
        <f>Reviu[[#This Row],[JUMLAH]]-Reviu[[#This Row],[JUMLAH ]]</f>
        <v>20250000</v>
      </c>
      <c r="O430" s="207"/>
      <c r="P430" s="180"/>
      <c r="Q430" s="180"/>
    </row>
    <row r="431" spans="1:19" ht="13.2" x14ac:dyDescent="0.25">
      <c r="A431" s="1" t="s">
        <v>334</v>
      </c>
      <c r="B431" s="48"/>
      <c r="C431" s="49" t="s">
        <v>555</v>
      </c>
      <c r="D431" s="48">
        <v>8</v>
      </c>
      <c r="E431" s="48" t="s">
        <v>120</v>
      </c>
      <c r="F431" s="50">
        <v>1500000</v>
      </c>
      <c r="G431" s="122">
        <f>ROUNDDOWN(D431*F431,-3)</f>
        <v>12000000</v>
      </c>
      <c r="H431" s="150"/>
      <c r="I431" s="49" t="s">
        <v>555</v>
      </c>
      <c r="J431" s="48">
        <v>4</v>
      </c>
      <c r="K431" s="48" t="s">
        <v>120</v>
      </c>
      <c r="L431" s="50">
        <v>1500000</v>
      </c>
      <c r="M431" s="50">
        <f>ROUNDDOWN(J431*L431,-3)</f>
        <v>6000000</v>
      </c>
      <c r="N431" s="376">
        <f>Reviu[[#This Row],[JUMLAH]]-Reviu[[#This Row],[JUMLAH ]]</f>
        <v>6000000</v>
      </c>
      <c r="O431" s="187"/>
      <c r="P431" s="180"/>
      <c r="Q431" s="180"/>
    </row>
    <row r="432" spans="1:19" ht="13.2" x14ac:dyDescent="0.25">
      <c r="A432" s="1" t="s">
        <v>791</v>
      </c>
      <c r="B432" s="48"/>
      <c r="C432" s="49" t="s">
        <v>556</v>
      </c>
      <c r="D432" s="48">
        <v>8</v>
      </c>
      <c r="E432" s="48" t="s">
        <v>120</v>
      </c>
      <c r="F432" s="50">
        <v>1500000</v>
      </c>
      <c r="G432" s="122">
        <f>ROUNDDOWN(D432*F432,-3)</f>
        <v>12000000</v>
      </c>
      <c r="H432" s="150"/>
      <c r="I432" s="49" t="s">
        <v>556</v>
      </c>
      <c r="J432" s="48">
        <v>4</v>
      </c>
      <c r="K432" s="48" t="s">
        <v>120</v>
      </c>
      <c r="L432" s="50">
        <v>1500000</v>
      </c>
      <c r="M432" s="50">
        <f>ROUNDDOWN(J432*L432,-3)</f>
        <v>6000000</v>
      </c>
      <c r="N432" s="376">
        <f>Reviu[[#This Row],[JUMLAH]]-Reviu[[#This Row],[JUMLAH ]]</f>
        <v>6000000</v>
      </c>
      <c r="O432" s="187"/>
      <c r="P432" s="180"/>
      <c r="Q432" s="180"/>
    </row>
    <row r="433" spans="1:19" ht="13.2" x14ac:dyDescent="0.25">
      <c r="A433" s="1" t="s">
        <v>792</v>
      </c>
      <c r="B433" s="48"/>
      <c r="C433" s="49" t="s">
        <v>557</v>
      </c>
      <c r="D433" s="48">
        <v>8</v>
      </c>
      <c r="E433" s="48" t="s">
        <v>120</v>
      </c>
      <c r="F433" s="50">
        <v>1000000</v>
      </c>
      <c r="G433" s="122">
        <f>ROUNDDOWN(D433*F433,-3)</f>
        <v>8000000</v>
      </c>
      <c r="H433" s="150"/>
      <c r="I433" s="49" t="s">
        <v>557</v>
      </c>
      <c r="J433" s="48">
        <v>4</v>
      </c>
      <c r="K433" s="48" t="s">
        <v>120</v>
      </c>
      <c r="L433" s="50">
        <v>1000000</v>
      </c>
      <c r="M433" s="50">
        <f>ROUNDDOWN(J433*L433,-3)</f>
        <v>4000000</v>
      </c>
      <c r="N433" s="376">
        <f>Reviu[[#This Row],[JUMLAH]]-Reviu[[#This Row],[JUMLAH ]]</f>
        <v>4000000</v>
      </c>
      <c r="O433" s="187"/>
      <c r="P433" s="180"/>
      <c r="Q433" s="180"/>
    </row>
    <row r="434" spans="1:19" ht="13.2" x14ac:dyDescent="0.25">
      <c r="A434" s="1" t="s">
        <v>793</v>
      </c>
      <c r="B434" s="48"/>
      <c r="C434" s="49" t="s">
        <v>789</v>
      </c>
      <c r="D434" s="48">
        <v>40</v>
      </c>
      <c r="E434" s="48" t="s">
        <v>59</v>
      </c>
      <c r="F434" s="50">
        <v>250000</v>
      </c>
      <c r="G434" s="122">
        <f>ROUNDDOWN(D434*F434,-3)</f>
        <v>10000000</v>
      </c>
      <c r="H434" s="150"/>
      <c r="I434" s="201" t="s">
        <v>789</v>
      </c>
      <c r="J434" s="389">
        <v>10</v>
      </c>
      <c r="K434" s="202" t="s">
        <v>59</v>
      </c>
      <c r="L434" s="204">
        <v>250000</v>
      </c>
      <c r="M434" s="204">
        <f>ROUNDDOWN(J434*L434,-3)</f>
        <v>2500000</v>
      </c>
      <c r="N434" s="376">
        <f>Reviu[[#This Row],[JUMLAH]]-Reviu[[#This Row],[JUMLAH ]]</f>
        <v>7500000</v>
      </c>
      <c r="O434" s="187"/>
      <c r="P434" s="180"/>
      <c r="Q434" s="180"/>
    </row>
    <row r="435" spans="1:19" ht="13.2" x14ac:dyDescent="0.25">
      <c r="A435" s="1" t="s">
        <v>335</v>
      </c>
      <c r="B435" s="51" t="s">
        <v>524</v>
      </c>
      <c r="C435" s="52" t="s">
        <v>73</v>
      </c>
      <c r="D435" s="51"/>
      <c r="E435" s="51"/>
      <c r="F435" s="53"/>
      <c r="G435" s="123">
        <f>G436</f>
        <v>1000000</v>
      </c>
      <c r="H435" s="151" t="s">
        <v>524</v>
      </c>
      <c r="I435" s="52" t="s">
        <v>73</v>
      </c>
      <c r="J435" s="51"/>
      <c r="K435" s="51"/>
      <c r="L435" s="53"/>
      <c r="M435" s="53">
        <f>M436</f>
        <v>1000000</v>
      </c>
      <c r="N435" s="324">
        <f>N436</f>
        <v>0</v>
      </c>
      <c r="O435" s="207"/>
      <c r="P435" s="180"/>
      <c r="Q435" s="180"/>
      <c r="R435" s="4" t="s">
        <v>322</v>
      </c>
      <c r="S435" s="223" t="s">
        <v>508</v>
      </c>
    </row>
    <row r="436" spans="1:19" ht="13.2" x14ac:dyDescent="0.25">
      <c r="A436" s="1" t="s">
        <v>336</v>
      </c>
      <c r="B436" s="48"/>
      <c r="C436" s="49" t="s">
        <v>621</v>
      </c>
      <c r="D436" s="48">
        <v>4</v>
      </c>
      <c r="E436" s="48" t="s">
        <v>120</v>
      </c>
      <c r="F436" s="50">
        <v>250000</v>
      </c>
      <c r="G436" s="122">
        <f>ROUNDDOWN(D436*F436,-3)</f>
        <v>1000000</v>
      </c>
      <c r="H436" s="150"/>
      <c r="I436" s="49" t="s">
        <v>621</v>
      </c>
      <c r="J436" s="48">
        <v>4</v>
      </c>
      <c r="K436" s="48" t="s">
        <v>120</v>
      </c>
      <c r="L436" s="50">
        <v>250000</v>
      </c>
      <c r="M436" s="50">
        <f>ROUNDDOWN(J436*L436,-3)</f>
        <v>1000000</v>
      </c>
      <c r="N436" s="247">
        <f>Reviu[[#This Row],[JUMLAH]]-Reviu[[#This Row],[JUMLAH ]]</f>
        <v>0</v>
      </c>
      <c r="O436" s="178"/>
      <c r="P436" s="180"/>
      <c r="Q436" s="180"/>
    </row>
    <row r="437" spans="1:19" ht="13.2" x14ac:dyDescent="0.25">
      <c r="A437" s="1" t="s">
        <v>337</v>
      </c>
      <c r="B437" s="51" t="s">
        <v>528</v>
      </c>
      <c r="C437" s="52" t="s">
        <v>31</v>
      </c>
      <c r="D437" s="51"/>
      <c r="E437" s="51"/>
      <c r="F437" s="53"/>
      <c r="G437" s="123">
        <f>G438</f>
        <v>4000000</v>
      </c>
      <c r="H437" s="151" t="s">
        <v>528</v>
      </c>
      <c r="I437" s="52" t="s">
        <v>31</v>
      </c>
      <c r="J437" s="51"/>
      <c r="K437" s="51"/>
      <c r="L437" s="53"/>
      <c r="M437" s="53">
        <f>M438</f>
        <v>4000000</v>
      </c>
      <c r="N437" s="324">
        <f>N438</f>
        <v>0</v>
      </c>
      <c r="O437" s="207"/>
      <c r="P437" s="180"/>
      <c r="Q437" s="180"/>
      <c r="R437" s="4" t="s">
        <v>322</v>
      </c>
      <c r="S437" s="223" t="s">
        <v>508</v>
      </c>
    </row>
    <row r="438" spans="1:19" ht="13.2" x14ac:dyDescent="0.25">
      <c r="A438" s="1" t="s">
        <v>338</v>
      </c>
      <c r="B438" s="48"/>
      <c r="C438" s="49" t="s">
        <v>558</v>
      </c>
      <c r="D438" s="48">
        <v>4</v>
      </c>
      <c r="E438" s="48" t="s">
        <v>33</v>
      </c>
      <c r="F438" s="50">
        <v>1000000</v>
      </c>
      <c r="G438" s="122">
        <f>ROUNDDOWN(D438*F438,-3)</f>
        <v>4000000</v>
      </c>
      <c r="H438" s="150"/>
      <c r="I438" s="49" t="s">
        <v>558</v>
      </c>
      <c r="J438" s="48">
        <v>4</v>
      </c>
      <c r="K438" s="48" t="s">
        <v>33</v>
      </c>
      <c r="L438" s="50">
        <v>1000000</v>
      </c>
      <c r="M438" s="50">
        <f>ROUNDDOWN(J438*L438,-3)</f>
        <v>4000000</v>
      </c>
      <c r="N438" s="247">
        <f>Reviu[[#This Row],[JUMLAH]]-Reviu[[#This Row],[JUMLAH ]]</f>
        <v>0</v>
      </c>
      <c r="O438" s="178"/>
      <c r="P438" s="180"/>
      <c r="Q438" s="180"/>
    </row>
    <row r="439" spans="1:19" ht="13.2" x14ac:dyDescent="0.25">
      <c r="A439" s="1" t="s">
        <v>339</v>
      </c>
      <c r="B439" s="103" t="s">
        <v>525</v>
      </c>
      <c r="C439" s="104" t="s">
        <v>35</v>
      </c>
      <c r="D439" s="103"/>
      <c r="E439" s="103"/>
      <c r="F439" s="105"/>
      <c r="G439" s="140">
        <f>G440</f>
        <v>117000000</v>
      </c>
      <c r="H439" s="169" t="s">
        <v>525</v>
      </c>
      <c r="I439" s="104" t="s">
        <v>35</v>
      </c>
      <c r="J439" s="103"/>
      <c r="K439" s="103"/>
      <c r="L439" s="105"/>
      <c r="M439" s="105">
        <f>M440</f>
        <v>78000000</v>
      </c>
      <c r="N439" s="338">
        <f>N440</f>
        <v>39000000</v>
      </c>
      <c r="O439" s="207"/>
      <c r="P439" s="180"/>
      <c r="Q439" s="180"/>
      <c r="R439" s="4" t="s">
        <v>322</v>
      </c>
      <c r="S439" s="223" t="s">
        <v>508</v>
      </c>
    </row>
    <row r="440" spans="1:19" ht="13.2" x14ac:dyDescent="0.25">
      <c r="A440" s="1" t="s">
        <v>340</v>
      </c>
      <c r="B440" s="48"/>
      <c r="C440" s="49" t="s">
        <v>794</v>
      </c>
      <c r="D440" s="48">
        <v>18</v>
      </c>
      <c r="E440" s="48" t="s">
        <v>26</v>
      </c>
      <c r="F440" s="50">
        <v>6500000</v>
      </c>
      <c r="G440" s="122">
        <f>ROUNDDOWN(D440*F440,-3)</f>
        <v>117000000</v>
      </c>
      <c r="H440" s="150"/>
      <c r="I440" s="201" t="s">
        <v>794</v>
      </c>
      <c r="J440" s="389">
        <v>12</v>
      </c>
      <c r="K440" s="202" t="s">
        <v>26</v>
      </c>
      <c r="L440" s="204">
        <v>6500000</v>
      </c>
      <c r="M440" s="204">
        <f>ROUNDDOWN(J440*L440,-3)</f>
        <v>78000000</v>
      </c>
      <c r="N440" s="247">
        <f>Reviu[[#This Row],[JUMLAH]]-Reviu[[#This Row],[JUMLAH ]]</f>
        <v>39000000</v>
      </c>
      <c r="O440" s="178"/>
      <c r="P440" s="180"/>
      <c r="Q440" s="180"/>
    </row>
    <row r="441" spans="1:19" ht="13.2" x14ac:dyDescent="0.25">
      <c r="A441" s="1" t="s">
        <v>341</v>
      </c>
      <c r="B441" s="93" t="s">
        <v>91</v>
      </c>
      <c r="C441" s="94" t="s">
        <v>795</v>
      </c>
      <c r="D441" s="93"/>
      <c r="E441" s="93"/>
      <c r="F441" s="95"/>
      <c r="G441" s="137">
        <f>SUM(G442,G448,G450,G452)</f>
        <v>178435000</v>
      </c>
      <c r="H441" s="165" t="s">
        <v>91</v>
      </c>
      <c r="I441" s="94" t="s">
        <v>795</v>
      </c>
      <c r="J441" s="93"/>
      <c r="K441" s="93"/>
      <c r="L441" s="95"/>
      <c r="M441" s="95">
        <f>SUM(M442,M448,M450,M452)</f>
        <v>73082000</v>
      </c>
      <c r="N441" s="345">
        <f>SUM(N442,N448,N450,N452)</f>
        <v>105353000</v>
      </c>
      <c r="O441" s="207"/>
      <c r="P441" s="384" t="s">
        <v>507</v>
      </c>
      <c r="Q441" s="384" t="s">
        <v>508</v>
      </c>
      <c r="S441" s="223"/>
    </row>
    <row r="442" spans="1:19" ht="13.2" x14ac:dyDescent="0.25">
      <c r="A442" s="1" t="s">
        <v>342</v>
      </c>
      <c r="B442" s="57" t="s">
        <v>523</v>
      </c>
      <c r="C442" s="58" t="s">
        <v>24</v>
      </c>
      <c r="D442" s="57"/>
      <c r="E442" s="57"/>
      <c r="F442" s="59"/>
      <c r="G442" s="125">
        <f>SUM(G443:G447)</f>
        <v>52000000</v>
      </c>
      <c r="H442" s="153" t="s">
        <v>523</v>
      </c>
      <c r="I442" s="58" t="s">
        <v>24</v>
      </c>
      <c r="J442" s="57"/>
      <c r="K442" s="57"/>
      <c r="L442" s="59"/>
      <c r="M442" s="59">
        <f>SUM(M443:M447)</f>
        <v>26000000</v>
      </c>
      <c r="N442" s="325">
        <f>SUM(N443:N447)</f>
        <v>26000000</v>
      </c>
      <c r="O442" s="207"/>
      <c r="P442" s="180"/>
      <c r="Q442" s="180"/>
      <c r="R442" s="4" t="s">
        <v>322</v>
      </c>
      <c r="S442" s="223" t="s">
        <v>508</v>
      </c>
    </row>
    <row r="443" spans="1:19" ht="13.2" x14ac:dyDescent="0.25">
      <c r="A443" s="1" t="s">
        <v>343</v>
      </c>
      <c r="B443" s="48"/>
      <c r="C443" s="49" t="s">
        <v>554</v>
      </c>
      <c r="D443" s="48">
        <v>200</v>
      </c>
      <c r="E443" s="48" t="s">
        <v>26</v>
      </c>
      <c r="F443" s="50">
        <v>75000</v>
      </c>
      <c r="G443" s="122">
        <f>ROUNDDOWN(D443*F443,-3)</f>
        <v>15000000</v>
      </c>
      <c r="H443" s="150"/>
      <c r="I443" s="201" t="s">
        <v>554</v>
      </c>
      <c r="J443" s="389">
        <v>100</v>
      </c>
      <c r="K443" s="202" t="s">
        <v>26</v>
      </c>
      <c r="L443" s="204">
        <v>75000</v>
      </c>
      <c r="M443" s="204">
        <f>ROUNDDOWN(J443*L443,-3)</f>
        <v>7500000</v>
      </c>
      <c r="N443" s="376">
        <f>Reviu[[#This Row],[JUMLAH]]-Reviu[[#This Row],[JUMLAH ]]</f>
        <v>7500000</v>
      </c>
      <c r="O443" s="187"/>
      <c r="P443" s="180"/>
      <c r="Q443" s="180"/>
    </row>
    <row r="444" spans="1:19" ht="13.2" x14ac:dyDescent="0.25">
      <c r="A444" s="1" t="s">
        <v>344</v>
      </c>
      <c r="B444" s="48"/>
      <c r="C444" s="49" t="s">
        <v>555</v>
      </c>
      <c r="D444" s="48">
        <v>8</v>
      </c>
      <c r="E444" s="48" t="s">
        <v>120</v>
      </c>
      <c r="F444" s="50">
        <v>1500000</v>
      </c>
      <c r="G444" s="122">
        <f>ROUNDDOWN(D444*F444,-3)</f>
        <v>12000000</v>
      </c>
      <c r="H444" s="150"/>
      <c r="I444" s="49" t="s">
        <v>555</v>
      </c>
      <c r="J444" s="48">
        <v>4</v>
      </c>
      <c r="K444" s="48" t="s">
        <v>120</v>
      </c>
      <c r="L444" s="50">
        <v>1500000</v>
      </c>
      <c r="M444" s="50">
        <f>ROUNDDOWN(J444*L444,-3)</f>
        <v>6000000</v>
      </c>
      <c r="N444" s="376">
        <f>Reviu[[#This Row],[JUMLAH]]-Reviu[[#This Row],[JUMLAH ]]</f>
        <v>6000000</v>
      </c>
      <c r="O444" s="187"/>
      <c r="P444" s="180"/>
      <c r="Q444" s="180"/>
    </row>
    <row r="445" spans="1:19" ht="13.2" x14ac:dyDescent="0.25">
      <c r="A445" s="1" t="s">
        <v>796</v>
      </c>
      <c r="B445" s="48"/>
      <c r="C445" s="49" t="s">
        <v>556</v>
      </c>
      <c r="D445" s="48">
        <v>8</v>
      </c>
      <c r="E445" s="48" t="s">
        <v>120</v>
      </c>
      <c r="F445" s="50">
        <v>1500000</v>
      </c>
      <c r="G445" s="122">
        <f>ROUNDDOWN(D445*F445,-3)</f>
        <v>12000000</v>
      </c>
      <c r="H445" s="150"/>
      <c r="I445" s="49" t="s">
        <v>556</v>
      </c>
      <c r="J445" s="48">
        <v>4</v>
      </c>
      <c r="K445" s="48" t="s">
        <v>120</v>
      </c>
      <c r="L445" s="50">
        <v>1500000</v>
      </c>
      <c r="M445" s="50">
        <f>ROUNDDOWN(J445*L445,-3)</f>
        <v>6000000</v>
      </c>
      <c r="N445" s="376">
        <f>Reviu[[#This Row],[JUMLAH]]-Reviu[[#This Row],[JUMLAH ]]</f>
        <v>6000000</v>
      </c>
      <c r="O445" s="187"/>
      <c r="P445" s="180"/>
      <c r="Q445" s="180"/>
    </row>
    <row r="446" spans="1:19" ht="13.2" x14ac:dyDescent="0.25">
      <c r="A446" s="1" t="s">
        <v>797</v>
      </c>
      <c r="B446" s="48"/>
      <c r="C446" s="49" t="s">
        <v>557</v>
      </c>
      <c r="D446" s="48">
        <v>8</v>
      </c>
      <c r="E446" s="48" t="s">
        <v>120</v>
      </c>
      <c r="F446" s="50">
        <v>1000000</v>
      </c>
      <c r="G446" s="122">
        <f>ROUNDDOWN(D446*F446,-3)</f>
        <v>8000000</v>
      </c>
      <c r="H446" s="150"/>
      <c r="I446" s="49" t="s">
        <v>557</v>
      </c>
      <c r="J446" s="48">
        <v>4</v>
      </c>
      <c r="K446" s="48" t="s">
        <v>120</v>
      </c>
      <c r="L446" s="50">
        <v>1000000</v>
      </c>
      <c r="M446" s="50">
        <f>ROUNDDOWN(J446*L446,-3)</f>
        <v>4000000</v>
      </c>
      <c r="N446" s="376">
        <f>Reviu[[#This Row],[JUMLAH]]-Reviu[[#This Row],[JUMLAH ]]</f>
        <v>4000000</v>
      </c>
      <c r="O446" s="187"/>
      <c r="P446" s="180"/>
      <c r="Q446" s="180"/>
    </row>
    <row r="447" spans="1:19" ht="13.2" x14ac:dyDescent="0.25">
      <c r="A447" s="1" t="s">
        <v>798</v>
      </c>
      <c r="B447" s="48"/>
      <c r="C447" s="49" t="s">
        <v>789</v>
      </c>
      <c r="D447" s="48">
        <v>20</v>
      </c>
      <c r="E447" s="48" t="s">
        <v>59</v>
      </c>
      <c r="F447" s="50">
        <v>250000</v>
      </c>
      <c r="G447" s="122">
        <f>ROUNDDOWN(D447*F447,-3)</f>
        <v>5000000</v>
      </c>
      <c r="H447" s="150"/>
      <c r="I447" s="49" t="s">
        <v>789</v>
      </c>
      <c r="J447" s="48">
        <v>10</v>
      </c>
      <c r="K447" s="48" t="s">
        <v>59</v>
      </c>
      <c r="L447" s="50">
        <v>250000</v>
      </c>
      <c r="M447" s="50">
        <f>ROUNDDOWN(J447*L447,-3)</f>
        <v>2500000</v>
      </c>
      <c r="N447" s="247">
        <f>Reviu[[#This Row],[JUMLAH]]-Reviu[[#This Row],[JUMLAH ]]</f>
        <v>2500000</v>
      </c>
      <c r="O447" s="207"/>
      <c r="P447" s="180"/>
      <c r="Q447" s="180"/>
    </row>
    <row r="448" spans="1:19" ht="13.2" x14ac:dyDescent="0.25">
      <c r="A448" s="1" t="s">
        <v>799</v>
      </c>
      <c r="B448" s="103" t="s">
        <v>524</v>
      </c>
      <c r="C448" s="104" t="s">
        <v>73</v>
      </c>
      <c r="D448" s="103"/>
      <c r="E448" s="103"/>
      <c r="F448" s="105"/>
      <c r="G448" s="140">
        <f>G449</f>
        <v>1000000</v>
      </c>
      <c r="H448" s="169" t="s">
        <v>524</v>
      </c>
      <c r="I448" s="104" t="s">
        <v>73</v>
      </c>
      <c r="J448" s="103"/>
      <c r="K448" s="103"/>
      <c r="L448" s="105"/>
      <c r="M448" s="105">
        <f>M449</f>
        <v>1000000</v>
      </c>
      <c r="N448" s="338">
        <f>N449</f>
        <v>0</v>
      </c>
      <c r="O448" s="207"/>
      <c r="P448" s="180"/>
      <c r="Q448" s="180"/>
      <c r="R448" s="4" t="s">
        <v>322</v>
      </c>
      <c r="S448" s="223" t="s">
        <v>508</v>
      </c>
    </row>
    <row r="449" spans="1:19" ht="13.2" x14ac:dyDescent="0.25">
      <c r="A449" s="1" t="s">
        <v>800</v>
      </c>
      <c r="B449" s="48"/>
      <c r="C449" s="49" t="s">
        <v>621</v>
      </c>
      <c r="D449" s="48">
        <v>4</v>
      </c>
      <c r="E449" s="48" t="s">
        <v>120</v>
      </c>
      <c r="F449" s="50">
        <v>250000</v>
      </c>
      <c r="G449" s="122">
        <f>ROUNDDOWN(D449*F449,-3)</f>
        <v>1000000</v>
      </c>
      <c r="H449" s="150"/>
      <c r="I449" s="49" t="s">
        <v>621</v>
      </c>
      <c r="J449" s="48">
        <v>4</v>
      </c>
      <c r="K449" s="48" t="s">
        <v>120</v>
      </c>
      <c r="L449" s="50">
        <v>250000</v>
      </c>
      <c r="M449" s="50">
        <f>ROUNDDOWN(J449*L449,-3)</f>
        <v>1000000</v>
      </c>
      <c r="N449" s="247">
        <f>Reviu[[#This Row],[JUMLAH]]-Reviu[[#This Row],[JUMLAH ]]</f>
        <v>0</v>
      </c>
      <c r="O449" s="178"/>
      <c r="P449" s="180"/>
      <c r="Q449" s="180"/>
    </row>
    <row r="450" spans="1:19" ht="13.2" x14ac:dyDescent="0.25">
      <c r="A450" s="1" t="s">
        <v>801</v>
      </c>
      <c r="B450" s="87" t="s">
        <v>528</v>
      </c>
      <c r="C450" s="88" t="s">
        <v>31</v>
      </c>
      <c r="D450" s="87"/>
      <c r="E450" s="87"/>
      <c r="F450" s="89"/>
      <c r="G450" s="135">
        <f>G451</f>
        <v>8000000</v>
      </c>
      <c r="H450" s="163" t="s">
        <v>528</v>
      </c>
      <c r="I450" s="88" t="s">
        <v>31</v>
      </c>
      <c r="J450" s="87"/>
      <c r="K450" s="87"/>
      <c r="L450" s="89"/>
      <c r="M450" s="89">
        <f>M451</f>
        <v>4000000</v>
      </c>
      <c r="N450" s="344">
        <f>N451</f>
        <v>4000000</v>
      </c>
      <c r="O450" s="207"/>
      <c r="P450" s="180"/>
      <c r="Q450" s="180"/>
      <c r="R450" s="4" t="s">
        <v>322</v>
      </c>
      <c r="S450" s="223" t="s">
        <v>508</v>
      </c>
    </row>
    <row r="451" spans="1:19" ht="13.2" x14ac:dyDescent="0.25">
      <c r="A451" s="1" t="s">
        <v>802</v>
      </c>
      <c r="B451" s="48"/>
      <c r="C451" s="49" t="s">
        <v>558</v>
      </c>
      <c r="D451" s="48">
        <v>8</v>
      </c>
      <c r="E451" s="48" t="s">
        <v>33</v>
      </c>
      <c r="F451" s="50">
        <v>1000000</v>
      </c>
      <c r="G451" s="122">
        <f>ROUNDDOWN(D451*F451,-3)</f>
        <v>8000000</v>
      </c>
      <c r="H451" s="150"/>
      <c r="I451" s="49" t="s">
        <v>558</v>
      </c>
      <c r="J451" s="48">
        <v>4</v>
      </c>
      <c r="K451" s="48" t="s">
        <v>33</v>
      </c>
      <c r="L451" s="50">
        <v>1000000</v>
      </c>
      <c r="M451" s="50">
        <f>ROUNDDOWN(J451*L451,-3)</f>
        <v>4000000</v>
      </c>
      <c r="N451" s="376">
        <f>Reviu[[#This Row],[JUMLAH]]-Reviu[[#This Row],[JUMLAH ]]</f>
        <v>4000000</v>
      </c>
      <c r="O451" s="187"/>
      <c r="P451" s="180"/>
      <c r="Q451" s="180"/>
    </row>
    <row r="452" spans="1:19" ht="13.2" x14ac:dyDescent="0.25">
      <c r="A452" s="1" t="s">
        <v>345</v>
      </c>
      <c r="B452" s="45" t="s">
        <v>525</v>
      </c>
      <c r="C452" s="46" t="s">
        <v>35</v>
      </c>
      <c r="D452" s="45"/>
      <c r="E452" s="45"/>
      <c r="F452" s="47"/>
      <c r="G452" s="121">
        <f>G453</f>
        <v>117435000</v>
      </c>
      <c r="H452" s="149" t="s">
        <v>525</v>
      </c>
      <c r="I452" s="46" t="s">
        <v>35</v>
      </c>
      <c r="J452" s="45"/>
      <c r="K452" s="45"/>
      <c r="L452" s="47"/>
      <c r="M452" s="47">
        <f>M453</f>
        <v>42082000</v>
      </c>
      <c r="N452" s="323">
        <f>N453</f>
        <v>75353000</v>
      </c>
      <c r="O452" s="207"/>
      <c r="P452" s="180"/>
      <c r="Q452" s="180"/>
      <c r="R452" s="4" t="s">
        <v>322</v>
      </c>
      <c r="S452" s="223" t="s">
        <v>508</v>
      </c>
    </row>
    <row r="453" spans="1:19" ht="13.2" x14ac:dyDescent="0.25">
      <c r="A453" s="1" t="s">
        <v>346</v>
      </c>
      <c r="B453" s="48"/>
      <c r="C453" s="49" t="s">
        <v>803</v>
      </c>
      <c r="D453" s="48">
        <v>20</v>
      </c>
      <c r="E453" s="48" t="s">
        <v>26</v>
      </c>
      <c r="F453" s="50">
        <v>5871750</v>
      </c>
      <c r="G453" s="122">
        <f>ROUNDDOWN(D453*F453,-3)</f>
        <v>117435000</v>
      </c>
      <c r="H453" s="150"/>
      <c r="I453" s="201" t="s">
        <v>803</v>
      </c>
      <c r="J453" s="389">
        <v>10</v>
      </c>
      <c r="K453" s="202" t="s">
        <v>26</v>
      </c>
      <c r="L453" s="204">
        <v>4208250</v>
      </c>
      <c r="M453" s="204">
        <f>ROUNDDOWN(J453*L453,-3)</f>
        <v>42082000</v>
      </c>
      <c r="N453" s="376">
        <f>Reviu[[#This Row],[JUMLAH]]-Reviu[[#This Row],[JUMLAH ]]</f>
        <v>75353000</v>
      </c>
      <c r="O453" s="187"/>
      <c r="P453" s="180"/>
      <c r="Q453" s="180"/>
    </row>
    <row r="454" spans="1:19" ht="13.2" x14ac:dyDescent="0.25">
      <c r="A454" s="1" t="s">
        <v>347</v>
      </c>
      <c r="B454" s="54" t="s">
        <v>167</v>
      </c>
      <c r="C454" s="55" t="s">
        <v>804</v>
      </c>
      <c r="D454" s="54"/>
      <c r="E454" s="54"/>
      <c r="F454" s="56"/>
      <c r="G454" s="124">
        <f>SUM(G455,G460)</f>
        <v>186750000</v>
      </c>
      <c r="H454" s="152" t="s">
        <v>167</v>
      </c>
      <c r="I454" s="55" t="s">
        <v>804</v>
      </c>
      <c r="J454" s="54"/>
      <c r="K454" s="54"/>
      <c r="L454" s="56"/>
      <c r="M454" s="56">
        <f>SUM(M455,M460)</f>
        <v>47750000</v>
      </c>
      <c r="N454" s="326">
        <f>SUM(N455,N460)</f>
        <v>139000000</v>
      </c>
      <c r="O454" s="207"/>
      <c r="P454" s="384" t="s">
        <v>507</v>
      </c>
      <c r="Q454" s="384" t="s">
        <v>508</v>
      </c>
      <c r="S454" s="223"/>
    </row>
    <row r="455" spans="1:19" ht="13.2" x14ac:dyDescent="0.25">
      <c r="A455" s="1" t="s">
        <v>805</v>
      </c>
      <c r="B455" s="51" t="s">
        <v>523</v>
      </c>
      <c r="C455" s="52" t="s">
        <v>24</v>
      </c>
      <c r="D455" s="51"/>
      <c r="E455" s="51"/>
      <c r="F455" s="53"/>
      <c r="G455" s="123">
        <f>SUM(G456:G459)</f>
        <v>49250000</v>
      </c>
      <c r="H455" s="151" t="s">
        <v>523</v>
      </c>
      <c r="I455" s="52" t="s">
        <v>24</v>
      </c>
      <c r="J455" s="51"/>
      <c r="K455" s="51"/>
      <c r="L455" s="53"/>
      <c r="M455" s="53">
        <f>SUM(M456:M459)</f>
        <v>19750000</v>
      </c>
      <c r="N455" s="324">
        <f>SUM(N456:N459)</f>
        <v>29500000</v>
      </c>
      <c r="O455" s="207"/>
      <c r="P455" s="180"/>
      <c r="Q455" s="180"/>
      <c r="R455" s="4" t="s">
        <v>322</v>
      </c>
      <c r="S455" s="223" t="s">
        <v>508</v>
      </c>
    </row>
    <row r="456" spans="1:19" ht="13.2" x14ac:dyDescent="0.25">
      <c r="A456" s="1" t="s">
        <v>806</v>
      </c>
      <c r="B456" s="48"/>
      <c r="C456" s="49" t="s">
        <v>554</v>
      </c>
      <c r="D456" s="48">
        <v>230</v>
      </c>
      <c r="E456" s="48" t="s">
        <v>26</v>
      </c>
      <c r="F456" s="50">
        <v>75000</v>
      </c>
      <c r="G456" s="122">
        <f>ROUNDDOWN(D456*F456,-3)</f>
        <v>17250000</v>
      </c>
      <c r="H456" s="150"/>
      <c r="I456" s="201" t="s">
        <v>554</v>
      </c>
      <c r="J456" s="389">
        <v>50</v>
      </c>
      <c r="K456" s="202" t="s">
        <v>26</v>
      </c>
      <c r="L456" s="204">
        <v>75000</v>
      </c>
      <c r="M456" s="204">
        <f>ROUNDDOWN(J456*L456,-3)</f>
        <v>3750000</v>
      </c>
      <c r="N456" s="376">
        <f>Reviu[[#This Row],[JUMLAH]]-Reviu[[#This Row],[JUMLAH ]]</f>
        <v>13500000</v>
      </c>
      <c r="O456" s="187"/>
      <c r="P456" s="180"/>
      <c r="Q456" s="180"/>
    </row>
    <row r="457" spans="1:19" ht="13.2" x14ac:dyDescent="0.25">
      <c r="A457" s="1" t="s">
        <v>807</v>
      </c>
      <c r="B457" s="48"/>
      <c r="C457" s="49" t="s">
        <v>555</v>
      </c>
      <c r="D457" s="48">
        <v>8</v>
      </c>
      <c r="E457" s="48" t="s">
        <v>120</v>
      </c>
      <c r="F457" s="50">
        <v>1500000</v>
      </c>
      <c r="G457" s="122">
        <f>ROUNDDOWN(D457*F457,-3)</f>
        <v>12000000</v>
      </c>
      <c r="H457" s="150"/>
      <c r="I457" s="201" t="s">
        <v>555</v>
      </c>
      <c r="J457" s="389">
        <v>4</v>
      </c>
      <c r="K457" s="202" t="s">
        <v>120</v>
      </c>
      <c r="L457" s="204">
        <v>1500000</v>
      </c>
      <c r="M457" s="204">
        <f>ROUNDDOWN(J457*L457,-3)</f>
        <v>6000000</v>
      </c>
      <c r="N457" s="376">
        <f>Reviu[[#This Row],[JUMLAH]]-Reviu[[#This Row],[JUMLAH ]]</f>
        <v>6000000</v>
      </c>
      <c r="O457" s="187"/>
      <c r="P457" s="180"/>
      <c r="Q457" s="180"/>
    </row>
    <row r="458" spans="1:19" ht="13.2" x14ac:dyDescent="0.25">
      <c r="A458" s="1" t="s">
        <v>808</v>
      </c>
      <c r="B458" s="48"/>
      <c r="C458" s="49" t="s">
        <v>556</v>
      </c>
      <c r="D458" s="48">
        <v>8</v>
      </c>
      <c r="E458" s="48" t="s">
        <v>120</v>
      </c>
      <c r="F458" s="50">
        <v>1500000</v>
      </c>
      <c r="G458" s="122">
        <f>ROUNDDOWN(D458*F458,-3)</f>
        <v>12000000</v>
      </c>
      <c r="H458" s="150"/>
      <c r="I458" s="201" t="s">
        <v>556</v>
      </c>
      <c r="J458" s="389">
        <v>4</v>
      </c>
      <c r="K458" s="202" t="s">
        <v>120</v>
      </c>
      <c r="L458" s="204">
        <v>1500000</v>
      </c>
      <c r="M458" s="204">
        <f>ROUNDDOWN(J458*L458,-3)</f>
        <v>6000000</v>
      </c>
      <c r="N458" s="376">
        <f>Reviu[[#This Row],[JUMLAH]]-Reviu[[#This Row],[JUMLAH ]]</f>
        <v>6000000</v>
      </c>
      <c r="O458" s="187"/>
      <c r="P458" s="180"/>
      <c r="Q458" s="180"/>
    </row>
    <row r="459" spans="1:19" ht="13.2" x14ac:dyDescent="0.25">
      <c r="A459" s="1" t="s">
        <v>809</v>
      </c>
      <c r="B459" s="48"/>
      <c r="C459" s="49" t="s">
        <v>557</v>
      </c>
      <c r="D459" s="48">
        <v>8</v>
      </c>
      <c r="E459" s="48" t="s">
        <v>120</v>
      </c>
      <c r="F459" s="50">
        <v>1000000</v>
      </c>
      <c r="G459" s="122">
        <f>ROUNDDOWN(D459*F459,-3)</f>
        <v>8000000</v>
      </c>
      <c r="H459" s="150"/>
      <c r="I459" s="201" t="s">
        <v>557</v>
      </c>
      <c r="J459" s="389">
        <v>4</v>
      </c>
      <c r="K459" s="202" t="s">
        <v>120</v>
      </c>
      <c r="L459" s="204">
        <v>1000000</v>
      </c>
      <c r="M459" s="204">
        <f>ROUNDDOWN(J459*L459,-3)</f>
        <v>4000000</v>
      </c>
      <c r="N459" s="376">
        <f>Reviu[[#This Row],[JUMLAH]]-Reviu[[#This Row],[JUMLAH ]]</f>
        <v>4000000</v>
      </c>
      <c r="O459" s="187"/>
      <c r="P459" s="180"/>
      <c r="Q459" s="180"/>
    </row>
    <row r="460" spans="1:19" ht="13.2" x14ac:dyDescent="0.25">
      <c r="A460" s="1" t="s">
        <v>348</v>
      </c>
      <c r="B460" s="51" t="s">
        <v>525</v>
      </c>
      <c r="C460" s="52" t="s">
        <v>35</v>
      </c>
      <c r="D460" s="51"/>
      <c r="E460" s="51"/>
      <c r="F460" s="53"/>
      <c r="G460" s="123">
        <f>G461</f>
        <v>137500000</v>
      </c>
      <c r="H460" s="151" t="s">
        <v>525</v>
      </c>
      <c r="I460" s="52" t="s">
        <v>35</v>
      </c>
      <c r="J460" s="51"/>
      <c r="K460" s="51"/>
      <c r="L460" s="53"/>
      <c r="M460" s="53">
        <f>M461</f>
        <v>28000000</v>
      </c>
      <c r="N460" s="324">
        <f>N461</f>
        <v>109500000</v>
      </c>
      <c r="O460" s="207"/>
      <c r="P460" s="180"/>
      <c r="Q460" s="180"/>
      <c r="R460" s="4" t="s">
        <v>322</v>
      </c>
      <c r="S460" s="223" t="s">
        <v>508</v>
      </c>
    </row>
    <row r="461" spans="1:19" ht="13.2" x14ac:dyDescent="0.25">
      <c r="A461" s="1" t="s">
        <v>349</v>
      </c>
      <c r="B461" s="48"/>
      <c r="C461" s="49" t="s">
        <v>810</v>
      </c>
      <c r="D461" s="48">
        <v>25</v>
      </c>
      <c r="E461" s="48" t="s">
        <v>26</v>
      </c>
      <c r="F461" s="50">
        <v>5500000</v>
      </c>
      <c r="G461" s="122">
        <f>ROUNDDOWN(D461*F461,-3)</f>
        <v>137500000</v>
      </c>
      <c r="H461" s="150"/>
      <c r="I461" s="201" t="s">
        <v>810</v>
      </c>
      <c r="J461" s="389">
        <v>8</v>
      </c>
      <c r="K461" s="202" t="s">
        <v>26</v>
      </c>
      <c r="L461" s="204">
        <v>3500000</v>
      </c>
      <c r="M461" s="204">
        <f>ROUNDDOWN(J461*L461,-3)</f>
        <v>28000000</v>
      </c>
      <c r="N461" s="376">
        <f>Reviu[[#This Row],[JUMLAH]]-Reviu[[#This Row],[JUMLAH ]]</f>
        <v>109500000</v>
      </c>
      <c r="O461" s="187"/>
      <c r="P461" s="180"/>
      <c r="Q461" s="180"/>
    </row>
    <row r="462" spans="1:19" ht="13.2" x14ac:dyDescent="0.25">
      <c r="A462" s="1" t="s">
        <v>811</v>
      </c>
      <c r="B462" s="54" t="s">
        <v>177</v>
      </c>
      <c r="C462" s="55" t="s">
        <v>812</v>
      </c>
      <c r="D462" s="54"/>
      <c r="E462" s="54"/>
      <c r="F462" s="56"/>
      <c r="G462" s="124">
        <f>SUM(G463,G468)</f>
        <v>165187000</v>
      </c>
      <c r="H462" s="152" t="s">
        <v>177</v>
      </c>
      <c r="I462" s="55" t="s">
        <v>812</v>
      </c>
      <c r="J462" s="54"/>
      <c r="K462" s="54"/>
      <c r="L462" s="56"/>
      <c r="M462" s="56">
        <f>SUM(M463,M468)</f>
        <v>39296000</v>
      </c>
      <c r="N462" s="326">
        <f>SUM(N463,N468)</f>
        <v>125891000</v>
      </c>
      <c r="O462" s="207"/>
      <c r="P462" s="384" t="s">
        <v>507</v>
      </c>
      <c r="Q462" s="384" t="s">
        <v>508</v>
      </c>
      <c r="S462" s="223"/>
    </row>
    <row r="463" spans="1:19" ht="13.2" x14ac:dyDescent="0.25">
      <c r="A463" s="1" t="s">
        <v>813</v>
      </c>
      <c r="B463" s="51" t="s">
        <v>523</v>
      </c>
      <c r="C463" s="52" t="s">
        <v>24</v>
      </c>
      <c r="D463" s="51"/>
      <c r="E463" s="51"/>
      <c r="F463" s="53"/>
      <c r="G463" s="123">
        <f>SUM(G464:G467)</f>
        <v>29250000</v>
      </c>
      <c r="H463" s="151" t="s">
        <v>523</v>
      </c>
      <c r="I463" s="52" t="s">
        <v>24</v>
      </c>
      <c r="J463" s="51"/>
      <c r="K463" s="51"/>
      <c r="L463" s="53"/>
      <c r="M463" s="53">
        <f>SUM(M464:M467)</f>
        <v>19000000</v>
      </c>
      <c r="N463" s="324">
        <f>SUM(N464:N467)</f>
        <v>10250000</v>
      </c>
      <c r="O463" s="207"/>
      <c r="P463" s="180"/>
      <c r="Q463" s="180"/>
      <c r="R463" s="4" t="s">
        <v>322</v>
      </c>
      <c r="S463" s="223" t="s">
        <v>508</v>
      </c>
    </row>
    <row r="464" spans="1:19" ht="13.2" x14ac:dyDescent="0.25">
      <c r="A464" s="1" t="s">
        <v>814</v>
      </c>
      <c r="B464" s="48"/>
      <c r="C464" s="49" t="s">
        <v>554</v>
      </c>
      <c r="D464" s="48">
        <v>70</v>
      </c>
      <c r="E464" s="48" t="s">
        <v>26</v>
      </c>
      <c r="F464" s="50">
        <v>75000</v>
      </c>
      <c r="G464" s="122">
        <f>ROUNDDOWN(D464*F464,-3)</f>
        <v>5250000</v>
      </c>
      <c r="H464" s="150"/>
      <c r="I464" s="201" t="s">
        <v>554</v>
      </c>
      <c r="J464" s="389">
        <v>40</v>
      </c>
      <c r="K464" s="202" t="s">
        <v>26</v>
      </c>
      <c r="L464" s="204">
        <v>75000</v>
      </c>
      <c r="M464" s="204">
        <f>ROUNDDOWN(J464*L464,-3)</f>
        <v>3000000</v>
      </c>
      <c r="N464" s="376">
        <f>Reviu[[#This Row],[JUMLAH]]-Reviu[[#This Row],[JUMLAH ]]</f>
        <v>2250000</v>
      </c>
      <c r="O464" s="187"/>
      <c r="P464" s="180"/>
      <c r="Q464" s="180"/>
    </row>
    <row r="465" spans="1:19" ht="13.2" x14ac:dyDescent="0.25">
      <c r="A465" s="1" t="s">
        <v>815</v>
      </c>
      <c r="B465" s="48"/>
      <c r="C465" s="49" t="s">
        <v>555</v>
      </c>
      <c r="D465" s="48">
        <v>6</v>
      </c>
      <c r="E465" s="48" t="s">
        <v>120</v>
      </c>
      <c r="F465" s="50">
        <v>1500000</v>
      </c>
      <c r="G465" s="122">
        <f>ROUNDDOWN(D465*F465,-3)</f>
        <v>9000000</v>
      </c>
      <c r="H465" s="150"/>
      <c r="I465" s="49" t="s">
        <v>555</v>
      </c>
      <c r="J465" s="48">
        <v>4</v>
      </c>
      <c r="K465" s="48" t="s">
        <v>120</v>
      </c>
      <c r="L465" s="50">
        <v>1500000</v>
      </c>
      <c r="M465" s="50">
        <f>ROUNDDOWN(J465*L465,-3)</f>
        <v>6000000</v>
      </c>
      <c r="N465" s="376">
        <f>Reviu[[#This Row],[JUMLAH]]-Reviu[[#This Row],[JUMLAH ]]</f>
        <v>3000000</v>
      </c>
      <c r="O465" s="187"/>
      <c r="P465" s="180"/>
      <c r="Q465" s="180"/>
    </row>
    <row r="466" spans="1:19" ht="13.2" x14ac:dyDescent="0.25">
      <c r="A466" s="1" t="s">
        <v>816</v>
      </c>
      <c r="B466" s="48"/>
      <c r="C466" s="49" t="s">
        <v>556</v>
      </c>
      <c r="D466" s="48">
        <v>6</v>
      </c>
      <c r="E466" s="48" t="s">
        <v>120</v>
      </c>
      <c r="F466" s="50">
        <v>1500000</v>
      </c>
      <c r="G466" s="122">
        <f>ROUNDDOWN(D466*F466,-3)</f>
        <v>9000000</v>
      </c>
      <c r="H466" s="150"/>
      <c r="I466" s="49" t="s">
        <v>556</v>
      </c>
      <c r="J466" s="48">
        <v>4</v>
      </c>
      <c r="K466" s="48" t="s">
        <v>120</v>
      </c>
      <c r="L466" s="50">
        <v>1500000</v>
      </c>
      <c r="M466" s="50">
        <f>ROUNDDOWN(J466*L466,-3)</f>
        <v>6000000</v>
      </c>
      <c r="N466" s="376">
        <f>Reviu[[#This Row],[JUMLAH]]-Reviu[[#This Row],[JUMLAH ]]</f>
        <v>3000000</v>
      </c>
      <c r="O466" s="187"/>
      <c r="P466" s="180"/>
      <c r="Q466" s="180"/>
    </row>
    <row r="467" spans="1:19" ht="13.2" x14ac:dyDescent="0.25">
      <c r="A467" s="1" t="s">
        <v>817</v>
      </c>
      <c r="B467" s="48"/>
      <c r="C467" s="49" t="s">
        <v>557</v>
      </c>
      <c r="D467" s="48">
        <v>6</v>
      </c>
      <c r="E467" s="48" t="s">
        <v>120</v>
      </c>
      <c r="F467" s="50">
        <v>1000000</v>
      </c>
      <c r="G467" s="122">
        <f>ROUNDDOWN(D467*F467,-3)</f>
        <v>6000000</v>
      </c>
      <c r="H467" s="150"/>
      <c r="I467" s="49" t="s">
        <v>557</v>
      </c>
      <c r="J467" s="48">
        <v>4</v>
      </c>
      <c r="K467" s="48" t="s">
        <v>120</v>
      </c>
      <c r="L467" s="50">
        <v>1000000</v>
      </c>
      <c r="M467" s="50">
        <f>ROUNDDOWN(J467*L467,-3)</f>
        <v>4000000</v>
      </c>
      <c r="N467" s="376">
        <f>Reviu[[#This Row],[JUMLAH]]-Reviu[[#This Row],[JUMLAH ]]</f>
        <v>2000000</v>
      </c>
      <c r="O467" s="187"/>
      <c r="P467" s="180"/>
      <c r="Q467" s="180"/>
    </row>
    <row r="468" spans="1:19" ht="13.2" x14ac:dyDescent="0.25">
      <c r="A468" s="1" t="s">
        <v>818</v>
      </c>
      <c r="B468" s="51" t="s">
        <v>525</v>
      </c>
      <c r="C468" s="52" t="s">
        <v>35</v>
      </c>
      <c r="D468" s="51"/>
      <c r="E468" s="51"/>
      <c r="F468" s="53"/>
      <c r="G468" s="123">
        <f>G469</f>
        <v>135937000</v>
      </c>
      <c r="H468" s="151" t="s">
        <v>525</v>
      </c>
      <c r="I468" s="52" t="s">
        <v>35</v>
      </c>
      <c r="J468" s="51"/>
      <c r="K468" s="51"/>
      <c r="L468" s="53"/>
      <c r="M468" s="53">
        <f>M469</f>
        <v>20296000</v>
      </c>
      <c r="N468" s="324">
        <f>N469</f>
        <v>115641000</v>
      </c>
      <c r="O468" s="207"/>
      <c r="P468" s="180"/>
      <c r="Q468" s="180"/>
      <c r="R468" s="4" t="s">
        <v>322</v>
      </c>
      <c r="S468" s="223" t="s">
        <v>508</v>
      </c>
    </row>
    <row r="469" spans="1:19" ht="13.2" x14ac:dyDescent="0.25">
      <c r="A469" s="1" t="s">
        <v>819</v>
      </c>
      <c r="B469" s="48"/>
      <c r="C469" s="49" t="s">
        <v>820</v>
      </c>
      <c r="D469" s="48">
        <v>25</v>
      </c>
      <c r="E469" s="48" t="s">
        <v>26</v>
      </c>
      <c r="F469" s="50">
        <v>5437480</v>
      </c>
      <c r="G469" s="122">
        <f>ROUNDDOWN(D469*F469,-3)</f>
        <v>135937000</v>
      </c>
      <c r="H469" s="150"/>
      <c r="I469" s="201" t="s">
        <v>820</v>
      </c>
      <c r="J469" s="389">
        <v>8</v>
      </c>
      <c r="K469" s="202" t="s">
        <v>26</v>
      </c>
      <c r="L469" s="204">
        <v>2537000</v>
      </c>
      <c r="M469" s="204">
        <f>ROUNDDOWN(J469*L469,-3)</f>
        <v>20296000</v>
      </c>
      <c r="N469" s="376">
        <f>Reviu[[#This Row],[JUMLAH]]-Reviu[[#This Row],[JUMLAH ]]</f>
        <v>115641000</v>
      </c>
      <c r="O469" s="187"/>
      <c r="P469" s="180"/>
      <c r="Q469" s="180"/>
    </row>
    <row r="470" spans="1:19" ht="13.2" x14ac:dyDescent="0.25">
      <c r="A470" s="1" t="s">
        <v>821</v>
      </c>
      <c r="B470" s="54" t="s">
        <v>191</v>
      </c>
      <c r="C470" s="55" t="s">
        <v>822</v>
      </c>
      <c r="D470" s="54"/>
      <c r="E470" s="54"/>
      <c r="F470" s="56"/>
      <c r="G470" s="124">
        <f>SUM(G471,G478,G480,G482)</f>
        <v>420700000</v>
      </c>
      <c r="H470" s="152" t="s">
        <v>191</v>
      </c>
      <c r="I470" s="55" t="s">
        <v>822</v>
      </c>
      <c r="J470" s="54"/>
      <c r="K470" s="54"/>
      <c r="L470" s="56"/>
      <c r="M470" s="56">
        <f>SUM(M471,M478,M480,M482)</f>
        <v>420700000</v>
      </c>
      <c r="N470" s="326">
        <f>SUM(N471,N478,N480,N482)</f>
        <v>0</v>
      </c>
      <c r="O470" s="207"/>
      <c r="P470" s="384" t="s">
        <v>507</v>
      </c>
      <c r="Q470" s="384" t="s">
        <v>508</v>
      </c>
      <c r="S470" s="223"/>
    </row>
    <row r="471" spans="1:19" ht="13.2" x14ac:dyDescent="0.25">
      <c r="A471" s="1" t="s">
        <v>823</v>
      </c>
      <c r="B471" s="51" t="s">
        <v>523</v>
      </c>
      <c r="C471" s="52" t="s">
        <v>24</v>
      </c>
      <c r="D471" s="51"/>
      <c r="E471" s="51"/>
      <c r="F471" s="53"/>
      <c r="G471" s="123">
        <f>SUM(G472:G477)</f>
        <v>42900000</v>
      </c>
      <c r="H471" s="151" t="s">
        <v>523</v>
      </c>
      <c r="I471" s="52" t="s">
        <v>24</v>
      </c>
      <c r="J471" s="51"/>
      <c r="K471" s="51"/>
      <c r="L471" s="53"/>
      <c r="M471" s="53">
        <f>SUM(M472:M477)</f>
        <v>42900000</v>
      </c>
      <c r="N471" s="324">
        <f>SUM(N472:N477)</f>
        <v>0</v>
      </c>
      <c r="O471" s="207"/>
      <c r="P471" s="180"/>
      <c r="Q471" s="180"/>
      <c r="R471" s="4" t="s">
        <v>322</v>
      </c>
      <c r="S471" s="223" t="s">
        <v>508</v>
      </c>
    </row>
    <row r="472" spans="1:19" ht="13.2" x14ac:dyDescent="0.25">
      <c r="A472" s="1" t="s">
        <v>824</v>
      </c>
      <c r="B472" s="48"/>
      <c r="C472" s="49" t="s">
        <v>554</v>
      </c>
      <c r="D472" s="48">
        <v>100</v>
      </c>
      <c r="E472" s="48" t="s">
        <v>26</v>
      </c>
      <c r="F472" s="50">
        <v>75000</v>
      </c>
      <c r="G472" s="122">
        <f t="shared" ref="G472:G477" si="16">ROUNDDOWN(D472*F472,-3)</f>
        <v>7500000</v>
      </c>
      <c r="H472" s="150"/>
      <c r="I472" s="49" t="s">
        <v>554</v>
      </c>
      <c r="J472" s="48">
        <v>100</v>
      </c>
      <c r="K472" s="48" t="s">
        <v>26</v>
      </c>
      <c r="L472" s="50">
        <v>75000</v>
      </c>
      <c r="M472" s="50">
        <f t="shared" ref="M472:M477" si="17">ROUNDDOWN(J472*L472,-3)</f>
        <v>7500000</v>
      </c>
      <c r="N472" s="247">
        <f>Reviu[[#This Row],[JUMLAH]]-Reviu[[#This Row],[JUMLAH ]]</f>
        <v>0</v>
      </c>
      <c r="O472" s="178"/>
      <c r="P472" s="180"/>
      <c r="Q472" s="180"/>
    </row>
    <row r="473" spans="1:19" ht="13.2" x14ac:dyDescent="0.25">
      <c r="A473" s="1" t="s">
        <v>825</v>
      </c>
      <c r="B473" s="48"/>
      <c r="C473" s="49" t="s">
        <v>555</v>
      </c>
      <c r="D473" s="48">
        <v>2</v>
      </c>
      <c r="E473" s="48" t="s">
        <v>120</v>
      </c>
      <c r="F473" s="50">
        <v>1500000</v>
      </c>
      <c r="G473" s="122">
        <f t="shared" si="16"/>
        <v>3000000</v>
      </c>
      <c r="H473" s="150"/>
      <c r="I473" s="49" t="s">
        <v>555</v>
      </c>
      <c r="J473" s="48">
        <v>2</v>
      </c>
      <c r="K473" s="48" t="s">
        <v>120</v>
      </c>
      <c r="L473" s="50">
        <v>1500000</v>
      </c>
      <c r="M473" s="50">
        <f t="shared" si="17"/>
        <v>3000000</v>
      </c>
      <c r="N473" s="247">
        <f>Reviu[[#This Row],[JUMLAH]]-Reviu[[#This Row],[JUMLAH ]]</f>
        <v>0</v>
      </c>
      <c r="O473" s="178"/>
      <c r="P473" s="180"/>
      <c r="Q473" s="180"/>
    </row>
    <row r="474" spans="1:19" ht="13.2" x14ac:dyDescent="0.25">
      <c r="A474" s="1" t="s">
        <v>826</v>
      </c>
      <c r="B474" s="48"/>
      <c r="C474" s="49" t="s">
        <v>556</v>
      </c>
      <c r="D474" s="48">
        <v>2</v>
      </c>
      <c r="E474" s="48" t="s">
        <v>120</v>
      </c>
      <c r="F474" s="50">
        <v>1500000</v>
      </c>
      <c r="G474" s="122">
        <f t="shared" si="16"/>
        <v>3000000</v>
      </c>
      <c r="H474" s="150"/>
      <c r="I474" s="49" t="s">
        <v>556</v>
      </c>
      <c r="J474" s="48">
        <v>2</v>
      </c>
      <c r="K474" s="48" t="s">
        <v>120</v>
      </c>
      <c r="L474" s="50">
        <v>1500000</v>
      </c>
      <c r="M474" s="50">
        <f t="shared" si="17"/>
        <v>3000000</v>
      </c>
      <c r="N474" s="247">
        <f>Reviu[[#This Row],[JUMLAH]]-Reviu[[#This Row],[JUMLAH ]]</f>
        <v>0</v>
      </c>
      <c r="O474" s="178"/>
      <c r="P474" s="180"/>
      <c r="Q474" s="180"/>
    </row>
    <row r="475" spans="1:19" ht="13.2" x14ac:dyDescent="0.25">
      <c r="A475" s="1" t="s">
        <v>827</v>
      </c>
      <c r="B475" s="48"/>
      <c r="C475" s="49" t="s">
        <v>557</v>
      </c>
      <c r="D475" s="48">
        <v>2</v>
      </c>
      <c r="E475" s="48" t="s">
        <v>120</v>
      </c>
      <c r="F475" s="50">
        <v>1000000</v>
      </c>
      <c r="G475" s="122">
        <f t="shared" si="16"/>
        <v>2000000</v>
      </c>
      <c r="H475" s="150"/>
      <c r="I475" s="49" t="s">
        <v>557</v>
      </c>
      <c r="J475" s="48">
        <v>2</v>
      </c>
      <c r="K475" s="48" t="s">
        <v>120</v>
      </c>
      <c r="L475" s="50">
        <v>1000000</v>
      </c>
      <c r="M475" s="50">
        <f t="shared" si="17"/>
        <v>2000000</v>
      </c>
      <c r="N475" s="247">
        <f>Reviu[[#This Row],[JUMLAH]]-Reviu[[#This Row],[JUMLAH ]]</f>
        <v>0</v>
      </c>
      <c r="O475" s="178"/>
      <c r="P475" s="180"/>
      <c r="Q475" s="180"/>
    </row>
    <row r="476" spans="1:19" ht="13.2" x14ac:dyDescent="0.25">
      <c r="A476" s="1" t="s">
        <v>828</v>
      </c>
      <c r="B476" s="48"/>
      <c r="C476" s="49" t="s">
        <v>829</v>
      </c>
      <c r="D476" s="48">
        <v>20</v>
      </c>
      <c r="E476" s="48" t="s">
        <v>59</v>
      </c>
      <c r="F476" s="50">
        <v>250000</v>
      </c>
      <c r="G476" s="122">
        <f t="shared" si="16"/>
        <v>5000000</v>
      </c>
      <c r="H476" s="150"/>
      <c r="I476" s="49" t="s">
        <v>829</v>
      </c>
      <c r="J476" s="48">
        <v>20</v>
      </c>
      <c r="K476" s="48" t="s">
        <v>59</v>
      </c>
      <c r="L476" s="50">
        <v>250000</v>
      </c>
      <c r="M476" s="50">
        <f t="shared" si="17"/>
        <v>5000000</v>
      </c>
      <c r="N476" s="247">
        <f>Reviu[[#This Row],[JUMLAH]]-Reviu[[#This Row],[JUMLAH ]]</f>
        <v>0</v>
      </c>
      <c r="O476" s="178"/>
      <c r="P476" s="180"/>
      <c r="Q476" s="180"/>
    </row>
    <row r="477" spans="1:19" ht="13.2" x14ac:dyDescent="0.25">
      <c r="A477" s="1" t="s">
        <v>830</v>
      </c>
      <c r="B477" s="48"/>
      <c r="C477" s="49" t="s">
        <v>831</v>
      </c>
      <c r="D477" s="48">
        <v>80</v>
      </c>
      <c r="E477" s="48" t="s">
        <v>26</v>
      </c>
      <c r="F477" s="50">
        <v>280000</v>
      </c>
      <c r="G477" s="122">
        <f t="shared" si="16"/>
        <v>22400000</v>
      </c>
      <c r="H477" s="150"/>
      <c r="I477" s="49" t="s">
        <v>831</v>
      </c>
      <c r="J477" s="48">
        <v>80</v>
      </c>
      <c r="K477" s="48" t="s">
        <v>26</v>
      </c>
      <c r="L477" s="50">
        <v>280000</v>
      </c>
      <c r="M477" s="50">
        <f t="shared" si="17"/>
        <v>22400000</v>
      </c>
      <c r="N477" s="247">
        <f>Reviu[[#This Row],[JUMLAH]]-Reviu[[#This Row],[JUMLAH ]]</f>
        <v>0</v>
      </c>
      <c r="O477" s="178"/>
      <c r="P477" s="180"/>
      <c r="Q477" s="180"/>
    </row>
    <row r="478" spans="1:19" ht="13.2" x14ac:dyDescent="0.25">
      <c r="A478" s="1" t="s">
        <v>832</v>
      </c>
      <c r="B478" s="45" t="s">
        <v>528</v>
      </c>
      <c r="C478" s="46" t="s">
        <v>31</v>
      </c>
      <c r="D478" s="45"/>
      <c r="E478" s="45"/>
      <c r="F478" s="47"/>
      <c r="G478" s="121">
        <f>G479</f>
        <v>16000000</v>
      </c>
      <c r="H478" s="149" t="s">
        <v>528</v>
      </c>
      <c r="I478" s="46" t="s">
        <v>31</v>
      </c>
      <c r="J478" s="45"/>
      <c r="K478" s="45"/>
      <c r="L478" s="47"/>
      <c r="M478" s="47">
        <f>M479</f>
        <v>16000000</v>
      </c>
      <c r="N478" s="323">
        <f>N479</f>
        <v>0</v>
      </c>
      <c r="O478" s="207"/>
      <c r="P478" s="180"/>
      <c r="Q478" s="180"/>
      <c r="R478" s="4" t="s">
        <v>322</v>
      </c>
      <c r="S478" s="223" t="s">
        <v>508</v>
      </c>
    </row>
    <row r="479" spans="1:19" ht="13.2" x14ac:dyDescent="0.25">
      <c r="A479" s="1" t="s">
        <v>833</v>
      </c>
      <c r="B479" s="48"/>
      <c r="C479" s="49" t="s">
        <v>558</v>
      </c>
      <c r="D479" s="48">
        <v>16</v>
      </c>
      <c r="E479" s="48" t="s">
        <v>33</v>
      </c>
      <c r="F479" s="50">
        <v>1000000</v>
      </c>
      <c r="G479" s="122">
        <f>ROUNDDOWN(D479*F479,-3)</f>
        <v>16000000</v>
      </c>
      <c r="H479" s="150"/>
      <c r="I479" s="49" t="s">
        <v>558</v>
      </c>
      <c r="J479" s="48">
        <v>16</v>
      </c>
      <c r="K479" s="48" t="s">
        <v>33</v>
      </c>
      <c r="L479" s="50">
        <v>1000000</v>
      </c>
      <c r="M479" s="50">
        <f>ROUNDDOWN(J479*L479,-3)</f>
        <v>16000000</v>
      </c>
      <c r="N479" s="415">
        <f>Reviu[[#This Row],[JUMLAH]]-Reviu[[#This Row],[JUMLAH ]]</f>
        <v>0</v>
      </c>
      <c r="O479" s="187"/>
      <c r="P479" s="180"/>
      <c r="Q479" s="180"/>
    </row>
    <row r="480" spans="1:19" ht="13.2" x14ac:dyDescent="0.25">
      <c r="A480" s="1" t="s">
        <v>834</v>
      </c>
      <c r="B480" s="51" t="s">
        <v>525</v>
      </c>
      <c r="C480" s="52" t="s">
        <v>35</v>
      </c>
      <c r="D480" s="51"/>
      <c r="E480" s="51"/>
      <c r="F480" s="53"/>
      <c r="G480" s="123">
        <f>G481</f>
        <v>15000000</v>
      </c>
      <c r="H480" s="151" t="s">
        <v>525</v>
      </c>
      <c r="I480" s="52" t="s">
        <v>35</v>
      </c>
      <c r="J480" s="51"/>
      <c r="K480" s="51"/>
      <c r="L480" s="53"/>
      <c r="M480" s="53">
        <f>M481</f>
        <v>15000000</v>
      </c>
      <c r="N480" s="324">
        <f>N481</f>
        <v>0</v>
      </c>
      <c r="O480" s="207"/>
      <c r="P480" s="180"/>
      <c r="Q480" s="180"/>
      <c r="R480" s="4" t="s">
        <v>322</v>
      </c>
      <c r="S480" s="223" t="s">
        <v>508</v>
      </c>
    </row>
    <row r="481" spans="1:19" ht="13.2" x14ac:dyDescent="0.25">
      <c r="A481" s="1" t="s">
        <v>835</v>
      </c>
      <c r="B481" s="48"/>
      <c r="C481" s="49" t="s">
        <v>836</v>
      </c>
      <c r="D481" s="48">
        <v>2</v>
      </c>
      <c r="E481" s="48" t="s">
        <v>26</v>
      </c>
      <c r="F481" s="50">
        <v>7500000</v>
      </c>
      <c r="G481" s="122">
        <f>ROUNDDOWN(D481*F481,-3)</f>
        <v>15000000</v>
      </c>
      <c r="H481" s="150"/>
      <c r="I481" s="49" t="s">
        <v>836</v>
      </c>
      <c r="J481" s="48">
        <v>2</v>
      </c>
      <c r="K481" s="48" t="s">
        <v>26</v>
      </c>
      <c r="L481" s="50">
        <v>7500000</v>
      </c>
      <c r="M481" s="50">
        <f>ROUNDDOWN(J481*L481,-3)</f>
        <v>15000000</v>
      </c>
      <c r="N481" s="247">
        <f>Reviu[[#This Row],[JUMLAH]]-Reviu[[#This Row],[JUMLAH ]]</f>
        <v>0</v>
      </c>
      <c r="O481" s="178"/>
      <c r="P481" s="180"/>
      <c r="Q481" s="180"/>
    </row>
    <row r="482" spans="1:19" ht="13.2" x14ac:dyDescent="0.25">
      <c r="A482" s="1" t="s">
        <v>837</v>
      </c>
      <c r="B482" s="51" t="s">
        <v>529</v>
      </c>
      <c r="C482" s="52" t="s">
        <v>477</v>
      </c>
      <c r="D482" s="51"/>
      <c r="E482" s="51"/>
      <c r="F482" s="53"/>
      <c r="G482" s="123">
        <f>SUM(G483:G485)</f>
        <v>346800000</v>
      </c>
      <c r="H482" s="151" t="s">
        <v>529</v>
      </c>
      <c r="I482" s="52" t="s">
        <v>477</v>
      </c>
      <c r="J482" s="51"/>
      <c r="K482" s="51"/>
      <c r="L482" s="53"/>
      <c r="M482" s="53">
        <f>SUM(M483:M485)</f>
        <v>346800000</v>
      </c>
      <c r="N482" s="324">
        <f>SUM(N483:N485)</f>
        <v>0</v>
      </c>
      <c r="O482" s="207"/>
      <c r="P482" s="180"/>
      <c r="Q482" s="180"/>
      <c r="R482" s="4" t="s">
        <v>322</v>
      </c>
      <c r="S482" s="223" t="s">
        <v>508</v>
      </c>
    </row>
    <row r="483" spans="1:19" ht="13.2" x14ac:dyDescent="0.25">
      <c r="A483" s="1" t="s">
        <v>838</v>
      </c>
      <c r="B483" s="48"/>
      <c r="C483" s="49" t="s">
        <v>839</v>
      </c>
      <c r="D483" s="48">
        <v>160</v>
      </c>
      <c r="E483" s="48" t="s">
        <v>479</v>
      </c>
      <c r="F483" s="50">
        <v>825000</v>
      </c>
      <c r="G483" s="122">
        <f>ROUNDDOWN(D483*F483,-3)</f>
        <v>132000000</v>
      </c>
      <c r="H483" s="150"/>
      <c r="I483" s="201" t="s">
        <v>839</v>
      </c>
      <c r="J483" s="389">
        <v>160</v>
      </c>
      <c r="K483" s="202" t="s">
        <v>479</v>
      </c>
      <c r="L483" s="204">
        <v>933000</v>
      </c>
      <c r="M483" s="204">
        <f>ROUNDDOWN(J483*L483,-3)</f>
        <v>149280000</v>
      </c>
      <c r="N483" s="247">
        <f>Reviu[[#This Row],[JUMLAH]]-Reviu[[#This Row],[JUMLAH ]]</f>
        <v>-17280000</v>
      </c>
      <c r="O483" s="178"/>
      <c r="P483" s="180"/>
      <c r="Q483" s="180"/>
    </row>
    <row r="484" spans="1:19" ht="13.2" x14ac:dyDescent="0.25">
      <c r="A484" s="1" t="s">
        <v>840</v>
      </c>
      <c r="B484" s="48"/>
      <c r="C484" s="49" t="s">
        <v>841</v>
      </c>
      <c r="D484" s="48">
        <v>240</v>
      </c>
      <c r="E484" s="48" t="s">
        <v>479</v>
      </c>
      <c r="F484" s="50">
        <v>145000</v>
      </c>
      <c r="G484" s="122">
        <f>ROUNDDOWN(D484*F484,-3)</f>
        <v>34800000</v>
      </c>
      <c r="H484" s="150"/>
      <c r="I484" s="201" t="s">
        <v>841</v>
      </c>
      <c r="J484" s="389">
        <v>0</v>
      </c>
      <c r="K484" s="202" t="s">
        <v>479</v>
      </c>
      <c r="L484" s="204">
        <v>145000</v>
      </c>
      <c r="M484" s="204">
        <f>ROUNDDOWN(J484*L484,-3)</f>
        <v>0</v>
      </c>
      <c r="N484" s="247">
        <f>Reviu[[#This Row],[JUMLAH]]-Reviu[[#This Row],[JUMLAH ]]</f>
        <v>34800000</v>
      </c>
      <c r="O484" s="178"/>
      <c r="P484" s="180"/>
      <c r="Q484" s="180"/>
    </row>
    <row r="485" spans="1:19" ht="13.2" x14ac:dyDescent="0.25">
      <c r="A485" s="1" t="s">
        <v>842</v>
      </c>
      <c r="B485" s="48"/>
      <c r="C485" s="49" t="s">
        <v>843</v>
      </c>
      <c r="D485" s="48">
        <v>30</v>
      </c>
      <c r="E485" s="48" t="s">
        <v>26</v>
      </c>
      <c r="F485" s="50">
        <v>6000000</v>
      </c>
      <c r="G485" s="122">
        <f>ROUNDDOWN(D485*F485,-3)</f>
        <v>180000000</v>
      </c>
      <c r="H485" s="150"/>
      <c r="I485" s="201" t="s">
        <v>843</v>
      </c>
      <c r="J485" s="389">
        <v>35</v>
      </c>
      <c r="K485" s="202" t="s">
        <v>26</v>
      </c>
      <c r="L485" s="204">
        <v>5643429</v>
      </c>
      <c r="M485" s="204">
        <f>ROUNDDOWN(J485*L485,-3)</f>
        <v>197520000</v>
      </c>
      <c r="N485" s="247">
        <f>Reviu[[#This Row],[JUMLAH]]-Reviu[[#This Row],[JUMLAH ]]</f>
        <v>-17520000</v>
      </c>
      <c r="O485" s="178"/>
      <c r="P485" s="180"/>
      <c r="Q485" s="180"/>
    </row>
    <row r="486" spans="1:19" ht="13.2" x14ac:dyDescent="0.25">
      <c r="A486" s="1" t="s">
        <v>1170</v>
      </c>
      <c r="B486" s="48"/>
      <c r="C486" s="49"/>
      <c r="D486" s="48"/>
      <c r="E486" s="48"/>
      <c r="F486" s="50"/>
      <c r="G486" s="122"/>
      <c r="H486" s="152" t="s">
        <v>203</v>
      </c>
      <c r="I486" s="55" t="s">
        <v>1092</v>
      </c>
      <c r="J486" s="54"/>
      <c r="K486" s="54"/>
      <c r="L486" s="56"/>
      <c r="M486" s="56">
        <f>SUM(M487,M494,M496,M498)</f>
        <v>45400000</v>
      </c>
      <c r="N486" s="326">
        <f>SUM(N487,N494,N496,N498)</f>
        <v>-45400000</v>
      </c>
      <c r="O486" s="207"/>
      <c r="P486" s="384" t="s">
        <v>507</v>
      </c>
      <c r="Q486" s="384" t="s">
        <v>508</v>
      </c>
      <c r="S486" s="223"/>
    </row>
    <row r="487" spans="1:19" ht="13.2" x14ac:dyDescent="0.25">
      <c r="A487" s="1" t="s">
        <v>1101</v>
      </c>
      <c r="B487" s="48"/>
      <c r="C487" s="49"/>
      <c r="D487" s="48"/>
      <c r="E487" s="48"/>
      <c r="F487" s="50"/>
      <c r="G487" s="122"/>
      <c r="H487" s="151" t="s">
        <v>523</v>
      </c>
      <c r="I487" s="52" t="s">
        <v>24</v>
      </c>
      <c r="J487" s="51"/>
      <c r="K487" s="51"/>
      <c r="L487" s="53"/>
      <c r="M487" s="53">
        <f>SUM(M488:M493)</f>
        <v>4000000</v>
      </c>
      <c r="N487" s="324">
        <f>SUM(N488:N493)</f>
        <v>-4000000</v>
      </c>
      <c r="O487" s="207"/>
      <c r="P487" s="180"/>
      <c r="Q487" s="180"/>
      <c r="R487" s="4" t="s">
        <v>322</v>
      </c>
      <c r="S487" s="223" t="s">
        <v>508</v>
      </c>
    </row>
    <row r="488" spans="1:19" ht="13.2" x14ac:dyDescent="0.25">
      <c r="A488" s="1" t="s">
        <v>1102</v>
      </c>
      <c r="B488" s="48"/>
      <c r="C488" s="49"/>
      <c r="D488" s="48"/>
      <c r="E488" s="48"/>
      <c r="F488" s="50"/>
      <c r="G488" s="122"/>
      <c r="H488" s="150"/>
      <c r="I488" s="49" t="s">
        <v>554</v>
      </c>
      <c r="J488" s="48">
        <v>0</v>
      </c>
      <c r="K488" s="48" t="s">
        <v>26</v>
      </c>
      <c r="L488" s="50">
        <v>75000</v>
      </c>
      <c r="M488" s="50">
        <f t="shared" ref="M488:M493" si="18">ROUNDDOWN(J488*L488,-3)</f>
        <v>0</v>
      </c>
      <c r="N488" s="247">
        <f>Reviu[[#This Row],[JUMLAH]]-Reviu[[#This Row],[JUMLAH ]]</f>
        <v>0</v>
      </c>
      <c r="O488" s="187" t="s">
        <v>1247</v>
      </c>
      <c r="P488" s="180"/>
      <c r="Q488" s="180"/>
    </row>
    <row r="489" spans="1:19" ht="13.2" x14ac:dyDescent="0.25">
      <c r="A489" s="1" t="s">
        <v>1103</v>
      </c>
      <c r="B489" s="48"/>
      <c r="C489" s="49"/>
      <c r="D489" s="48"/>
      <c r="E489" s="48"/>
      <c r="F489" s="50"/>
      <c r="G489" s="122"/>
      <c r="H489" s="150"/>
      <c r="I489" s="201" t="s">
        <v>555</v>
      </c>
      <c r="J489" s="389">
        <v>1</v>
      </c>
      <c r="K489" s="202" t="s">
        <v>120</v>
      </c>
      <c r="L489" s="204">
        <v>1500000</v>
      </c>
      <c r="M489" s="204">
        <f t="shared" si="18"/>
        <v>1500000</v>
      </c>
      <c r="N489" s="247">
        <f>Reviu[[#This Row],[JUMLAH]]-Reviu[[#This Row],[JUMLAH ]]</f>
        <v>-1500000</v>
      </c>
      <c r="O489" s="178"/>
      <c r="P489" s="180"/>
      <c r="Q489" s="180"/>
    </row>
    <row r="490" spans="1:19" ht="13.2" x14ac:dyDescent="0.25">
      <c r="A490" s="1" t="s">
        <v>1104</v>
      </c>
      <c r="B490" s="48"/>
      <c r="C490" s="49"/>
      <c r="D490" s="48"/>
      <c r="E490" s="48"/>
      <c r="F490" s="50"/>
      <c r="G490" s="122"/>
      <c r="H490" s="150"/>
      <c r="I490" s="201" t="s">
        <v>556</v>
      </c>
      <c r="J490" s="389">
        <v>1</v>
      </c>
      <c r="K490" s="202" t="s">
        <v>120</v>
      </c>
      <c r="L490" s="204">
        <v>1500000</v>
      </c>
      <c r="M490" s="204">
        <f t="shared" si="18"/>
        <v>1500000</v>
      </c>
      <c r="N490" s="247">
        <f>Reviu[[#This Row],[JUMLAH]]-Reviu[[#This Row],[JUMLAH ]]</f>
        <v>-1500000</v>
      </c>
      <c r="O490" s="178"/>
      <c r="P490" s="180"/>
      <c r="Q490" s="180"/>
    </row>
    <row r="491" spans="1:19" ht="13.2" x14ac:dyDescent="0.25">
      <c r="A491" s="1" t="s">
        <v>1105</v>
      </c>
      <c r="B491" s="48"/>
      <c r="C491" s="49"/>
      <c r="D491" s="48"/>
      <c r="E491" s="48"/>
      <c r="F491" s="50"/>
      <c r="G491" s="122"/>
      <c r="H491" s="150"/>
      <c r="I491" s="201" t="s">
        <v>557</v>
      </c>
      <c r="J491" s="389">
        <v>1</v>
      </c>
      <c r="K491" s="202" t="s">
        <v>120</v>
      </c>
      <c r="L491" s="204">
        <v>1000000</v>
      </c>
      <c r="M491" s="204">
        <f t="shared" si="18"/>
        <v>1000000</v>
      </c>
      <c r="N491" s="247">
        <f>Reviu[[#This Row],[JUMLAH]]-Reviu[[#This Row],[JUMLAH ]]</f>
        <v>-1000000</v>
      </c>
      <c r="O491" s="178"/>
      <c r="P491" s="180"/>
      <c r="Q491" s="180"/>
    </row>
    <row r="492" spans="1:19" ht="13.2" x14ac:dyDescent="0.25">
      <c r="A492" s="1" t="s">
        <v>1106</v>
      </c>
      <c r="B492" s="48"/>
      <c r="C492" s="49"/>
      <c r="D492" s="48"/>
      <c r="E492" s="48"/>
      <c r="F492" s="50"/>
      <c r="G492" s="122"/>
      <c r="H492" s="150"/>
      <c r="I492" s="49" t="s">
        <v>829</v>
      </c>
      <c r="J492" s="48">
        <v>0</v>
      </c>
      <c r="K492" s="48" t="s">
        <v>59</v>
      </c>
      <c r="L492" s="50">
        <v>250000</v>
      </c>
      <c r="M492" s="50">
        <f t="shared" si="18"/>
        <v>0</v>
      </c>
      <c r="N492" s="247">
        <f>Reviu[[#This Row],[JUMLAH]]-Reviu[[#This Row],[JUMLAH ]]</f>
        <v>0</v>
      </c>
      <c r="O492" s="187" t="s">
        <v>1247</v>
      </c>
      <c r="P492" s="180"/>
      <c r="Q492" s="180"/>
    </row>
    <row r="493" spans="1:19" ht="13.2" x14ac:dyDescent="0.25">
      <c r="A493" s="1" t="s">
        <v>1107</v>
      </c>
      <c r="B493" s="48"/>
      <c r="C493" s="49"/>
      <c r="D493" s="48"/>
      <c r="E493" s="48"/>
      <c r="F493" s="50"/>
      <c r="G493" s="122"/>
      <c r="H493" s="150"/>
      <c r="I493" s="49" t="s">
        <v>831</v>
      </c>
      <c r="J493" s="48">
        <v>0</v>
      </c>
      <c r="K493" s="48" t="s">
        <v>26</v>
      </c>
      <c r="L493" s="50">
        <v>280000</v>
      </c>
      <c r="M493" s="50">
        <f t="shared" si="18"/>
        <v>0</v>
      </c>
      <c r="N493" s="247">
        <f>Reviu[[#This Row],[JUMLAH]]-Reviu[[#This Row],[JUMLAH ]]</f>
        <v>0</v>
      </c>
      <c r="O493" s="187" t="s">
        <v>1247</v>
      </c>
      <c r="P493" s="180"/>
      <c r="Q493" s="180"/>
    </row>
    <row r="494" spans="1:19" ht="13.2" x14ac:dyDescent="0.25">
      <c r="A494" s="1" t="s">
        <v>1108</v>
      </c>
      <c r="B494" s="48"/>
      <c r="C494" s="49"/>
      <c r="D494" s="48"/>
      <c r="E494" s="48"/>
      <c r="F494" s="50"/>
      <c r="G494" s="122"/>
      <c r="H494" s="149" t="s">
        <v>528</v>
      </c>
      <c r="I494" s="46" t="s">
        <v>31</v>
      </c>
      <c r="J494" s="45"/>
      <c r="K494" s="45"/>
      <c r="L494" s="47"/>
      <c r="M494" s="47">
        <f>M495</f>
        <v>0</v>
      </c>
      <c r="N494" s="323">
        <f>N495</f>
        <v>0</v>
      </c>
      <c r="O494" s="207"/>
      <c r="P494" s="180"/>
      <c r="Q494" s="180"/>
      <c r="R494" s="4" t="s">
        <v>322</v>
      </c>
      <c r="S494" s="223" t="s">
        <v>508</v>
      </c>
    </row>
    <row r="495" spans="1:19" ht="13.2" x14ac:dyDescent="0.25">
      <c r="A495" s="1" t="s">
        <v>1109</v>
      </c>
      <c r="B495" s="48"/>
      <c r="C495" s="49"/>
      <c r="D495" s="48"/>
      <c r="E495" s="48"/>
      <c r="F495" s="50"/>
      <c r="G495" s="122"/>
      <c r="H495" s="150"/>
      <c r="I495" s="49" t="s">
        <v>558</v>
      </c>
      <c r="J495" s="48">
        <v>0</v>
      </c>
      <c r="K495" s="48" t="s">
        <v>33</v>
      </c>
      <c r="L495" s="50">
        <v>1000000</v>
      </c>
      <c r="M495" s="50">
        <f>ROUNDDOWN(J495*L495,-3)</f>
        <v>0</v>
      </c>
      <c r="N495" s="415">
        <f>Reviu[[#This Row],[JUMLAH]]-Reviu[[#This Row],[JUMLAH ]]</f>
        <v>0</v>
      </c>
      <c r="O495" s="187" t="s">
        <v>1247</v>
      </c>
      <c r="P495" s="180"/>
      <c r="Q495" s="180"/>
    </row>
    <row r="496" spans="1:19" ht="13.2" x14ac:dyDescent="0.25">
      <c r="A496" s="1" t="s">
        <v>1110</v>
      </c>
      <c r="B496" s="48"/>
      <c r="C496" s="49"/>
      <c r="D496" s="48"/>
      <c r="E496" s="48"/>
      <c r="F496" s="50"/>
      <c r="G496" s="122"/>
      <c r="H496" s="151" t="s">
        <v>525</v>
      </c>
      <c r="I496" s="52" t="s">
        <v>35</v>
      </c>
      <c r="J496" s="51"/>
      <c r="K496" s="51"/>
      <c r="L496" s="53"/>
      <c r="M496" s="53">
        <f>M497</f>
        <v>41400000</v>
      </c>
      <c r="N496" s="324">
        <f>N497</f>
        <v>-41400000</v>
      </c>
      <c r="O496" s="207"/>
      <c r="P496" s="180"/>
      <c r="Q496" s="180"/>
      <c r="R496" s="4" t="s">
        <v>322</v>
      </c>
      <c r="S496" s="223" t="s">
        <v>508</v>
      </c>
    </row>
    <row r="497" spans="1:19" ht="13.2" x14ac:dyDescent="0.25">
      <c r="A497" s="1" t="s">
        <v>1111</v>
      </c>
      <c r="B497" s="48"/>
      <c r="C497" s="49"/>
      <c r="D497" s="48"/>
      <c r="E497" s="48"/>
      <c r="F497" s="50"/>
      <c r="G497" s="122"/>
      <c r="H497" s="150"/>
      <c r="I497" s="201" t="s">
        <v>1097</v>
      </c>
      <c r="J497" s="389">
        <v>6</v>
      </c>
      <c r="K497" s="202" t="s">
        <v>26</v>
      </c>
      <c r="L497" s="204">
        <v>6900000</v>
      </c>
      <c r="M497" s="204">
        <f>ROUNDDOWN(J497*L497,-3)</f>
        <v>41400000</v>
      </c>
      <c r="N497" s="247">
        <f>Reviu[[#This Row],[JUMLAH]]-Reviu[[#This Row],[JUMLAH ]]</f>
        <v>-41400000</v>
      </c>
      <c r="O497" s="178"/>
      <c r="P497" s="180"/>
      <c r="Q497" s="180"/>
    </row>
    <row r="498" spans="1:19" ht="13.2" x14ac:dyDescent="0.25">
      <c r="A498" s="1" t="s">
        <v>1112</v>
      </c>
      <c r="B498" s="48"/>
      <c r="C498" s="49"/>
      <c r="D498" s="48"/>
      <c r="E498" s="48"/>
      <c r="F498" s="50"/>
      <c r="G498" s="122"/>
      <c r="H498" s="151" t="s">
        <v>529</v>
      </c>
      <c r="I498" s="52" t="s">
        <v>477</v>
      </c>
      <c r="J498" s="51"/>
      <c r="K498" s="51"/>
      <c r="L498" s="53"/>
      <c r="M498" s="53">
        <f>SUM(M499:M501)</f>
        <v>0</v>
      </c>
      <c r="N498" s="324">
        <f>SUM(N499:N501)</f>
        <v>0</v>
      </c>
      <c r="O498" s="207"/>
      <c r="P498" s="180"/>
      <c r="Q498" s="180"/>
      <c r="R498" s="4" t="s">
        <v>322</v>
      </c>
      <c r="S498" s="223" t="s">
        <v>508</v>
      </c>
    </row>
    <row r="499" spans="1:19" ht="13.2" x14ac:dyDescent="0.25">
      <c r="A499" s="1" t="s">
        <v>1113</v>
      </c>
      <c r="B499" s="48"/>
      <c r="C499" s="49"/>
      <c r="D499" s="48"/>
      <c r="E499" s="48"/>
      <c r="F499" s="50"/>
      <c r="G499" s="122"/>
      <c r="H499" s="150"/>
      <c r="I499" s="49" t="s">
        <v>839</v>
      </c>
      <c r="J499" s="48">
        <v>0</v>
      </c>
      <c r="K499" s="48" t="s">
        <v>479</v>
      </c>
      <c r="L499" s="50">
        <v>933000</v>
      </c>
      <c r="M499" s="50">
        <f>ROUNDDOWN(J499*L499,-3)</f>
        <v>0</v>
      </c>
      <c r="N499" s="247">
        <f>Reviu[[#This Row],[JUMLAH]]-Reviu[[#This Row],[JUMLAH ]]</f>
        <v>0</v>
      </c>
      <c r="O499" s="187" t="s">
        <v>1247</v>
      </c>
      <c r="P499" s="180"/>
      <c r="Q499" s="180"/>
    </row>
    <row r="500" spans="1:19" ht="13.2" x14ac:dyDescent="0.25">
      <c r="A500" s="1" t="s">
        <v>1114</v>
      </c>
      <c r="B500" s="48"/>
      <c r="C500" s="49"/>
      <c r="D500" s="48"/>
      <c r="E500" s="48"/>
      <c r="F500" s="50"/>
      <c r="G500" s="122"/>
      <c r="H500" s="150"/>
      <c r="I500" s="49" t="s">
        <v>841</v>
      </c>
      <c r="J500" s="48">
        <v>0</v>
      </c>
      <c r="K500" s="48" t="s">
        <v>479</v>
      </c>
      <c r="L500" s="50">
        <v>145000</v>
      </c>
      <c r="M500" s="50">
        <f>ROUNDDOWN(J500*L500,-3)</f>
        <v>0</v>
      </c>
      <c r="N500" s="247">
        <f>Reviu[[#This Row],[JUMLAH]]-Reviu[[#This Row],[JUMLAH ]]</f>
        <v>0</v>
      </c>
      <c r="O500" s="187" t="s">
        <v>1247</v>
      </c>
      <c r="P500" s="180"/>
      <c r="Q500" s="180"/>
    </row>
    <row r="501" spans="1:19" ht="13.2" x14ac:dyDescent="0.25">
      <c r="A501" s="1" t="s">
        <v>1115</v>
      </c>
      <c r="B501" s="48"/>
      <c r="C501" s="49"/>
      <c r="D501" s="48"/>
      <c r="E501" s="48"/>
      <c r="F501" s="50"/>
      <c r="G501" s="122"/>
      <c r="H501" s="150"/>
      <c r="I501" s="49" t="s">
        <v>843</v>
      </c>
      <c r="J501" s="48">
        <v>0</v>
      </c>
      <c r="K501" s="48" t="s">
        <v>26</v>
      </c>
      <c r="L501" s="50">
        <v>5643429</v>
      </c>
      <c r="M501" s="50">
        <f>ROUNDDOWN(J501*L501,-3)</f>
        <v>0</v>
      </c>
      <c r="N501" s="247">
        <f>Reviu[[#This Row],[JUMLAH]]-Reviu[[#This Row],[JUMLAH ]]</f>
        <v>0</v>
      </c>
      <c r="O501" s="187" t="s">
        <v>1247</v>
      </c>
      <c r="P501" s="180"/>
      <c r="Q501" s="180"/>
    </row>
    <row r="502" spans="1:19" ht="13.2" x14ac:dyDescent="0.25">
      <c r="A502" s="1" t="s">
        <v>1171</v>
      </c>
      <c r="B502" s="48"/>
      <c r="C502" s="49"/>
      <c r="D502" s="48"/>
      <c r="E502" s="48"/>
      <c r="F502" s="50"/>
      <c r="G502" s="122"/>
      <c r="H502" s="152" t="s">
        <v>214</v>
      </c>
      <c r="I502" s="55" t="s">
        <v>1093</v>
      </c>
      <c r="J502" s="54"/>
      <c r="K502" s="54"/>
      <c r="L502" s="56"/>
      <c r="M502" s="56">
        <f>SUM(M503,M510,M512,M514)</f>
        <v>192004000</v>
      </c>
      <c r="N502" s="326">
        <f>SUM(N503,N510,N512,N514)</f>
        <v>-192004000</v>
      </c>
      <c r="O502" s="207"/>
      <c r="P502" s="384" t="s">
        <v>507</v>
      </c>
      <c r="Q502" s="384" t="s">
        <v>508</v>
      </c>
      <c r="S502" s="223"/>
    </row>
    <row r="503" spans="1:19" ht="13.2" x14ac:dyDescent="0.25">
      <c r="A503" s="1" t="s">
        <v>1172</v>
      </c>
      <c r="B503" s="48"/>
      <c r="C503" s="49"/>
      <c r="D503" s="48"/>
      <c r="E503" s="48"/>
      <c r="F503" s="50"/>
      <c r="G503" s="122"/>
      <c r="H503" s="151" t="s">
        <v>523</v>
      </c>
      <c r="I503" s="52" t="s">
        <v>24</v>
      </c>
      <c r="J503" s="51"/>
      <c r="K503" s="51"/>
      <c r="L503" s="53"/>
      <c r="M503" s="53">
        <f>SUM(M504:M509)</f>
        <v>18380000</v>
      </c>
      <c r="N503" s="324">
        <f>SUM(N504:N509)</f>
        <v>-18380000</v>
      </c>
      <c r="O503" s="207"/>
      <c r="P503" s="180"/>
      <c r="Q503" s="180"/>
      <c r="R503" s="4" t="s">
        <v>322</v>
      </c>
      <c r="S503" s="223" t="s">
        <v>508</v>
      </c>
    </row>
    <row r="504" spans="1:19" ht="13.2" x14ac:dyDescent="0.25">
      <c r="A504" s="1" t="s">
        <v>1173</v>
      </c>
      <c r="B504" s="48"/>
      <c r="C504" s="49"/>
      <c r="D504" s="48"/>
      <c r="E504" s="48"/>
      <c r="F504" s="50"/>
      <c r="G504" s="122"/>
      <c r="H504" s="150"/>
      <c r="I504" s="201" t="s">
        <v>554</v>
      </c>
      <c r="J504" s="389">
        <v>20</v>
      </c>
      <c r="K504" s="202" t="s">
        <v>26</v>
      </c>
      <c r="L504" s="204">
        <v>75000</v>
      </c>
      <c r="M504" s="204">
        <f t="shared" ref="M504:M509" si="19">ROUNDDOWN(J504*L504,-3)</f>
        <v>1500000</v>
      </c>
      <c r="N504" s="247">
        <f>Reviu[[#This Row],[JUMLAH]]-Reviu[[#This Row],[JUMLAH ]]</f>
        <v>-1500000</v>
      </c>
      <c r="O504" s="178"/>
      <c r="P504" s="180"/>
      <c r="Q504" s="180"/>
    </row>
    <row r="505" spans="1:19" ht="13.2" x14ac:dyDescent="0.25">
      <c r="A505" s="1" t="s">
        <v>1174</v>
      </c>
      <c r="B505" s="48"/>
      <c r="C505" s="49"/>
      <c r="D505" s="48"/>
      <c r="E505" s="48"/>
      <c r="F505" s="50"/>
      <c r="G505" s="122"/>
      <c r="H505" s="150"/>
      <c r="I505" s="201" t="s">
        <v>555</v>
      </c>
      <c r="J505" s="389">
        <v>1</v>
      </c>
      <c r="K505" s="202" t="s">
        <v>120</v>
      </c>
      <c r="L505" s="204">
        <v>1500000</v>
      </c>
      <c r="M505" s="204">
        <f t="shared" si="19"/>
        <v>1500000</v>
      </c>
      <c r="N505" s="247">
        <f>Reviu[[#This Row],[JUMLAH]]-Reviu[[#This Row],[JUMLAH ]]</f>
        <v>-1500000</v>
      </c>
      <c r="O505" s="178"/>
      <c r="P505" s="180"/>
      <c r="Q505" s="180"/>
    </row>
    <row r="506" spans="1:19" ht="13.2" x14ac:dyDescent="0.25">
      <c r="A506" s="1" t="s">
        <v>1175</v>
      </c>
      <c r="B506" s="48"/>
      <c r="C506" s="49"/>
      <c r="D506" s="48"/>
      <c r="E506" s="48"/>
      <c r="F506" s="50"/>
      <c r="G506" s="122"/>
      <c r="H506" s="150"/>
      <c r="I506" s="201" t="s">
        <v>556</v>
      </c>
      <c r="J506" s="389">
        <v>1</v>
      </c>
      <c r="K506" s="202" t="s">
        <v>120</v>
      </c>
      <c r="L506" s="204">
        <v>1500000</v>
      </c>
      <c r="M506" s="204">
        <f t="shared" si="19"/>
        <v>1500000</v>
      </c>
      <c r="N506" s="247">
        <f>Reviu[[#This Row],[JUMLAH]]-Reviu[[#This Row],[JUMLAH ]]</f>
        <v>-1500000</v>
      </c>
      <c r="O506" s="178"/>
      <c r="P506" s="180"/>
      <c r="Q506" s="180"/>
    </row>
    <row r="507" spans="1:19" ht="13.2" x14ac:dyDescent="0.25">
      <c r="A507" s="1" t="s">
        <v>1176</v>
      </c>
      <c r="B507" s="48"/>
      <c r="C507" s="49"/>
      <c r="D507" s="48"/>
      <c r="E507" s="48"/>
      <c r="F507" s="50"/>
      <c r="G507" s="122"/>
      <c r="H507" s="150"/>
      <c r="I507" s="201" t="s">
        <v>557</v>
      </c>
      <c r="J507" s="389">
        <v>1</v>
      </c>
      <c r="K507" s="202" t="s">
        <v>120</v>
      </c>
      <c r="L507" s="204">
        <v>1000000</v>
      </c>
      <c r="M507" s="204">
        <f t="shared" si="19"/>
        <v>1000000</v>
      </c>
      <c r="N507" s="247">
        <f>Reviu[[#This Row],[JUMLAH]]-Reviu[[#This Row],[JUMLAH ]]</f>
        <v>-1000000</v>
      </c>
      <c r="O507" s="178"/>
      <c r="P507" s="180"/>
      <c r="Q507" s="180"/>
    </row>
    <row r="508" spans="1:19" ht="13.2" x14ac:dyDescent="0.25">
      <c r="A508" s="1" t="s">
        <v>1177</v>
      </c>
      <c r="B508" s="48"/>
      <c r="C508" s="49"/>
      <c r="D508" s="48"/>
      <c r="E508" s="48"/>
      <c r="F508" s="50"/>
      <c r="G508" s="122"/>
      <c r="H508" s="150"/>
      <c r="I508" s="49" t="s">
        <v>829</v>
      </c>
      <c r="J508" s="48">
        <v>0</v>
      </c>
      <c r="K508" s="48" t="s">
        <v>59</v>
      </c>
      <c r="L508" s="50">
        <v>250000</v>
      </c>
      <c r="M508" s="50">
        <f t="shared" si="19"/>
        <v>0</v>
      </c>
      <c r="N508" s="247">
        <f>Reviu[[#This Row],[JUMLAH]]-Reviu[[#This Row],[JUMLAH ]]</f>
        <v>0</v>
      </c>
      <c r="O508" s="187" t="s">
        <v>1247</v>
      </c>
      <c r="P508" s="180"/>
      <c r="Q508" s="180"/>
    </row>
    <row r="509" spans="1:19" ht="13.2" x14ac:dyDescent="0.25">
      <c r="A509" s="1" t="s">
        <v>1178</v>
      </c>
      <c r="B509" s="48"/>
      <c r="C509" s="49"/>
      <c r="D509" s="48"/>
      <c r="E509" s="48"/>
      <c r="F509" s="50"/>
      <c r="G509" s="122"/>
      <c r="H509" s="150"/>
      <c r="I509" s="201" t="s">
        <v>831</v>
      </c>
      <c r="J509" s="389">
        <v>46</v>
      </c>
      <c r="K509" s="202" t="s">
        <v>26</v>
      </c>
      <c r="L509" s="204">
        <v>280000</v>
      </c>
      <c r="M509" s="204">
        <f t="shared" si="19"/>
        <v>12880000</v>
      </c>
      <c r="N509" s="247">
        <f>Reviu[[#This Row],[JUMLAH]]-Reviu[[#This Row],[JUMLAH ]]</f>
        <v>-12880000</v>
      </c>
      <c r="O509" s="178"/>
      <c r="P509" s="180"/>
      <c r="Q509" s="180"/>
    </row>
    <row r="510" spans="1:19" ht="13.2" x14ac:dyDescent="0.25">
      <c r="A510" s="1" t="s">
        <v>1179</v>
      </c>
      <c r="B510" s="48"/>
      <c r="C510" s="49"/>
      <c r="D510" s="48"/>
      <c r="E510" s="48"/>
      <c r="F510" s="50"/>
      <c r="G510" s="122"/>
      <c r="H510" s="149" t="s">
        <v>528</v>
      </c>
      <c r="I510" s="46" t="s">
        <v>31</v>
      </c>
      <c r="J510" s="45"/>
      <c r="K510" s="45"/>
      <c r="L510" s="47"/>
      <c r="M510" s="47">
        <f>M511</f>
        <v>8000000</v>
      </c>
      <c r="N510" s="323">
        <f>N511</f>
        <v>-8000000</v>
      </c>
      <c r="O510" s="207"/>
      <c r="P510" s="180"/>
      <c r="Q510" s="180"/>
      <c r="R510" s="4" t="s">
        <v>322</v>
      </c>
      <c r="S510" s="223" t="s">
        <v>508</v>
      </c>
    </row>
    <row r="511" spans="1:19" ht="13.2" x14ac:dyDescent="0.25">
      <c r="A511" s="1" t="s">
        <v>1180</v>
      </c>
      <c r="B511" s="48"/>
      <c r="C511" s="49"/>
      <c r="D511" s="48"/>
      <c r="E511" s="48"/>
      <c r="F511" s="50"/>
      <c r="G511" s="122"/>
      <c r="H511" s="150"/>
      <c r="I511" s="201" t="s">
        <v>558</v>
      </c>
      <c r="J511" s="389">
        <v>8</v>
      </c>
      <c r="K511" s="202" t="s">
        <v>33</v>
      </c>
      <c r="L511" s="204">
        <v>1000000</v>
      </c>
      <c r="M511" s="204">
        <f>ROUNDDOWN(J511*L511,-3)</f>
        <v>8000000</v>
      </c>
      <c r="N511" s="376">
        <f>Reviu[[#This Row],[JUMLAH]]-Reviu[[#This Row],[JUMLAH ]]</f>
        <v>-8000000</v>
      </c>
      <c r="O511" s="187"/>
      <c r="P511" s="180"/>
      <c r="Q511" s="180"/>
    </row>
    <row r="512" spans="1:19" ht="13.2" x14ac:dyDescent="0.25">
      <c r="A512" s="1" t="s">
        <v>1181</v>
      </c>
      <c r="B512" s="48"/>
      <c r="C512" s="49"/>
      <c r="D512" s="48"/>
      <c r="E512" s="48"/>
      <c r="F512" s="50"/>
      <c r="G512" s="122"/>
      <c r="H512" s="151" t="s">
        <v>525</v>
      </c>
      <c r="I512" s="52" t="s">
        <v>35</v>
      </c>
      <c r="J512" s="51"/>
      <c r="K512" s="51"/>
      <c r="L512" s="53"/>
      <c r="M512" s="53">
        <f>M513</f>
        <v>0</v>
      </c>
      <c r="N512" s="324">
        <f>N513</f>
        <v>0</v>
      </c>
      <c r="O512" s="207"/>
      <c r="P512" s="180"/>
      <c r="Q512" s="180"/>
      <c r="R512" s="4" t="s">
        <v>322</v>
      </c>
      <c r="S512" s="223" t="s">
        <v>508</v>
      </c>
    </row>
    <row r="513" spans="1:19" ht="13.2" x14ac:dyDescent="0.25">
      <c r="A513" s="1" t="s">
        <v>1182</v>
      </c>
      <c r="B513" s="48"/>
      <c r="C513" s="49"/>
      <c r="D513" s="48"/>
      <c r="E513" s="48"/>
      <c r="F513" s="50"/>
      <c r="G513" s="122"/>
      <c r="H513" s="150"/>
      <c r="I513" s="49" t="s">
        <v>836</v>
      </c>
      <c r="J513" s="48">
        <v>0</v>
      </c>
      <c r="K513" s="48" t="s">
        <v>26</v>
      </c>
      <c r="L513" s="50">
        <v>7500000</v>
      </c>
      <c r="M513" s="50">
        <f>ROUNDDOWN(J513*L513,-3)</f>
        <v>0</v>
      </c>
      <c r="N513" s="247">
        <f>Reviu[[#This Row],[JUMLAH]]-Reviu[[#This Row],[JUMLAH ]]</f>
        <v>0</v>
      </c>
      <c r="O513" s="187" t="s">
        <v>1247</v>
      </c>
      <c r="P513" s="180"/>
      <c r="Q513" s="180"/>
    </row>
    <row r="514" spans="1:19" ht="13.2" x14ac:dyDescent="0.25">
      <c r="A514" s="1" t="s">
        <v>1183</v>
      </c>
      <c r="B514" s="48"/>
      <c r="C514" s="49"/>
      <c r="D514" s="48"/>
      <c r="E514" s="48"/>
      <c r="F514" s="50"/>
      <c r="G514" s="122"/>
      <c r="H514" s="151" t="s">
        <v>529</v>
      </c>
      <c r="I514" s="52" t="s">
        <v>477</v>
      </c>
      <c r="J514" s="51"/>
      <c r="K514" s="51"/>
      <c r="L514" s="53"/>
      <c r="M514" s="53">
        <f>SUM(M515:M517)</f>
        <v>165624000</v>
      </c>
      <c r="N514" s="324">
        <f>SUM(N515:N517)</f>
        <v>-165624000</v>
      </c>
      <c r="O514" s="207"/>
      <c r="P514" s="180"/>
      <c r="Q514" s="180"/>
      <c r="R514" s="4" t="s">
        <v>322</v>
      </c>
      <c r="S514" s="223" t="s">
        <v>508</v>
      </c>
    </row>
    <row r="515" spans="1:19" ht="13.2" x14ac:dyDescent="0.25">
      <c r="A515" s="1" t="s">
        <v>1184</v>
      </c>
      <c r="B515" s="48"/>
      <c r="C515" s="49"/>
      <c r="D515" s="48"/>
      <c r="E515" s="48"/>
      <c r="F515" s="50"/>
      <c r="G515" s="122"/>
      <c r="H515" s="150"/>
      <c r="I515" s="201" t="s">
        <v>1096</v>
      </c>
      <c r="J515" s="389">
        <f>46*2</f>
        <v>92</v>
      </c>
      <c r="K515" s="202" t="s">
        <v>479</v>
      </c>
      <c r="L515" s="204">
        <v>822000</v>
      </c>
      <c r="M515" s="204">
        <f>ROUNDDOWN(J515*L515,-3)</f>
        <v>75624000</v>
      </c>
      <c r="N515" s="247">
        <f>Reviu[[#This Row],[JUMLAH]]-Reviu[[#This Row],[JUMLAH ]]</f>
        <v>-75624000</v>
      </c>
      <c r="O515" s="178"/>
      <c r="P515" s="180"/>
      <c r="Q515" s="180"/>
    </row>
    <row r="516" spans="1:19" ht="13.2" x14ac:dyDescent="0.25">
      <c r="A516" s="1" t="s">
        <v>1185</v>
      </c>
      <c r="B516" s="48"/>
      <c r="C516" s="49"/>
      <c r="D516" s="48"/>
      <c r="E516" s="48"/>
      <c r="F516" s="50"/>
      <c r="G516" s="122"/>
      <c r="H516" s="150"/>
      <c r="I516" s="49" t="s">
        <v>841</v>
      </c>
      <c r="J516" s="48">
        <v>0</v>
      </c>
      <c r="K516" s="48" t="s">
        <v>479</v>
      </c>
      <c r="L516" s="50">
        <v>145000</v>
      </c>
      <c r="M516" s="50">
        <f>ROUNDDOWN(J516*L516,-3)</f>
        <v>0</v>
      </c>
      <c r="N516" s="247">
        <f>Reviu[[#This Row],[JUMLAH]]-Reviu[[#This Row],[JUMLAH ]]</f>
        <v>0</v>
      </c>
      <c r="O516" s="187" t="s">
        <v>1247</v>
      </c>
      <c r="P516" s="180"/>
      <c r="Q516" s="180"/>
    </row>
    <row r="517" spans="1:19" ht="13.2" x14ac:dyDescent="0.25">
      <c r="A517" s="1" t="s">
        <v>1187</v>
      </c>
      <c r="B517" s="48"/>
      <c r="C517" s="49"/>
      <c r="D517" s="48"/>
      <c r="E517" s="48"/>
      <c r="F517" s="50"/>
      <c r="G517" s="122"/>
      <c r="H517" s="150"/>
      <c r="I517" s="201" t="s">
        <v>843</v>
      </c>
      <c r="J517" s="389">
        <v>30</v>
      </c>
      <c r="K517" s="202" t="s">
        <v>26</v>
      </c>
      <c r="L517" s="204">
        <v>3000000</v>
      </c>
      <c r="M517" s="204">
        <f>ROUNDDOWN(J517*L517,-3)</f>
        <v>90000000</v>
      </c>
      <c r="N517" s="247">
        <f>Reviu[[#This Row],[JUMLAH]]-Reviu[[#This Row],[JUMLAH ]]</f>
        <v>-90000000</v>
      </c>
      <c r="O517" s="178"/>
      <c r="P517" s="180"/>
      <c r="Q517" s="180"/>
    </row>
    <row r="518" spans="1:19" ht="13.2" x14ac:dyDescent="0.25">
      <c r="A518" s="1" t="s">
        <v>1186</v>
      </c>
      <c r="B518" s="48"/>
      <c r="C518" s="49"/>
      <c r="D518" s="48"/>
      <c r="E518" s="48"/>
      <c r="F518" s="50"/>
      <c r="G518" s="122"/>
      <c r="H518" s="152" t="s">
        <v>223</v>
      </c>
      <c r="I518" s="55" t="s">
        <v>1094</v>
      </c>
      <c r="J518" s="54"/>
      <c r="K518" s="54"/>
      <c r="L518" s="56"/>
      <c r="M518" s="56">
        <f>SUM(M519,M526,M528)</f>
        <v>33680000</v>
      </c>
      <c r="N518" s="326">
        <f>SUM(N519,N526,N528)</f>
        <v>-33680000</v>
      </c>
      <c r="O518" s="207"/>
      <c r="P518" s="384" t="s">
        <v>507</v>
      </c>
      <c r="Q518" s="384" t="s">
        <v>508</v>
      </c>
      <c r="S518" s="223"/>
    </row>
    <row r="519" spans="1:19" ht="13.2" x14ac:dyDescent="0.25">
      <c r="A519" s="1" t="s">
        <v>1188</v>
      </c>
      <c r="B519" s="48"/>
      <c r="C519" s="49"/>
      <c r="D519" s="48"/>
      <c r="E519" s="48"/>
      <c r="F519" s="50"/>
      <c r="G519" s="122"/>
      <c r="H519" s="151" t="s">
        <v>523</v>
      </c>
      <c r="I519" s="52" t="s">
        <v>24</v>
      </c>
      <c r="J519" s="51"/>
      <c r="K519" s="51"/>
      <c r="L519" s="53"/>
      <c r="M519" s="53">
        <f>SUM(M520:M525)</f>
        <v>9500000</v>
      </c>
      <c r="N519" s="324">
        <f>SUM(N520:N525)</f>
        <v>-9500000</v>
      </c>
      <c r="O519" s="207"/>
      <c r="P519" s="180"/>
      <c r="Q519" s="180"/>
      <c r="R519" s="4" t="s">
        <v>322</v>
      </c>
      <c r="S519" s="223" t="s">
        <v>508</v>
      </c>
    </row>
    <row r="520" spans="1:19" ht="13.2" x14ac:dyDescent="0.25">
      <c r="A520" s="1" t="s">
        <v>1189</v>
      </c>
      <c r="B520" s="48"/>
      <c r="C520" s="49"/>
      <c r="D520" s="48"/>
      <c r="E520" s="48"/>
      <c r="F520" s="50"/>
      <c r="G520" s="122"/>
      <c r="H520" s="150"/>
      <c r="I520" s="201" t="s">
        <v>554</v>
      </c>
      <c r="J520" s="389">
        <v>20</v>
      </c>
      <c r="K520" s="202" t="s">
        <v>26</v>
      </c>
      <c r="L520" s="204">
        <v>75000</v>
      </c>
      <c r="M520" s="204">
        <f t="shared" ref="M520:M525" si="20">ROUNDDOWN(J520*L520,-3)</f>
        <v>1500000</v>
      </c>
      <c r="N520" s="247">
        <f>Reviu[[#This Row],[JUMLAH]]-Reviu[[#This Row],[JUMLAH ]]</f>
        <v>-1500000</v>
      </c>
      <c r="O520" s="178"/>
      <c r="P520" s="180"/>
      <c r="Q520" s="180"/>
    </row>
    <row r="521" spans="1:19" ht="13.2" x14ac:dyDescent="0.25">
      <c r="A521" s="1" t="s">
        <v>1190</v>
      </c>
      <c r="B521" s="48"/>
      <c r="C521" s="49"/>
      <c r="D521" s="48"/>
      <c r="E521" s="48"/>
      <c r="F521" s="50"/>
      <c r="G521" s="122"/>
      <c r="H521" s="150"/>
      <c r="I521" s="201" t="s">
        <v>555</v>
      </c>
      <c r="J521" s="389">
        <v>1</v>
      </c>
      <c r="K521" s="202" t="s">
        <v>120</v>
      </c>
      <c r="L521" s="204">
        <v>1500000</v>
      </c>
      <c r="M521" s="204">
        <f t="shared" si="20"/>
        <v>1500000</v>
      </c>
      <c r="N521" s="247">
        <f>Reviu[[#This Row],[JUMLAH]]-Reviu[[#This Row],[JUMLAH ]]</f>
        <v>-1500000</v>
      </c>
      <c r="O521" s="178"/>
      <c r="P521" s="180"/>
      <c r="Q521" s="180"/>
    </row>
    <row r="522" spans="1:19" ht="13.2" x14ac:dyDescent="0.25">
      <c r="A522" s="1" t="s">
        <v>1191</v>
      </c>
      <c r="B522" s="48"/>
      <c r="C522" s="49"/>
      <c r="D522" s="48"/>
      <c r="E522" s="48"/>
      <c r="F522" s="50"/>
      <c r="G522" s="122"/>
      <c r="H522" s="150"/>
      <c r="I522" s="201" t="s">
        <v>556</v>
      </c>
      <c r="J522" s="389">
        <v>1</v>
      </c>
      <c r="K522" s="202" t="s">
        <v>120</v>
      </c>
      <c r="L522" s="204">
        <v>1500000</v>
      </c>
      <c r="M522" s="204">
        <f t="shared" si="20"/>
        <v>1500000</v>
      </c>
      <c r="N522" s="247">
        <f>Reviu[[#This Row],[JUMLAH]]-Reviu[[#This Row],[JUMLAH ]]</f>
        <v>-1500000</v>
      </c>
      <c r="O522" s="178"/>
      <c r="P522" s="180"/>
      <c r="Q522" s="180"/>
    </row>
    <row r="523" spans="1:19" ht="13.2" x14ac:dyDescent="0.25">
      <c r="A523" s="1" t="s">
        <v>1192</v>
      </c>
      <c r="B523" s="48"/>
      <c r="C523" s="49"/>
      <c r="D523" s="48"/>
      <c r="E523" s="48"/>
      <c r="F523" s="50"/>
      <c r="G523" s="122"/>
      <c r="H523" s="150"/>
      <c r="I523" s="201" t="s">
        <v>557</v>
      </c>
      <c r="J523" s="389">
        <v>1</v>
      </c>
      <c r="K523" s="202" t="s">
        <v>120</v>
      </c>
      <c r="L523" s="204">
        <v>1000000</v>
      </c>
      <c r="M523" s="204">
        <f t="shared" si="20"/>
        <v>1000000</v>
      </c>
      <c r="N523" s="247">
        <f>Reviu[[#This Row],[JUMLAH]]-Reviu[[#This Row],[JUMLAH ]]</f>
        <v>-1000000</v>
      </c>
      <c r="O523" s="178"/>
      <c r="P523" s="180"/>
      <c r="Q523" s="180"/>
    </row>
    <row r="524" spans="1:19" ht="13.2" x14ac:dyDescent="0.25">
      <c r="A524" s="1" t="s">
        <v>1193</v>
      </c>
      <c r="B524" s="48"/>
      <c r="C524" s="49"/>
      <c r="D524" s="48"/>
      <c r="E524" s="48"/>
      <c r="F524" s="50"/>
      <c r="G524" s="122"/>
      <c r="H524" s="150"/>
      <c r="I524" s="201" t="s">
        <v>829</v>
      </c>
      <c r="J524" s="389">
        <v>20</v>
      </c>
      <c r="K524" s="202" t="s">
        <v>59</v>
      </c>
      <c r="L524" s="204">
        <v>200000</v>
      </c>
      <c r="M524" s="204">
        <f t="shared" si="20"/>
        <v>4000000</v>
      </c>
      <c r="N524" s="247">
        <f>Reviu[[#This Row],[JUMLAH]]-Reviu[[#This Row],[JUMLAH ]]</f>
        <v>-4000000</v>
      </c>
      <c r="O524" s="178"/>
      <c r="P524" s="180"/>
      <c r="Q524" s="180"/>
    </row>
    <row r="525" spans="1:19" ht="13.2" x14ac:dyDescent="0.25">
      <c r="A525" s="1" t="s">
        <v>1194</v>
      </c>
      <c r="B525" s="48"/>
      <c r="C525" s="49"/>
      <c r="D525" s="48"/>
      <c r="E525" s="48"/>
      <c r="F525" s="50"/>
      <c r="G525" s="122"/>
      <c r="H525" s="150"/>
      <c r="I525" s="49" t="s">
        <v>831</v>
      </c>
      <c r="J525" s="48">
        <v>0</v>
      </c>
      <c r="K525" s="48" t="s">
        <v>26</v>
      </c>
      <c r="L525" s="50">
        <v>280000</v>
      </c>
      <c r="M525" s="50">
        <f t="shared" si="20"/>
        <v>0</v>
      </c>
      <c r="N525" s="247">
        <f>Reviu[[#This Row],[JUMLAH]]-Reviu[[#This Row],[JUMLAH ]]</f>
        <v>0</v>
      </c>
      <c r="O525" s="187" t="s">
        <v>1247</v>
      </c>
      <c r="P525" s="180"/>
      <c r="Q525" s="180"/>
    </row>
    <row r="526" spans="1:19" ht="13.2" x14ac:dyDescent="0.25">
      <c r="A526" s="1" t="s">
        <v>1195</v>
      </c>
      <c r="B526" s="48"/>
      <c r="C526" s="49"/>
      <c r="D526" s="48"/>
      <c r="E526" s="48"/>
      <c r="F526" s="50"/>
      <c r="G526" s="122"/>
      <c r="H526" s="149" t="s">
        <v>528</v>
      </c>
      <c r="I526" s="46" t="s">
        <v>31</v>
      </c>
      <c r="J526" s="45"/>
      <c r="K526" s="45"/>
      <c r="L526" s="47"/>
      <c r="M526" s="47">
        <f>M527</f>
        <v>0</v>
      </c>
      <c r="N526" s="323">
        <f>N527</f>
        <v>0</v>
      </c>
      <c r="O526" s="207"/>
      <c r="P526" s="180"/>
      <c r="Q526" s="180"/>
      <c r="R526" s="4" t="s">
        <v>322</v>
      </c>
      <c r="S526" s="223" t="s">
        <v>508</v>
      </c>
    </row>
    <row r="527" spans="1:19" ht="13.2" x14ac:dyDescent="0.25">
      <c r="A527" s="1" t="s">
        <v>1196</v>
      </c>
      <c r="B527" s="48"/>
      <c r="C527" s="49"/>
      <c r="D527" s="48"/>
      <c r="E527" s="48"/>
      <c r="F527" s="50"/>
      <c r="G527" s="122"/>
      <c r="H527" s="150"/>
      <c r="I527" s="49" t="s">
        <v>558</v>
      </c>
      <c r="J527" s="48">
        <v>0</v>
      </c>
      <c r="K527" s="48" t="s">
        <v>33</v>
      </c>
      <c r="L527" s="50">
        <v>1000000</v>
      </c>
      <c r="M527" s="50">
        <f>ROUNDDOWN(J527*L527,-3)</f>
        <v>0</v>
      </c>
      <c r="N527" s="415">
        <f>Reviu[[#This Row],[JUMLAH]]-Reviu[[#This Row],[JUMLAH ]]</f>
        <v>0</v>
      </c>
      <c r="O527" s="187" t="s">
        <v>1247</v>
      </c>
      <c r="P527" s="180"/>
      <c r="Q527" s="180"/>
    </row>
    <row r="528" spans="1:19" ht="13.2" x14ac:dyDescent="0.25">
      <c r="A528" s="1" t="s">
        <v>1197</v>
      </c>
      <c r="B528" s="48"/>
      <c r="C528" s="49"/>
      <c r="D528" s="48"/>
      <c r="E528" s="48"/>
      <c r="F528" s="50"/>
      <c r="G528" s="122"/>
      <c r="H528" s="151" t="s">
        <v>525</v>
      </c>
      <c r="I528" s="52" t="s">
        <v>35</v>
      </c>
      <c r="J528" s="51"/>
      <c r="K528" s="51"/>
      <c r="L528" s="53"/>
      <c r="M528" s="53">
        <f>M529</f>
        <v>24180000</v>
      </c>
      <c r="N528" s="324">
        <f>N529</f>
        <v>-24180000</v>
      </c>
      <c r="O528" s="207"/>
      <c r="P528" s="180"/>
      <c r="Q528" s="180"/>
      <c r="R528" s="4" t="s">
        <v>322</v>
      </c>
      <c r="S528" s="223" t="s">
        <v>508</v>
      </c>
    </row>
    <row r="529" spans="1:19" ht="13.2" x14ac:dyDescent="0.25">
      <c r="A529" s="1" t="s">
        <v>1198</v>
      </c>
      <c r="B529" s="48"/>
      <c r="C529" s="49"/>
      <c r="D529" s="48"/>
      <c r="E529" s="48"/>
      <c r="F529" s="50"/>
      <c r="G529" s="122"/>
      <c r="H529" s="150"/>
      <c r="I529" s="201" t="s">
        <v>1095</v>
      </c>
      <c r="J529" s="389">
        <v>12</v>
      </c>
      <c r="K529" s="202" t="s">
        <v>26</v>
      </c>
      <c r="L529" s="204">
        <v>2015000</v>
      </c>
      <c r="M529" s="204">
        <f>ROUNDDOWN(J529*L529,-3)</f>
        <v>24180000</v>
      </c>
      <c r="N529" s="247">
        <f>Reviu[[#This Row],[JUMLAH]]-Reviu[[#This Row],[JUMLAH ]]</f>
        <v>-24180000</v>
      </c>
      <c r="O529" s="178"/>
      <c r="P529" s="180"/>
      <c r="Q529" s="180"/>
    </row>
    <row r="530" spans="1:19" ht="13.2" x14ac:dyDescent="0.25">
      <c r="A530" s="1" t="s">
        <v>350</v>
      </c>
      <c r="B530" s="36" t="s">
        <v>351</v>
      </c>
      <c r="C530" s="37" t="s">
        <v>352</v>
      </c>
      <c r="D530" s="36">
        <v>2</v>
      </c>
      <c r="E530" s="36" t="s">
        <v>317</v>
      </c>
      <c r="F530" s="38"/>
      <c r="G530" s="118">
        <f>SUM(G531,G568)</f>
        <v>773732000</v>
      </c>
      <c r="H530" s="146" t="s">
        <v>351</v>
      </c>
      <c r="I530" s="37" t="s">
        <v>352</v>
      </c>
      <c r="J530" s="36">
        <v>2</v>
      </c>
      <c r="K530" s="36" t="s">
        <v>317</v>
      </c>
      <c r="L530" s="38"/>
      <c r="M530" s="38">
        <f>SUM(M531,M568)</f>
        <v>520689000</v>
      </c>
      <c r="N530" s="322">
        <f>SUM(N531,N568)</f>
        <v>253043000</v>
      </c>
      <c r="O530" s="207"/>
      <c r="P530" s="180"/>
      <c r="Q530" s="180"/>
    </row>
    <row r="531" spans="1:19" ht="26.4" x14ac:dyDescent="0.25">
      <c r="A531" s="1" t="s">
        <v>353</v>
      </c>
      <c r="B531" s="272" t="s">
        <v>605</v>
      </c>
      <c r="C531" s="273" t="s">
        <v>354</v>
      </c>
      <c r="D531" s="272"/>
      <c r="E531" s="272" t="s">
        <v>553</v>
      </c>
      <c r="F531" s="274"/>
      <c r="G531" s="275">
        <f>SUM(G532,G543,G557)</f>
        <v>669421000</v>
      </c>
      <c r="H531" s="276" t="s">
        <v>605</v>
      </c>
      <c r="I531" s="273" t="s">
        <v>354</v>
      </c>
      <c r="J531" s="272"/>
      <c r="K531" s="272" t="s">
        <v>553</v>
      </c>
      <c r="L531" s="274"/>
      <c r="M531" s="274">
        <f>SUM(M532,M543,M557)</f>
        <v>427378000</v>
      </c>
      <c r="N531" s="346">
        <f>SUM(N532,N543,N557)</f>
        <v>242043000</v>
      </c>
      <c r="O531" s="207"/>
      <c r="P531" s="180"/>
      <c r="Q531" s="180"/>
    </row>
    <row r="532" spans="1:19" ht="13.2" x14ac:dyDescent="0.25">
      <c r="A532" s="1" t="s">
        <v>355</v>
      </c>
      <c r="B532" s="42" t="s">
        <v>21</v>
      </c>
      <c r="C532" s="43" t="s">
        <v>844</v>
      </c>
      <c r="D532" s="42"/>
      <c r="E532" s="42"/>
      <c r="F532" s="44"/>
      <c r="G532" s="120">
        <f>SUM(G533,G539,G541)</f>
        <v>150075000</v>
      </c>
      <c r="H532" s="148" t="s">
        <v>21</v>
      </c>
      <c r="I532" s="43" t="s">
        <v>844</v>
      </c>
      <c r="J532" s="42"/>
      <c r="K532" s="42"/>
      <c r="L532" s="44"/>
      <c r="M532" s="44">
        <f>SUM(M533,M539,M541)</f>
        <v>84097000</v>
      </c>
      <c r="N532" s="313">
        <f>SUM(N533,N539,N541)</f>
        <v>65978000</v>
      </c>
      <c r="O532" s="207"/>
      <c r="P532" s="384" t="s">
        <v>507</v>
      </c>
      <c r="Q532" s="384" t="s">
        <v>509</v>
      </c>
      <c r="S532" s="223"/>
    </row>
    <row r="533" spans="1:19" ht="13.2" x14ac:dyDescent="0.25">
      <c r="A533" s="1" t="s">
        <v>356</v>
      </c>
      <c r="B533" s="45" t="s">
        <v>523</v>
      </c>
      <c r="C533" s="46" t="s">
        <v>24</v>
      </c>
      <c r="D533" s="45"/>
      <c r="E533" s="45"/>
      <c r="F533" s="47"/>
      <c r="G533" s="121">
        <f>SUM(G534:G538)</f>
        <v>40000000</v>
      </c>
      <c r="H533" s="149" t="s">
        <v>523</v>
      </c>
      <c r="I533" s="46" t="s">
        <v>24</v>
      </c>
      <c r="J533" s="45"/>
      <c r="K533" s="45"/>
      <c r="L533" s="47"/>
      <c r="M533" s="47">
        <f>SUM(M534:M538)</f>
        <v>22500000</v>
      </c>
      <c r="N533" s="323">
        <f>SUM(N534:N538)</f>
        <v>17500000</v>
      </c>
      <c r="O533" s="207"/>
      <c r="P533" s="180"/>
      <c r="Q533" s="180"/>
      <c r="S533" s="223" t="s">
        <v>509</v>
      </c>
    </row>
    <row r="534" spans="1:19" ht="13.2" x14ac:dyDescent="0.25">
      <c r="A534" s="1" t="s">
        <v>357</v>
      </c>
      <c r="B534" s="48"/>
      <c r="C534" s="49" t="s">
        <v>554</v>
      </c>
      <c r="D534" s="48">
        <v>280</v>
      </c>
      <c r="E534" s="48" t="s">
        <v>26</v>
      </c>
      <c r="F534" s="50">
        <v>75000</v>
      </c>
      <c r="G534" s="122">
        <f>ROUNDDOWN(D534*F534,-3)</f>
        <v>21000000</v>
      </c>
      <c r="H534" s="150"/>
      <c r="I534" s="201" t="s">
        <v>554</v>
      </c>
      <c r="J534" s="389">
        <v>100</v>
      </c>
      <c r="K534" s="202" t="s">
        <v>26</v>
      </c>
      <c r="L534" s="204">
        <v>75000</v>
      </c>
      <c r="M534" s="204">
        <f>ROUNDDOWN(J534*L534,-3)</f>
        <v>7500000</v>
      </c>
      <c r="N534" s="376">
        <f>Reviu[[#This Row],[JUMLAH]]-Reviu[[#This Row],[JUMLAH ]]</f>
        <v>13500000</v>
      </c>
      <c r="O534" s="187"/>
      <c r="P534" s="180"/>
      <c r="Q534" s="180"/>
    </row>
    <row r="535" spans="1:19" ht="13.2" x14ac:dyDescent="0.25">
      <c r="A535" s="1" t="s">
        <v>358</v>
      </c>
      <c r="B535" s="48"/>
      <c r="C535" s="49" t="s">
        <v>555</v>
      </c>
      <c r="D535" s="48">
        <v>4</v>
      </c>
      <c r="E535" s="48" t="s">
        <v>120</v>
      </c>
      <c r="F535" s="50">
        <v>1500000</v>
      </c>
      <c r="G535" s="122">
        <f>ROUNDDOWN(D535*F535,-3)</f>
        <v>6000000</v>
      </c>
      <c r="H535" s="150"/>
      <c r="I535" s="201" t="s">
        <v>555</v>
      </c>
      <c r="J535" s="389">
        <v>3</v>
      </c>
      <c r="K535" s="202" t="s">
        <v>120</v>
      </c>
      <c r="L535" s="204">
        <v>1500000</v>
      </c>
      <c r="M535" s="204">
        <f>ROUNDDOWN(J535*L535,-3)</f>
        <v>4500000</v>
      </c>
      <c r="N535" s="376">
        <f>Reviu[[#This Row],[JUMLAH]]-Reviu[[#This Row],[JUMLAH ]]</f>
        <v>1500000</v>
      </c>
      <c r="O535" s="187"/>
      <c r="P535" s="180"/>
      <c r="Q535" s="180"/>
    </row>
    <row r="536" spans="1:19" ht="13.2" x14ac:dyDescent="0.25">
      <c r="A536" s="1" t="s">
        <v>359</v>
      </c>
      <c r="B536" s="48"/>
      <c r="C536" s="49" t="s">
        <v>556</v>
      </c>
      <c r="D536" s="48">
        <v>4</v>
      </c>
      <c r="E536" s="48" t="s">
        <v>120</v>
      </c>
      <c r="F536" s="50">
        <v>1500000</v>
      </c>
      <c r="G536" s="122">
        <f>ROUNDDOWN(D536*F536,-3)</f>
        <v>6000000</v>
      </c>
      <c r="H536" s="150"/>
      <c r="I536" s="201" t="s">
        <v>556</v>
      </c>
      <c r="J536" s="389">
        <v>3</v>
      </c>
      <c r="K536" s="202" t="s">
        <v>120</v>
      </c>
      <c r="L536" s="204">
        <v>1500000</v>
      </c>
      <c r="M536" s="204">
        <f>ROUNDDOWN(J536*L536,-3)</f>
        <v>4500000</v>
      </c>
      <c r="N536" s="376">
        <f>Reviu[[#This Row],[JUMLAH]]-Reviu[[#This Row],[JUMLAH ]]</f>
        <v>1500000</v>
      </c>
      <c r="O536" s="187"/>
      <c r="P536" s="180"/>
      <c r="Q536" s="180"/>
    </row>
    <row r="537" spans="1:19" ht="13.2" x14ac:dyDescent="0.25">
      <c r="A537" s="1" t="s">
        <v>360</v>
      </c>
      <c r="B537" s="48"/>
      <c r="C537" s="49" t="s">
        <v>557</v>
      </c>
      <c r="D537" s="48">
        <v>4</v>
      </c>
      <c r="E537" s="48" t="s">
        <v>120</v>
      </c>
      <c r="F537" s="50">
        <v>1000000</v>
      </c>
      <c r="G537" s="122">
        <f>ROUNDDOWN(D537*F537,-3)</f>
        <v>4000000</v>
      </c>
      <c r="H537" s="150"/>
      <c r="I537" s="201" t="s">
        <v>557</v>
      </c>
      <c r="J537" s="389">
        <v>3</v>
      </c>
      <c r="K537" s="202" t="s">
        <v>120</v>
      </c>
      <c r="L537" s="204">
        <v>1000000</v>
      </c>
      <c r="M537" s="204">
        <f>ROUNDDOWN(J537*L537,-3)</f>
        <v>3000000</v>
      </c>
      <c r="N537" s="376">
        <f>Reviu[[#This Row],[JUMLAH]]-Reviu[[#This Row],[JUMLAH ]]</f>
        <v>1000000</v>
      </c>
      <c r="O537" s="187"/>
      <c r="P537" s="180"/>
      <c r="Q537" s="180"/>
    </row>
    <row r="538" spans="1:19" ht="13.2" x14ac:dyDescent="0.25">
      <c r="A538" s="1" t="s">
        <v>845</v>
      </c>
      <c r="B538" s="48"/>
      <c r="C538" s="49" t="s">
        <v>789</v>
      </c>
      <c r="D538" s="48">
        <v>12</v>
      </c>
      <c r="E538" s="48" t="s">
        <v>59</v>
      </c>
      <c r="F538" s="50">
        <v>250000</v>
      </c>
      <c r="G538" s="122">
        <f>ROUNDDOWN(D538*F538,-3)</f>
        <v>3000000</v>
      </c>
      <c r="H538" s="150"/>
      <c r="I538" s="49" t="s">
        <v>789</v>
      </c>
      <c r="J538" s="48">
        <v>12</v>
      </c>
      <c r="K538" s="48" t="s">
        <v>59</v>
      </c>
      <c r="L538" s="50">
        <v>250000</v>
      </c>
      <c r="M538" s="50">
        <f>ROUNDDOWN(J538*L538,-3)</f>
        <v>3000000</v>
      </c>
      <c r="N538" s="247">
        <f>Reviu[[#This Row],[JUMLAH]]-Reviu[[#This Row],[JUMLAH ]]</f>
        <v>0</v>
      </c>
      <c r="O538" s="207"/>
      <c r="P538" s="180"/>
      <c r="Q538" s="180"/>
    </row>
    <row r="539" spans="1:19" ht="13.2" x14ac:dyDescent="0.25">
      <c r="A539" s="1" t="s">
        <v>361</v>
      </c>
      <c r="B539" s="51" t="s">
        <v>524</v>
      </c>
      <c r="C539" s="52" t="s">
        <v>73</v>
      </c>
      <c r="D539" s="51"/>
      <c r="E539" s="51"/>
      <c r="F539" s="53"/>
      <c r="G539" s="123">
        <f>G540</f>
        <v>1000000</v>
      </c>
      <c r="H539" s="151" t="s">
        <v>524</v>
      </c>
      <c r="I539" s="52" t="s">
        <v>73</v>
      </c>
      <c r="J539" s="51"/>
      <c r="K539" s="51"/>
      <c r="L539" s="53"/>
      <c r="M539" s="53">
        <f>M540</f>
        <v>1000000</v>
      </c>
      <c r="N539" s="324">
        <f>N540</f>
        <v>0</v>
      </c>
      <c r="O539" s="207"/>
      <c r="P539" s="180"/>
      <c r="Q539" s="180"/>
      <c r="S539" s="223" t="s">
        <v>509</v>
      </c>
    </row>
    <row r="540" spans="1:19" ht="16.8" customHeight="1" x14ac:dyDescent="0.25">
      <c r="A540" s="1" t="s">
        <v>362</v>
      </c>
      <c r="B540" s="48"/>
      <c r="C540" s="49" t="s">
        <v>846</v>
      </c>
      <c r="D540" s="48">
        <v>4</v>
      </c>
      <c r="E540" s="48" t="s">
        <v>120</v>
      </c>
      <c r="F540" s="50">
        <v>250000</v>
      </c>
      <c r="G540" s="122">
        <f>ROUNDDOWN(D540*F540,-3)</f>
        <v>1000000</v>
      </c>
      <c r="H540" s="150"/>
      <c r="I540" s="49" t="s">
        <v>1090</v>
      </c>
      <c r="J540" s="48">
        <v>4</v>
      </c>
      <c r="K540" s="48" t="s">
        <v>120</v>
      </c>
      <c r="L540" s="50">
        <v>250000</v>
      </c>
      <c r="M540" s="50">
        <f>ROUNDDOWN(J540*L540,-3)</f>
        <v>1000000</v>
      </c>
      <c r="N540" s="247">
        <f>Reviu[[#This Row],[JUMLAH]]-Reviu[[#This Row],[JUMLAH ]]</f>
        <v>0</v>
      </c>
      <c r="O540" s="178"/>
      <c r="P540" s="180"/>
      <c r="Q540" s="180"/>
    </row>
    <row r="541" spans="1:19" ht="13.2" x14ac:dyDescent="0.25">
      <c r="A541" s="1" t="s">
        <v>363</v>
      </c>
      <c r="B541" s="51" t="s">
        <v>525</v>
      </c>
      <c r="C541" s="52" t="s">
        <v>35</v>
      </c>
      <c r="D541" s="51"/>
      <c r="E541" s="51"/>
      <c r="F541" s="53"/>
      <c r="G541" s="123">
        <f>G542</f>
        <v>109075000</v>
      </c>
      <c r="H541" s="151" t="s">
        <v>525</v>
      </c>
      <c r="I541" s="52" t="s">
        <v>35</v>
      </c>
      <c r="J541" s="51"/>
      <c r="K541" s="51"/>
      <c r="L541" s="53"/>
      <c r="M541" s="53">
        <f>M542</f>
        <v>60597000</v>
      </c>
      <c r="N541" s="324">
        <f>N542</f>
        <v>48478000</v>
      </c>
      <c r="O541" s="207"/>
      <c r="P541" s="180"/>
      <c r="Q541" s="180"/>
      <c r="S541" s="223" t="s">
        <v>509</v>
      </c>
    </row>
    <row r="542" spans="1:19" ht="13.2" x14ac:dyDescent="0.25">
      <c r="A542" s="1" t="s">
        <v>364</v>
      </c>
      <c r="B542" s="48"/>
      <c r="C542" s="49" t="s">
        <v>847</v>
      </c>
      <c r="D542" s="48">
        <v>18</v>
      </c>
      <c r="E542" s="48" t="s">
        <v>26</v>
      </c>
      <c r="F542" s="50">
        <v>6059723</v>
      </c>
      <c r="G542" s="122">
        <f>ROUNDDOWN(D542*F542,-3)</f>
        <v>109075000</v>
      </c>
      <c r="H542" s="150"/>
      <c r="I542" s="201" t="s">
        <v>847</v>
      </c>
      <c r="J542" s="389">
        <v>10</v>
      </c>
      <c r="K542" s="202" t="s">
        <v>26</v>
      </c>
      <c r="L542" s="204">
        <v>6059723</v>
      </c>
      <c r="M542" s="204">
        <f>ROUNDDOWN(J542*L542,-3)</f>
        <v>60597000</v>
      </c>
      <c r="N542" s="376">
        <f>Reviu[[#This Row],[JUMLAH]]-Reviu[[#This Row],[JUMLAH ]]</f>
        <v>48478000</v>
      </c>
      <c r="O542" s="187"/>
      <c r="P542" s="180"/>
      <c r="Q542" s="180"/>
    </row>
    <row r="543" spans="1:19" ht="26.4" x14ac:dyDescent="0.25">
      <c r="A543" s="1" t="s">
        <v>365</v>
      </c>
      <c r="B543" s="54" t="s">
        <v>38</v>
      </c>
      <c r="C543" s="55" t="s">
        <v>848</v>
      </c>
      <c r="D543" s="54"/>
      <c r="E543" s="54"/>
      <c r="F543" s="56"/>
      <c r="G543" s="124">
        <f>SUM(G544,G550,G553,G555)</f>
        <v>188806000</v>
      </c>
      <c r="H543" s="152" t="s">
        <v>38</v>
      </c>
      <c r="I543" s="55" t="s">
        <v>848</v>
      </c>
      <c r="J543" s="54"/>
      <c r="K543" s="54"/>
      <c r="L543" s="56"/>
      <c r="M543" s="56">
        <f>SUM(M544,M550,M553,M555)</f>
        <v>117153000</v>
      </c>
      <c r="N543" s="326">
        <f>SUM(N544,N550,N553,N555)</f>
        <v>71653000</v>
      </c>
      <c r="O543" s="207"/>
      <c r="P543" s="384" t="s">
        <v>507</v>
      </c>
      <c r="Q543" s="384" t="s">
        <v>509</v>
      </c>
      <c r="S543" s="223"/>
    </row>
    <row r="544" spans="1:19" ht="13.2" x14ac:dyDescent="0.25">
      <c r="A544" s="1" t="s">
        <v>366</v>
      </c>
      <c r="B544" s="51" t="s">
        <v>523</v>
      </c>
      <c r="C544" s="52" t="s">
        <v>24</v>
      </c>
      <c r="D544" s="51"/>
      <c r="E544" s="51"/>
      <c r="F544" s="53"/>
      <c r="G544" s="123">
        <f>SUM(G545:G549)</f>
        <v>33500000</v>
      </c>
      <c r="H544" s="151" t="s">
        <v>523</v>
      </c>
      <c r="I544" s="52" t="s">
        <v>24</v>
      </c>
      <c r="J544" s="51"/>
      <c r="K544" s="51"/>
      <c r="L544" s="53"/>
      <c r="M544" s="53">
        <f>SUM(M545:M549)</f>
        <v>23000000</v>
      </c>
      <c r="N544" s="324">
        <f>SUM(N545:N549)</f>
        <v>10500000</v>
      </c>
      <c r="O544" s="207"/>
      <c r="P544" s="180"/>
      <c r="Q544" s="180"/>
      <c r="S544" s="223" t="s">
        <v>509</v>
      </c>
    </row>
    <row r="545" spans="1:19" ht="13.2" x14ac:dyDescent="0.25">
      <c r="A545" s="1" t="s">
        <v>367</v>
      </c>
      <c r="B545" s="48"/>
      <c r="C545" s="49" t="s">
        <v>554</v>
      </c>
      <c r="D545" s="48">
        <v>180</v>
      </c>
      <c r="E545" s="48" t="s">
        <v>26</v>
      </c>
      <c r="F545" s="50">
        <v>75000</v>
      </c>
      <c r="G545" s="122">
        <f>ROUNDDOWN(D545*F545,-3)</f>
        <v>13500000</v>
      </c>
      <c r="H545" s="150"/>
      <c r="I545" s="201" t="s">
        <v>554</v>
      </c>
      <c r="J545" s="389">
        <v>100</v>
      </c>
      <c r="K545" s="202" t="s">
        <v>26</v>
      </c>
      <c r="L545" s="204">
        <v>75000</v>
      </c>
      <c r="M545" s="204">
        <f>ROUNDDOWN(J545*L545,-3)</f>
        <v>7500000</v>
      </c>
      <c r="N545" s="376">
        <f>Reviu[[#This Row],[JUMLAH]]-Reviu[[#This Row],[JUMLAH ]]</f>
        <v>6000000</v>
      </c>
      <c r="O545" s="187"/>
      <c r="P545" s="180"/>
      <c r="Q545" s="180"/>
    </row>
    <row r="546" spans="1:19" ht="13.2" x14ac:dyDescent="0.25">
      <c r="A546" s="1" t="s">
        <v>368</v>
      </c>
      <c r="B546" s="48"/>
      <c r="C546" s="49" t="s">
        <v>555</v>
      </c>
      <c r="D546" s="48">
        <v>4</v>
      </c>
      <c r="E546" s="48" t="s">
        <v>120</v>
      </c>
      <c r="F546" s="50">
        <v>1500000</v>
      </c>
      <c r="G546" s="122">
        <f>ROUNDDOWN(D546*F546,-3)</f>
        <v>6000000</v>
      </c>
      <c r="H546" s="150"/>
      <c r="I546" s="201" t="s">
        <v>555</v>
      </c>
      <c r="J546" s="389">
        <v>3</v>
      </c>
      <c r="K546" s="202" t="s">
        <v>120</v>
      </c>
      <c r="L546" s="204">
        <v>1500000</v>
      </c>
      <c r="M546" s="204">
        <f>ROUNDDOWN(J546*L546,-3)</f>
        <v>4500000</v>
      </c>
      <c r="N546" s="376">
        <f>Reviu[[#This Row],[JUMLAH]]-Reviu[[#This Row],[JUMLAH ]]</f>
        <v>1500000</v>
      </c>
      <c r="O546" s="187"/>
      <c r="P546" s="180"/>
      <c r="Q546" s="180"/>
    </row>
    <row r="547" spans="1:19" ht="13.2" x14ac:dyDescent="0.25">
      <c r="A547" s="1" t="s">
        <v>369</v>
      </c>
      <c r="B547" s="48"/>
      <c r="C547" s="49" t="s">
        <v>556</v>
      </c>
      <c r="D547" s="48">
        <v>4</v>
      </c>
      <c r="E547" s="48" t="s">
        <v>120</v>
      </c>
      <c r="F547" s="50">
        <v>1500000</v>
      </c>
      <c r="G547" s="122">
        <f>ROUNDDOWN(D547*F547,-3)</f>
        <v>6000000</v>
      </c>
      <c r="H547" s="150"/>
      <c r="I547" s="201" t="s">
        <v>556</v>
      </c>
      <c r="J547" s="389">
        <v>3</v>
      </c>
      <c r="K547" s="202" t="s">
        <v>120</v>
      </c>
      <c r="L547" s="204">
        <v>1500000</v>
      </c>
      <c r="M547" s="204">
        <f>ROUNDDOWN(J547*L547,-3)</f>
        <v>4500000</v>
      </c>
      <c r="N547" s="376">
        <f>Reviu[[#This Row],[JUMLAH]]-Reviu[[#This Row],[JUMLAH ]]</f>
        <v>1500000</v>
      </c>
      <c r="O547" s="187"/>
      <c r="P547" s="180"/>
      <c r="Q547" s="180"/>
    </row>
    <row r="548" spans="1:19" ht="13.2" x14ac:dyDescent="0.25">
      <c r="A548" s="1" t="s">
        <v>370</v>
      </c>
      <c r="B548" s="48"/>
      <c r="C548" s="49" t="s">
        <v>557</v>
      </c>
      <c r="D548" s="48">
        <v>4</v>
      </c>
      <c r="E548" s="48" t="s">
        <v>120</v>
      </c>
      <c r="F548" s="50">
        <v>1000000</v>
      </c>
      <c r="G548" s="122">
        <f>ROUNDDOWN(D548*F548,-3)</f>
        <v>4000000</v>
      </c>
      <c r="H548" s="150"/>
      <c r="I548" s="201" t="s">
        <v>557</v>
      </c>
      <c r="J548" s="389">
        <v>3</v>
      </c>
      <c r="K548" s="202" t="s">
        <v>120</v>
      </c>
      <c r="L548" s="204">
        <v>1000000</v>
      </c>
      <c r="M548" s="204">
        <f>ROUNDDOWN(J548*L548,-3)</f>
        <v>3000000</v>
      </c>
      <c r="N548" s="376">
        <f>Reviu[[#This Row],[JUMLAH]]-Reviu[[#This Row],[JUMLAH ]]</f>
        <v>1000000</v>
      </c>
      <c r="O548" s="187"/>
      <c r="P548" s="180"/>
      <c r="Q548" s="180"/>
    </row>
    <row r="549" spans="1:19" ht="13.2" x14ac:dyDescent="0.25">
      <c r="A549" s="1" t="s">
        <v>371</v>
      </c>
      <c r="B549" s="48"/>
      <c r="C549" s="49" t="s">
        <v>849</v>
      </c>
      <c r="D549" s="48">
        <v>8</v>
      </c>
      <c r="E549" s="48" t="s">
        <v>59</v>
      </c>
      <c r="F549" s="50">
        <v>500000</v>
      </c>
      <c r="G549" s="122">
        <f>ROUNDDOWN(D549*F549,-3)</f>
        <v>4000000</v>
      </c>
      <c r="H549" s="150"/>
      <c r="I549" s="201" t="s">
        <v>849</v>
      </c>
      <c r="J549" s="389">
        <v>7</v>
      </c>
      <c r="K549" s="202" t="s">
        <v>59</v>
      </c>
      <c r="L549" s="204">
        <v>500000</v>
      </c>
      <c r="M549" s="204">
        <f>ROUNDDOWN(J549*L549,-3)</f>
        <v>3500000</v>
      </c>
      <c r="N549" s="376">
        <f>Reviu[[#This Row],[JUMLAH]]-Reviu[[#This Row],[JUMLAH ]]</f>
        <v>500000</v>
      </c>
      <c r="O549" s="187"/>
      <c r="P549" s="180"/>
      <c r="Q549" s="180"/>
    </row>
    <row r="550" spans="1:19" ht="13.2" x14ac:dyDescent="0.25">
      <c r="A550" s="1" t="s">
        <v>372</v>
      </c>
      <c r="B550" s="51" t="s">
        <v>524</v>
      </c>
      <c r="C550" s="52" t="s">
        <v>73</v>
      </c>
      <c r="D550" s="51"/>
      <c r="E550" s="51"/>
      <c r="F550" s="53"/>
      <c r="G550" s="123">
        <f>SUM(G551:G552)</f>
        <v>31000000</v>
      </c>
      <c r="H550" s="151" t="s">
        <v>524</v>
      </c>
      <c r="I550" s="52" t="s">
        <v>73</v>
      </c>
      <c r="J550" s="51"/>
      <c r="K550" s="51"/>
      <c r="L550" s="53"/>
      <c r="M550" s="53">
        <f>SUM(M551:M552)</f>
        <v>31000000</v>
      </c>
      <c r="N550" s="324">
        <f>SUM(N551:N552)</f>
        <v>0</v>
      </c>
      <c r="O550" s="207"/>
      <c r="P550" s="180"/>
      <c r="Q550" s="180"/>
      <c r="S550" s="223" t="s">
        <v>509</v>
      </c>
    </row>
    <row r="551" spans="1:19" ht="26.4" x14ac:dyDescent="0.25">
      <c r="A551" s="1" t="s">
        <v>373</v>
      </c>
      <c r="B551" s="48"/>
      <c r="C551" s="49" t="s">
        <v>846</v>
      </c>
      <c r="D551" s="48">
        <v>4</v>
      </c>
      <c r="E551" s="48" t="s">
        <v>120</v>
      </c>
      <c r="F551" s="50">
        <v>250000</v>
      </c>
      <c r="G551" s="122">
        <f>ROUNDDOWN(D551*F551,-3)</f>
        <v>1000000</v>
      </c>
      <c r="H551" s="150"/>
      <c r="I551" s="49" t="s">
        <v>1090</v>
      </c>
      <c r="J551" s="48">
        <v>4</v>
      </c>
      <c r="K551" s="48" t="s">
        <v>120</v>
      </c>
      <c r="L551" s="50">
        <v>250000</v>
      </c>
      <c r="M551" s="50">
        <f>ROUNDDOWN(J551*L551,-3)</f>
        <v>1000000</v>
      </c>
      <c r="N551" s="247">
        <f>Reviu[[#This Row],[JUMLAH]]-Reviu[[#This Row],[JUMLAH ]]</f>
        <v>0</v>
      </c>
      <c r="O551" s="178"/>
      <c r="P551" s="180"/>
      <c r="Q551" s="180"/>
    </row>
    <row r="552" spans="1:19" ht="13.2" x14ac:dyDescent="0.25">
      <c r="A552" s="1" t="s">
        <v>850</v>
      </c>
      <c r="B552" s="48"/>
      <c r="C552" s="49" t="s">
        <v>851</v>
      </c>
      <c r="D552" s="48">
        <v>2</v>
      </c>
      <c r="E552" s="48" t="s">
        <v>120</v>
      </c>
      <c r="F552" s="50">
        <v>15000000</v>
      </c>
      <c r="G552" s="122">
        <f>ROUNDDOWN(D552*F552,-3)</f>
        <v>30000000</v>
      </c>
      <c r="H552" s="150"/>
      <c r="I552" s="49" t="s">
        <v>1091</v>
      </c>
      <c r="J552" s="48">
        <v>2</v>
      </c>
      <c r="K552" s="48" t="s">
        <v>120</v>
      </c>
      <c r="L552" s="50">
        <v>15000000</v>
      </c>
      <c r="M552" s="50">
        <f>ROUNDDOWN(J552*L552,-3)</f>
        <v>30000000</v>
      </c>
      <c r="N552" s="247">
        <f>Reviu[[#This Row],[JUMLAH]]-Reviu[[#This Row],[JUMLAH ]]</f>
        <v>0</v>
      </c>
      <c r="O552" s="178"/>
      <c r="P552" s="180"/>
      <c r="Q552" s="180"/>
    </row>
    <row r="553" spans="1:19" ht="13.2" x14ac:dyDescent="0.25">
      <c r="A553" s="1" t="s">
        <v>852</v>
      </c>
      <c r="B553" s="57" t="s">
        <v>528</v>
      </c>
      <c r="C553" s="58" t="s">
        <v>31</v>
      </c>
      <c r="D553" s="57"/>
      <c r="E553" s="57"/>
      <c r="F553" s="59"/>
      <c r="G553" s="125">
        <f>G554</f>
        <v>10000000</v>
      </c>
      <c r="H553" s="153" t="s">
        <v>528</v>
      </c>
      <c r="I553" s="58" t="s">
        <v>31</v>
      </c>
      <c r="J553" s="57"/>
      <c r="K553" s="57"/>
      <c r="L553" s="59"/>
      <c r="M553" s="59">
        <f>M554</f>
        <v>6000000</v>
      </c>
      <c r="N553" s="325">
        <f>N554</f>
        <v>4000000</v>
      </c>
      <c r="O553" s="207"/>
      <c r="P553" s="180"/>
      <c r="Q553" s="180"/>
      <c r="S553" s="223" t="s">
        <v>509</v>
      </c>
    </row>
    <row r="554" spans="1:19" ht="13.2" x14ac:dyDescent="0.25">
      <c r="A554" s="1" t="s">
        <v>853</v>
      </c>
      <c r="B554" s="48"/>
      <c r="C554" s="49" t="s">
        <v>558</v>
      </c>
      <c r="D554" s="48">
        <v>10</v>
      </c>
      <c r="E554" s="48" t="s">
        <v>33</v>
      </c>
      <c r="F554" s="50">
        <v>1000000</v>
      </c>
      <c r="G554" s="122">
        <f>ROUNDDOWN(D554*F554,-3)</f>
        <v>10000000</v>
      </c>
      <c r="H554" s="150"/>
      <c r="I554" s="201" t="s">
        <v>558</v>
      </c>
      <c r="J554" s="389">
        <v>6</v>
      </c>
      <c r="K554" s="202" t="s">
        <v>33</v>
      </c>
      <c r="L554" s="204">
        <v>1000000</v>
      </c>
      <c r="M554" s="204">
        <f>ROUNDDOWN(J554*L554,-3)</f>
        <v>6000000</v>
      </c>
      <c r="N554" s="376">
        <f>Reviu[[#This Row],[JUMLAH]]-Reviu[[#This Row],[JUMLAH ]]</f>
        <v>4000000</v>
      </c>
      <c r="O554" s="187"/>
      <c r="P554" s="180"/>
      <c r="Q554" s="180"/>
    </row>
    <row r="555" spans="1:19" ht="13.2" x14ac:dyDescent="0.25">
      <c r="A555" s="1" t="s">
        <v>374</v>
      </c>
      <c r="B555" s="51" t="s">
        <v>525</v>
      </c>
      <c r="C555" s="52" t="s">
        <v>35</v>
      </c>
      <c r="D555" s="51"/>
      <c r="E555" s="51"/>
      <c r="F555" s="53"/>
      <c r="G555" s="123">
        <f>G556</f>
        <v>114306000</v>
      </c>
      <c r="H555" s="151" t="s">
        <v>525</v>
      </c>
      <c r="I555" s="52" t="s">
        <v>35</v>
      </c>
      <c r="J555" s="51"/>
      <c r="K555" s="51"/>
      <c r="L555" s="53"/>
      <c r="M555" s="53">
        <f>M556</f>
        <v>57153000</v>
      </c>
      <c r="N555" s="324">
        <f>N556</f>
        <v>57153000</v>
      </c>
      <c r="O555" s="207"/>
      <c r="P555" s="180"/>
      <c r="Q555" s="180"/>
      <c r="S555" s="223" t="s">
        <v>509</v>
      </c>
    </row>
    <row r="556" spans="1:19" ht="26.4" x14ac:dyDescent="0.25">
      <c r="A556" s="1" t="s">
        <v>375</v>
      </c>
      <c r="B556" s="48"/>
      <c r="C556" s="49" t="s">
        <v>854</v>
      </c>
      <c r="D556" s="48">
        <v>20</v>
      </c>
      <c r="E556" s="48" t="s">
        <v>26</v>
      </c>
      <c r="F556" s="50">
        <v>5715300</v>
      </c>
      <c r="G556" s="122">
        <f>ROUNDDOWN(D556*F556,-3)</f>
        <v>114306000</v>
      </c>
      <c r="H556" s="150"/>
      <c r="I556" s="201" t="s">
        <v>854</v>
      </c>
      <c r="J556" s="389">
        <v>10</v>
      </c>
      <c r="K556" s="202" t="s">
        <v>26</v>
      </c>
      <c r="L556" s="204">
        <v>5715300</v>
      </c>
      <c r="M556" s="204">
        <f>ROUNDDOWN(J556*L556,-3)</f>
        <v>57153000</v>
      </c>
      <c r="N556" s="376">
        <f>Reviu[[#This Row],[JUMLAH]]-Reviu[[#This Row],[JUMLAH ]]</f>
        <v>57153000</v>
      </c>
      <c r="O556" s="187"/>
      <c r="P556" s="180"/>
      <c r="Q556" s="180"/>
    </row>
    <row r="557" spans="1:19" ht="13.2" x14ac:dyDescent="0.25">
      <c r="A557" s="1" t="s">
        <v>376</v>
      </c>
      <c r="B557" s="42" t="s">
        <v>91</v>
      </c>
      <c r="C557" s="43" t="s">
        <v>855</v>
      </c>
      <c r="D557" s="42"/>
      <c r="E557" s="42"/>
      <c r="F557" s="44"/>
      <c r="G557" s="120">
        <f>SUM(G558,G564,G566)</f>
        <v>330540000</v>
      </c>
      <c r="H557" s="148" t="s">
        <v>91</v>
      </c>
      <c r="I557" s="43" t="s">
        <v>855</v>
      </c>
      <c r="J557" s="42"/>
      <c r="K557" s="42"/>
      <c r="L557" s="44"/>
      <c r="M557" s="44">
        <f>SUM(M558,M564,M566)</f>
        <v>226128000</v>
      </c>
      <c r="N557" s="313">
        <f>SUM(N558,N564,N566)</f>
        <v>104412000</v>
      </c>
      <c r="O557" s="207"/>
      <c r="P557" s="384" t="s">
        <v>507</v>
      </c>
      <c r="Q557" s="384" t="s">
        <v>509</v>
      </c>
      <c r="S557" s="223"/>
    </row>
    <row r="558" spans="1:19" ht="13.2" x14ac:dyDescent="0.25">
      <c r="A558" s="1" t="s">
        <v>856</v>
      </c>
      <c r="B558" s="45" t="s">
        <v>523</v>
      </c>
      <c r="C558" s="46" t="s">
        <v>24</v>
      </c>
      <c r="D558" s="45"/>
      <c r="E558" s="45"/>
      <c r="F558" s="47"/>
      <c r="G558" s="121">
        <f>SUM(G559:G563)</f>
        <v>46000000</v>
      </c>
      <c r="H558" s="149" t="s">
        <v>523</v>
      </c>
      <c r="I558" s="46" t="s">
        <v>24</v>
      </c>
      <c r="J558" s="45"/>
      <c r="K558" s="45"/>
      <c r="L558" s="47"/>
      <c r="M558" s="47">
        <f>SUM(M559:M563)</f>
        <v>23500000</v>
      </c>
      <c r="N558" s="323">
        <f>SUM(N559:N563)</f>
        <v>22500000</v>
      </c>
      <c r="O558" s="207"/>
      <c r="P558" s="180"/>
      <c r="Q558" s="180"/>
      <c r="S558" s="223" t="s">
        <v>509</v>
      </c>
    </row>
    <row r="559" spans="1:19" ht="13.2" x14ac:dyDescent="0.25">
      <c r="A559" s="1" t="s">
        <v>857</v>
      </c>
      <c r="B559" s="48"/>
      <c r="C559" s="49" t="s">
        <v>554</v>
      </c>
      <c r="D559" s="48">
        <v>280</v>
      </c>
      <c r="E559" s="48" t="s">
        <v>26</v>
      </c>
      <c r="F559" s="50">
        <v>75000</v>
      </c>
      <c r="G559" s="122">
        <f>ROUNDDOWN(D559*F559,-3)</f>
        <v>21000000</v>
      </c>
      <c r="H559" s="150"/>
      <c r="I559" s="201" t="s">
        <v>554</v>
      </c>
      <c r="J559" s="389">
        <v>100</v>
      </c>
      <c r="K559" s="202" t="s">
        <v>26</v>
      </c>
      <c r="L559" s="204">
        <v>75000</v>
      </c>
      <c r="M559" s="204">
        <f>ROUNDDOWN(J559*L559,-3)</f>
        <v>7500000</v>
      </c>
      <c r="N559" s="376">
        <f>Reviu[[#This Row],[JUMLAH]]-Reviu[[#This Row],[JUMLAH ]]</f>
        <v>13500000</v>
      </c>
      <c r="O559" s="187"/>
      <c r="P559" s="180"/>
      <c r="Q559" s="180"/>
    </row>
    <row r="560" spans="1:19" ht="13.2" x14ac:dyDescent="0.25">
      <c r="A560" s="1" t="s">
        <v>858</v>
      </c>
      <c r="B560" s="48"/>
      <c r="C560" s="49" t="s">
        <v>555</v>
      </c>
      <c r="D560" s="48">
        <v>5</v>
      </c>
      <c r="E560" s="48" t="s">
        <v>120</v>
      </c>
      <c r="F560" s="50">
        <v>1500000</v>
      </c>
      <c r="G560" s="122">
        <f>ROUNDDOWN(D560*F560,-3)</f>
        <v>7500000</v>
      </c>
      <c r="H560" s="150"/>
      <c r="I560" s="201" t="s">
        <v>555</v>
      </c>
      <c r="J560" s="389">
        <v>3</v>
      </c>
      <c r="K560" s="202" t="s">
        <v>120</v>
      </c>
      <c r="L560" s="204">
        <v>1500000</v>
      </c>
      <c r="M560" s="204">
        <f>ROUNDDOWN(J560*L560,-3)</f>
        <v>4500000</v>
      </c>
      <c r="N560" s="376">
        <f>Reviu[[#This Row],[JUMLAH]]-Reviu[[#This Row],[JUMLAH ]]</f>
        <v>3000000</v>
      </c>
      <c r="O560" s="187"/>
      <c r="P560" s="180"/>
      <c r="Q560" s="180"/>
    </row>
    <row r="561" spans="1:19" ht="13.2" x14ac:dyDescent="0.25">
      <c r="A561" s="1" t="s">
        <v>859</v>
      </c>
      <c r="B561" s="48"/>
      <c r="C561" s="49" t="s">
        <v>556</v>
      </c>
      <c r="D561" s="48">
        <v>4</v>
      </c>
      <c r="E561" s="48" t="s">
        <v>120</v>
      </c>
      <c r="F561" s="50">
        <v>1500000</v>
      </c>
      <c r="G561" s="122">
        <f>ROUNDDOWN(D561*F561,-3)</f>
        <v>6000000</v>
      </c>
      <c r="H561" s="150"/>
      <c r="I561" s="201" t="s">
        <v>556</v>
      </c>
      <c r="J561" s="389">
        <v>3</v>
      </c>
      <c r="K561" s="202" t="s">
        <v>120</v>
      </c>
      <c r="L561" s="204">
        <v>1500000</v>
      </c>
      <c r="M561" s="204">
        <f>ROUNDDOWN(J561*L561,-3)</f>
        <v>4500000</v>
      </c>
      <c r="N561" s="376">
        <f>Reviu[[#This Row],[JUMLAH]]-Reviu[[#This Row],[JUMLAH ]]</f>
        <v>1500000</v>
      </c>
      <c r="O561" s="187"/>
      <c r="P561" s="180"/>
      <c r="Q561" s="180"/>
    </row>
    <row r="562" spans="1:19" ht="13.2" x14ac:dyDescent="0.25">
      <c r="A562" s="1" t="s">
        <v>860</v>
      </c>
      <c r="B562" s="48"/>
      <c r="C562" s="49" t="s">
        <v>557</v>
      </c>
      <c r="D562" s="48">
        <v>4</v>
      </c>
      <c r="E562" s="48" t="s">
        <v>120</v>
      </c>
      <c r="F562" s="50">
        <v>1000000</v>
      </c>
      <c r="G562" s="122">
        <f>ROUNDDOWN(D562*F562,-3)</f>
        <v>4000000</v>
      </c>
      <c r="H562" s="150"/>
      <c r="I562" s="201" t="s">
        <v>557</v>
      </c>
      <c r="J562" s="389">
        <v>3</v>
      </c>
      <c r="K562" s="202" t="s">
        <v>120</v>
      </c>
      <c r="L562" s="204">
        <v>1000000</v>
      </c>
      <c r="M562" s="204">
        <f>ROUNDDOWN(J562*L562,-3)</f>
        <v>3000000</v>
      </c>
      <c r="N562" s="376">
        <f>Reviu[[#This Row],[JUMLAH]]-Reviu[[#This Row],[JUMLAH ]]</f>
        <v>1000000</v>
      </c>
      <c r="O562" s="187"/>
      <c r="P562" s="180"/>
      <c r="Q562" s="180"/>
    </row>
    <row r="563" spans="1:19" ht="13.2" x14ac:dyDescent="0.25">
      <c r="A563" s="1" t="s">
        <v>861</v>
      </c>
      <c r="B563" s="48"/>
      <c r="C563" s="49" t="s">
        <v>789</v>
      </c>
      <c r="D563" s="48">
        <v>30</v>
      </c>
      <c r="E563" s="48" t="s">
        <v>59</v>
      </c>
      <c r="F563" s="50">
        <v>250000</v>
      </c>
      <c r="G563" s="122">
        <f>ROUNDDOWN(D563*F563,-3)</f>
        <v>7500000</v>
      </c>
      <c r="H563" s="150"/>
      <c r="I563" s="201" t="s">
        <v>789</v>
      </c>
      <c r="J563" s="389">
        <v>16</v>
      </c>
      <c r="K563" s="202" t="s">
        <v>59</v>
      </c>
      <c r="L563" s="204">
        <v>250000</v>
      </c>
      <c r="M563" s="204">
        <f>ROUNDDOWN(J563*L563,-3)</f>
        <v>4000000</v>
      </c>
      <c r="N563" s="376">
        <f>Reviu[[#This Row],[JUMLAH]]-Reviu[[#This Row],[JUMLAH ]]</f>
        <v>3500000</v>
      </c>
      <c r="O563" s="187"/>
      <c r="P563" s="180"/>
      <c r="Q563" s="180"/>
    </row>
    <row r="564" spans="1:19" ht="13.2" x14ac:dyDescent="0.25">
      <c r="A564" s="1" t="s">
        <v>862</v>
      </c>
      <c r="B564" s="45" t="s">
        <v>524</v>
      </c>
      <c r="C564" s="46" t="s">
        <v>73</v>
      </c>
      <c r="D564" s="45"/>
      <c r="E564" s="45"/>
      <c r="F564" s="47"/>
      <c r="G564" s="121">
        <f>G565</f>
        <v>1000000</v>
      </c>
      <c r="H564" s="149" t="s">
        <v>524</v>
      </c>
      <c r="I564" s="46" t="s">
        <v>73</v>
      </c>
      <c r="J564" s="45"/>
      <c r="K564" s="45"/>
      <c r="L564" s="47"/>
      <c r="M564" s="47">
        <f>M565</f>
        <v>1000000</v>
      </c>
      <c r="N564" s="323">
        <f>N565</f>
        <v>0</v>
      </c>
      <c r="O564" s="207"/>
      <c r="P564" s="180"/>
      <c r="Q564" s="180"/>
      <c r="S564" s="223" t="s">
        <v>509</v>
      </c>
    </row>
    <row r="565" spans="1:19" ht="26.4" x14ac:dyDescent="0.25">
      <c r="A565" s="1" t="s">
        <v>863</v>
      </c>
      <c r="B565" s="48"/>
      <c r="C565" s="49" t="s">
        <v>846</v>
      </c>
      <c r="D565" s="48">
        <v>4</v>
      </c>
      <c r="E565" s="48" t="s">
        <v>120</v>
      </c>
      <c r="F565" s="50">
        <v>250000</v>
      </c>
      <c r="G565" s="122">
        <f>ROUNDDOWN(D565*F565,-3)</f>
        <v>1000000</v>
      </c>
      <c r="H565" s="150"/>
      <c r="I565" s="49" t="s">
        <v>1090</v>
      </c>
      <c r="J565" s="48">
        <v>4</v>
      </c>
      <c r="K565" s="48" t="s">
        <v>120</v>
      </c>
      <c r="L565" s="50">
        <v>250000</v>
      </c>
      <c r="M565" s="50">
        <f>ROUNDDOWN(J565*L565,-3)</f>
        <v>1000000</v>
      </c>
      <c r="N565" s="247">
        <f>Reviu[[#This Row],[JUMLAH]]-Reviu[[#This Row],[JUMLAH ]]</f>
        <v>0</v>
      </c>
      <c r="O565" s="178"/>
      <c r="P565" s="180"/>
      <c r="Q565" s="180"/>
    </row>
    <row r="566" spans="1:19" ht="13.2" x14ac:dyDescent="0.25">
      <c r="A566" s="1" t="s">
        <v>377</v>
      </c>
      <c r="B566" s="45" t="s">
        <v>525</v>
      </c>
      <c r="C566" s="46" t="s">
        <v>35</v>
      </c>
      <c r="D566" s="45"/>
      <c r="E566" s="45"/>
      <c r="F566" s="47"/>
      <c r="G566" s="121">
        <f>G567</f>
        <v>283540000</v>
      </c>
      <c r="H566" s="149" t="s">
        <v>525</v>
      </c>
      <c r="I566" s="46" t="s">
        <v>35</v>
      </c>
      <c r="J566" s="45"/>
      <c r="K566" s="45"/>
      <c r="L566" s="47"/>
      <c r="M566" s="47">
        <f>M567</f>
        <v>201628000</v>
      </c>
      <c r="N566" s="323">
        <f>N567</f>
        <v>81912000</v>
      </c>
      <c r="O566" s="207"/>
      <c r="P566" s="180"/>
      <c r="Q566" s="180"/>
      <c r="S566" s="223" t="s">
        <v>509</v>
      </c>
    </row>
    <row r="567" spans="1:19" ht="13.2" x14ac:dyDescent="0.25">
      <c r="A567" s="1" t="s">
        <v>378</v>
      </c>
      <c r="B567" s="48"/>
      <c r="C567" s="49" t="s">
        <v>864</v>
      </c>
      <c r="D567" s="48">
        <v>45</v>
      </c>
      <c r="E567" s="48" t="s">
        <v>26</v>
      </c>
      <c r="F567" s="50">
        <v>6300889</v>
      </c>
      <c r="G567" s="122">
        <f>ROUNDDOWN(D567*F567,-3)</f>
        <v>283540000</v>
      </c>
      <c r="H567" s="150"/>
      <c r="I567" s="201" t="s">
        <v>864</v>
      </c>
      <c r="J567" s="389">
        <v>32</v>
      </c>
      <c r="K567" s="202" t="s">
        <v>26</v>
      </c>
      <c r="L567" s="204">
        <v>6300889</v>
      </c>
      <c r="M567" s="204">
        <f>ROUNDDOWN(J567*L567,-3)</f>
        <v>201628000</v>
      </c>
      <c r="N567" s="376">
        <f>Reviu[[#This Row],[JUMLAH]]-Reviu[[#This Row],[JUMLAH ]]</f>
        <v>81912000</v>
      </c>
      <c r="O567" s="187"/>
      <c r="P567" s="180"/>
      <c r="Q567" s="180"/>
    </row>
    <row r="568" spans="1:19" ht="26.4" x14ac:dyDescent="0.25">
      <c r="A568" s="1" t="s">
        <v>379</v>
      </c>
      <c r="B568" s="106" t="s">
        <v>865</v>
      </c>
      <c r="C568" s="107" t="s">
        <v>380</v>
      </c>
      <c r="D568" s="106"/>
      <c r="E568" s="106" t="s">
        <v>553</v>
      </c>
      <c r="F568" s="108"/>
      <c r="G568" s="141">
        <f>G569</f>
        <v>104311000</v>
      </c>
      <c r="H568" s="170" t="s">
        <v>865</v>
      </c>
      <c r="I568" s="107" t="s">
        <v>380</v>
      </c>
      <c r="J568" s="106"/>
      <c r="K568" s="106" t="s">
        <v>553</v>
      </c>
      <c r="L568" s="108"/>
      <c r="M568" s="108">
        <f>M569</f>
        <v>93311000</v>
      </c>
      <c r="N568" s="347">
        <f>N569</f>
        <v>11000000</v>
      </c>
      <c r="O568" s="207"/>
      <c r="P568" s="180"/>
      <c r="Q568" s="180"/>
    </row>
    <row r="569" spans="1:19" ht="13.2" x14ac:dyDescent="0.25">
      <c r="A569" s="1" t="s">
        <v>381</v>
      </c>
      <c r="B569" s="54" t="s">
        <v>21</v>
      </c>
      <c r="C569" s="55" t="s">
        <v>866</v>
      </c>
      <c r="D569" s="54"/>
      <c r="E569" s="54"/>
      <c r="F569" s="56"/>
      <c r="G569" s="124">
        <f>SUM(G570,G576)</f>
        <v>104311000</v>
      </c>
      <c r="H569" s="152" t="s">
        <v>21</v>
      </c>
      <c r="I569" s="55" t="s">
        <v>866</v>
      </c>
      <c r="J569" s="54"/>
      <c r="K569" s="54"/>
      <c r="L569" s="56"/>
      <c r="M569" s="56">
        <f>SUM(M570,M576)</f>
        <v>93311000</v>
      </c>
      <c r="N569" s="326">
        <f>SUM(N570,N576)</f>
        <v>11000000</v>
      </c>
      <c r="O569" s="207"/>
      <c r="P569" s="384" t="s">
        <v>507</v>
      </c>
      <c r="Q569" s="384" t="s">
        <v>509</v>
      </c>
      <c r="S569" s="223"/>
    </row>
    <row r="570" spans="1:19" ht="13.2" x14ac:dyDescent="0.25">
      <c r="A570" s="1" t="s">
        <v>382</v>
      </c>
      <c r="B570" s="51" t="s">
        <v>523</v>
      </c>
      <c r="C570" s="52" t="s">
        <v>24</v>
      </c>
      <c r="D570" s="51"/>
      <c r="E570" s="51"/>
      <c r="F570" s="53"/>
      <c r="G570" s="123">
        <f>SUM(G571:G575)</f>
        <v>35500000</v>
      </c>
      <c r="H570" s="151" t="s">
        <v>523</v>
      </c>
      <c r="I570" s="52" t="s">
        <v>24</v>
      </c>
      <c r="J570" s="51"/>
      <c r="K570" s="51"/>
      <c r="L570" s="53"/>
      <c r="M570" s="53">
        <f>SUM(M571:M575)</f>
        <v>24500000</v>
      </c>
      <c r="N570" s="324">
        <f>SUM(N571:N575)</f>
        <v>11000000</v>
      </c>
      <c r="O570" s="207"/>
      <c r="P570" s="180"/>
      <c r="Q570" s="180"/>
      <c r="S570" s="223" t="s">
        <v>509</v>
      </c>
    </row>
    <row r="571" spans="1:19" ht="13.2" x14ac:dyDescent="0.25">
      <c r="A571" s="1" t="s">
        <v>383</v>
      </c>
      <c r="B571" s="48"/>
      <c r="C571" s="49" t="s">
        <v>554</v>
      </c>
      <c r="D571" s="48">
        <v>180</v>
      </c>
      <c r="E571" s="48" t="s">
        <v>26</v>
      </c>
      <c r="F571" s="50">
        <v>75000</v>
      </c>
      <c r="G571" s="122">
        <f>ROUNDDOWN(D571*F571,-3)</f>
        <v>13500000</v>
      </c>
      <c r="H571" s="150"/>
      <c r="I571" s="201" t="s">
        <v>554</v>
      </c>
      <c r="J571" s="389">
        <v>100</v>
      </c>
      <c r="K571" s="202" t="s">
        <v>26</v>
      </c>
      <c r="L571" s="204">
        <v>75000</v>
      </c>
      <c r="M571" s="204">
        <f>ROUNDDOWN(J571*L571,-3)</f>
        <v>7500000</v>
      </c>
      <c r="N571" s="376">
        <f>Reviu[[#This Row],[JUMLAH]]-Reviu[[#This Row],[JUMLAH ]]</f>
        <v>6000000</v>
      </c>
      <c r="O571" s="187"/>
      <c r="P571" s="180"/>
      <c r="Q571" s="180"/>
    </row>
    <row r="572" spans="1:19" ht="13.2" x14ac:dyDescent="0.25">
      <c r="A572" s="22" t="s">
        <v>384</v>
      </c>
      <c r="B572" s="48"/>
      <c r="C572" s="49" t="s">
        <v>555</v>
      </c>
      <c r="D572" s="48">
        <v>4</v>
      </c>
      <c r="E572" s="48" t="s">
        <v>120</v>
      </c>
      <c r="F572" s="50">
        <v>1500000</v>
      </c>
      <c r="G572" s="122">
        <f>ROUNDDOWN(D572*F572,-3)</f>
        <v>6000000</v>
      </c>
      <c r="H572" s="150"/>
      <c r="I572" s="201" t="s">
        <v>555</v>
      </c>
      <c r="J572" s="389">
        <v>3</v>
      </c>
      <c r="K572" s="202" t="s">
        <v>120</v>
      </c>
      <c r="L572" s="204">
        <v>1500000</v>
      </c>
      <c r="M572" s="204">
        <f>ROUNDDOWN(J572*L572,-3)</f>
        <v>4500000</v>
      </c>
      <c r="N572" s="376">
        <f>Reviu[[#This Row],[JUMLAH]]-Reviu[[#This Row],[JUMLAH ]]</f>
        <v>1500000</v>
      </c>
      <c r="O572" s="187"/>
      <c r="P572" s="180"/>
      <c r="Q572" s="180"/>
    </row>
    <row r="573" spans="1:19" ht="13.2" x14ac:dyDescent="0.25">
      <c r="A573" s="1" t="s">
        <v>385</v>
      </c>
      <c r="B573" s="48"/>
      <c r="C573" s="49" t="s">
        <v>556</v>
      </c>
      <c r="D573" s="48">
        <v>4</v>
      </c>
      <c r="E573" s="48" t="s">
        <v>120</v>
      </c>
      <c r="F573" s="50">
        <v>1500000</v>
      </c>
      <c r="G573" s="122">
        <f>ROUNDDOWN(D573*F573,-3)</f>
        <v>6000000</v>
      </c>
      <c r="H573" s="150"/>
      <c r="I573" s="201" t="s">
        <v>556</v>
      </c>
      <c r="J573" s="389">
        <v>3</v>
      </c>
      <c r="K573" s="202" t="s">
        <v>120</v>
      </c>
      <c r="L573" s="204">
        <v>1500000</v>
      </c>
      <c r="M573" s="204">
        <f>ROUNDDOWN(J573*L573,-3)</f>
        <v>4500000</v>
      </c>
      <c r="N573" s="376">
        <f>Reviu[[#This Row],[JUMLAH]]-Reviu[[#This Row],[JUMLAH ]]</f>
        <v>1500000</v>
      </c>
      <c r="O573" s="187"/>
      <c r="P573" s="180"/>
      <c r="Q573" s="180"/>
    </row>
    <row r="574" spans="1:19" ht="13.2" x14ac:dyDescent="0.25">
      <c r="A574" s="1" t="s">
        <v>386</v>
      </c>
      <c r="B574" s="48"/>
      <c r="C574" s="49" t="s">
        <v>557</v>
      </c>
      <c r="D574" s="48">
        <v>4</v>
      </c>
      <c r="E574" s="48" t="s">
        <v>120</v>
      </c>
      <c r="F574" s="50">
        <v>1000000</v>
      </c>
      <c r="G574" s="122">
        <f>ROUNDDOWN(D574*F574,-3)</f>
        <v>4000000</v>
      </c>
      <c r="H574" s="150"/>
      <c r="I574" s="201" t="s">
        <v>557</v>
      </c>
      <c r="J574" s="389">
        <v>3</v>
      </c>
      <c r="K574" s="202" t="s">
        <v>120</v>
      </c>
      <c r="L574" s="204">
        <v>1000000</v>
      </c>
      <c r="M574" s="204">
        <f>ROUNDDOWN(J574*L574,-3)</f>
        <v>3000000</v>
      </c>
      <c r="N574" s="376">
        <f>Reviu[[#This Row],[JUMLAH]]-Reviu[[#This Row],[JUMLAH ]]</f>
        <v>1000000</v>
      </c>
      <c r="O574" s="187"/>
      <c r="P574" s="180"/>
      <c r="Q574" s="180"/>
    </row>
    <row r="575" spans="1:19" ht="13.2" x14ac:dyDescent="0.25">
      <c r="A575" s="1" t="s">
        <v>387</v>
      </c>
      <c r="B575" s="48"/>
      <c r="C575" s="49" t="s">
        <v>829</v>
      </c>
      <c r="D575" s="48">
        <v>12</v>
      </c>
      <c r="E575" s="48" t="s">
        <v>59</v>
      </c>
      <c r="F575" s="50">
        <v>500000</v>
      </c>
      <c r="G575" s="122">
        <f>ROUNDDOWN(D575*F575,-3)</f>
        <v>6000000</v>
      </c>
      <c r="H575" s="150"/>
      <c r="I575" s="201" t="s">
        <v>829</v>
      </c>
      <c r="J575" s="389">
        <v>10</v>
      </c>
      <c r="K575" s="202" t="s">
        <v>59</v>
      </c>
      <c r="L575" s="204">
        <v>500000</v>
      </c>
      <c r="M575" s="204">
        <f>ROUNDDOWN(J575*L575,-3)</f>
        <v>5000000</v>
      </c>
      <c r="N575" s="376">
        <f>Reviu[[#This Row],[JUMLAH]]-Reviu[[#This Row],[JUMLAH ]]</f>
        <v>1000000</v>
      </c>
      <c r="O575" s="187"/>
      <c r="P575" s="180"/>
      <c r="Q575" s="180"/>
    </row>
    <row r="576" spans="1:19" ht="13.2" x14ac:dyDescent="0.25">
      <c r="A576" s="1" t="s">
        <v>389</v>
      </c>
      <c r="B576" s="51" t="s">
        <v>525</v>
      </c>
      <c r="C576" s="52" t="s">
        <v>35</v>
      </c>
      <c r="D576" s="51"/>
      <c r="E576" s="51"/>
      <c r="F576" s="53"/>
      <c r="G576" s="123">
        <f>G577</f>
        <v>68811000</v>
      </c>
      <c r="H576" s="151" t="s">
        <v>525</v>
      </c>
      <c r="I576" s="52" t="s">
        <v>35</v>
      </c>
      <c r="J576" s="51"/>
      <c r="K576" s="51"/>
      <c r="L576" s="53"/>
      <c r="M576" s="53">
        <f>M577</f>
        <v>68811000</v>
      </c>
      <c r="N576" s="324">
        <f>N577</f>
        <v>0</v>
      </c>
      <c r="O576" s="207"/>
      <c r="P576" s="180"/>
      <c r="Q576" s="180"/>
      <c r="S576" s="223" t="s">
        <v>509</v>
      </c>
    </row>
    <row r="577" spans="1:19" ht="13.2" x14ac:dyDescent="0.25">
      <c r="A577" s="1" t="s">
        <v>390</v>
      </c>
      <c r="B577" s="48"/>
      <c r="C577" s="49" t="s">
        <v>867</v>
      </c>
      <c r="D577" s="48">
        <v>15</v>
      </c>
      <c r="E577" s="48" t="s">
        <v>26</v>
      </c>
      <c r="F577" s="50">
        <v>4587400</v>
      </c>
      <c r="G577" s="122">
        <f>ROUNDDOWN(D577*F577,-3)</f>
        <v>68811000</v>
      </c>
      <c r="H577" s="150"/>
      <c r="I577" s="49" t="s">
        <v>867</v>
      </c>
      <c r="J577" s="48">
        <v>15</v>
      </c>
      <c r="K577" s="48" t="s">
        <v>26</v>
      </c>
      <c r="L577" s="50">
        <v>4587400</v>
      </c>
      <c r="M577" s="50">
        <f>ROUNDDOWN(J577*L577,-3)</f>
        <v>68811000</v>
      </c>
      <c r="N577" s="247">
        <f>Reviu[[#This Row],[JUMLAH]]-Reviu[[#This Row],[JUMLAH ]]</f>
        <v>0</v>
      </c>
      <c r="O577" s="178"/>
      <c r="P577" s="180"/>
      <c r="Q577" s="180"/>
    </row>
    <row r="578" spans="1:19" ht="13.2" x14ac:dyDescent="0.25">
      <c r="A578" s="1" t="s">
        <v>391</v>
      </c>
      <c r="B578" s="75" t="s">
        <v>392</v>
      </c>
      <c r="C578" s="76" t="s">
        <v>393</v>
      </c>
      <c r="D578" s="75">
        <v>1</v>
      </c>
      <c r="E578" s="75" t="s">
        <v>317</v>
      </c>
      <c r="F578" s="77"/>
      <c r="G578" s="131">
        <f>G579</f>
        <v>528803000</v>
      </c>
      <c r="H578" s="159" t="s">
        <v>392</v>
      </c>
      <c r="I578" s="76" t="s">
        <v>393</v>
      </c>
      <c r="J578" s="75">
        <v>1</v>
      </c>
      <c r="K578" s="75" t="s">
        <v>317</v>
      </c>
      <c r="L578" s="77"/>
      <c r="M578" s="77">
        <f>M579</f>
        <v>533521000</v>
      </c>
      <c r="N578" s="356">
        <f>N579</f>
        <v>-4718000</v>
      </c>
      <c r="O578" s="207"/>
      <c r="P578" s="180"/>
      <c r="Q578" s="180"/>
    </row>
    <row r="579" spans="1:19" ht="13.2" x14ac:dyDescent="0.25">
      <c r="A579" s="1" t="s">
        <v>394</v>
      </c>
      <c r="B579" s="277" t="s">
        <v>605</v>
      </c>
      <c r="C579" s="278" t="s">
        <v>395</v>
      </c>
      <c r="D579" s="277"/>
      <c r="E579" s="277" t="s">
        <v>553</v>
      </c>
      <c r="F579" s="279"/>
      <c r="G579" s="280">
        <f>SUM(G580,G590,G600,G611,G621,G631,G641)</f>
        <v>528803000</v>
      </c>
      <c r="H579" s="281" t="s">
        <v>605</v>
      </c>
      <c r="I579" s="278" t="s">
        <v>395</v>
      </c>
      <c r="J579" s="277"/>
      <c r="K579" s="277" t="s">
        <v>553</v>
      </c>
      <c r="L579" s="279"/>
      <c r="M579" s="279">
        <f>SUM(M580,M590,M600,M611,M621,M631,M641,M651)</f>
        <v>533521000</v>
      </c>
      <c r="N579" s="316">
        <f>SUM(N580,N590,N600,N611,N621,N631,N641,N651)</f>
        <v>-4718000</v>
      </c>
      <c r="O579" s="207"/>
      <c r="P579" s="180"/>
      <c r="Q579" s="180"/>
    </row>
    <row r="580" spans="1:19" ht="13.2" x14ac:dyDescent="0.25">
      <c r="A580" s="1" t="s">
        <v>396</v>
      </c>
      <c r="B580" s="63" t="s">
        <v>21</v>
      </c>
      <c r="C580" s="64" t="s">
        <v>868</v>
      </c>
      <c r="D580" s="63"/>
      <c r="E580" s="63"/>
      <c r="F580" s="65"/>
      <c r="G580" s="127">
        <f>SUM(G581,G586,G588)</f>
        <v>60878000</v>
      </c>
      <c r="H580" s="155" t="s">
        <v>21</v>
      </c>
      <c r="I580" s="64" t="s">
        <v>868</v>
      </c>
      <c r="J580" s="63"/>
      <c r="K580" s="63"/>
      <c r="L580" s="65"/>
      <c r="M580" s="65">
        <f>SUM(M581,M586,M588)</f>
        <v>42660000</v>
      </c>
      <c r="N580" s="327">
        <f>SUM(N581,N586,N588)</f>
        <v>18218000</v>
      </c>
      <c r="O580" s="207"/>
      <c r="P580" s="384" t="s">
        <v>505</v>
      </c>
      <c r="Q580" s="384" t="s">
        <v>510</v>
      </c>
      <c r="S580" s="223"/>
    </row>
    <row r="581" spans="1:19" ht="13.2" x14ac:dyDescent="0.25">
      <c r="A581" s="1" t="s">
        <v>397</v>
      </c>
      <c r="B581" s="57" t="s">
        <v>523</v>
      </c>
      <c r="C581" s="58" t="s">
        <v>24</v>
      </c>
      <c r="D581" s="57"/>
      <c r="E581" s="57"/>
      <c r="F581" s="59"/>
      <c r="G581" s="125">
        <f>SUM(G582:G585)</f>
        <v>19750000</v>
      </c>
      <c r="H581" s="153" t="s">
        <v>523</v>
      </c>
      <c r="I581" s="58" t="s">
        <v>24</v>
      </c>
      <c r="J581" s="57"/>
      <c r="K581" s="57"/>
      <c r="L581" s="59"/>
      <c r="M581" s="59">
        <f>SUM(M582:M585)</f>
        <v>14250000</v>
      </c>
      <c r="N581" s="325">
        <f>SUM(N582:N585)</f>
        <v>5500000</v>
      </c>
      <c r="O581" s="207"/>
      <c r="P581" s="180"/>
      <c r="Q581" s="180"/>
      <c r="R581" s="252" t="s">
        <v>393</v>
      </c>
      <c r="S581" s="223" t="s">
        <v>510</v>
      </c>
    </row>
    <row r="582" spans="1:19" ht="13.2" x14ac:dyDescent="0.25">
      <c r="A582" s="1" t="s">
        <v>398</v>
      </c>
      <c r="B582" s="48"/>
      <c r="C582" s="49" t="s">
        <v>554</v>
      </c>
      <c r="D582" s="48">
        <v>50</v>
      </c>
      <c r="E582" s="48" t="s">
        <v>26</v>
      </c>
      <c r="F582" s="50">
        <v>75000</v>
      </c>
      <c r="G582" s="122">
        <f>ROUNDDOWN(D582*F582,-3)</f>
        <v>3750000</v>
      </c>
      <c r="H582" s="150"/>
      <c r="I582" s="201" t="s">
        <v>554</v>
      </c>
      <c r="J582" s="389">
        <v>30</v>
      </c>
      <c r="K582" s="202" t="s">
        <v>26</v>
      </c>
      <c r="L582" s="204">
        <v>75000</v>
      </c>
      <c r="M582" s="204">
        <f>ROUNDDOWN(J582*L582,-3)</f>
        <v>2250000</v>
      </c>
      <c r="N582" s="376">
        <f>Reviu[[#This Row],[JUMLAH]]-Reviu[[#This Row],[JUMLAH ]]</f>
        <v>1500000</v>
      </c>
      <c r="O582" s="187"/>
      <c r="P582" s="180"/>
      <c r="Q582" s="180"/>
    </row>
    <row r="583" spans="1:19" ht="13.2" x14ac:dyDescent="0.25">
      <c r="A583" s="1" t="s">
        <v>399</v>
      </c>
      <c r="B583" s="48"/>
      <c r="C583" s="49" t="s">
        <v>555</v>
      </c>
      <c r="D583" s="48">
        <v>4</v>
      </c>
      <c r="E583" s="48" t="s">
        <v>120</v>
      </c>
      <c r="F583" s="50">
        <v>1500000</v>
      </c>
      <c r="G583" s="122">
        <f>ROUNDDOWN(D583*F583,-3)</f>
        <v>6000000</v>
      </c>
      <c r="H583" s="150"/>
      <c r="I583" s="49" t="s">
        <v>555</v>
      </c>
      <c r="J583" s="48">
        <v>3</v>
      </c>
      <c r="K583" s="48" t="s">
        <v>120</v>
      </c>
      <c r="L583" s="50">
        <v>1500000</v>
      </c>
      <c r="M583" s="50">
        <f>ROUNDDOWN(J583*L583,-3)</f>
        <v>4500000</v>
      </c>
      <c r="N583" s="247">
        <f>Reviu[[#This Row],[JUMLAH]]-Reviu[[#This Row],[JUMLAH ]]</f>
        <v>1500000</v>
      </c>
      <c r="O583" s="207"/>
      <c r="P583" s="180"/>
      <c r="Q583" s="180"/>
    </row>
    <row r="584" spans="1:19" ht="13.2" x14ac:dyDescent="0.25">
      <c r="A584" s="1" t="s">
        <v>400</v>
      </c>
      <c r="B584" s="48"/>
      <c r="C584" s="49" t="s">
        <v>556</v>
      </c>
      <c r="D584" s="48">
        <v>4</v>
      </c>
      <c r="E584" s="48" t="s">
        <v>120</v>
      </c>
      <c r="F584" s="50">
        <v>1500000</v>
      </c>
      <c r="G584" s="122">
        <f>ROUNDDOWN(D584*F584,-3)</f>
        <v>6000000</v>
      </c>
      <c r="H584" s="150"/>
      <c r="I584" s="49" t="s">
        <v>556</v>
      </c>
      <c r="J584" s="48">
        <v>3</v>
      </c>
      <c r="K584" s="48" t="s">
        <v>120</v>
      </c>
      <c r="L584" s="50">
        <v>1500000</v>
      </c>
      <c r="M584" s="50">
        <f>ROUNDDOWN(J584*L584,-3)</f>
        <v>4500000</v>
      </c>
      <c r="N584" s="247">
        <f>Reviu[[#This Row],[JUMLAH]]-Reviu[[#This Row],[JUMLAH ]]</f>
        <v>1500000</v>
      </c>
      <c r="O584" s="207"/>
      <c r="P584" s="180"/>
      <c r="Q584" s="180"/>
    </row>
    <row r="585" spans="1:19" ht="13.2" x14ac:dyDescent="0.25">
      <c r="A585" s="1" t="s">
        <v>401</v>
      </c>
      <c r="B585" s="48"/>
      <c r="C585" s="49" t="s">
        <v>557</v>
      </c>
      <c r="D585" s="48">
        <v>4</v>
      </c>
      <c r="E585" s="48" t="s">
        <v>120</v>
      </c>
      <c r="F585" s="50">
        <v>1000000</v>
      </c>
      <c r="G585" s="122">
        <f>ROUNDDOWN(D585*F585,-3)</f>
        <v>4000000</v>
      </c>
      <c r="H585" s="150"/>
      <c r="I585" s="49" t="s">
        <v>557</v>
      </c>
      <c r="J585" s="48">
        <v>3</v>
      </c>
      <c r="K585" s="48" t="s">
        <v>120</v>
      </c>
      <c r="L585" s="50">
        <v>1000000</v>
      </c>
      <c r="M585" s="50">
        <f>ROUNDDOWN(J585*L585,-3)</f>
        <v>3000000</v>
      </c>
      <c r="N585" s="247">
        <f>Reviu[[#This Row],[JUMLAH]]-Reviu[[#This Row],[JUMLAH ]]</f>
        <v>1000000</v>
      </c>
      <c r="O585" s="207"/>
      <c r="P585" s="180"/>
      <c r="Q585" s="180"/>
    </row>
    <row r="586" spans="1:19" ht="13.2" x14ac:dyDescent="0.25">
      <c r="A586" s="1" t="s">
        <v>402</v>
      </c>
      <c r="B586" s="51" t="s">
        <v>525</v>
      </c>
      <c r="C586" s="52" t="s">
        <v>35</v>
      </c>
      <c r="D586" s="51"/>
      <c r="E586" s="51"/>
      <c r="F586" s="53"/>
      <c r="G586" s="123">
        <f>G587</f>
        <v>37528000</v>
      </c>
      <c r="H586" s="151" t="s">
        <v>525</v>
      </c>
      <c r="I586" s="52" t="s">
        <v>35</v>
      </c>
      <c r="J586" s="51"/>
      <c r="K586" s="51"/>
      <c r="L586" s="53"/>
      <c r="M586" s="53">
        <f>M587</f>
        <v>24810000</v>
      </c>
      <c r="N586" s="324">
        <f>N587</f>
        <v>12718000</v>
      </c>
      <c r="O586" s="207"/>
      <c r="P586" s="180"/>
      <c r="Q586" s="180"/>
      <c r="R586" s="252" t="s">
        <v>393</v>
      </c>
      <c r="S586" s="223" t="s">
        <v>510</v>
      </c>
    </row>
    <row r="587" spans="1:19" ht="13.2" x14ac:dyDescent="0.25">
      <c r="A587" s="1" t="s">
        <v>403</v>
      </c>
      <c r="B587" s="48"/>
      <c r="C587" s="49" t="s">
        <v>869</v>
      </c>
      <c r="D587" s="48">
        <v>10</v>
      </c>
      <c r="E587" s="48" t="s">
        <v>26</v>
      </c>
      <c r="F587" s="50">
        <v>3752800</v>
      </c>
      <c r="G587" s="122">
        <f>ROUNDDOWN(D587*F587,-3)</f>
        <v>37528000</v>
      </c>
      <c r="H587" s="150"/>
      <c r="I587" s="201" t="s">
        <v>976</v>
      </c>
      <c r="J587" s="389">
        <v>6</v>
      </c>
      <c r="K587" s="202" t="s">
        <v>26</v>
      </c>
      <c r="L587" s="204">
        <v>4135000</v>
      </c>
      <c r="M587" s="204">
        <f>ROUNDDOWN(J587*L587,-3)</f>
        <v>24810000</v>
      </c>
      <c r="N587" s="376">
        <f>Reviu[[#This Row],[JUMLAH]]-Reviu[[#This Row],[JUMLAH ]]</f>
        <v>12718000</v>
      </c>
      <c r="O587" s="187"/>
      <c r="P587" s="180"/>
      <c r="Q587" s="180"/>
    </row>
    <row r="588" spans="1:19" ht="13.2" x14ac:dyDescent="0.25">
      <c r="A588" s="1" t="s">
        <v>870</v>
      </c>
      <c r="B588" s="45" t="s">
        <v>582</v>
      </c>
      <c r="C588" s="46" t="s">
        <v>80</v>
      </c>
      <c r="D588" s="45"/>
      <c r="E588" s="45"/>
      <c r="F588" s="47"/>
      <c r="G588" s="121">
        <f>G589</f>
        <v>3600000</v>
      </c>
      <c r="H588" s="149" t="s">
        <v>582</v>
      </c>
      <c r="I588" s="46" t="s">
        <v>80</v>
      </c>
      <c r="J588" s="45"/>
      <c r="K588" s="45"/>
      <c r="L588" s="47"/>
      <c r="M588" s="47">
        <f>M589</f>
        <v>3600000</v>
      </c>
      <c r="N588" s="323">
        <f>N589</f>
        <v>0</v>
      </c>
      <c r="O588" s="207"/>
      <c r="P588" s="180"/>
      <c r="Q588" s="180"/>
      <c r="R588" s="252" t="s">
        <v>393</v>
      </c>
      <c r="S588" s="223" t="s">
        <v>510</v>
      </c>
    </row>
    <row r="589" spans="1:19" ht="13.2" x14ac:dyDescent="0.25">
      <c r="A589" s="1" t="s">
        <v>871</v>
      </c>
      <c r="B589" s="48"/>
      <c r="C589" s="49" t="s">
        <v>872</v>
      </c>
      <c r="D589" s="48">
        <v>24</v>
      </c>
      <c r="E589" s="48" t="s">
        <v>26</v>
      </c>
      <c r="F589" s="50">
        <v>150000</v>
      </c>
      <c r="G589" s="122">
        <f>ROUNDDOWN(D589*F589,-3)</f>
        <v>3600000</v>
      </c>
      <c r="H589" s="150"/>
      <c r="I589" s="49" t="s">
        <v>872</v>
      </c>
      <c r="J589" s="48">
        <v>24</v>
      </c>
      <c r="K589" s="48" t="s">
        <v>26</v>
      </c>
      <c r="L589" s="50">
        <v>150000</v>
      </c>
      <c r="M589" s="50">
        <f>ROUNDDOWN(J589*L589,-3)</f>
        <v>3600000</v>
      </c>
      <c r="N589" s="247">
        <f>Reviu[[#This Row],[JUMLAH]]-Reviu[[#This Row],[JUMLAH ]]</f>
        <v>0</v>
      </c>
      <c r="O589" s="178"/>
      <c r="P589" s="180"/>
      <c r="Q589" s="180"/>
    </row>
    <row r="590" spans="1:19" ht="13.2" x14ac:dyDescent="0.25">
      <c r="A590" s="1" t="s">
        <v>404</v>
      </c>
      <c r="B590" s="63" t="s">
        <v>38</v>
      </c>
      <c r="C590" s="64" t="s">
        <v>873</v>
      </c>
      <c r="D590" s="63"/>
      <c r="E590" s="63"/>
      <c r="F590" s="65"/>
      <c r="G590" s="127">
        <f>SUM(G591,G596,G598)</f>
        <v>52320000</v>
      </c>
      <c r="H590" s="155" t="s">
        <v>38</v>
      </c>
      <c r="I590" s="64" t="s">
        <v>873</v>
      </c>
      <c r="J590" s="63"/>
      <c r="K590" s="63"/>
      <c r="L590" s="65"/>
      <c r="M590" s="65">
        <f>SUM(M591,M596,M598)</f>
        <v>47600000</v>
      </c>
      <c r="N590" s="327">
        <f>SUM(N591,N596,N598)</f>
        <v>4720000</v>
      </c>
      <c r="O590" s="207"/>
      <c r="P590" s="384" t="s">
        <v>505</v>
      </c>
      <c r="Q590" s="384" t="s">
        <v>510</v>
      </c>
      <c r="S590" s="223"/>
    </row>
    <row r="591" spans="1:19" ht="13.2" x14ac:dyDescent="0.25">
      <c r="A591" s="1" t="s">
        <v>405</v>
      </c>
      <c r="B591" s="57" t="s">
        <v>523</v>
      </c>
      <c r="C591" s="58" t="s">
        <v>24</v>
      </c>
      <c r="D591" s="57"/>
      <c r="E591" s="57"/>
      <c r="F591" s="59"/>
      <c r="G591" s="125">
        <f>SUM(G592:G595)</f>
        <v>19000000</v>
      </c>
      <c r="H591" s="153" t="s">
        <v>523</v>
      </c>
      <c r="I591" s="58" t="s">
        <v>24</v>
      </c>
      <c r="J591" s="57"/>
      <c r="K591" s="57"/>
      <c r="L591" s="59"/>
      <c r="M591" s="59">
        <f>SUM(M592:M595)</f>
        <v>19000000</v>
      </c>
      <c r="N591" s="325">
        <f>SUM(N592:N595)</f>
        <v>0</v>
      </c>
      <c r="O591" s="207"/>
      <c r="P591" s="180"/>
      <c r="Q591" s="180"/>
      <c r="R591" s="252" t="s">
        <v>393</v>
      </c>
      <c r="S591" s="223" t="s">
        <v>510</v>
      </c>
    </row>
    <row r="592" spans="1:19" ht="13.2" x14ac:dyDescent="0.25">
      <c r="A592" s="1" t="s">
        <v>406</v>
      </c>
      <c r="B592" s="48"/>
      <c r="C592" s="49" t="s">
        <v>554</v>
      </c>
      <c r="D592" s="48">
        <v>40</v>
      </c>
      <c r="E592" s="48" t="s">
        <v>26</v>
      </c>
      <c r="F592" s="50">
        <v>75000</v>
      </c>
      <c r="G592" s="122">
        <f>ROUNDDOWN(D592*F592,-3)</f>
        <v>3000000</v>
      </c>
      <c r="H592" s="150"/>
      <c r="I592" s="49" t="s">
        <v>554</v>
      </c>
      <c r="J592" s="416">
        <v>40</v>
      </c>
      <c r="K592" s="48" t="s">
        <v>26</v>
      </c>
      <c r="L592" s="50">
        <v>75000</v>
      </c>
      <c r="M592" s="50">
        <f>ROUNDDOWN(J592*L592,-3)</f>
        <v>3000000</v>
      </c>
      <c r="N592" s="415">
        <f>Reviu[[#This Row],[JUMLAH]]-Reviu[[#This Row],[JUMLAH ]]</f>
        <v>0</v>
      </c>
      <c r="O592" s="178"/>
      <c r="P592" s="180"/>
      <c r="Q592" s="180"/>
    </row>
    <row r="593" spans="1:19" ht="13.2" x14ac:dyDescent="0.25">
      <c r="A593" s="1" t="s">
        <v>407</v>
      </c>
      <c r="B593" s="48"/>
      <c r="C593" s="49" t="s">
        <v>555</v>
      </c>
      <c r="D593" s="48">
        <v>4</v>
      </c>
      <c r="E593" s="48" t="s">
        <v>120</v>
      </c>
      <c r="F593" s="50">
        <v>1500000</v>
      </c>
      <c r="G593" s="122">
        <f>ROUNDDOWN(D593*F593,-3)</f>
        <v>6000000</v>
      </c>
      <c r="H593" s="150"/>
      <c r="I593" s="49" t="s">
        <v>555</v>
      </c>
      <c r="J593" s="48">
        <v>4</v>
      </c>
      <c r="K593" s="48" t="s">
        <v>120</v>
      </c>
      <c r="L593" s="50">
        <v>1500000</v>
      </c>
      <c r="M593" s="50">
        <f>ROUNDDOWN(J593*L593,-3)</f>
        <v>6000000</v>
      </c>
      <c r="N593" s="247">
        <f>Reviu[[#This Row],[JUMLAH]]-Reviu[[#This Row],[JUMLAH ]]</f>
        <v>0</v>
      </c>
      <c r="O593" s="178"/>
      <c r="P593" s="180"/>
      <c r="Q593" s="180"/>
    </row>
    <row r="594" spans="1:19" ht="13.2" x14ac:dyDescent="0.25">
      <c r="A594" s="1" t="s">
        <v>874</v>
      </c>
      <c r="B594" s="48"/>
      <c r="C594" s="49" t="s">
        <v>556</v>
      </c>
      <c r="D594" s="48">
        <v>4</v>
      </c>
      <c r="E594" s="48" t="s">
        <v>120</v>
      </c>
      <c r="F594" s="50">
        <v>1500000</v>
      </c>
      <c r="G594" s="122">
        <f>ROUNDDOWN(D594*F594,-3)</f>
        <v>6000000</v>
      </c>
      <c r="H594" s="150"/>
      <c r="I594" s="49" t="s">
        <v>556</v>
      </c>
      <c r="J594" s="48">
        <v>4</v>
      </c>
      <c r="K594" s="48" t="s">
        <v>120</v>
      </c>
      <c r="L594" s="50">
        <v>1500000</v>
      </c>
      <c r="M594" s="50">
        <f>ROUNDDOWN(J594*L594,-3)</f>
        <v>6000000</v>
      </c>
      <c r="N594" s="247">
        <f>Reviu[[#This Row],[JUMLAH]]-Reviu[[#This Row],[JUMLAH ]]</f>
        <v>0</v>
      </c>
      <c r="O594" s="178"/>
      <c r="P594" s="180"/>
      <c r="Q594" s="180"/>
    </row>
    <row r="595" spans="1:19" ht="13.2" x14ac:dyDescent="0.25">
      <c r="A595" s="1" t="s">
        <v>875</v>
      </c>
      <c r="B595" s="48"/>
      <c r="C595" s="49" t="s">
        <v>557</v>
      </c>
      <c r="D595" s="48">
        <v>4</v>
      </c>
      <c r="E595" s="48" t="s">
        <v>120</v>
      </c>
      <c r="F595" s="50">
        <v>1000000</v>
      </c>
      <c r="G595" s="122">
        <f>ROUNDDOWN(D595*F595,-3)</f>
        <v>4000000</v>
      </c>
      <c r="H595" s="150"/>
      <c r="I595" s="49" t="s">
        <v>557</v>
      </c>
      <c r="J595" s="48">
        <v>4</v>
      </c>
      <c r="K595" s="48" t="s">
        <v>120</v>
      </c>
      <c r="L595" s="50">
        <v>1000000</v>
      </c>
      <c r="M595" s="50">
        <f>ROUNDDOWN(J595*L595,-3)</f>
        <v>4000000</v>
      </c>
      <c r="N595" s="247">
        <f>Reviu[[#This Row],[JUMLAH]]-Reviu[[#This Row],[JUMLAH ]]</f>
        <v>0</v>
      </c>
      <c r="O595" s="178"/>
      <c r="P595" s="180"/>
      <c r="Q595" s="180"/>
    </row>
    <row r="596" spans="1:19" ht="13.2" x14ac:dyDescent="0.25">
      <c r="A596" s="1" t="s">
        <v>408</v>
      </c>
      <c r="B596" s="45" t="s">
        <v>525</v>
      </c>
      <c r="C596" s="46" t="s">
        <v>35</v>
      </c>
      <c r="D596" s="45"/>
      <c r="E596" s="45"/>
      <c r="F596" s="47"/>
      <c r="G596" s="121">
        <f>G597</f>
        <v>32120000</v>
      </c>
      <c r="H596" s="149" t="s">
        <v>525</v>
      </c>
      <c r="I596" s="46" t="s">
        <v>35</v>
      </c>
      <c r="J596" s="45"/>
      <c r="K596" s="45"/>
      <c r="L596" s="47"/>
      <c r="M596" s="47">
        <f>M597</f>
        <v>28000000</v>
      </c>
      <c r="N596" s="323">
        <f>N597</f>
        <v>4120000</v>
      </c>
      <c r="O596" s="207"/>
      <c r="P596" s="180"/>
      <c r="Q596" s="180"/>
      <c r="R596" s="252" t="s">
        <v>393</v>
      </c>
      <c r="S596" s="223" t="s">
        <v>510</v>
      </c>
    </row>
    <row r="597" spans="1:19" ht="13.2" x14ac:dyDescent="0.25">
      <c r="A597" s="1" t="s">
        <v>409</v>
      </c>
      <c r="B597" s="48"/>
      <c r="C597" s="49" t="s">
        <v>876</v>
      </c>
      <c r="D597" s="48">
        <v>10</v>
      </c>
      <c r="E597" s="48" t="s">
        <v>26</v>
      </c>
      <c r="F597" s="50">
        <v>3212000</v>
      </c>
      <c r="G597" s="122">
        <f>ROUNDDOWN(D597*F597,-3)</f>
        <v>32120000</v>
      </c>
      <c r="H597" s="150"/>
      <c r="I597" s="201" t="s">
        <v>1033</v>
      </c>
      <c r="J597" s="389">
        <v>16</v>
      </c>
      <c r="K597" s="202" t="s">
        <v>26</v>
      </c>
      <c r="L597" s="204">
        <v>1750000</v>
      </c>
      <c r="M597" s="204">
        <f>ROUNDDOWN(J597*L597,-3)</f>
        <v>28000000</v>
      </c>
      <c r="N597" s="376">
        <f>Reviu[[#This Row],[JUMLAH]]-Reviu[[#This Row],[JUMLAH ]]</f>
        <v>4120000</v>
      </c>
      <c r="O597" s="187"/>
      <c r="P597" s="180"/>
      <c r="Q597" s="180"/>
    </row>
    <row r="598" spans="1:19" ht="13.2" x14ac:dyDescent="0.25">
      <c r="A598" s="1" t="s">
        <v>877</v>
      </c>
      <c r="B598" s="57" t="s">
        <v>582</v>
      </c>
      <c r="C598" s="58" t="s">
        <v>80</v>
      </c>
      <c r="D598" s="57"/>
      <c r="E598" s="57"/>
      <c r="F598" s="59"/>
      <c r="G598" s="125">
        <f>G599</f>
        <v>1200000</v>
      </c>
      <c r="H598" s="153" t="s">
        <v>582</v>
      </c>
      <c r="I598" s="58" t="s">
        <v>80</v>
      </c>
      <c r="J598" s="57"/>
      <c r="K598" s="57"/>
      <c r="L598" s="59"/>
      <c r="M598" s="59">
        <f>M599</f>
        <v>600000</v>
      </c>
      <c r="N598" s="325">
        <f>N599</f>
        <v>600000</v>
      </c>
      <c r="O598" s="207"/>
      <c r="P598" s="180"/>
      <c r="Q598" s="180"/>
      <c r="R598" s="252" t="s">
        <v>393</v>
      </c>
      <c r="S598" s="223" t="s">
        <v>510</v>
      </c>
    </row>
    <row r="599" spans="1:19" ht="13.2" x14ac:dyDescent="0.25">
      <c r="A599" s="1" t="s">
        <v>878</v>
      </c>
      <c r="B599" s="48"/>
      <c r="C599" s="49" t="s">
        <v>872</v>
      </c>
      <c r="D599" s="48">
        <v>8</v>
      </c>
      <c r="E599" s="48" t="s">
        <v>26</v>
      </c>
      <c r="F599" s="50">
        <v>150000</v>
      </c>
      <c r="G599" s="122">
        <f>ROUNDDOWN(D599*F599,-3)</f>
        <v>1200000</v>
      </c>
      <c r="H599" s="150"/>
      <c r="I599" s="49" t="s">
        <v>872</v>
      </c>
      <c r="J599" s="48">
        <v>4</v>
      </c>
      <c r="K599" s="48" t="s">
        <v>26</v>
      </c>
      <c r="L599" s="50">
        <v>150000</v>
      </c>
      <c r="M599" s="50">
        <f>ROUNDDOWN(J599*L599,-3)</f>
        <v>600000</v>
      </c>
      <c r="N599" s="247">
        <f>Reviu[[#This Row],[JUMLAH]]-Reviu[[#This Row],[JUMLAH ]]</f>
        <v>600000</v>
      </c>
      <c r="O599" s="178"/>
      <c r="P599" s="180"/>
      <c r="Q599" s="180"/>
    </row>
    <row r="600" spans="1:19" ht="13.2" x14ac:dyDescent="0.25">
      <c r="A600" s="1" t="s">
        <v>410</v>
      </c>
      <c r="B600" s="63" t="s">
        <v>91</v>
      </c>
      <c r="C600" s="64" t="s">
        <v>426</v>
      </c>
      <c r="D600" s="63"/>
      <c r="E600" s="63"/>
      <c r="F600" s="65"/>
      <c r="G600" s="127">
        <f>SUM(G601,G607,G609)</f>
        <v>70870000</v>
      </c>
      <c r="H600" s="155" t="s">
        <v>91</v>
      </c>
      <c r="I600" s="64" t="s">
        <v>426</v>
      </c>
      <c r="J600" s="63"/>
      <c r="K600" s="63"/>
      <c r="L600" s="65"/>
      <c r="M600" s="65">
        <f>SUM(M601,M607,M609)</f>
        <v>74300000</v>
      </c>
      <c r="N600" s="355">
        <f>SUM(N601,N607,N609)</f>
        <v>-3430000</v>
      </c>
      <c r="O600" s="207"/>
      <c r="P600" s="384" t="s">
        <v>505</v>
      </c>
      <c r="Q600" s="384" t="s">
        <v>510</v>
      </c>
      <c r="S600" s="223"/>
    </row>
    <row r="601" spans="1:19" ht="13.2" x14ac:dyDescent="0.25">
      <c r="A601" s="1" t="s">
        <v>411</v>
      </c>
      <c r="B601" s="51" t="s">
        <v>523</v>
      </c>
      <c r="C601" s="52" t="s">
        <v>24</v>
      </c>
      <c r="D601" s="51"/>
      <c r="E601" s="51"/>
      <c r="F601" s="53"/>
      <c r="G601" s="123">
        <f>SUM(G602:G606)</f>
        <v>28750000</v>
      </c>
      <c r="H601" s="151" t="s">
        <v>523</v>
      </c>
      <c r="I601" s="52" t="s">
        <v>24</v>
      </c>
      <c r="J601" s="51"/>
      <c r="K601" s="51"/>
      <c r="L601" s="53"/>
      <c r="M601" s="53">
        <f>SUM(M602:M606)</f>
        <v>28750000</v>
      </c>
      <c r="N601" s="324">
        <f>SUM(N602:N606)</f>
        <v>0</v>
      </c>
      <c r="O601" s="207"/>
      <c r="P601" s="180"/>
      <c r="Q601" s="180"/>
      <c r="R601" s="252" t="s">
        <v>393</v>
      </c>
      <c r="S601" s="223" t="s">
        <v>510</v>
      </c>
    </row>
    <row r="602" spans="1:19" ht="13.2" x14ac:dyDescent="0.25">
      <c r="A602" s="1" t="s">
        <v>412</v>
      </c>
      <c r="B602" s="48"/>
      <c r="C602" s="49" t="s">
        <v>554</v>
      </c>
      <c r="D602" s="48">
        <v>50</v>
      </c>
      <c r="E602" s="48" t="s">
        <v>26</v>
      </c>
      <c r="F602" s="50">
        <v>75000</v>
      </c>
      <c r="G602" s="122">
        <f>ROUNDDOWN(D602*F602,-3)</f>
        <v>3750000</v>
      </c>
      <c r="H602" s="150"/>
      <c r="I602" s="49" t="s">
        <v>554</v>
      </c>
      <c r="J602" s="416">
        <v>50</v>
      </c>
      <c r="K602" s="48" t="s">
        <v>26</v>
      </c>
      <c r="L602" s="50">
        <v>75000</v>
      </c>
      <c r="M602" s="50">
        <f>ROUNDDOWN(J602*L602,-3)</f>
        <v>3750000</v>
      </c>
      <c r="N602" s="415">
        <f>Reviu[[#This Row],[JUMLAH]]-Reviu[[#This Row],[JUMLAH ]]</f>
        <v>0</v>
      </c>
      <c r="O602" s="178"/>
      <c r="P602" s="180"/>
      <c r="Q602" s="181"/>
    </row>
    <row r="603" spans="1:19" ht="13.2" x14ac:dyDescent="0.25">
      <c r="A603" s="1" t="s">
        <v>413</v>
      </c>
      <c r="B603" s="48"/>
      <c r="C603" s="49" t="s">
        <v>879</v>
      </c>
      <c r="D603" s="48">
        <v>6</v>
      </c>
      <c r="E603" s="48" t="s">
        <v>59</v>
      </c>
      <c r="F603" s="50">
        <v>1500000</v>
      </c>
      <c r="G603" s="122">
        <f>ROUNDDOWN(D603*F603,-3)</f>
        <v>9000000</v>
      </c>
      <c r="H603" s="150"/>
      <c r="I603" s="49" t="s">
        <v>879</v>
      </c>
      <c r="J603" s="48">
        <v>6</v>
      </c>
      <c r="K603" s="48" t="s">
        <v>120</v>
      </c>
      <c r="L603" s="50">
        <v>1500000</v>
      </c>
      <c r="M603" s="50">
        <f>ROUNDDOWN(J603*L603,-3)</f>
        <v>9000000</v>
      </c>
      <c r="N603" s="247">
        <f>Reviu[[#This Row],[JUMLAH]]-Reviu[[#This Row],[JUMLAH ]]</f>
        <v>0</v>
      </c>
      <c r="O603" s="178"/>
      <c r="P603" s="180"/>
      <c r="Q603" s="181"/>
    </row>
    <row r="604" spans="1:19" ht="13.2" x14ac:dyDescent="0.25">
      <c r="A604" s="1" t="s">
        <v>880</v>
      </c>
      <c r="B604" s="48"/>
      <c r="C604" s="49" t="s">
        <v>881</v>
      </c>
      <c r="D604" s="48">
        <v>4</v>
      </c>
      <c r="E604" s="48" t="s">
        <v>120</v>
      </c>
      <c r="F604" s="50">
        <v>1500000</v>
      </c>
      <c r="G604" s="122">
        <f>ROUNDDOWN(D604*F604,-3)</f>
        <v>6000000</v>
      </c>
      <c r="H604" s="150"/>
      <c r="I604" s="49" t="s">
        <v>881</v>
      </c>
      <c r="J604" s="48">
        <v>4</v>
      </c>
      <c r="K604" s="48" t="s">
        <v>120</v>
      </c>
      <c r="L604" s="50">
        <v>1500000</v>
      </c>
      <c r="M604" s="50">
        <f>ROUNDDOWN(J604*L604,-3)</f>
        <v>6000000</v>
      </c>
      <c r="N604" s="247">
        <f>Reviu[[#This Row],[JUMLAH]]-Reviu[[#This Row],[JUMLAH ]]</f>
        <v>0</v>
      </c>
      <c r="O604" s="178"/>
      <c r="P604" s="180"/>
      <c r="Q604" s="180"/>
    </row>
    <row r="605" spans="1:19" ht="13.2" x14ac:dyDescent="0.25">
      <c r="A605" s="1" t="s">
        <v>882</v>
      </c>
      <c r="B605" s="48"/>
      <c r="C605" s="49" t="s">
        <v>883</v>
      </c>
      <c r="D605" s="48">
        <v>4</v>
      </c>
      <c r="E605" s="48" t="s">
        <v>120</v>
      </c>
      <c r="F605" s="50">
        <v>1500000</v>
      </c>
      <c r="G605" s="122">
        <f>ROUNDDOWN(D605*F605,-3)</f>
        <v>6000000</v>
      </c>
      <c r="H605" s="150"/>
      <c r="I605" s="49" t="s">
        <v>883</v>
      </c>
      <c r="J605" s="48">
        <v>4</v>
      </c>
      <c r="K605" s="48" t="s">
        <v>120</v>
      </c>
      <c r="L605" s="50">
        <v>1500000</v>
      </c>
      <c r="M605" s="50">
        <f>ROUNDDOWN(J605*L605,-3)</f>
        <v>6000000</v>
      </c>
      <c r="N605" s="247">
        <f>Reviu[[#This Row],[JUMLAH]]-Reviu[[#This Row],[JUMLAH ]]</f>
        <v>0</v>
      </c>
      <c r="O605" s="178"/>
      <c r="P605" s="180"/>
      <c r="Q605" s="180"/>
    </row>
    <row r="606" spans="1:19" ht="13.2" x14ac:dyDescent="0.25">
      <c r="A606" s="1" t="s">
        <v>884</v>
      </c>
      <c r="B606" s="48"/>
      <c r="C606" s="49" t="s">
        <v>885</v>
      </c>
      <c r="D606" s="48">
        <v>4</v>
      </c>
      <c r="E606" s="48" t="s">
        <v>120</v>
      </c>
      <c r="F606" s="50">
        <v>1000000</v>
      </c>
      <c r="G606" s="122">
        <f>ROUNDDOWN(D606*F606,-3)</f>
        <v>4000000</v>
      </c>
      <c r="H606" s="150"/>
      <c r="I606" s="49" t="s">
        <v>885</v>
      </c>
      <c r="J606" s="48">
        <v>4</v>
      </c>
      <c r="K606" s="48" t="s">
        <v>120</v>
      </c>
      <c r="L606" s="50">
        <v>1000000</v>
      </c>
      <c r="M606" s="50">
        <f>ROUNDDOWN(J606*L606,-3)</f>
        <v>4000000</v>
      </c>
      <c r="N606" s="247">
        <f>Reviu[[#This Row],[JUMLAH]]-Reviu[[#This Row],[JUMLAH ]]</f>
        <v>0</v>
      </c>
      <c r="O606" s="178"/>
      <c r="P606" s="180"/>
      <c r="Q606" s="180"/>
    </row>
    <row r="607" spans="1:19" ht="13.2" x14ac:dyDescent="0.25">
      <c r="A607" s="1" t="s">
        <v>886</v>
      </c>
      <c r="B607" s="51" t="s">
        <v>525</v>
      </c>
      <c r="C607" s="52" t="s">
        <v>35</v>
      </c>
      <c r="D607" s="51"/>
      <c r="E607" s="51"/>
      <c r="F607" s="53"/>
      <c r="G607" s="123">
        <f>G608</f>
        <v>40320000</v>
      </c>
      <c r="H607" s="151" t="s">
        <v>525</v>
      </c>
      <c r="I607" s="52" t="s">
        <v>35</v>
      </c>
      <c r="J607" s="51"/>
      <c r="K607" s="51"/>
      <c r="L607" s="53"/>
      <c r="M607" s="53">
        <f>M608</f>
        <v>43750000</v>
      </c>
      <c r="N607" s="352">
        <f>N608</f>
        <v>-3430000</v>
      </c>
      <c r="O607" s="207"/>
      <c r="P607" s="180"/>
      <c r="Q607" s="180"/>
      <c r="R607" s="252" t="s">
        <v>393</v>
      </c>
      <c r="S607" s="223" t="s">
        <v>510</v>
      </c>
    </row>
    <row r="608" spans="1:19" ht="26.4" x14ac:dyDescent="0.25">
      <c r="A608" s="1" t="s">
        <v>887</v>
      </c>
      <c r="B608" s="48"/>
      <c r="C608" s="49" t="s">
        <v>888</v>
      </c>
      <c r="D608" s="48">
        <v>10</v>
      </c>
      <c r="E608" s="48" t="s">
        <v>26</v>
      </c>
      <c r="F608" s="50">
        <v>4032000</v>
      </c>
      <c r="G608" s="122">
        <f>ROUNDDOWN(D608*F608,-3)</f>
        <v>40320000</v>
      </c>
      <c r="H608" s="150"/>
      <c r="I608" s="201" t="s">
        <v>888</v>
      </c>
      <c r="J608" s="389">
        <v>25</v>
      </c>
      <c r="K608" s="202" t="s">
        <v>26</v>
      </c>
      <c r="L608" s="204">
        <v>1750000</v>
      </c>
      <c r="M608" s="204">
        <f>ROUNDDOWN(J608*L608,-3)</f>
        <v>43750000</v>
      </c>
      <c r="N608" s="375">
        <f>Reviu[[#This Row],[JUMLAH]]-Reviu[[#This Row],[JUMLAH ]]</f>
        <v>-3430000</v>
      </c>
      <c r="O608" s="187"/>
      <c r="P608" s="180"/>
      <c r="Q608" s="180"/>
    </row>
    <row r="609" spans="1:19" ht="13.2" x14ac:dyDescent="0.25">
      <c r="A609" s="1" t="s">
        <v>889</v>
      </c>
      <c r="B609" s="51" t="s">
        <v>582</v>
      </c>
      <c r="C609" s="52" t="s">
        <v>80</v>
      </c>
      <c r="D609" s="51"/>
      <c r="E609" s="51"/>
      <c r="F609" s="53"/>
      <c r="G609" s="123">
        <f>G610</f>
        <v>1800000</v>
      </c>
      <c r="H609" s="151" t="s">
        <v>582</v>
      </c>
      <c r="I609" s="52" t="s">
        <v>80</v>
      </c>
      <c r="J609" s="51"/>
      <c r="K609" s="51"/>
      <c r="L609" s="53"/>
      <c r="M609" s="53">
        <f>M610</f>
        <v>1800000</v>
      </c>
      <c r="N609" s="324">
        <f>N610</f>
        <v>0</v>
      </c>
      <c r="O609" s="207"/>
      <c r="P609" s="180"/>
      <c r="Q609" s="180"/>
      <c r="R609" s="252" t="s">
        <v>393</v>
      </c>
      <c r="S609" s="223" t="s">
        <v>510</v>
      </c>
    </row>
    <row r="610" spans="1:19" ht="13.2" x14ac:dyDescent="0.25">
      <c r="A610" s="1" t="s">
        <v>890</v>
      </c>
      <c r="B610" s="48"/>
      <c r="C610" s="49" t="s">
        <v>872</v>
      </c>
      <c r="D610" s="48">
        <v>12</v>
      </c>
      <c r="E610" s="48" t="s">
        <v>26</v>
      </c>
      <c r="F610" s="50">
        <v>150000</v>
      </c>
      <c r="G610" s="122">
        <f>ROUNDDOWN(D610*F610,-3)</f>
        <v>1800000</v>
      </c>
      <c r="H610" s="150"/>
      <c r="I610" s="49" t="s">
        <v>872</v>
      </c>
      <c r="J610" s="48">
        <v>12</v>
      </c>
      <c r="K610" s="48" t="s">
        <v>26</v>
      </c>
      <c r="L610" s="50">
        <v>150000</v>
      </c>
      <c r="M610" s="50">
        <f>ROUNDDOWN(J610*L610,-3)</f>
        <v>1800000</v>
      </c>
      <c r="N610" s="247">
        <f>Reviu[[#This Row],[JUMLAH]]-Reviu[[#This Row],[JUMLAH ]]</f>
        <v>0</v>
      </c>
      <c r="O610" s="178"/>
      <c r="P610" s="180"/>
      <c r="Q610" s="180"/>
    </row>
    <row r="611" spans="1:19" ht="13.2" x14ac:dyDescent="0.25">
      <c r="A611" s="1" t="s">
        <v>414</v>
      </c>
      <c r="B611" s="54" t="s">
        <v>167</v>
      </c>
      <c r="C611" s="55" t="s">
        <v>891</v>
      </c>
      <c r="D611" s="54"/>
      <c r="E611" s="54"/>
      <c r="F611" s="56"/>
      <c r="G611" s="124">
        <f>SUM(G612,G617,G619)</f>
        <v>51379000</v>
      </c>
      <c r="H611" s="152" t="s">
        <v>167</v>
      </c>
      <c r="I611" s="55" t="s">
        <v>891</v>
      </c>
      <c r="J611" s="54"/>
      <c r="K611" s="54"/>
      <c r="L611" s="56"/>
      <c r="M611" s="56">
        <f>SUM(M612,M617,M619)</f>
        <v>64008000</v>
      </c>
      <c r="N611" s="351">
        <f>SUM(N612,N617,N619)</f>
        <v>-12629000</v>
      </c>
      <c r="O611" s="207"/>
      <c r="P611" s="384" t="s">
        <v>505</v>
      </c>
      <c r="Q611" s="384" t="s">
        <v>510</v>
      </c>
      <c r="S611" s="223"/>
    </row>
    <row r="612" spans="1:19" ht="13.2" x14ac:dyDescent="0.25">
      <c r="A612" s="1" t="s">
        <v>415</v>
      </c>
      <c r="B612" s="51" t="s">
        <v>523</v>
      </c>
      <c r="C612" s="52" t="s">
        <v>24</v>
      </c>
      <c r="D612" s="51"/>
      <c r="E612" s="51"/>
      <c r="F612" s="53"/>
      <c r="G612" s="123">
        <f>SUM(G613:G616)</f>
        <v>28500000</v>
      </c>
      <c r="H612" s="151" t="s">
        <v>523</v>
      </c>
      <c r="I612" s="52" t="s">
        <v>24</v>
      </c>
      <c r="J612" s="51"/>
      <c r="K612" s="51"/>
      <c r="L612" s="53"/>
      <c r="M612" s="53">
        <f>SUM(M613:M616)</f>
        <v>20500000</v>
      </c>
      <c r="N612" s="324">
        <f>SUM(N613:N616)</f>
        <v>8000000</v>
      </c>
      <c r="O612" s="207"/>
      <c r="P612" s="180"/>
      <c r="Q612" s="180"/>
      <c r="R612" s="252" t="s">
        <v>393</v>
      </c>
      <c r="S612" s="223" t="s">
        <v>510</v>
      </c>
    </row>
    <row r="613" spans="1:19" ht="13.2" x14ac:dyDescent="0.25">
      <c r="A613" s="22" t="s">
        <v>416</v>
      </c>
      <c r="B613" s="48"/>
      <c r="C613" s="49" t="s">
        <v>554</v>
      </c>
      <c r="D613" s="48">
        <v>60</v>
      </c>
      <c r="E613" s="48" t="s">
        <v>26</v>
      </c>
      <c r="F613" s="50">
        <v>75000</v>
      </c>
      <c r="G613" s="122">
        <f>ROUNDDOWN(D613*F613,-3)</f>
        <v>4500000</v>
      </c>
      <c r="H613" s="150"/>
      <c r="I613" s="49" t="s">
        <v>554</v>
      </c>
      <c r="J613" s="416">
        <v>60</v>
      </c>
      <c r="K613" s="48" t="s">
        <v>26</v>
      </c>
      <c r="L613" s="50">
        <v>75000</v>
      </c>
      <c r="M613" s="50">
        <f>ROUNDDOWN(J613*L613,-3)</f>
        <v>4500000</v>
      </c>
      <c r="N613" s="415">
        <f>Reviu[[#This Row],[JUMLAH]]-Reviu[[#This Row],[JUMLAH ]]</f>
        <v>0</v>
      </c>
      <c r="O613" s="187"/>
      <c r="P613" s="180"/>
      <c r="Q613" s="180"/>
    </row>
    <row r="614" spans="1:19" ht="13.2" x14ac:dyDescent="0.25">
      <c r="A614" s="22" t="s">
        <v>417</v>
      </c>
      <c r="B614" s="48"/>
      <c r="C614" s="49" t="s">
        <v>892</v>
      </c>
      <c r="D614" s="48">
        <v>6</v>
      </c>
      <c r="E614" s="48" t="s">
        <v>120</v>
      </c>
      <c r="F614" s="50">
        <v>1500000</v>
      </c>
      <c r="G614" s="122">
        <f>ROUNDDOWN(D614*F614,-3)</f>
        <v>9000000</v>
      </c>
      <c r="H614" s="150"/>
      <c r="I614" s="201" t="s">
        <v>892</v>
      </c>
      <c r="J614" s="389">
        <v>4</v>
      </c>
      <c r="K614" s="202" t="s">
        <v>120</v>
      </c>
      <c r="L614" s="204">
        <v>1500000</v>
      </c>
      <c r="M614" s="204">
        <f>ROUNDDOWN(J614*L614,-3)</f>
        <v>6000000</v>
      </c>
      <c r="N614" s="376">
        <f>Reviu[[#This Row],[JUMLAH]]-Reviu[[#This Row],[JUMLAH ]]</f>
        <v>3000000</v>
      </c>
      <c r="O614" s="187"/>
      <c r="P614" s="180"/>
      <c r="Q614" s="180"/>
    </row>
    <row r="615" spans="1:19" ht="13.2" x14ac:dyDescent="0.25">
      <c r="A615" s="22" t="s">
        <v>418</v>
      </c>
      <c r="B615" s="48"/>
      <c r="C615" s="49" t="s">
        <v>556</v>
      </c>
      <c r="D615" s="48">
        <v>6</v>
      </c>
      <c r="E615" s="48" t="s">
        <v>120</v>
      </c>
      <c r="F615" s="50">
        <v>1500000</v>
      </c>
      <c r="G615" s="122">
        <f>ROUNDDOWN(D615*F615,-3)</f>
        <v>9000000</v>
      </c>
      <c r="H615" s="150"/>
      <c r="I615" s="201" t="s">
        <v>556</v>
      </c>
      <c r="J615" s="389">
        <v>4</v>
      </c>
      <c r="K615" s="202" t="s">
        <v>120</v>
      </c>
      <c r="L615" s="204">
        <v>1500000</v>
      </c>
      <c r="M615" s="204">
        <f>ROUNDDOWN(J615*L615,-3)</f>
        <v>6000000</v>
      </c>
      <c r="N615" s="376">
        <f>Reviu[[#This Row],[JUMLAH]]-Reviu[[#This Row],[JUMLAH ]]</f>
        <v>3000000</v>
      </c>
      <c r="O615" s="187"/>
      <c r="P615" s="180"/>
      <c r="Q615" s="180"/>
    </row>
    <row r="616" spans="1:19" ht="13.2" x14ac:dyDescent="0.25">
      <c r="A616" s="22" t="s">
        <v>893</v>
      </c>
      <c r="B616" s="48"/>
      <c r="C616" s="49" t="s">
        <v>557</v>
      </c>
      <c r="D616" s="48">
        <v>6</v>
      </c>
      <c r="E616" s="48" t="s">
        <v>120</v>
      </c>
      <c r="F616" s="50">
        <v>1000000</v>
      </c>
      <c r="G616" s="122">
        <f>ROUNDDOWN(D616*F616,-3)</f>
        <v>6000000</v>
      </c>
      <c r="H616" s="150"/>
      <c r="I616" s="201" t="s">
        <v>557</v>
      </c>
      <c r="J616" s="389">
        <v>4</v>
      </c>
      <c r="K616" s="202" t="s">
        <v>120</v>
      </c>
      <c r="L616" s="204">
        <v>1000000</v>
      </c>
      <c r="M616" s="204">
        <f>ROUNDDOWN(J616*L616,-3)</f>
        <v>4000000</v>
      </c>
      <c r="N616" s="376">
        <f>Reviu[[#This Row],[JUMLAH]]-Reviu[[#This Row],[JUMLAH ]]</f>
        <v>2000000</v>
      </c>
      <c r="O616" s="187"/>
      <c r="P616" s="180"/>
      <c r="Q616" s="180"/>
    </row>
    <row r="617" spans="1:19" ht="13.2" x14ac:dyDescent="0.25">
      <c r="A617" s="1" t="s">
        <v>419</v>
      </c>
      <c r="B617" s="57" t="s">
        <v>525</v>
      </c>
      <c r="C617" s="58" t="s">
        <v>35</v>
      </c>
      <c r="D617" s="57"/>
      <c r="E617" s="57"/>
      <c r="F617" s="59"/>
      <c r="G617" s="125">
        <f>G618</f>
        <v>21379000</v>
      </c>
      <c r="H617" s="153" t="s">
        <v>525</v>
      </c>
      <c r="I617" s="58" t="s">
        <v>35</v>
      </c>
      <c r="J617" s="57"/>
      <c r="K617" s="57"/>
      <c r="L617" s="59"/>
      <c r="M617" s="59">
        <f>M618</f>
        <v>42758000</v>
      </c>
      <c r="N617" s="354">
        <f>N618</f>
        <v>-21379000</v>
      </c>
      <c r="O617" s="207"/>
      <c r="P617" s="180"/>
      <c r="Q617" s="180"/>
      <c r="R617" s="252" t="s">
        <v>393</v>
      </c>
      <c r="S617" s="223" t="s">
        <v>510</v>
      </c>
    </row>
    <row r="618" spans="1:19" ht="26.4" x14ac:dyDescent="0.25">
      <c r="A618" s="1" t="s">
        <v>420</v>
      </c>
      <c r="B618" s="48"/>
      <c r="C618" s="49" t="s">
        <v>894</v>
      </c>
      <c r="D618" s="48">
        <v>4</v>
      </c>
      <c r="E618" s="48" t="s">
        <v>26</v>
      </c>
      <c r="F618" s="50">
        <v>5344800</v>
      </c>
      <c r="G618" s="122">
        <f>ROUNDDOWN(D618*F618,-3)</f>
        <v>21379000</v>
      </c>
      <c r="H618" s="150"/>
      <c r="I618" s="201" t="s">
        <v>894</v>
      </c>
      <c r="J618" s="389">
        <v>8</v>
      </c>
      <c r="K618" s="202" t="s">
        <v>26</v>
      </c>
      <c r="L618" s="204">
        <v>5344800</v>
      </c>
      <c r="M618" s="204">
        <f>ROUNDDOWN(J618*L618,-3)</f>
        <v>42758000</v>
      </c>
      <c r="N618" s="375">
        <f>Reviu[[#This Row],[JUMLAH]]-Reviu[[#This Row],[JUMLAH ]]</f>
        <v>-21379000</v>
      </c>
      <c r="O618" s="187"/>
      <c r="P618" s="180"/>
      <c r="Q618" s="180"/>
    </row>
    <row r="619" spans="1:19" ht="13.2" x14ac:dyDescent="0.25">
      <c r="A619" s="1" t="s">
        <v>895</v>
      </c>
      <c r="B619" s="51" t="s">
        <v>582</v>
      </c>
      <c r="C619" s="52" t="s">
        <v>80</v>
      </c>
      <c r="D619" s="51"/>
      <c r="E619" s="51"/>
      <c r="F619" s="53"/>
      <c r="G619" s="123">
        <f>G620</f>
        <v>1500000</v>
      </c>
      <c r="H619" s="151" t="s">
        <v>582</v>
      </c>
      <c r="I619" s="52" t="s">
        <v>80</v>
      </c>
      <c r="J619" s="51"/>
      <c r="K619" s="51"/>
      <c r="L619" s="53"/>
      <c r="M619" s="53">
        <f>M620</f>
        <v>750000</v>
      </c>
      <c r="N619" s="324">
        <f>N620</f>
        <v>750000</v>
      </c>
      <c r="O619" s="207"/>
      <c r="P619" s="180"/>
      <c r="Q619" s="180"/>
      <c r="R619" s="252" t="s">
        <v>393</v>
      </c>
      <c r="S619" s="223" t="s">
        <v>510</v>
      </c>
    </row>
    <row r="620" spans="1:19" ht="13.2" x14ac:dyDescent="0.25">
      <c r="A620" s="1" t="s">
        <v>896</v>
      </c>
      <c r="B620" s="48"/>
      <c r="C620" s="49" t="s">
        <v>872</v>
      </c>
      <c r="D620" s="48">
        <v>10</v>
      </c>
      <c r="E620" s="48" t="s">
        <v>26</v>
      </c>
      <c r="F620" s="50">
        <v>150000</v>
      </c>
      <c r="G620" s="122">
        <f>ROUNDDOWN(D620*F620,-3)</f>
        <v>1500000</v>
      </c>
      <c r="H620" s="150"/>
      <c r="I620" s="49" t="s">
        <v>872</v>
      </c>
      <c r="J620" s="48">
        <v>5</v>
      </c>
      <c r="K620" s="48" t="s">
        <v>26</v>
      </c>
      <c r="L620" s="50">
        <v>150000</v>
      </c>
      <c r="M620" s="50">
        <f>ROUNDDOWN(J620*L620,-3)</f>
        <v>750000</v>
      </c>
      <c r="N620" s="247">
        <f>Reviu[[#This Row],[JUMLAH]]-Reviu[[#This Row],[JUMLAH ]]</f>
        <v>750000</v>
      </c>
      <c r="O620" s="178"/>
      <c r="P620" s="180"/>
      <c r="Q620" s="180"/>
    </row>
    <row r="621" spans="1:19" ht="13.2" x14ac:dyDescent="0.25">
      <c r="A621" s="1" t="s">
        <v>421</v>
      </c>
      <c r="B621" s="63" t="s">
        <v>177</v>
      </c>
      <c r="C621" s="64" t="s">
        <v>897</v>
      </c>
      <c r="D621" s="63"/>
      <c r="E621" s="63"/>
      <c r="F621" s="65"/>
      <c r="G621" s="127">
        <f>SUM(G622,G627,G629)</f>
        <v>64553000</v>
      </c>
      <c r="H621" s="155" t="s">
        <v>177</v>
      </c>
      <c r="I621" s="64" t="s">
        <v>897</v>
      </c>
      <c r="J621" s="63"/>
      <c r="K621" s="63"/>
      <c r="L621" s="65"/>
      <c r="M621" s="65">
        <f>SUM(M622,M627,M629)</f>
        <v>49250000</v>
      </c>
      <c r="N621" s="327">
        <f>SUM(N622,N627,N629)</f>
        <v>15303000</v>
      </c>
      <c r="O621" s="207"/>
      <c r="P621" s="384" t="s">
        <v>505</v>
      </c>
      <c r="Q621" s="384" t="s">
        <v>510</v>
      </c>
      <c r="S621" s="223"/>
    </row>
    <row r="622" spans="1:19" ht="13.2" x14ac:dyDescent="0.25">
      <c r="A622" s="1" t="s">
        <v>422</v>
      </c>
      <c r="B622" s="51" t="s">
        <v>523</v>
      </c>
      <c r="C622" s="52" t="s">
        <v>24</v>
      </c>
      <c r="D622" s="51"/>
      <c r="E622" s="51"/>
      <c r="F622" s="53"/>
      <c r="G622" s="123">
        <f>SUM(G623:G626)</f>
        <v>27750000</v>
      </c>
      <c r="H622" s="151" t="s">
        <v>523</v>
      </c>
      <c r="I622" s="52" t="s">
        <v>24</v>
      </c>
      <c r="J622" s="51"/>
      <c r="K622" s="51"/>
      <c r="L622" s="53"/>
      <c r="M622" s="53">
        <f>SUM(M623:M626)</f>
        <v>17750000</v>
      </c>
      <c r="N622" s="324">
        <f>SUM(N623:N626)</f>
        <v>10000000</v>
      </c>
      <c r="O622" s="207"/>
      <c r="P622" s="180"/>
      <c r="Q622" s="180"/>
      <c r="R622" s="252" t="s">
        <v>393</v>
      </c>
      <c r="S622" s="223" t="s">
        <v>510</v>
      </c>
    </row>
    <row r="623" spans="1:19" ht="13.2" x14ac:dyDescent="0.25">
      <c r="A623" s="1" t="s">
        <v>423</v>
      </c>
      <c r="B623" s="48"/>
      <c r="C623" s="49" t="s">
        <v>554</v>
      </c>
      <c r="D623" s="48">
        <v>50</v>
      </c>
      <c r="E623" s="48" t="s">
        <v>26</v>
      </c>
      <c r="F623" s="50">
        <v>75000</v>
      </c>
      <c r="G623" s="122">
        <f>ROUNDDOWN(D623*F623,-3)</f>
        <v>3750000</v>
      </c>
      <c r="H623" s="150"/>
      <c r="I623" s="49" t="s">
        <v>554</v>
      </c>
      <c r="J623" s="416">
        <v>50</v>
      </c>
      <c r="K623" s="48" t="s">
        <v>26</v>
      </c>
      <c r="L623" s="50">
        <v>75000</v>
      </c>
      <c r="M623" s="50">
        <f>ROUNDDOWN(J623*L623,-3)</f>
        <v>3750000</v>
      </c>
      <c r="N623" s="415">
        <f>Reviu[[#This Row],[JUMLAH]]-Reviu[[#This Row],[JUMLAH ]]</f>
        <v>0</v>
      </c>
      <c r="O623" s="207"/>
      <c r="P623" s="180"/>
      <c r="Q623" s="180"/>
    </row>
    <row r="624" spans="1:19" ht="13.2" x14ac:dyDescent="0.25">
      <c r="A624" s="1" t="s">
        <v>424</v>
      </c>
      <c r="B624" s="48"/>
      <c r="C624" s="49" t="s">
        <v>892</v>
      </c>
      <c r="D624" s="48">
        <v>6</v>
      </c>
      <c r="E624" s="48" t="s">
        <v>120</v>
      </c>
      <c r="F624" s="50">
        <v>1500000</v>
      </c>
      <c r="G624" s="122">
        <f>ROUNDDOWN(D624*F624,-3)</f>
        <v>9000000</v>
      </c>
      <c r="H624" s="150"/>
      <c r="I624" s="201" t="s">
        <v>892</v>
      </c>
      <c r="J624" s="389">
        <v>4</v>
      </c>
      <c r="K624" s="202" t="s">
        <v>120</v>
      </c>
      <c r="L624" s="204">
        <v>1500000</v>
      </c>
      <c r="M624" s="204">
        <f>ROUNDDOWN(J624*L624,-3)</f>
        <v>6000000</v>
      </c>
      <c r="N624" s="376">
        <f>Reviu[[#This Row],[JUMLAH]]-Reviu[[#This Row],[JUMLAH ]]</f>
        <v>3000000</v>
      </c>
      <c r="O624" s="187"/>
      <c r="P624" s="180"/>
      <c r="Q624" s="180"/>
    </row>
    <row r="625" spans="1:19" ht="13.2" x14ac:dyDescent="0.25">
      <c r="A625" s="1" t="s">
        <v>898</v>
      </c>
      <c r="B625" s="48"/>
      <c r="C625" s="49" t="s">
        <v>556</v>
      </c>
      <c r="D625" s="48">
        <v>6</v>
      </c>
      <c r="E625" s="48" t="s">
        <v>120</v>
      </c>
      <c r="F625" s="50">
        <v>1500000</v>
      </c>
      <c r="G625" s="122">
        <f>ROUNDDOWN(D625*F625,-3)</f>
        <v>9000000</v>
      </c>
      <c r="H625" s="150"/>
      <c r="I625" s="201" t="s">
        <v>556</v>
      </c>
      <c r="J625" s="389">
        <v>4</v>
      </c>
      <c r="K625" s="202" t="s">
        <v>120</v>
      </c>
      <c r="L625" s="204">
        <v>1500000</v>
      </c>
      <c r="M625" s="204">
        <f>ROUNDDOWN(J625*L625,-3)</f>
        <v>6000000</v>
      </c>
      <c r="N625" s="376">
        <f>Reviu[[#This Row],[JUMLAH]]-Reviu[[#This Row],[JUMLAH ]]</f>
        <v>3000000</v>
      </c>
      <c r="O625" s="187"/>
      <c r="P625" s="180"/>
      <c r="Q625" s="180"/>
    </row>
    <row r="626" spans="1:19" ht="13.2" x14ac:dyDescent="0.25">
      <c r="A626" s="1" t="s">
        <v>899</v>
      </c>
      <c r="B626" s="48"/>
      <c r="C626" s="49" t="s">
        <v>557</v>
      </c>
      <c r="D626" s="48">
        <v>6</v>
      </c>
      <c r="E626" s="48" t="s">
        <v>120</v>
      </c>
      <c r="F626" s="50">
        <v>1000000</v>
      </c>
      <c r="G626" s="122">
        <f>ROUNDDOWN(D626*F626,-3)</f>
        <v>6000000</v>
      </c>
      <c r="H626" s="150"/>
      <c r="I626" s="201" t="s">
        <v>557</v>
      </c>
      <c r="J626" s="389">
        <v>2</v>
      </c>
      <c r="K626" s="202" t="s">
        <v>120</v>
      </c>
      <c r="L626" s="204">
        <v>1000000</v>
      </c>
      <c r="M626" s="204">
        <f>ROUNDDOWN(J626*L626,-3)</f>
        <v>2000000</v>
      </c>
      <c r="N626" s="376">
        <f>Reviu[[#This Row],[JUMLAH]]-Reviu[[#This Row],[JUMLAH ]]</f>
        <v>4000000</v>
      </c>
      <c r="O626" s="187"/>
      <c r="P626" s="180"/>
      <c r="Q626" s="180"/>
    </row>
    <row r="627" spans="1:19" ht="13.2" x14ac:dyDescent="0.25">
      <c r="A627" s="1" t="s">
        <v>900</v>
      </c>
      <c r="B627" s="45" t="s">
        <v>525</v>
      </c>
      <c r="C627" s="46" t="s">
        <v>35</v>
      </c>
      <c r="D627" s="45"/>
      <c r="E627" s="45"/>
      <c r="F627" s="47"/>
      <c r="G627" s="121">
        <f>G628</f>
        <v>35003000</v>
      </c>
      <c r="H627" s="149" t="s">
        <v>525</v>
      </c>
      <c r="I627" s="46" t="s">
        <v>35</v>
      </c>
      <c r="J627" s="45"/>
      <c r="K627" s="45"/>
      <c r="L627" s="47"/>
      <c r="M627" s="47">
        <f>M628</f>
        <v>31500000</v>
      </c>
      <c r="N627" s="323">
        <f>N628</f>
        <v>3503000</v>
      </c>
      <c r="O627" s="207"/>
      <c r="P627" s="180"/>
      <c r="Q627" s="180"/>
      <c r="R627" s="252" t="s">
        <v>393</v>
      </c>
      <c r="S627" s="223" t="s">
        <v>510</v>
      </c>
    </row>
    <row r="628" spans="1:19" ht="13.2" x14ac:dyDescent="0.25">
      <c r="A628" s="1" t="s">
        <v>901</v>
      </c>
      <c r="B628" s="48"/>
      <c r="C628" s="49" t="s">
        <v>902</v>
      </c>
      <c r="D628" s="48">
        <v>10</v>
      </c>
      <c r="E628" s="48" t="s">
        <v>26</v>
      </c>
      <c r="F628" s="50">
        <v>3500333</v>
      </c>
      <c r="G628" s="122">
        <f>ROUNDDOWN(D628*F628,-3)</f>
        <v>35003000</v>
      </c>
      <c r="H628" s="150"/>
      <c r="I628" s="201" t="s">
        <v>902</v>
      </c>
      <c r="J628" s="389">
        <v>18</v>
      </c>
      <c r="K628" s="202" t="s">
        <v>26</v>
      </c>
      <c r="L628" s="204">
        <v>1750000</v>
      </c>
      <c r="M628" s="204">
        <f>ROUNDDOWN(J628*L628,-3)</f>
        <v>31500000</v>
      </c>
      <c r="N628" s="376">
        <f>Reviu[[#This Row],[JUMLAH]]-Reviu[[#This Row],[JUMLAH ]]</f>
        <v>3503000</v>
      </c>
      <c r="O628" s="187"/>
      <c r="P628" s="180"/>
      <c r="Q628" s="180"/>
    </row>
    <row r="629" spans="1:19" ht="13.2" x14ac:dyDescent="0.25">
      <c r="A629" s="1" t="s">
        <v>903</v>
      </c>
      <c r="B629" s="51" t="s">
        <v>582</v>
      </c>
      <c r="C629" s="52" t="s">
        <v>80</v>
      </c>
      <c r="D629" s="51"/>
      <c r="E629" s="51"/>
      <c r="F629" s="53"/>
      <c r="G629" s="123">
        <f>G630</f>
        <v>1800000</v>
      </c>
      <c r="H629" s="151" t="s">
        <v>582</v>
      </c>
      <c r="I629" s="52" t="s">
        <v>80</v>
      </c>
      <c r="J629" s="51"/>
      <c r="K629" s="51"/>
      <c r="L629" s="53"/>
      <c r="M629" s="53">
        <f>M630</f>
        <v>0</v>
      </c>
      <c r="N629" s="324">
        <f>N630</f>
        <v>1800000</v>
      </c>
      <c r="O629" s="207"/>
      <c r="P629" s="180"/>
      <c r="Q629" s="180"/>
      <c r="R629" s="252" t="s">
        <v>393</v>
      </c>
      <c r="S629" s="223" t="s">
        <v>510</v>
      </c>
    </row>
    <row r="630" spans="1:19" ht="13.2" x14ac:dyDescent="0.25">
      <c r="A630" s="1" t="s">
        <v>904</v>
      </c>
      <c r="B630" s="48"/>
      <c r="C630" s="49" t="s">
        <v>872</v>
      </c>
      <c r="D630" s="48">
        <v>12</v>
      </c>
      <c r="E630" s="48" t="s">
        <v>26</v>
      </c>
      <c r="F630" s="50">
        <v>150000</v>
      </c>
      <c r="G630" s="122">
        <f>ROUNDDOWN(D630*F630,-3)</f>
        <v>1800000</v>
      </c>
      <c r="H630" s="150"/>
      <c r="I630" s="201" t="s">
        <v>872</v>
      </c>
      <c r="J630" s="389">
        <v>0</v>
      </c>
      <c r="K630" s="202" t="s">
        <v>26</v>
      </c>
      <c r="L630" s="204">
        <v>150000</v>
      </c>
      <c r="M630" s="204">
        <f>ROUNDDOWN(J630*L630,-3)</f>
        <v>0</v>
      </c>
      <c r="N630" s="376">
        <f>Reviu[[#This Row],[JUMLAH]]-Reviu[[#This Row],[JUMLAH ]]</f>
        <v>1800000</v>
      </c>
      <c r="O630" s="187"/>
      <c r="P630" s="180"/>
      <c r="Q630" s="180"/>
    </row>
    <row r="631" spans="1:19" ht="13.2" x14ac:dyDescent="0.25">
      <c r="A631" s="1" t="s">
        <v>425</v>
      </c>
      <c r="B631" s="63" t="s">
        <v>191</v>
      </c>
      <c r="C631" s="64" t="s">
        <v>905</v>
      </c>
      <c r="D631" s="63"/>
      <c r="E631" s="63"/>
      <c r="F631" s="65"/>
      <c r="G631" s="127">
        <f>SUM(G632,G637,G639)</f>
        <v>150000000</v>
      </c>
      <c r="H631" s="155" t="s">
        <v>191</v>
      </c>
      <c r="I631" s="64" t="s">
        <v>905</v>
      </c>
      <c r="J631" s="63"/>
      <c r="K631" s="63"/>
      <c r="L631" s="65"/>
      <c r="M631" s="65">
        <f>SUM(M632,M637,M639)</f>
        <v>150000000</v>
      </c>
      <c r="N631" s="327">
        <f>SUM(N632,N637,N639)</f>
        <v>0</v>
      </c>
      <c r="O631" s="207"/>
      <c r="P631" s="384" t="s">
        <v>505</v>
      </c>
      <c r="Q631" s="384" t="s">
        <v>510</v>
      </c>
      <c r="S631" s="223"/>
    </row>
    <row r="632" spans="1:19" ht="13.2" x14ac:dyDescent="0.25">
      <c r="A632" s="1" t="s">
        <v>427</v>
      </c>
      <c r="B632" s="45" t="s">
        <v>523</v>
      </c>
      <c r="C632" s="46" t="s">
        <v>24</v>
      </c>
      <c r="D632" s="45"/>
      <c r="E632" s="45"/>
      <c r="F632" s="47"/>
      <c r="G632" s="121">
        <f>SUM(G633:G636)</f>
        <v>13000000</v>
      </c>
      <c r="H632" s="149" t="s">
        <v>523</v>
      </c>
      <c r="I632" s="46" t="s">
        <v>24</v>
      </c>
      <c r="J632" s="45"/>
      <c r="K632" s="45"/>
      <c r="L632" s="47"/>
      <c r="M632" s="47">
        <f>SUM(M633:M636)</f>
        <v>13000000</v>
      </c>
      <c r="N632" s="323">
        <f>SUM(N633:N636)</f>
        <v>0</v>
      </c>
      <c r="O632" s="208"/>
      <c r="P632" s="180"/>
      <c r="Q632" s="180"/>
      <c r="R632" s="252" t="s">
        <v>393</v>
      </c>
      <c r="S632" s="223" t="s">
        <v>510</v>
      </c>
    </row>
    <row r="633" spans="1:19" ht="13.2" x14ac:dyDescent="0.25">
      <c r="A633" s="1" t="s">
        <v>428</v>
      </c>
      <c r="B633" s="48"/>
      <c r="C633" s="49" t="s">
        <v>554</v>
      </c>
      <c r="D633" s="48">
        <v>120</v>
      </c>
      <c r="E633" s="48" t="s">
        <v>26</v>
      </c>
      <c r="F633" s="50">
        <v>75000</v>
      </c>
      <c r="G633" s="122">
        <f>ROUNDDOWN(D633*F633,-3)</f>
        <v>9000000</v>
      </c>
      <c r="H633" s="150"/>
      <c r="I633" s="49" t="s">
        <v>554</v>
      </c>
      <c r="J633" s="48">
        <v>120</v>
      </c>
      <c r="K633" s="48" t="s">
        <v>26</v>
      </c>
      <c r="L633" s="50">
        <v>75000</v>
      </c>
      <c r="M633" s="50">
        <f>ROUNDDOWN(J633*L633,-3)</f>
        <v>9000000</v>
      </c>
      <c r="N633" s="247">
        <f>Reviu[[#This Row],[JUMLAH]]-Reviu[[#This Row],[JUMLAH ]]</f>
        <v>0</v>
      </c>
      <c r="O633" s="178"/>
      <c r="P633" s="180"/>
      <c r="Q633" s="180"/>
    </row>
    <row r="634" spans="1:19" ht="13.2" x14ac:dyDescent="0.25">
      <c r="A634" s="1" t="s">
        <v>906</v>
      </c>
      <c r="B634" s="48"/>
      <c r="C634" s="49" t="s">
        <v>892</v>
      </c>
      <c r="D634" s="48">
        <v>1</v>
      </c>
      <c r="E634" s="48" t="s">
        <v>120</v>
      </c>
      <c r="F634" s="50">
        <v>1500000</v>
      </c>
      <c r="G634" s="122">
        <f>ROUNDDOWN(D634*F634,-3)</f>
        <v>1500000</v>
      </c>
      <c r="H634" s="150"/>
      <c r="I634" s="49" t="s">
        <v>892</v>
      </c>
      <c r="J634" s="48">
        <v>1</v>
      </c>
      <c r="K634" s="48" t="s">
        <v>120</v>
      </c>
      <c r="L634" s="50">
        <v>1500000</v>
      </c>
      <c r="M634" s="50">
        <f>ROUNDDOWN(J634*L634,-3)</f>
        <v>1500000</v>
      </c>
      <c r="N634" s="247">
        <f>Reviu[[#This Row],[JUMLAH]]-Reviu[[#This Row],[JUMLAH ]]</f>
        <v>0</v>
      </c>
      <c r="O634" s="178"/>
      <c r="P634" s="180"/>
      <c r="Q634" s="180"/>
    </row>
    <row r="635" spans="1:19" ht="13.2" x14ac:dyDescent="0.25">
      <c r="A635" s="1" t="s">
        <v>907</v>
      </c>
      <c r="B635" s="48"/>
      <c r="C635" s="49" t="s">
        <v>556</v>
      </c>
      <c r="D635" s="48">
        <v>1</v>
      </c>
      <c r="E635" s="48" t="s">
        <v>120</v>
      </c>
      <c r="F635" s="50">
        <v>1500000</v>
      </c>
      <c r="G635" s="122">
        <f>ROUNDDOWN(D635*F635,-3)</f>
        <v>1500000</v>
      </c>
      <c r="H635" s="150"/>
      <c r="I635" s="49" t="s">
        <v>556</v>
      </c>
      <c r="J635" s="48">
        <v>1</v>
      </c>
      <c r="K635" s="48" t="s">
        <v>120</v>
      </c>
      <c r="L635" s="50">
        <v>1500000</v>
      </c>
      <c r="M635" s="50">
        <f>ROUNDDOWN(J635*L635,-3)</f>
        <v>1500000</v>
      </c>
      <c r="N635" s="247">
        <f>Reviu[[#This Row],[JUMLAH]]-Reviu[[#This Row],[JUMLAH ]]</f>
        <v>0</v>
      </c>
      <c r="O635" s="178"/>
      <c r="P635" s="180"/>
      <c r="Q635" s="180"/>
    </row>
    <row r="636" spans="1:19" ht="13.2" x14ac:dyDescent="0.25">
      <c r="A636" s="1" t="s">
        <v>908</v>
      </c>
      <c r="B636" s="48"/>
      <c r="C636" s="49" t="s">
        <v>557</v>
      </c>
      <c r="D636" s="48">
        <v>1</v>
      </c>
      <c r="E636" s="48" t="s">
        <v>120</v>
      </c>
      <c r="F636" s="50">
        <v>1000000</v>
      </c>
      <c r="G636" s="122">
        <f>ROUNDDOWN(D636*F636,-3)</f>
        <v>1000000</v>
      </c>
      <c r="H636" s="150"/>
      <c r="I636" s="49" t="s">
        <v>557</v>
      </c>
      <c r="J636" s="48">
        <v>1</v>
      </c>
      <c r="K636" s="48" t="s">
        <v>120</v>
      </c>
      <c r="L636" s="50">
        <v>1000000</v>
      </c>
      <c r="M636" s="50">
        <f>ROUNDDOWN(J636*L636,-3)</f>
        <v>1000000</v>
      </c>
      <c r="N636" s="247">
        <f>Reviu[[#This Row],[JUMLAH]]-Reviu[[#This Row],[JUMLAH ]]</f>
        <v>0</v>
      </c>
      <c r="O636" s="178"/>
      <c r="P636" s="180"/>
      <c r="Q636" s="180"/>
    </row>
    <row r="637" spans="1:19" ht="13.2" x14ac:dyDescent="0.25">
      <c r="A637" s="1" t="s">
        <v>909</v>
      </c>
      <c r="B637" s="57" t="s">
        <v>528</v>
      </c>
      <c r="C637" s="58" t="s">
        <v>31</v>
      </c>
      <c r="D637" s="57"/>
      <c r="E637" s="57"/>
      <c r="F637" s="59"/>
      <c r="G637" s="125">
        <f>G638</f>
        <v>10000000</v>
      </c>
      <c r="H637" s="153" t="s">
        <v>528</v>
      </c>
      <c r="I637" s="58" t="s">
        <v>31</v>
      </c>
      <c r="J637" s="57"/>
      <c r="K637" s="57"/>
      <c r="L637" s="59"/>
      <c r="M637" s="59">
        <f>M638</f>
        <v>10000000</v>
      </c>
      <c r="N637" s="325">
        <f>N638</f>
        <v>0</v>
      </c>
      <c r="O637" s="211"/>
      <c r="P637" s="180"/>
      <c r="Q637" s="180"/>
      <c r="R637" s="252" t="s">
        <v>393</v>
      </c>
      <c r="S637" s="223" t="s">
        <v>510</v>
      </c>
    </row>
    <row r="638" spans="1:19" ht="13.2" x14ac:dyDescent="0.25">
      <c r="A638" s="1" t="s">
        <v>910</v>
      </c>
      <c r="B638" s="48"/>
      <c r="C638" s="49" t="s">
        <v>558</v>
      </c>
      <c r="D638" s="48">
        <v>10</v>
      </c>
      <c r="E638" s="48" t="s">
        <v>33</v>
      </c>
      <c r="F638" s="50">
        <v>1000000</v>
      </c>
      <c r="G638" s="122">
        <f>ROUNDDOWN(D638*F638,-3)</f>
        <v>10000000</v>
      </c>
      <c r="H638" s="150"/>
      <c r="I638" s="49" t="s">
        <v>558</v>
      </c>
      <c r="J638" s="48">
        <v>10</v>
      </c>
      <c r="K638" s="48" t="s">
        <v>33</v>
      </c>
      <c r="L638" s="50">
        <v>1000000</v>
      </c>
      <c r="M638" s="50">
        <f>ROUNDDOWN(J638*L638,-3)</f>
        <v>10000000</v>
      </c>
      <c r="N638" s="247">
        <f>Reviu[[#This Row],[JUMLAH]]-Reviu[[#This Row],[JUMLAH ]]</f>
        <v>0</v>
      </c>
      <c r="O638" s="178"/>
      <c r="P638" s="180"/>
      <c r="Q638" s="180"/>
    </row>
    <row r="639" spans="1:19" ht="13.2" x14ac:dyDescent="0.25">
      <c r="A639" s="1" t="s">
        <v>429</v>
      </c>
      <c r="B639" s="51" t="s">
        <v>525</v>
      </c>
      <c r="C639" s="52" t="s">
        <v>35</v>
      </c>
      <c r="D639" s="51"/>
      <c r="E639" s="51"/>
      <c r="F639" s="53"/>
      <c r="G639" s="123">
        <f>G640</f>
        <v>127000000</v>
      </c>
      <c r="H639" s="151" t="s">
        <v>525</v>
      </c>
      <c r="I639" s="52" t="s">
        <v>35</v>
      </c>
      <c r="J639" s="51"/>
      <c r="K639" s="51"/>
      <c r="L639" s="53"/>
      <c r="M639" s="53">
        <f>M640</f>
        <v>127000000</v>
      </c>
      <c r="N639" s="324">
        <f>N640</f>
        <v>0</v>
      </c>
      <c r="O639" s="209"/>
      <c r="P639" s="180"/>
      <c r="Q639" s="180"/>
      <c r="R639" s="252" t="s">
        <v>393</v>
      </c>
      <c r="S639" s="223" t="s">
        <v>510</v>
      </c>
    </row>
    <row r="640" spans="1:19" ht="13.2" x14ac:dyDescent="0.25">
      <c r="A640" s="1" t="s">
        <v>430</v>
      </c>
      <c r="B640" s="48"/>
      <c r="C640" s="49" t="s">
        <v>911</v>
      </c>
      <c r="D640" s="48">
        <v>20</v>
      </c>
      <c r="E640" s="48" t="s">
        <v>26</v>
      </c>
      <c r="F640" s="50">
        <v>6350000</v>
      </c>
      <c r="G640" s="122">
        <f>ROUNDDOWN(D640*F640,-3)</f>
        <v>127000000</v>
      </c>
      <c r="H640" s="150"/>
      <c r="I640" s="49" t="s">
        <v>911</v>
      </c>
      <c r="J640" s="48">
        <v>20</v>
      </c>
      <c r="K640" s="48" t="s">
        <v>26</v>
      </c>
      <c r="L640" s="50">
        <v>6350000</v>
      </c>
      <c r="M640" s="50">
        <f>ROUNDDOWN(J640*L640,-3)</f>
        <v>127000000</v>
      </c>
      <c r="N640" s="247">
        <f>Reviu[[#This Row],[JUMLAH]]-Reviu[[#This Row],[JUMLAH ]]</f>
        <v>0</v>
      </c>
      <c r="O640" s="178"/>
      <c r="P640" s="180"/>
      <c r="Q640" s="180"/>
    </row>
    <row r="641" spans="1:19" ht="13.2" x14ac:dyDescent="0.25">
      <c r="A641" s="1" t="s">
        <v>431</v>
      </c>
      <c r="B641" s="63" t="s">
        <v>203</v>
      </c>
      <c r="C641" s="64" t="s">
        <v>204</v>
      </c>
      <c r="D641" s="63"/>
      <c r="E641" s="63"/>
      <c r="F641" s="65"/>
      <c r="G641" s="127">
        <f>SUM(G642,G647,G649)</f>
        <v>78803000</v>
      </c>
      <c r="H641" s="155" t="s">
        <v>203</v>
      </c>
      <c r="I641" s="64" t="s">
        <v>204</v>
      </c>
      <c r="J641" s="63"/>
      <c r="K641" s="63"/>
      <c r="L641" s="65"/>
      <c r="M641" s="65">
        <f>SUM(M642,M647,M649)</f>
        <v>59553000</v>
      </c>
      <c r="N641" s="327">
        <f>SUM(N642,N647,N649)</f>
        <v>19250000</v>
      </c>
      <c r="O641" s="207"/>
      <c r="P641" s="384" t="s">
        <v>499</v>
      </c>
      <c r="Q641" s="384" t="s">
        <v>500</v>
      </c>
      <c r="S641" s="223"/>
    </row>
    <row r="642" spans="1:19" ht="13.2" x14ac:dyDescent="0.25">
      <c r="A642" s="1" t="s">
        <v>912</v>
      </c>
      <c r="B642" s="51" t="s">
        <v>523</v>
      </c>
      <c r="C642" s="52" t="s">
        <v>24</v>
      </c>
      <c r="D642" s="51"/>
      <c r="E642" s="51"/>
      <c r="F642" s="53"/>
      <c r="G642" s="123">
        <f>SUM(G643:G646)</f>
        <v>15500000</v>
      </c>
      <c r="H642" s="151" t="s">
        <v>523</v>
      </c>
      <c r="I642" s="52" t="s">
        <v>24</v>
      </c>
      <c r="J642" s="51"/>
      <c r="K642" s="51"/>
      <c r="L642" s="53"/>
      <c r="M642" s="53">
        <f>SUM(M643:M646)</f>
        <v>13250000</v>
      </c>
      <c r="N642" s="324">
        <f>SUM(N643:N646)</f>
        <v>2250000</v>
      </c>
      <c r="O642" s="207"/>
      <c r="P642" s="180"/>
      <c r="Q642" s="180"/>
      <c r="S642" s="223" t="s">
        <v>500</v>
      </c>
    </row>
    <row r="643" spans="1:19" ht="13.2" x14ac:dyDescent="0.25">
      <c r="A643" s="1" t="s">
        <v>913</v>
      </c>
      <c r="B643" s="48"/>
      <c r="C643" s="49" t="s">
        <v>554</v>
      </c>
      <c r="D643" s="48">
        <v>100</v>
      </c>
      <c r="E643" s="48" t="s">
        <v>26</v>
      </c>
      <c r="F643" s="50">
        <v>75000</v>
      </c>
      <c r="G643" s="122">
        <f>ROUNDDOWN(D643*F643,-3)</f>
        <v>7500000</v>
      </c>
      <c r="H643" s="150"/>
      <c r="I643" s="49" t="s">
        <v>554</v>
      </c>
      <c r="J643" s="416">
        <v>100</v>
      </c>
      <c r="K643" s="48" t="s">
        <v>26</v>
      </c>
      <c r="L643" s="50">
        <v>75000</v>
      </c>
      <c r="M643" s="50">
        <f>ROUNDDOWN(J643*L643,-3)</f>
        <v>7500000</v>
      </c>
      <c r="N643" s="417">
        <f>Reviu[[#This Row],[JUMLAH]]-Reviu[[#This Row],[JUMLAH ]]</f>
        <v>0</v>
      </c>
      <c r="O643" s="187"/>
      <c r="P643" s="180"/>
      <c r="Q643" s="180"/>
    </row>
    <row r="644" spans="1:19" ht="13.2" x14ac:dyDescent="0.25">
      <c r="A644" s="1" t="s">
        <v>914</v>
      </c>
      <c r="B644" s="48"/>
      <c r="C644" s="49" t="s">
        <v>892</v>
      </c>
      <c r="D644" s="48">
        <v>2</v>
      </c>
      <c r="E644" s="48" t="s">
        <v>120</v>
      </c>
      <c r="F644" s="50">
        <v>1500000</v>
      </c>
      <c r="G644" s="122">
        <f>ROUNDDOWN(D644*F644,-3)</f>
        <v>3000000</v>
      </c>
      <c r="H644" s="150"/>
      <c r="I644" s="201" t="s">
        <v>892</v>
      </c>
      <c r="J644" s="389">
        <v>1</v>
      </c>
      <c r="K644" s="202" t="s">
        <v>120</v>
      </c>
      <c r="L644" s="204">
        <v>750000</v>
      </c>
      <c r="M644" s="204">
        <f>ROUNDDOWN(J644*L644,-3)</f>
        <v>750000</v>
      </c>
      <c r="N644" s="376">
        <f>Reviu[[#This Row],[JUMLAH]]-Reviu[[#This Row],[JUMLAH ]]</f>
        <v>2250000</v>
      </c>
      <c r="O644" s="187"/>
      <c r="P644" s="180"/>
      <c r="Q644" s="180"/>
    </row>
    <row r="645" spans="1:19" ht="13.2" x14ac:dyDescent="0.25">
      <c r="A645" s="1" t="s">
        <v>915</v>
      </c>
      <c r="B645" s="48"/>
      <c r="C645" s="49" t="s">
        <v>556</v>
      </c>
      <c r="D645" s="48">
        <v>2</v>
      </c>
      <c r="E645" s="48" t="s">
        <v>120</v>
      </c>
      <c r="F645" s="50">
        <v>1500000</v>
      </c>
      <c r="G645" s="122">
        <f>ROUNDDOWN(D645*F645,-3)</f>
        <v>3000000</v>
      </c>
      <c r="H645" s="150"/>
      <c r="I645" s="49" t="s">
        <v>556</v>
      </c>
      <c r="J645" s="48">
        <v>2</v>
      </c>
      <c r="K645" s="48" t="s">
        <v>120</v>
      </c>
      <c r="L645" s="50">
        <v>1500000</v>
      </c>
      <c r="M645" s="50">
        <f>ROUNDDOWN(J645*L645,-3)</f>
        <v>3000000</v>
      </c>
      <c r="N645" s="247">
        <f>Reviu[[#This Row],[JUMLAH]]-Reviu[[#This Row],[JUMLAH ]]</f>
        <v>0</v>
      </c>
      <c r="O645" s="207"/>
      <c r="P645" s="180"/>
      <c r="Q645" s="180"/>
    </row>
    <row r="646" spans="1:19" ht="13.2" x14ac:dyDescent="0.25">
      <c r="A646" s="1" t="s">
        <v>916</v>
      </c>
      <c r="B646" s="48"/>
      <c r="C646" s="49" t="s">
        <v>557</v>
      </c>
      <c r="D646" s="48">
        <v>2</v>
      </c>
      <c r="E646" s="48" t="s">
        <v>120</v>
      </c>
      <c r="F646" s="50">
        <v>1000000</v>
      </c>
      <c r="G646" s="122">
        <f>ROUNDDOWN(D646*F646,-3)</f>
        <v>2000000</v>
      </c>
      <c r="H646" s="150"/>
      <c r="I646" s="49" t="s">
        <v>557</v>
      </c>
      <c r="J646" s="48">
        <v>2</v>
      </c>
      <c r="K646" s="48" t="s">
        <v>120</v>
      </c>
      <c r="L646" s="50">
        <v>1000000</v>
      </c>
      <c r="M646" s="50">
        <f>ROUNDDOWN(J646*L646,-3)</f>
        <v>2000000</v>
      </c>
      <c r="N646" s="247">
        <f>Reviu[[#This Row],[JUMLAH]]-Reviu[[#This Row],[JUMLAH ]]</f>
        <v>0</v>
      </c>
      <c r="O646" s="207"/>
      <c r="P646" s="180"/>
      <c r="Q646" s="180"/>
    </row>
    <row r="647" spans="1:19" ht="13.2" x14ac:dyDescent="0.25">
      <c r="A647" s="1" t="s">
        <v>917</v>
      </c>
      <c r="B647" s="51" t="s">
        <v>528</v>
      </c>
      <c r="C647" s="52" t="s">
        <v>31</v>
      </c>
      <c r="D647" s="51"/>
      <c r="E647" s="51"/>
      <c r="F647" s="53"/>
      <c r="G647" s="123">
        <f>G648</f>
        <v>20000000</v>
      </c>
      <c r="H647" s="151" t="s">
        <v>528</v>
      </c>
      <c r="I647" s="52" t="s">
        <v>31</v>
      </c>
      <c r="J647" s="51"/>
      <c r="K647" s="51"/>
      <c r="L647" s="53"/>
      <c r="M647" s="53">
        <f>M648</f>
        <v>3000000</v>
      </c>
      <c r="N647" s="324">
        <f>N648</f>
        <v>17000000</v>
      </c>
      <c r="O647" s="207"/>
      <c r="P647" s="180"/>
      <c r="Q647" s="180"/>
      <c r="S647" s="223" t="s">
        <v>500</v>
      </c>
    </row>
    <row r="648" spans="1:19" ht="13.2" x14ac:dyDescent="0.25">
      <c r="A648" s="1" t="s">
        <v>918</v>
      </c>
      <c r="B648" s="48"/>
      <c r="C648" s="49" t="s">
        <v>558</v>
      </c>
      <c r="D648" s="48">
        <v>20</v>
      </c>
      <c r="E648" s="48" t="s">
        <v>33</v>
      </c>
      <c r="F648" s="50">
        <v>1000000</v>
      </c>
      <c r="G648" s="122">
        <f>ROUNDDOWN(D648*F648,-3)</f>
        <v>20000000</v>
      </c>
      <c r="H648" s="150"/>
      <c r="I648" s="201" t="s">
        <v>558</v>
      </c>
      <c r="J648" s="389">
        <v>3</v>
      </c>
      <c r="K648" s="202" t="s">
        <v>33</v>
      </c>
      <c r="L648" s="204">
        <v>1000000</v>
      </c>
      <c r="M648" s="204">
        <f>ROUNDDOWN(J648*L648,-3)</f>
        <v>3000000</v>
      </c>
      <c r="N648" s="376">
        <f>Reviu[[#This Row],[JUMLAH]]-Reviu[[#This Row],[JUMLAH ]]</f>
        <v>17000000</v>
      </c>
      <c r="O648" s="187"/>
      <c r="P648" s="180"/>
      <c r="Q648" s="180"/>
    </row>
    <row r="649" spans="1:19" ht="13.2" x14ac:dyDescent="0.25">
      <c r="A649" s="1" t="s">
        <v>919</v>
      </c>
      <c r="B649" s="51" t="s">
        <v>525</v>
      </c>
      <c r="C649" s="52" t="s">
        <v>35</v>
      </c>
      <c r="D649" s="51"/>
      <c r="E649" s="51"/>
      <c r="F649" s="53"/>
      <c r="G649" s="123">
        <f>G650</f>
        <v>43303000</v>
      </c>
      <c r="H649" s="151" t="s">
        <v>525</v>
      </c>
      <c r="I649" s="52" t="s">
        <v>35</v>
      </c>
      <c r="J649" s="51"/>
      <c r="K649" s="51"/>
      <c r="L649" s="53"/>
      <c r="M649" s="53">
        <f>M650</f>
        <v>43303000</v>
      </c>
      <c r="N649" s="324">
        <f>N650</f>
        <v>0</v>
      </c>
      <c r="O649" s="207"/>
      <c r="P649" s="180"/>
      <c r="Q649" s="180"/>
      <c r="S649" s="223" t="s">
        <v>500</v>
      </c>
    </row>
    <row r="650" spans="1:19" ht="13.2" x14ac:dyDescent="0.25">
      <c r="A650" s="1" t="s">
        <v>920</v>
      </c>
      <c r="B650" s="48"/>
      <c r="C650" s="49" t="s">
        <v>921</v>
      </c>
      <c r="D650" s="48">
        <v>10</v>
      </c>
      <c r="E650" s="48" t="s">
        <v>26</v>
      </c>
      <c r="F650" s="50">
        <v>4330300</v>
      </c>
      <c r="G650" s="122">
        <f>ROUNDDOWN(D650*F650,-3)</f>
        <v>43303000</v>
      </c>
      <c r="H650" s="150"/>
      <c r="I650" s="49" t="s">
        <v>921</v>
      </c>
      <c r="J650" s="48">
        <v>10</v>
      </c>
      <c r="K650" s="48" t="s">
        <v>26</v>
      </c>
      <c r="L650" s="50">
        <v>4330300</v>
      </c>
      <c r="M650" s="50">
        <f>ROUNDDOWN(J650*L650,-3)</f>
        <v>43303000</v>
      </c>
      <c r="N650" s="247">
        <f>Reviu[[#This Row],[JUMLAH]]-Reviu[[#This Row],[JUMLAH ]]</f>
        <v>0</v>
      </c>
      <c r="O650" s="178"/>
      <c r="P650" s="180"/>
      <c r="Q650" s="180"/>
    </row>
    <row r="651" spans="1:19" ht="13.2" x14ac:dyDescent="0.25">
      <c r="A651" s="1" t="s">
        <v>1005</v>
      </c>
      <c r="B651" s="48"/>
      <c r="C651" s="49"/>
      <c r="D651" s="48"/>
      <c r="E651" s="48"/>
      <c r="F651" s="50"/>
      <c r="G651" s="122"/>
      <c r="H651" s="155" t="s">
        <v>214</v>
      </c>
      <c r="I651" s="64" t="s">
        <v>975</v>
      </c>
      <c r="J651" s="63"/>
      <c r="K651" s="63"/>
      <c r="L651" s="65"/>
      <c r="M651" s="65">
        <f>SUM(M652,M657,M659)</f>
        <v>46150000</v>
      </c>
      <c r="N651" s="355">
        <f>SUM(N652,N657,N659)</f>
        <v>-46150000</v>
      </c>
      <c r="O651" s="207"/>
      <c r="P651" s="384" t="s">
        <v>505</v>
      </c>
      <c r="Q651" s="384" t="s">
        <v>510</v>
      </c>
      <c r="S651" s="223"/>
    </row>
    <row r="652" spans="1:19" ht="13.2" x14ac:dyDescent="0.25">
      <c r="A652" s="1" t="s">
        <v>1006</v>
      </c>
      <c r="B652" s="48"/>
      <c r="C652" s="49"/>
      <c r="D652" s="48"/>
      <c r="E652" s="48"/>
      <c r="F652" s="50"/>
      <c r="G652" s="122"/>
      <c r="H652" s="151" t="s">
        <v>523</v>
      </c>
      <c r="I652" s="52" t="s">
        <v>24</v>
      </c>
      <c r="J652" s="51"/>
      <c r="K652" s="51"/>
      <c r="L652" s="53"/>
      <c r="M652" s="53">
        <f>SUM(M653:M656)</f>
        <v>10250000</v>
      </c>
      <c r="N652" s="352">
        <f>SUM(N653:N656)</f>
        <v>-10250000</v>
      </c>
      <c r="O652" s="207"/>
      <c r="P652" s="180"/>
      <c r="Q652" s="180"/>
      <c r="R652" s="252" t="s">
        <v>393</v>
      </c>
      <c r="S652" s="223" t="s">
        <v>510</v>
      </c>
    </row>
    <row r="653" spans="1:19" ht="13.2" x14ac:dyDescent="0.25">
      <c r="A653" s="1" t="s">
        <v>1199</v>
      </c>
      <c r="B653" s="48"/>
      <c r="C653" s="49"/>
      <c r="D653" s="48"/>
      <c r="E653" s="48"/>
      <c r="F653" s="50"/>
      <c r="G653" s="122"/>
      <c r="H653" s="150"/>
      <c r="I653" s="201" t="s">
        <v>554</v>
      </c>
      <c r="J653" s="389">
        <v>30</v>
      </c>
      <c r="K653" s="202" t="s">
        <v>26</v>
      </c>
      <c r="L653" s="204">
        <v>75000</v>
      </c>
      <c r="M653" s="204">
        <f>ROUNDDOWN(J653*L653,-3)</f>
        <v>2250000</v>
      </c>
      <c r="N653" s="375">
        <f>Reviu[[#This Row],[JUMLAH]]-Reviu[[#This Row],[JUMLAH ]]</f>
        <v>-2250000</v>
      </c>
      <c r="O653" s="187"/>
      <c r="P653" s="180"/>
      <c r="Q653" s="180"/>
    </row>
    <row r="654" spans="1:19" ht="13.2" x14ac:dyDescent="0.25">
      <c r="A654" s="1" t="s">
        <v>1200</v>
      </c>
      <c r="B654" s="48"/>
      <c r="C654" s="49"/>
      <c r="D654" s="48"/>
      <c r="E654" s="48"/>
      <c r="F654" s="50"/>
      <c r="G654" s="122"/>
      <c r="H654" s="150"/>
      <c r="I654" s="201" t="s">
        <v>892</v>
      </c>
      <c r="J654" s="389">
        <v>2</v>
      </c>
      <c r="K654" s="202" t="s">
        <v>120</v>
      </c>
      <c r="L654" s="204">
        <v>1500000</v>
      </c>
      <c r="M654" s="204">
        <f>ROUNDDOWN(J654*L654,-3)</f>
        <v>3000000</v>
      </c>
      <c r="N654" s="375">
        <f>Reviu[[#This Row],[JUMLAH]]-Reviu[[#This Row],[JUMLAH ]]</f>
        <v>-3000000</v>
      </c>
      <c r="O654" s="187"/>
      <c r="P654" s="180"/>
      <c r="Q654" s="180"/>
    </row>
    <row r="655" spans="1:19" ht="13.2" x14ac:dyDescent="0.25">
      <c r="A655" s="1" t="s">
        <v>1201</v>
      </c>
      <c r="B655" s="48"/>
      <c r="C655" s="49"/>
      <c r="D655" s="48"/>
      <c r="E655" s="48"/>
      <c r="F655" s="50"/>
      <c r="G655" s="122"/>
      <c r="H655" s="150"/>
      <c r="I655" s="201" t="s">
        <v>556</v>
      </c>
      <c r="J655" s="389">
        <v>2</v>
      </c>
      <c r="K655" s="202" t="s">
        <v>120</v>
      </c>
      <c r="L655" s="204">
        <v>1500000</v>
      </c>
      <c r="M655" s="204">
        <f>ROUNDDOWN(J655*L655,-3)</f>
        <v>3000000</v>
      </c>
      <c r="N655" s="375">
        <f>Reviu[[#This Row],[JUMLAH]]-Reviu[[#This Row],[JUMLAH ]]</f>
        <v>-3000000</v>
      </c>
      <c r="O655" s="187"/>
      <c r="P655" s="180"/>
      <c r="Q655" s="180"/>
    </row>
    <row r="656" spans="1:19" ht="13.2" x14ac:dyDescent="0.25">
      <c r="A656" s="1" t="s">
        <v>1202</v>
      </c>
      <c r="B656" s="48"/>
      <c r="C656" s="49"/>
      <c r="D656" s="48"/>
      <c r="E656" s="48"/>
      <c r="F656" s="50"/>
      <c r="G656" s="122"/>
      <c r="H656" s="150"/>
      <c r="I656" s="201" t="s">
        <v>557</v>
      </c>
      <c r="J656" s="389">
        <v>2</v>
      </c>
      <c r="K656" s="202" t="s">
        <v>120</v>
      </c>
      <c r="L656" s="204">
        <v>1000000</v>
      </c>
      <c r="M656" s="204">
        <f>ROUNDDOWN(J656*L656,-3)</f>
        <v>2000000</v>
      </c>
      <c r="N656" s="375">
        <f>Reviu[[#This Row],[JUMLAH]]-Reviu[[#This Row],[JUMLAH ]]</f>
        <v>-2000000</v>
      </c>
      <c r="O656" s="187"/>
      <c r="P656" s="180"/>
      <c r="Q656" s="180"/>
    </row>
    <row r="657" spans="1:19" ht="13.2" x14ac:dyDescent="0.25">
      <c r="A657" s="1" t="s">
        <v>1007</v>
      </c>
      <c r="B657" s="48"/>
      <c r="C657" s="49"/>
      <c r="D657" s="48"/>
      <c r="E657" s="48"/>
      <c r="F657" s="50"/>
      <c r="G657" s="122"/>
      <c r="H657" s="149" t="s">
        <v>525</v>
      </c>
      <c r="I657" s="46" t="s">
        <v>35</v>
      </c>
      <c r="J657" s="45"/>
      <c r="K657" s="45"/>
      <c r="L657" s="47"/>
      <c r="M657" s="47">
        <f>M658</f>
        <v>35000000</v>
      </c>
      <c r="N657" s="349">
        <f>N658</f>
        <v>-35000000</v>
      </c>
      <c r="O657" s="207"/>
      <c r="P657" s="180"/>
      <c r="Q657" s="180"/>
      <c r="R657" s="252" t="s">
        <v>393</v>
      </c>
      <c r="S657" s="223" t="s">
        <v>510</v>
      </c>
    </row>
    <row r="658" spans="1:19" ht="13.2" x14ac:dyDescent="0.25">
      <c r="A658" s="1" t="s">
        <v>1203</v>
      </c>
      <c r="B658" s="48"/>
      <c r="C658" s="49"/>
      <c r="D658" s="48"/>
      <c r="E658" s="48"/>
      <c r="F658" s="50"/>
      <c r="G658" s="122"/>
      <c r="H658" s="150"/>
      <c r="I658" s="201" t="s">
        <v>803</v>
      </c>
      <c r="J658" s="389">
        <v>10</v>
      </c>
      <c r="K658" s="202" t="s">
        <v>26</v>
      </c>
      <c r="L658" s="204">
        <v>3500000</v>
      </c>
      <c r="M658" s="204">
        <f>ROUNDDOWN(J658*L658,-3)</f>
        <v>35000000</v>
      </c>
      <c r="N658" s="375">
        <f>Reviu[[#This Row],[JUMLAH]]-Reviu[[#This Row],[JUMLAH ]]</f>
        <v>-35000000</v>
      </c>
      <c r="O658" s="187"/>
      <c r="P658" s="180"/>
      <c r="Q658" s="180"/>
    </row>
    <row r="659" spans="1:19" ht="13.2" x14ac:dyDescent="0.25">
      <c r="A659" s="1" t="s">
        <v>1008</v>
      </c>
      <c r="B659" s="48"/>
      <c r="C659" s="49"/>
      <c r="D659" s="48"/>
      <c r="E659" s="48"/>
      <c r="F659" s="50"/>
      <c r="G659" s="122"/>
      <c r="H659" s="151" t="s">
        <v>582</v>
      </c>
      <c r="I659" s="52" t="s">
        <v>80</v>
      </c>
      <c r="J659" s="51"/>
      <c r="K659" s="51"/>
      <c r="L659" s="53"/>
      <c r="M659" s="53">
        <f>M660</f>
        <v>900000</v>
      </c>
      <c r="N659" s="352">
        <f>N660</f>
        <v>-900000</v>
      </c>
      <c r="O659" s="207"/>
      <c r="P659" s="180"/>
      <c r="Q659" s="180"/>
      <c r="R659" s="252" t="s">
        <v>393</v>
      </c>
      <c r="S659" s="223" t="s">
        <v>510</v>
      </c>
    </row>
    <row r="660" spans="1:19" ht="13.2" x14ac:dyDescent="0.25">
      <c r="A660" s="1" t="s">
        <v>1204</v>
      </c>
      <c r="B660" s="48"/>
      <c r="C660" s="49"/>
      <c r="D660" s="48"/>
      <c r="E660" s="48"/>
      <c r="F660" s="50"/>
      <c r="G660" s="122"/>
      <c r="H660" s="150"/>
      <c r="I660" s="201" t="s">
        <v>872</v>
      </c>
      <c r="J660" s="389">
        <v>6</v>
      </c>
      <c r="K660" s="202" t="s">
        <v>26</v>
      </c>
      <c r="L660" s="204">
        <v>150000</v>
      </c>
      <c r="M660" s="204">
        <f>ROUNDDOWN(J660*L660,-3)</f>
        <v>900000</v>
      </c>
      <c r="N660" s="375">
        <f>Reviu[[#This Row],[JUMLAH]]-Reviu[[#This Row],[JUMLAH ]]</f>
        <v>-900000</v>
      </c>
      <c r="O660" s="187"/>
      <c r="P660" s="180"/>
      <c r="Q660" s="180"/>
    </row>
    <row r="661" spans="1:19" ht="13.2" x14ac:dyDescent="0.25">
      <c r="A661" s="1" t="s">
        <v>432</v>
      </c>
      <c r="B661" s="109" t="s">
        <v>922</v>
      </c>
      <c r="C661" s="110" t="s">
        <v>433</v>
      </c>
      <c r="D661" s="109"/>
      <c r="E661" s="109"/>
      <c r="F661" s="111"/>
      <c r="G661" s="142">
        <f>G662</f>
        <v>8500000000</v>
      </c>
      <c r="H661" s="171" t="s">
        <v>922</v>
      </c>
      <c r="I661" s="110" t="s">
        <v>433</v>
      </c>
      <c r="J661" s="109"/>
      <c r="K661" s="109"/>
      <c r="L661" s="111"/>
      <c r="M661" s="111">
        <f t="shared" ref="M661:N662" si="21">M662</f>
        <v>8500000000</v>
      </c>
      <c r="N661" s="339">
        <f t="shared" si="21"/>
        <v>0</v>
      </c>
      <c r="O661" s="207"/>
      <c r="P661" s="180"/>
      <c r="Q661" s="180"/>
    </row>
    <row r="662" spans="1:19" ht="39.6" x14ac:dyDescent="0.25">
      <c r="A662" s="1" t="s">
        <v>434</v>
      </c>
      <c r="B662" s="100" t="s">
        <v>435</v>
      </c>
      <c r="C662" s="101" t="s">
        <v>923</v>
      </c>
      <c r="D662" s="100">
        <v>235</v>
      </c>
      <c r="E662" s="379" t="s">
        <v>924</v>
      </c>
      <c r="F662" s="379"/>
      <c r="G662" s="139">
        <f>G663</f>
        <v>8500000000</v>
      </c>
      <c r="H662" s="168" t="s">
        <v>435</v>
      </c>
      <c r="I662" s="101" t="s">
        <v>923</v>
      </c>
      <c r="J662" s="100">
        <v>235</v>
      </c>
      <c r="K662" s="184" t="s">
        <v>924</v>
      </c>
      <c r="L662" s="184"/>
      <c r="M662" s="102">
        <f t="shared" si="21"/>
        <v>8500000000</v>
      </c>
      <c r="N662" s="340">
        <f t="shared" si="21"/>
        <v>0</v>
      </c>
      <c r="O662" s="207"/>
      <c r="P662" s="180"/>
      <c r="Q662" s="180"/>
    </row>
    <row r="663" spans="1:19" ht="13.2" x14ac:dyDescent="0.25">
      <c r="A663" s="1" t="s">
        <v>437</v>
      </c>
      <c r="B663" s="96" t="s">
        <v>438</v>
      </c>
      <c r="C663" s="97" t="s">
        <v>439</v>
      </c>
      <c r="D663" s="96">
        <v>235</v>
      </c>
      <c r="E663" s="96" t="s">
        <v>436</v>
      </c>
      <c r="F663" s="98"/>
      <c r="G663" s="98">
        <f>SUM(G664,G712)</f>
        <v>8500000000</v>
      </c>
      <c r="H663" s="96" t="s">
        <v>438</v>
      </c>
      <c r="I663" s="97" t="s">
        <v>439</v>
      </c>
      <c r="J663" s="96">
        <v>235</v>
      </c>
      <c r="K663" s="96" t="s">
        <v>436</v>
      </c>
      <c r="L663" s="98"/>
      <c r="M663" s="98">
        <f>SUM(M664,M712)</f>
        <v>8500000000</v>
      </c>
      <c r="N663" s="333">
        <f>SUM(N664,N712)</f>
        <v>0</v>
      </c>
      <c r="O663" s="216"/>
      <c r="P663" s="180"/>
      <c r="Q663" s="180"/>
    </row>
    <row r="664" spans="1:19" ht="13.2" x14ac:dyDescent="0.25">
      <c r="A664" s="1" t="s">
        <v>440</v>
      </c>
      <c r="B664" s="287" t="s">
        <v>605</v>
      </c>
      <c r="C664" s="288" t="s">
        <v>441</v>
      </c>
      <c r="D664" s="287"/>
      <c r="E664" s="287" t="s">
        <v>553</v>
      </c>
      <c r="F664" s="289"/>
      <c r="G664" s="290">
        <f>SUM(G665,G683,G703)</f>
        <v>8408830000</v>
      </c>
      <c r="H664" s="291" t="s">
        <v>605</v>
      </c>
      <c r="I664" s="288" t="s">
        <v>441</v>
      </c>
      <c r="J664" s="287"/>
      <c r="K664" s="287" t="s">
        <v>553</v>
      </c>
      <c r="L664" s="289"/>
      <c r="M664" s="289">
        <f>SUM(M665,M683,M703)</f>
        <v>8408830000</v>
      </c>
      <c r="N664" s="337">
        <f>SUM(N665,N683,N703)</f>
        <v>0</v>
      </c>
      <c r="O664" s="212"/>
      <c r="P664" s="180"/>
      <c r="Q664" s="180"/>
    </row>
    <row r="665" spans="1:19" ht="13.2" x14ac:dyDescent="0.25">
      <c r="A665" s="1" t="s">
        <v>442</v>
      </c>
      <c r="B665" s="63" t="s">
        <v>21</v>
      </c>
      <c r="C665" s="64" t="s">
        <v>443</v>
      </c>
      <c r="D665" s="63"/>
      <c r="E665" s="63"/>
      <c r="F665" s="65"/>
      <c r="G665" s="127">
        <f>SUM(G666,G673,G676,G678,G680)</f>
        <v>2523377000</v>
      </c>
      <c r="H665" s="155" t="s">
        <v>21</v>
      </c>
      <c r="I665" s="64" t="s">
        <v>443</v>
      </c>
      <c r="J665" s="63"/>
      <c r="K665" s="63"/>
      <c r="L665" s="65"/>
      <c r="M665" s="65">
        <f>SUM(M666,M673,M676,M678,M680)</f>
        <v>2523377000</v>
      </c>
      <c r="N665" s="327">
        <f>SUM(N666,N673,N676,N678,N680)</f>
        <v>0</v>
      </c>
      <c r="O665" s="213"/>
      <c r="P665" s="384" t="s">
        <v>507</v>
      </c>
      <c r="Q665" s="384" t="s">
        <v>508</v>
      </c>
      <c r="S665" s="223"/>
    </row>
    <row r="666" spans="1:19" ht="13.2" x14ac:dyDescent="0.25">
      <c r="A666" s="1" t="s">
        <v>444</v>
      </c>
      <c r="B666" s="45" t="s">
        <v>523</v>
      </c>
      <c r="C666" s="46" t="s">
        <v>24</v>
      </c>
      <c r="D666" s="45"/>
      <c r="E666" s="45"/>
      <c r="F666" s="47"/>
      <c r="G666" s="121">
        <f>SUM(G667:G672)</f>
        <v>129600000</v>
      </c>
      <c r="H666" s="149" t="s">
        <v>523</v>
      </c>
      <c r="I666" s="46" t="s">
        <v>24</v>
      </c>
      <c r="J666" s="45"/>
      <c r="K666" s="45"/>
      <c r="L666" s="47"/>
      <c r="M666" s="47">
        <f>SUM(M667:M672)</f>
        <v>129600000</v>
      </c>
      <c r="N666" s="323">
        <f>SUM(N667:N672)</f>
        <v>0</v>
      </c>
      <c r="O666" s="208"/>
      <c r="P666" s="180"/>
      <c r="Q666" s="180"/>
      <c r="R666" s="4" t="s">
        <v>433</v>
      </c>
      <c r="S666" s="223" t="s">
        <v>508</v>
      </c>
    </row>
    <row r="667" spans="1:19" ht="13.2" x14ac:dyDescent="0.25">
      <c r="A667" s="1" t="s">
        <v>445</v>
      </c>
      <c r="B667" s="48"/>
      <c r="C667" s="49" t="s">
        <v>554</v>
      </c>
      <c r="D667" s="48">
        <v>400</v>
      </c>
      <c r="E667" s="48" t="s">
        <v>26</v>
      </c>
      <c r="F667" s="50">
        <v>70000</v>
      </c>
      <c r="G667" s="122">
        <f t="shared" ref="G667:G672" si="22">ROUNDDOWN(D667*F667,-3)</f>
        <v>28000000</v>
      </c>
      <c r="H667" s="150"/>
      <c r="I667" s="49" t="s">
        <v>554</v>
      </c>
      <c r="J667" s="48">
        <v>400</v>
      </c>
      <c r="K667" s="48" t="s">
        <v>26</v>
      </c>
      <c r="L667" s="50">
        <v>70000</v>
      </c>
      <c r="M667" s="50">
        <f t="shared" ref="M667:M672" si="23">ROUNDDOWN(J667*L667,-3)</f>
        <v>28000000</v>
      </c>
      <c r="N667" s="247">
        <f>Reviu[[#This Row],[JUMLAH]]-Reviu[[#This Row],[JUMLAH ]]</f>
        <v>0</v>
      </c>
      <c r="O667" s="178"/>
      <c r="P667" s="180"/>
      <c r="Q667" s="180"/>
    </row>
    <row r="668" spans="1:19" ht="13.2" x14ac:dyDescent="0.25">
      <c r="A668" s="1" t="s">
        <v>446</v>
      </c>
      <c r="B668" s="48"/>
      <c r="C668" s="49" t="s">
        <v>555</v>
      </c>
      <c r="D668" s="48">
        <v>8</v>
      </c>
      <c r="E668" s="48" t="s">
        <v>120</v>
      </c>
      <c r="F668" s="50">
        <v>1500000</v>
      </c>
      <c r="G668" s="122">
        <f t="shared" si="22"/>
        <v>12000000</v>
      </c>
      <c r="H668" s="150"/>
      <c r="I668" s="49" t="s">
        <v>555</v>
      </c>
      <c r="J668" s="48">
        <v>8</v>
      </c>
      <c r="K668" s="48" t="s">
        <v>120</v>
      </c>
      <c r="L668" s="50">
        <v>1500000</v>
      </c>
      <c r="M668" s="50">
        <f t="shared" si="23"/>
        <v>12000000</v>
      </c>
      <c r="N668" s="247">
        <f>Reviu[[#This Row],[JUMLAH]]-Reviu[[#This Row],[JUMLAH ]]</f>
        <v>0</v>
      </c>
      <c r="O668" s="178"/>
      <c r="P668" s="180"/>
      <c r="Q668" s="180"/>
    </row>
    <row r="669" spans="1:19" ht="13.2" x14ac:dyDescent="0.25">
      <c r="A669" s="1" t="s">
        <v>447</v>
      </c>
      <c r="B669" s="48"/>
      <c r="C669" s="49" t="s">
        <v>556</v>
      </c>
      <c r="D669" s="48">
        <v>8</v>
      </c>
      <c r="E669" s="48" t="s">
        <v>120</v>
      </c>
      <c r="F669" s="50">
        <v>1500000</v>
      </c>
      <c r="G669" s="122">
        <f t="shared" si="22"/>
        <v>12000000</v>
      </c>
      <c r="H669" s="150"/>
      <c r="I669" s="49" t="s">
        <v>556</v>
      </c>
      <c r="J669" s="48">
        <v>8</v>
      </c>
      <c r="K669" s="48" t="s">
        <v>120</v>
      </c>
      <c r="L669" s="50">
        <v>1500000</v>
      </c>
      <c r="M669" s="50">
        <f t="shared" si="23"/>
        <v>12000000</v>
      </c>
      <c r="N669" s="247">
        <f>Reviu[[#This Row],[JUMLAH]]-Reviu[[#This Row],[JUMLAH ]]</f>
        <v>0</v>
      </c>
      <c r="O669" s="178"/>
      <c r="P669" s="180"/>
      <c r="Q669" s="180"/>
    </row>
    <row r="670" spans="1:19" ht="13.2" x14ac:dyDescent="0.25">
      <c r="A670" s="1" t="s">
        <v>448</v>
      </c>
      <c r="B670" s="48"/>
      <c r="C670" s="49" t="s">
        <v>557</v>
      </c>
      <c r="D670" s="48">
        <v>8</v>
      </c>
      <c r="E670" s="48" t="s">
        <v>120</v>
      </c>
      <c r="F670" s="50">
        <v>1000000</v>
      </c>
      <c r="G670" s="122">
        <f t="shared" si="22"/>
        <v>8000000</v>
      </c>
      <c r="H670" s="150"/>
      <c r="I670" s="49" t="s">
        <v>557</v>
      </c>
      <c r="J670" s="48">
        <v>8</v>
      </c>
      <c r="K670" s="48" t="s">
        <v>120</v>
      </c>
      <c r="L670" s="50">
        <v>1000000</v>
      </c>
      <c r="M670" s="50">
        <f t="shared" si="23"/>
        <v>8000000</v>
      </c>
      <c r="N670" s="247">
        <f>Reviu[[#This Row],[JUMLAH]]-Reviu[[#This Row],[JUMLAH ]]</f>
        <v>0</v>
      </c>
      <c r="O670" s="178"/>
      <c r="P670" s="180"/>
      <c r="Q670" s="180"/>
    </row>
    <row r="671" spans="1:19" ht="13.2" x14ac:dyDescent="0.25">
      <c r="A671" s="1" t="s">
        <v>449</v>
      </c>
      <c r="B671" s="48"/>
      <c r="C671" s="49" t="s">
        <v>925</v>
      </c>
      <c r="D671" s="48">
        <v>120</v>
      </c>
      <c r="E671" s="48" t="s">
        <v>55</v>
      </c>
      <c r="F671" s="50">
        <v>280000</v>
      </c>
      <c r="G671" s="122">
        <f t="shared" si="22"/>
        <v>33600000</v>
      </c>
      <c r="H671" s="150"/>
      <c r="I671" s="49" t="s">
        <v>925</v>
      </c>
      <c r="J671" s="48">
        <v>120</v>
      </c>
      <c r="K671" s="48" t="s">
        <v>55</v>
      </c>
      <c r="L671" s="50">
        <v>280000</v>
      </c>
      <c r="M671" s="50">
        <f t="shared" si="23"/>
        <v>33600000</v>
      </c>
      <c r="N671" s="247">
        <f>Reviu[[#This Row],[JUMLAH]]-Reviu[[#This Row],[JUMLAH ]]</f>
        <v>0</v>
      </c>
      <c r="O671" s="178"/>
      <c r="P671" s="180"/>
      <c r="Q671" s="180"/>
    </row>
    <row r="672" spans="1:19" ht="13.2" x14ac:dyDescent="0.25">
      <c r="A672" s="1" t="s">
        <v>926</v>
      </c>
      <c r="B672" s="48"/>
      <c r="C672" s="49" t="s">
        <v>927</v>
      </c>
      <c r="D672" s="48">
        <v>90</v>
      </c>
      <c r="E672" s="48" t="s">
        <v>59</v>
      </c>
      <c r="F672" s="50">
        <v>400000</v>
      </c>
      <c r="G672" s="122">
        <f t="shared" si="22"/>
        <v>36000000</v>
      </c>
      <c r="H672" s="150"/>
      <c r="I672" s="49" t="s">
        <v>927</v>
      </c>
      <c r="J672" s="48">
        <v>90</v>
      </c>
      <c r="K672" s="48" t="s">
        <v>59</v>
      </c>
      <c r="L672" s="50">
        <v>400000</v>
      </c>
      <c r="M672" s="50">
        <f t="shared" si="23"/>
        <v>36000000</v>
      </c>
      <c r="N672" s="247">
        <f>Reviu[[#This Row],[JUMLAH]]-Reviu[[#This Row],[JUMLAH ]]</f>
        <v>0</v>
      </c>
      <c r="O672" s="178"/>
      <c r="P672" s="180"/>
      <c r="Q672" s="180"/>
    </row>
    <row r="673" spans="1:19" ht="13.2" x14ac:dyDescent="0.25">
      <c r="A673" s="1" t="s">
        <v>450</v>
      </c>
      <c r="B673" s="51" t="s">
        <v>524</v>
      </c>
      <c r="C673" s="52" t="s">
        <v>73</v>
      </c>
      <c r="D673" s="51"/>
      <c r="E673" s="51"/>
      <c r="F673" s="53"/>
      <c r="G673" s="123">
        <f>SUM(G674:G675)</f>
        <v>2072227000</v>
      </c>
      <c r="H673" s="151" t="s">
        <v>524</v>
      </c>
      <c r="I673" s="52" t="s">
        <v>73</v>
      </c>
      <c r="J673" s="51"/>
      <c r="K673" s="51"/>
      <c r="L673" s="53"/>
      <c r="M673" s="53">
        <f>SUM(M674:M675)</f>
        <v>2072227000</v>
      </c>
      <c r="N673" s="324">
        <f>SUM(N674:N675)</f>
        <v>0</v>
      </c>
      <c r="O673" s="209"/>
      <c r="P673" s="180"/>
      <c r="Q673" s="180"/>
      <c r="R673" s="4" t="s">
        <v>433</v>
      </c>
      <c r="S673" s="223" t="s">
        <v>508</v>
      </c>
    </row>
    <row r="674" spans="1:19" ht="13.2" x14ac:dyDescent="0.25">
      <c r="A674" s="1" t="s">
        <v>451</v>
      </c>
      <c r="B674" s="48"/>
      <c r="C674" s="49" t="s">
        <v>928</v>
      </c>
      <c r="D674" s="48">
        <v>89</v>
      </c>
      <c r="E674" s="48" t="s">
        <v>26</v>
      </c>
      <c r="F674" s="50">
        <v>23280641</v>
      </c>
      <c r="G674" s="122">
        <f>ROUNDDOWN(D674*F674,-3)</f>
        <v>2071977000</v>
      </c>
      <c r="H674" s="150"/>
      <c r="I674" s="49" t="s">
        <v>928</v>
      </c>
      <c r="J674" s="48">
        <v>89</v>
      </c>
      <c r="K674" s="48" t="s">
        <v>26</v>
      </c>
      <c r="L674" s="50">
        <v>23280641</v>
      </c>
      <c r="M674" s="50">
        <f>ROUNDDOWN(J674*L674,-3)</f>
        <v>2071977000</v>
      </c>
      <c r="N674" s="247">
        <f>Reviu[[#This Row],[JUMLAH]]-Reviu[[#This Row],[JUMLAH ]]</f>
        <v>0</v>
      </c>
      <c r="O674" s="178"/>
      <c r="P674" s="180"/>
      <c r="Q674" s="180"/>
    </row>
    <row r="675" spans="1:19" ht="13.2" x14ac:dyDescent="0.25">
      <c r="A675" s="1" t="s">
        <v>452</v>
      </c>
      <c r="B675" s="48"/>
      <c r="C675" s="49" t="s">
        <v>929</v>
      </c>
      <c r="D675" s="48">
        <v>1</v>
      </c>
      <c r="E675" s="48" t="s">
        <v>120</v>
      </c>
      <c r="F675" s="50">
        <v>250000</v>
      </c>
      <c r="G675" s="122">
        <f>ROUNDDOWN(D675*F675,-3)</f>
        <v>250000</v>
      </c>
      <c r="H675" s="150"/>
      <c r="I675" s="49" t="s">
        <v>929</v>
      </c>
      <c r="J675" s="48">
        <v>1</v>
      </c>
      <c r="K675" s="48" t="s">
        <v>120</v>
      </c>
      <c r="L675" s="50">
        <v>250000</v>
      </c>
      <c r="M675" s="50">
        <f>ROUNDDOWN(J675*L675,-3)</f>
        <v>250000</v>
      </c>
      <c r="N675" s="247">
        <f>Reviu[[#This Row],[JUMLAH]]-Reviu[[#This Row],[JUMLAH ]]</f>
        <v>0</v>
      </c>
      <c r="O675" s="178"/>
      <c r="P675" s="180"/>
      <c r="Q675" s="180"/>
    </row>
    <row r="676" spans="1:19" ht="13.2" x14ac:dyDescent="0.25">
      <c r="A676" s="1" t="s">
        <v>453</v>
      </c>
      <c r="B676" s="51" t="s">
        <v>528</v>
      </c>
      <c r="C676" s="52" t="s">
        <v>31</v>
      </c>
      <c r="D676" s="51"/>
      <c r="E676" s="51"/>
      <c r="F676" s="53"/>
      <c r="G676" s="123">
        <f>G677</f>
        <v>10000000</v>
      </c>
      <c r="H676" s="151" t="s">
        <v>528</v>
      </c>
      <c r="I676" s="52" t="s">
        <v>31</v>
      </c>
      <c r="J676" s="51"/>
      <c r="K676" s="51"/>
      <c r="L676" s="53"/>
      <c r="M676" s="53">
        <f>M677</f>
        <v>10000000</v>
      </c>
      <c r="N676" s="324">
        <f>N677</f>
        <v>0</v>
      </c>
      <c r="O676" s="209"/>
      <c r="P676" s="180"/>
      <c r="Q676" s="180"/>
      <c r="R676" s="4" t="s">
        <v>433</v>
      </c>
      <c r="S676" s="223" t="s">
        <v>508</v>
      </c>
    </row>
    <row r="677" spans="1:19" ht="13.2" x14ac:dyDescent="0.25">
      <c r="A677" s="1" t="s">
        <v>454</v>
      </c>
      <c r="B677" s="48"/>
      <c r="C677" s="49" t="s">
        <v>558</v>
      </c>
      <c r="D677" s="48">
        <v>10</v>
      </c>
      <c r="E677" s="48" t="s">
        <v>33</v>
      </c>
      <c r="F677" s="50">
        <v>1000000</v>
      </c>
      <c r="G677" s="122">
        <f>ROUNDDOWN(D677*F677,-3)</f>
        <v>10000000</v>
      </c>
      <c r="H677" s="150"/>
      <c r="I677" s="49" t="s">
        <v>558</v>
      </c>
      <c r="J677" s="48">
        <v>10</v>
      </c>
      <c r="K677" s="48" t="s">
        <v>33</v>
      </c>
      <c r="L677" s="50">
        <v>1000000</v>
      </c>
      <c r="M677" s="50">
        <f>ROUNDDOWN(J677*L677,-3)</f>
        <v>10000000</v>
      </c>
      <c r="N677" s="247">
        <f>Reviu[[#This Row],[JUMLAH]]-Reviu[[#This Row],[JUMLAH ]]</f>
        <v>0</v>
      </c>
      <c r="O677" s="178"/>
      <c r="P677" s="180"/>
      <c r="Q677" s="180"/>
    </row>
    <row r="678" spans="1:19" ht="13.2" x14ac:dyDescent="0.25">
      <c r="A678" s="1" t="s">
        <v>455</v>
      </c>
      <c r="B678" s="51" t="s">
        <v>930</v>
      </c>
      <c r="C678" s="52" t="s">
        <v>185</v>
      </c>
      <c r="D678" s="51"/>
      <c r="E678" s="51"/>
      <c r="F678" s="53"/>
      <c r="G678" s="123">
        <f>G679</f>
        <v>76950000</v>
      </c>
      <c r="H678" s="151" t="s">
        <v>930</v>
      </c>
      <c r="I678" s="52" t="s">
        <v>185</v>
      </c>
      <c r="J678" s="51"/>
      <c r="K678" s="51"/>
      <c r="L678" s="53"/>
      <c r="M678" s="53">
        <f>M679</f>
        <v>76950000</v>
      </c>
      <c r="N678" s="324">
        <f>N679</f>
        <v>0</v>
      </c>
      <c r="O678" s="209"/>
      <c r="P678" s="180"/>
      <c r="Q678" s="180"/>
      <c r="R678" s="4" t="s">
        <v>433</v>
      </c>
      <c r="S678" s="223" t="s">
        <v>508</v>
      </c>
    </row>
    <row r="679" spans="1:19" ht="13.2" x14ac:dyDescent="0.25">
      <c r="A679" s="22" t="s">
        <v>456</v>
      </c>
      <c r="B679" s="48"/>
      <c r="C679" s="49" t="s">
        <v>931</v>
      </c>
      <c r="D679" s="48">
        <v>90</v>
      </c>
      <c r="E679" s="48" t="s">
        <v>26</v>
      </c>
      <c r="F679" s="50">
        <v>855000</v>
      </c>
      <c r="G679" s="122">
        <f>ROUNDDOWN(D679*F679,-3)</f>
        <v>76950000</v>
      </c>
      <c r="H679" s="150"/>
      <c r="I679" s="49" t="s">
        <v>931</v>
      </c>
      <c r="J679" s="48">
        <v>90</v>
      </c>
      <c r="K679" s="48" t="s">
        <v>26</v>
      </c>
      <c r="L679" s="50">
        <v>855000</v>
      </c>
      <c r="M679" s="50">
        <f>ROUNDDOWN(J679*L679,-3)</f>
        <v>76950000</v>
      </c>
      <c r="N679" s="247">
        <f>Reviu[[#This Row],[JUMLAH]]-Reviu[[#This Row],[JUMLAH ]]</f>
        <v>0</v>
      </c>
      <c r="O679" s="178"/>
      <c r="P679" s="180"/>
      <c r="Q679" s="180"/>
    </row>
    <row r="680" spans="1:19" ht="13.2" x14ac:dyDescent="0.25">
      <c r="A680" s="1" t="s">
        <v>457</v>
      </c>
      <c r="B680" s="57" t="s">
        <v>525</v>
      </c>
      <c r="C680" s="58" t="s">
        <v>35</v>
      </c>
      <c r="D680" s="57"/>
      <c r="E680" s="57"/>
      <c r="F680" s="59"/>
      <c r="G680" s="125">
        <f>SUM(G681:G682)</f>
        <v>234600000</v>
      </c>
      <c r="H680" s="153" t="s">
        <v>525</v>
      </c>
      <c r="I680" s="58" t="s">
        <v>35</v>
      </c>
      <c r="J680" s="57"/>
      <c r="K680" s="57"/>
      <c r="L680" s="59"/>
      <c r="M680" s="59">
        <f>SUM(M681:M682)</f>
        <v>234600000</v>
      </c>
      <c r="N680" s="325">
        <f>SUM(N681:N682)</f>
        <v>0</v>
      </c>
      <c r="O680" s="211"/>
      <c r="P680" s="180"/>
      <c r="Q680" s="180"/>
      <c r="R680" s="4" t="s">
        <v>433</v>
      </c>
      <c r="S680" s="223" t="s">
        <v>508</v>
      </c>
    </row>
    <row r="681" spans="1:19" ht="26.4" x14ac:dyDescent="0.25">
      <c r="A681" s="1" t="s">
        <v>458</v>
      </c>
      <c r="B681" s="48"/>
      <c r="C681" s="49" t="s">
        <v>932</v>
      </c>
      <c r="D681" s="48">
        <v>20</v>
      </c>
      <c r="E681" s="48" t="s">
        <v>26</v>
      </c>
      <c r="F681" s="50">
        <v>5500000</v>
      </c>
      <c r="G681" s="122">
        <f>ROUNDDOWN(D681*F681,-3)</f>
        <v>110000000</v>
      </c>
      <c r="H681" s="150"/>
      <c r="I681" s="49" t="s">
        <v>932</v>
      </c>
      <c r="J681" s="48">
        <v>20</v>
      </c>
      <c r="K681" s="48" t="s">
        <v>26</v>
      </c>
      <c r="L681" s="50">
        <v>5500000</v>
      </c>
      <c r="M681" s="50">
        <f>ROUNDDOWN(J681*L681,-3)</f>
        <v>110000000</v>
      </c>
      <c r="N681" s="247">
        <f>Reviu[[#This Row],[JUMLAH]]-Reviu[[#This Row],[JUMLAH ]]</f>
        <v>0</v>
      </c>
      <c r="O681" s="178"/>
      <c r="P681" s="180"/>
      <c r="Q681" s="180"/>
    </row>
    <row r="682" spans="1:19" ht="13.2" x14ac:dyDescent="0.25">
      <c r="A682" s="1" t="s">
        <v>459</v>
      </c>
      <c r="B682" s="48"/>
      <c r="C682" s="49" t="s">
        <v>933</v>
      </c>
      <c r="D682" s="48">
        <v>89</v>
      </c>
      <c r="E682" s="48" t="s">
        <v>26</v>
      </c>
      <c r="F682" s="50">
        <v>1400000</v>
      </c>
      <c r="G682" s="122">
        <f>ROUNDDOWN(D682*F682,-3)</f>
        <v>124600000</v>
      </c>
      <c r="H682" s="150"/>
      <c r="I682" s="49" t="s">
        <v>933</v>
      </c>
      <c r="J682" s="48">
        <v>89</v>
      </c>
      <c r="K682" s="48" t="s">
        <v>26</v>
      </c>
      <c r="L682" s="50">
        <v>1400000</v>
      </c>
      <c r="M682" s="50">
        <f>ROUNDDOWN(J682*L682,-3)</f>
        <v>124600000</v>
      </c>
      <c r="N682" s="247">
        <f>Reviu[[#This Row],[JUMLAH]]-Reviu[[#This Row],[JUMLAH ]]</f>
        <v>0</v>
      </c>
      <c r="O682" s="178"/>
      <c r="P682" s="180"/>
      <c r="Q682" s="180"/>
    </row>
    <row r="683" spans="1:19" ht="13.2" x14ac:dyDescent="0.25">
      <c r="A683" s="1" t="s">
        <v>460</v>
      </c>
      <c r="B683" s="63" t="s">
        <v>38</v>
      </c>
      <c r="C683" s="64" t="s">
        <v>461</v>
      </c>
      <c r="D683" s="63"/>
      <c r="E683" s="63"/>
      <c r="F683" s="65"/>
      <c r="G683" s="127">
        <f>SUM(G684,G691,G694,G696,G699)</f>
        <v>5699412000</v>
      </c>
      <c r="H683" s="155" t="s">
        <v>38</v>
      </c>
      <c r="I683" s="64" t="s">
        <v>461</v>
      </c>
      <c r="J683" s="63"/>
      <c r="K683" s="63"/>
      <c r="L683" s="65"/>
      <c r="M683" s="65">
        <f>SUM(M684,M691,M694,M696,M699)</f>
        <v>5699412000</v>
      </c>
      <c r="N683" s="327">
        <f>SUM(N684,N691,N694,N696,N699)</f>
        <v>0</v>
      </c>
      <c r="O683" s="213"/>
      <c r="P683" s="384" t="s">
        <v>507</v>
      </c>
      <c r="Q683" s="384" t="s">
        <v>508</v>
      </c>
      <c r="S683" s="223"/>
    </row>
    <row r="684" spans="1:19" ht="13.2" x14ac:dyDescent="0.25">
      <c r="A684" s="1" t="s">
        <v>462</v>
      </c>
      <c r="B684" s="45" t="s">
        <v>523</v>
      </c>
      <c r="C684" s="46" t="s">
        <v>24</v>
      </c>
      <c r="D684" s="45"/>
      <c r="E684" s="45"/>
      <c r="F684" s="47"/>
      <c r="G684" s="121">
        <f>SUM(G685:G690)</f>
        <v>64620000</v>
      </c>
      <c r="H684" s="149" t="s">
        <v>523</v>
      </c>
      <c r="I684" s="46" t="s">
        <v>24</v>
      </c>
      <c r="J684" s="45"/>
      <c r="K684" s="45"/>
      <c r="L684" s="47"/>
      <c r="M684" s="47">
        <f>SUM(M685:M690)</f>
        <v>64620000</v>
      </c>
      <c r="N684" s="323">
        <f>SUM(N685:N690)</f>
        <v>0</v>
      </c>
      <c r="O684" s="208"/>
      <c r="P684" s="180"/>
      <c r="Q684" s="180"/>
      <c r="R684" s="4" t="s">
        <v>433</v>
      </c>
      <c r="S684" s="223" t="s">
        <v>508</v>
      </c>
    </row>
    <row r="685" spans="1:19" ht="13.2" x14ac:dyDescent="0.25">
      <c r="A685" s="1" t="s">
        <v>463</v>
      </c>
      <c r="B685" s="48"/>
      <c r="C685" s="49" t="s">
        <v>554</v>
      </c>
      <c r="D685" s="48">
        <v>100</v>
      </c>
      <c r="E685" s="48" t="s">
        <v>26</v>
      </c>
      <c r="F685" s="50">
        <v>70000</v>
      </c>
      <c r="G685" s="122">
        <f t="shared" ref="G685:G690" si="24">ROUNDDOWN(D685*F685,-3)</f>
        <v>7000000</v>
      </c>
      <c r="H685" s="150"/>
      <c r="I685" s="49" t="s">
        <v>554</v>
      </c>
      <c r="J685" s="48">
        <v>100</v>
      </c>
      <c r="K685" s="48" t="s">
        <v>26</v>
      </c>
      <c r="L685" s="50">
        <v>70000</v>
      </c>
      <c r="M685" s="50">
        <f t="shared" ref="M685:M690" si="25">ROUNDDOWN(J685*L685,-3)</f>
        <v>7000000</v>
      </c>
      <c r="N685" s="247">
        <f>Reviu[[#This Row],[JUMLAH]]-Reviu[[#This Row],[JUMLAH ]]</f>
        <v>0</v>
      </c>
      <c r="O685" s="178"/>
      <c r="P685" s="180"/>
      <c r="Q685" s="180"/>
    </row>
    <row r="686" spans="1:19" ht="13.2" x14ac:dyDescent="0.25">
      <c r="A686" s="1" t="s">
        <v>464</v>
      </c>
      <c r="B686" s="48"/>
      <c r="C686" s="49" t="s">
        <v>555</v>
      </c>
      <c r="D686" s="48">
        <v>8</v>
      </c>
      <c r="E686" s="48" t="s">
        <v>120</v>
      </c>
      <c r="F686" s="50">
        <v>1500000</v>
      </c>
      <c r="G686" s="122">
        <f t="shared" si="24"/>
        <v>12000000</v>
      </c>
      <c r="H686" s="150"/>
      <c r="I686" s="49" t="s">
        <v>555</v>
      </c>
      <c r="J686" s="48">
        <v>8</v>
      </c>
      <c r="K686" s="48" t="s">
        <v>120</v>
      </c>
      <c r="L686" s="50">
        <v>1500000</v>
      </c>
      <c r="M686" s="50">
        <f t="shared" si="25"/>
        <v>12000000</v>
      </c>
      <c r="N686" s="247">
        <f>Reviu[[#This Row],[JUMLAH]]-Reviu[[#This Row],[JUMLAH ]]</f>
        <v>0</v>
      </c>
      <c r="O686" s="178"/>
      <c r="P686" s="180"/>
      <c r="Q686" s="180"/>
    </row>
    <row r="687" spans="1:19" ht="13.2" x14ac:dyDescent="0.25">
      <c r="A687" s="1" t="s">
        <v>465</v>
      </c>
      <c r="B687" s="48"/>
      <c r="C687" s="49" t="s">
        <v>556</v>
      </c>
      <c r="D687" s="48">
        <v>8</v>
      </c>
      <c r="E687" s="48" t="s">
        <v>120</v>
      </c>
      <c r="F687" s="50">
        <v>1500000</v>
      </c>
      <c r="G687" s="122">
        <f t="shared" si="24"/>
        <v>12000000</v>
      </c>
      <c r="H687" s="150"/>
      <c r="I687" s="49" t="s">
        <v>556</v>
      </c>
      <c r="J687" s="48">
        <v>8</v>
      </c>
      <c r="K687" s="48" t="s">
        <v>120</v>
      </c>
      <c r="L687" s="50">
        <v>1500000</v>
      </c>
      <c r="M687" s="50">
        <f t="shared" si="25"/>
        <v>12000000</v>
      </c>
      <c r="N687" s="247">
        <f>Reviu[[#This Row],[JUMLAH]]-Reviu[[#This Row],[JUMLAH ]]</f>
        <v>0</v>
      </c>
      <c r="O687" s="178"/>
      <c r="P687" s="180"/>
      <c r="Q687" s="180"/>
    </row>
    <row r="688" spans="1:19" ht="15" x14ac:dyDescent="0.25">
      <c r="A688" s="1" t="s">
        <v>466</v>
      </c>
      <c r="B688" s="48"/>
      <c r="C688" s="49" t="s">
        <v>557</v>
      </c>
      <c r="D688" s="48">
        <v>8</v>
      </c>
      <c r="E688" s="112" t="s">
        <v>120</v>
      </c>
      <c r="F688" s="50">
        <v>1000000</v>
      </c>
      <c r="G688" s="122">
        <f t="shared" si="24"/>
        <v>8000000</v>
      </c>
      <c r="H688" s="150"/>
      <c r="I688" s="49" t="s">
        <v>557</v>
      </c>
      <c r="J688" s="48">
        <v>8</v>
      </c>
      <c r="K688" s="48" t="s">
        <v>120</v>
      </c>
      <c r="L688" s="50">
        <v>1000000</v>
      </c>
      <c r="M688" s="50">
        <f t="shared" si="25"/>
        <v>8000000</v>
      </c>
      <c r="N688" s="247">
        <f>Reviu[[#This Row],[JUMLAH]]-Reviu[[#This Row],[JUMLAH ]]</f>
        <v>0</v>
      </c>
      <c r="O688" s="178"/>
      <c r="P688" s="180"/>
      <c r="Q688" s="180"/>
    </row>
    <row r="689" spans="1:19" ht="15" x14ac:dyDescent="0.25">
      <c r="A689" s="1" t="s">
        <v>467</v>
      </c>
      <c r="B689" s="48"/>
      <c r="C689" s="49" t="s">
        <v>829</v>
      </c>
      <c r="D689" s="48">
        <v>30</v>
      </c>
      <c r="E689" s="112" t="s">
        <v>59</v>
      </c>
      <c r="F689" s="50">
        <v>350000</v>
      </c>
      <c r="G689" s="122">
        <f t="shared" si="24"/>
        <v>10500000</v>
      </c>
      <c r="H689" s="150"/>
      <c r="I689" s="49" t="s">
        <v>829</v>
      </c>
      <c r="J689" s="48">
        <v>30</v>
      </c>
      <c r="K689" s="48" t="s">
        <v>59</v>
      </c>
      <c r="L689" s="50">
        <v>350000</v>
      </c>
      <c r="M689" s="50">
        <f t="shared" si="25"/>
        <v>10500000</v>
      </c>
      <c r="N689" s="247">
        <f>Reviu[[#This Row],[JUMLAH]]-Reviu[[#This Row],[JUMLAH ]]</f>
        <v>0</v>
      </c>
      <c r="O689" s="178"/>
      <c r="P689" s="180"/>
      <c r="Q689" s="180"/>
    </row>
    <row r="690" spans="1:19" ht="15" x14ac:dyDescent="0.25">
      <c r="A690" s="1" t="s">
        <v>934</v>
      </c>
      <c r="B690" s="48"/>
      <c r="C690" s="49" t="s">
        <v>831</v>
      </c>
      <c r="D690" s="48">
        <v>54</v>
      </c>
      <c r="E690" s="112" t="s">
        <v>935</v>
      </c>
      <c r="F690" s="50">
        <v>280000</v>
      </c>
      <c r="G690" s="122">
        <f t="shared" si="24"/>
        <v>15120000</v>
      </c>
      <c r="H690" s="150"/>
      <c r="I690" s="49" t="s">
        <v>831</v>
      </c>
      <c r="J690" s="48">
        <v>54</v>
      </c>
      <c r="K690" s="48" t="s">
        <v>935</v>
      </c>
      <c r="L690" s="50">
        <v>280000</v>
      </c>
      <c r="M690" s="50">
        <f t="shared" si="25"/>
        <v>15120000</v>
      </c>
      <c r="N690" s="247">
        <f>Reviu[[#This Row],[JUMLAH]]-Reviu[[#This Row],[JUMLAH ]]</f>
        <v>0</v>
      </c>
      <c r="O690" s="178"/>
      <c r="P690" s="180"/>
      <c r="Q690" s="180"/>
    </row>
    <row r="691" spans="1:19" ht="15.6" x14ac:dyDescent="0.25">
      <c r="A691" s="1" t="s">
        <v>468</v>
      </c>
      <c r="B691" s="51" t="s">
        <v>524</v>
      </c>
      <c r="C691" s="52" t="s">
        <v>73</v>
      </c>
      <c r="D691" s="51"/>
      <c r="E691" s="113"/>
      <c r="F691" s="53"/>
      <c r="G691" s="123">
        <f>SUM(G692:G693)</f>
        <v>5257592000</v>
      </c>
      <c r="H691" s="151" t="s">
        <v>524</v>
      </c>
      <c r="I691" s="52" t="s">
        <v>73</v>
      </c>
      <c r="J691" s="51"/>
      <c r="K691" s="48"/>
      <c r="L691" s="53"/>
      <c r="M691" s="53">
        <f>SUM(M692:M693)</f>
        <v>5257592000</v>
      </c>
      <c r="N691" s="324">
        <f>SUM(N692:N693)</f>
        <v>0</v>
      </c>
      <c r="O691" s="209"/>
      <c r="P691" s="180"/>
      <c r="Q691" s="180"/>
      <c r="R691" s="4" t="s">
        <v>433</v>
      </c>
      <c r="S691" s="223" t="s">
        <v>508</v>
      </c>
    </row>
    <row r="692" spans="1:19" ht="15" x14ac:dyDescent="0.25">
      <c r="A692" s="1" t="s">
        <v>469</v>
      </c>
      <c r="B692" s="48"/>
      <c r="C692" s="49" t="s">
        <v>928</v>
      </c>
      <c r="D692" s="48">
        <v>101</v>
      </c>
      <c r="E692" s="112" t="s">
        <v>26</v>
      </c>
      <c r="F692" s="50">
        <v>52047941</v>
      </c>
      <c r="G692" s="122">
        <f>ROUNDDOWN(D692*F692,-3)</f>
        <v>5256842000</v>
      </c>
      <c r="H692" s="150"/>
      <c r="I692" s="49" t="s">
        <v>928</v>
      </c>
      <c r="J692" s="48">
        <v>101</v>
      </c>
      <c r="K692" s="48" t="s">
        <v>26</v>
      </c>
      <c r="L692" s="50">
        <v>52047941</v>
      </c>
      <c r="M692" s="50">
        <f>ROUNDDOWN(J692*L692,-3)</f>
        <v>5256842000</v>
      </c>
      <c r="N692" s="247">
        <f>Reviu[[#This Row],[JUMLAH]]-Reviu[[#This Row],[JUMLAH ]]</f>
        <v>0</v>
      </c>
      <c r="O692" s="178"/>
      <c r="P692" s="180"/>
      <c r="Q692" s="180"/>
    </row>
    <row r="693" spans="1:19" ht="15" x14ac:dyDescent="0.25">
      <c r="A693" s="1" t="s">
        <v>470</v>
      </c>
      <c r="B693" s="48"/>
      <c r="C693" s="49" t="s">
        <v>929</v>
      </c>
      <c r="D693" s="48">
        <v>3</v>
      </c>
      <c r="E693" s="112" t="s">
        <v>120</v>
      </c>
      <c r="F693" s="50">
        <v>250000</v>
      </c>
      <c r="G693" s="122">
        <f>ROUNDDOWN(D693*F693,-3)</f>
        <v>750000</v>
      </c>
      <c r="H693" s="150"/>
      <c r="I693" s="49" t="s">
        <v>929</v>
      </c>
      <c r="J693" s="48">
        <v>3</v>
      </c>
      <c r="K693" s="48" t="s">
        <v>120</v>
      </c>
      <c r="L693" s="50">
        <v>250000</v>
      </c>
      <c r="M693" s="50">
        <f>ROUNDDOWN(J693*L693,-3)</f>
        <v>750000</v>
      </c>
      <c r="N693" s="247">
        <f>Reviu[[#This Row],[JUMLAH]]-Reviu[[#This Row],[JUMLAH ]]</f>
        <v>0</v>
      </c>
      <c r="O693" s="178"/>
      <c r="P693" s="180"/>
      <c r="Q693" s="180"/>
    </row>
    <row r="694" spans="1:19" ht="15.6" x14ac:dyDescent="0.25">
      <c r="A694" s="1" t="s">
        <v>471</v>
      </c>
      <c r="B694" s="51" t="s">
        <v>528</v>
      </c>
      <c r="C694" s="52" t="s">
        <v>31</v>
      </c>
      <c r="D694" s="51"/>
      <c r="E694" s="113"/>
      <c r="F694" s="53"/>
      <c r="G694" s="123">
        <f>G695</f>
        <v>20000000</v>
      </c>
      <c r="H694" s="151" t="s">
        <v>528</v>
      </c>
      <c r="I694" s="52" t="s">
        <v>31</v>
      </c>
      <c r="J694" s="51"/>
      <c r="K694" s="48"/>
      <c r="L694" s="53"/>
      <c r="M694" s="53">
        <f>M695</f>
        <v>20000000</v>
      </c>
      <c r="N694" s="324">
        <f>N695</f>
        <v>0</v>
      </c>
      <c r="O694" s="209"/>
      <c r="P694" s="180"/>
      <c r="Q694" s="180"/>
      <c r="R694" s="4" t="s">
        <v>433</v>
      </c>
      <c r="S694" s="223" t="s">
        <v>508</v>
      </c>
    </row>
    <row r="695" spans="1:19" ht="15" x14ac:dyDescent="0.25">
      <c r="A695" s="1" t="s">
        <v>472</v>
      </c>
      <c r="B695" s="48"/>
      <c r="C695" s="49" t="s">
        <v>558</v>
      </c>
      <c r="D695" s="48">
        <v>20</v>
      </c>
      <c r="E695" s="112" t="s">
        <v>33</v>
      </c>
      <c r="F695" s="50">
        <v>1000000</v>
      </c>
      <c r="G695" s="122">
        <f>ROUNDDOWN(D695*F695,-3)</f>
        <v>20000000</v>
      </c>
      <c r="H695" s="150"/>
      <c r="I695" s="49" t="s">
        <v>558</v>
      </c>
      <c r="J695" s="48">
        <v>20</v>
      </c>
      <c r="K695" s="48" t="s">
        <v>33</v>
      </c>
      <c r="L695" s="50">
        <v>1000000</v>
      </c>
      <c r="M695" s="50">
        <f>ROUNDDOWN(J695*L695,-3)</f>
        <v>20000000</v>
      </c>
      <c r="N695" s="247">
        <f>Reviu[[#This Row],[JUMLAH]]-Reviu[[#This Row],[JUMLAH ]]</f>
        <v>0</v>
      </c>
      <c r="O695" s="178"/>
      <c r="P695" s="180"/>
      <c r="Q695" s="180"/>
    </row>
    <row r="696" spans="1:19" ht="13.2" x14ac:dyDescent="0.25">
      <c r="A696" s="1" t="s">
        <v>473</v>
      </c>
      <c r="B696" s="51" t="s">
        <v>525</v>
      </c>
      <c r="C696" s="52" t="s">
        <v>35</v>
      </c>
      <c r="D696" s="51"/>
      <c r="E696" s="51"/>
      <c r="F696" s="53"/>
      <c r="G696" s="123">
        <f>SUM(G697:G698)</f>
        <v>152000000</v>
      </c>
      <c r="H696" s="151" t="s">
        <v>525</v>
      </c>
      <c r="I696" s="52" t="s">
        <v>35</v>
      </c>
      <c r="J696" s="51"/>
      <c r="K696" s="51"/>
      <c r="L696" s="53"/>
      <c r="M696" s="53">
        <f>SUM(M697:M698)</f>
        <v>152000000</v>
      </c>
      <c r="N696" s="324">
        <f>SUM(N697:N698)</f>
        <v>0</v>
      </c>
      <c r="O696" s="209"/>
      <c r="P696" s="180"/>
      <c r="Q696" s="180"/>
      <c r="R696" s="4" t="s">
        <v>433</v>
      </c>
      <c r="S696" s="223" t="s">
        <v>508</v>
      </c>
    </row>
    <row r="697" spans="1:19" ht="26.4" x14ac:dyDescent="0.25">
      <c r="A697" s="1" t="s">
        <v>474</v>
      </c>
      <c r="B697" s="48"/>
      <c r="C697" s="49" t="s">
        <v>932</v>
      </c>
      <c r="D697" s="48">
        <v>20</v>
      </c>
      <c r="E697" s="48" t="s">
        <v>26</v>
      </c>
      <c r="F697" s="50">
        <v>5500000</v>
      </c>
      <c r="G697" s="122">
        <f>ROUNDDOWN(D697*F697,-3)</f>
        <v>110000000</v>
      </c>
      <c r="H697" s="150"/>
      <c r="I697" s="49" t="s">
        <v>932</v>
      </c>
      <c r="J697" s="48">
        <v>20</v>
      </c>
      <c r="K697" s="48" t="s">
        <v>26</v>
      </c>
      <c r="L697" s="50">
        <v>5500000</v>
      </c>
      <c r="M697" s="50">
        <f>ROUNDDOWN(J697*L697,-3)</f>
        <v>110000000</v>
      </c>
      <c r="N697" s="247">
        <f>Reviu[[#This Row],[JUMLAH]]-Reviu[[#This Row],[JUMLAH ]]</f>
        <v>0</v>
      </c>
      <c r="O697" s="178"/>
      <c r="P697" s="180"/>
      <c r="Q697" s="180"/>
    </row>
    <row r="698" spans="1:19" ht="13.2" x14ac:dyDescent="0.25">
      <c r="A698" s="1" t="s">
        <v>475</v>
      </c>
      <c r="B698" s="48"/>
      <c r="C698" s="49" t="s">
        <v>933</v>
      </c>
      <c r="D698" s="48">
        <v>28</v>
      </c>
      <c r="E698" s="48" t="s">
        <v>26</v>
      </c>
      <c r="F698" s="50">
        <v>1500000</v>
      </c>
      <c r="G698" s="122">
        <f>ROUNDDOWN(D698*F698,-3)</f>
        <v>42000000</v>
      </c>
      <c r="H698" s="150"/>
      <c r="I698" s="49" t="s">
        <v>933</v>
      </c>
      <c r="J698" s="48">
        <v>28</v>
      </c>
      <c r="K698" s="48" t="s">
        <v>26</v>
      </c>
      <c r="L698" s="50">
        <v>1500000</v>
      </c>
      <c r="M698" s="50">
        <f>ROUNDDOWN(J698*L698,-3)</f>
        <v>42000000</v>
      </c>
      <c r="N698" s="247">
        <f>Reviu[[#This Row],[JUMLAH]]-Reviu[[#This Row],[JUMLAH ]]</f>
        <v>0</v>
      </c>
      <c r="O698" s="178"/>
      <c r="P698" s="180"/>
      <c r="Q698" s="180"/>
    </row>
    <row r="699" spans="1:19" ht="13.2" x14ac:dyDescent="0.25">
      <c r="A699" s="1" t="s">
        <v>476</v>
      </c>
      <c r="B699" s="51" t="s">
        <v>529</v>
      </c>
      <c r="C699" s="52" t="s">
        <v>477</v>
      </c>
      <c r="D699" s="51"/>
      <c r="E699" s="51"/>
      <c r="F699" s="53"/>
      <c r="G699" s="123">
        <f>SUM(G700:G702)</f>
        <v>205200000</v>
      </c>
      <c r="H699" s="151" t="s">
        <v>529</v>
      </c>
      <c r="I699" s="52" t="s">
        <v>477</v>
      </c>
      <c r="J699" s="51"/>
      <c r="K699" s="51"/>
      <c r="L699" s="53"/>
      <c r="M699" s="53">
        <f>SUM(M700:M702)</f>
        <v>205200000</v>
      </c>
      <c r="N699" s="324">
        <f>SUM(N700:N702)</f>
        <v>0</v>
      </c>
      <c r="O699" s="209"/>
      <c r="P699" s="180"/>
      <c r="Q699" s="180"/>
      <c r="R699" s="4" t="s">
        <v>433</v>
      </c>
      <c r="S699" s="223" t="s">
        <v>508</v>
      </c>
    </row>
    <row r="700" spans="1:19" ht="13.2" x14ac:dyDescent="0.25">
      <c r="A700" s="1" t="s">
        <v>478</v>
      </c>
      <c r="B700" s="48"/>
      <c r="C700" s="49" t="s">
        <v>936</v>
      </c>
      <c r="D700" s="48">
        <v>108</v>
      </c>
      <c r="E700" s="48" t="s">
        <v>479</v>
      </c>
      <c r="F700" s="50">
        <v>850000</v>
      </c>
      <c r="G700" s="122">
        <f>ROUNDDOWN(D700*F700,-3)</f>
        <v>91800000</v>
      </c>
      <c r="H700" s="150"/>
      <c r="I700" s="49" t="s">
        <v>936</v>
      </c>
      <c r="J700" s="48">
        <v>108</v>
      </c>
      <c r="K700" s="48" t="s">
        <v>479</v>
      </c>
      <c r="L700" s="50">
        <v>850000</v>
      </c>
      <c r="M700" s="50">
        <f>ROUNDDOWN(J700*L700,-3)</f>
        <v>91800000</v>
      </c>
      <c r="N700" s="247">
        <f>Reviu[[#This Row],[JUMLAH]]-Reviu[[#This Row],[JUMLAH ]]</f>
        <v>0</v>
      </c>
      <c r="O700" s="178"/>
      <c r="P700" s="180"/>
      <c r="Q700" s="180"/>
    </row>
    <row r="701" spans="1:19" ht="13.2" x14ac:dyDescent="0.25">
      <c r="A701" s="1" t="s">
        <v>480</v>
      </c>
      <c r="B701" s="48"/>
      <c r="C701" s="49" t="s">
        <v>937</v>
      </c>
      <c r="D701" s="48">
        <v>54</v>
      </c>
      <c r="E701" s="48" t="s">
        <v>26</v>
      </c>
      <c r="F701" s="50">
        <v>450000</v>
      </c>
      <c r="G701" s="122">
        <f>ROUNDDOWN(D701*F701,-3)</f>
        <v>24300000</v>
      </c>
      <c r="H701" s="150"/>
      <c r="I701" s="49" t="s">
        <v>937</v>
      </c>
      <c r="J701" s="48">
        <v>54</v>
      </c>
      <c r="K701" s="48" t="s">
        <v>26</v>
      </c>
      <c r="L701" s="50">
        <v>450000</v>
      </c>
      <c r="M701" s="50">
        <f>ROUNDDOWN(J701*L701,-3)</f>
        <v>24300000</v>
      </c>
      <c r="N701" s="247">
        <f>Reviu[[#This Row],[JUMLAH]]-Reviu[[#This Row],[JUMLAH ]]</f>
        <v>0</v>
      </c>
      <c r="O701" s="178"/>
      <c r="P701" s="180"/>
      <c r="Q701" s="180"/>
    </row>
    <row r="702" spans="1:19" ht="13.2" x14ac:dyDescent="0.25">
      <c r="A702" s="1" t="s">
        <v>481</v>
      </c>
      <c r="B702" s="48"/>
      <c r="C702" s="49" t="s">
        <v>938</v>
      </c>
      <c r="D702" s="48">
        <v>54</v>
      </c>
      <c r="E702" s="48" t="s">
        <v>26</v>
      </c>
      <c r="F702" s="50">
        <v>1650000</v>
      </c>
      <c r="G702" s="122">
        <f>ROUNDDOWN(D702*F702,-3)</f>
        <v>89100000</v>
      </c>
      <c r="H702" s="150"/>
      <c r="I702" s="49" t="s">
        <v>938</v>
      </c>
      <c r="J702" s="48">
        <v>54</v>
      </c>
      <c r="K702" s="48" t="s">
        <v>26</v>
      </c>
      <c r="L702" s="50">
        <v>1650000</v>
      </c>
      <c r="M702" s="50">
        <f>ROUNDDOWN(J702*L702,-3)</f>
        <v>89100000</v>
      </c>
      <c r="N702" s="247">
        <f>Reviu[[#This Row],[JUMLAH]]-Reviu[[#This Row],[JUMLAH ]]</f>
        <v>0</v>
      </c>
      <c r="O702" s="178"/>
      <c r="P702" s="180"/>
      <c r="Q702" s="180"/>
    </row>
    <row r="703" spans="1:19" ht="13.2" x14ac:dyDescent="0.25">
      <c r="A703" s="1" t="s">
        <v>482</v>
      </c>
      <c r="B703" s="63" t="s">
        <v>91</v>
      </c>
      <c r="C703" s="64" t="s">
        <v>483</v>
      </c>
      <c r="D703" s="63"/>
      <c r="E703" s="63"/>
      <c r="F703" s="65"/>
      <c r="G703" s="127">
        <f>SUM(G704,G708,G710)</f>
        <v>186041000</v>
      </c>
      <c r="H703" s="155" t="s">
        <v>91</v>
      </c>
      <c r="I703" s="64" t="s">
        <v>483</v>
      </c>
      <c r="J703" s="63"/>
      <c r="K703" s="63"/>
      <c r="L703" s="65"/>
      <c r="M703" s="65">
        <f>SUM(M704,M708,M710)</f>
        <v>186041000</v>
      </c>
      <c r="N703" s="327">
        <f>SUM(N704,N708,N710)</f>
        <v>0</v>
      </c>
      <c r="O703" s="213"/>
      <c r="P703" s="384" t="s">
        <v>507</v>
      </c>
      <c r="Q703" s="384" t="s">
        <v>508</v>
      </c>
      <c r="S703" s="223"/>
    </row>
    <row r="704" spans="1:19" ht="13.2" x14ac:dyDescent="0.25">
      <c r="A704" s="1" t="s">
        <v>484</v>
      </c>
      <c r="B704" s="51" t="s">
        <v>523</v>
      </c>
      <c r="C704" s="52" t="s">
        <v>24</v>
      </c>
      <c r="D704" s="51"/>
      <c r="E704" s="51"/>
      <c r="F704" s="53"/>
      <c r="G704" s="123">
        <f>SUM(G705:G707)</f>
        <v>24000000</v>
      </c>
      <c r="H704" s="151" t="s">
        <v>523</v>
      </c>
      <c r="I704" s="52" t="s">
        <v>24</v>
      </c>
      <c r="J704" s="51"/>
      <c r="K704" s="51"/>
      <c r="L704" s="53"/>
      <c r="M704" s="53">
        <f>SUM(M705:M707)</f>
        <v>24000000</v>
      </c>
      <c r="N704" s="324">
        <f>SUM(N705:N707)</f>
        <v>0</v>
      </c>
      <c r="O704" s="209"/>
      <c r="P704" s="180"/>
      <c r="Q704" s="180"/>
      <c r="R704" s="4" t="s">
        <v>433</v>
      </c>
      <c r="S704" s="223" t="s">
        <v>508</v>
      </c>
    </row>
    <row r="705" spans="1:19" ht="13.2" x14ac:dyDescent="0.25">
      <c r="A705" s="1" t="s">
        <v>485</v>
      </c>
      <c r="B705" s="48"/>
      <c r="C705" s="49" t="s">
        <v>630</v>
      </c>
      <c r="D705" s="48">
        <v>6</v>
      </c>
      <c r="E705" s="48" t="s">
        <v>120</v>
      </c>
      <c r="F705" s="50">
        <v>1500000</v>
      </c>
      <c r="G705" s="122">
        <f>ROUNDDOWN(D705*F705,-3)</f>
        <v>9000000</v>
      </c>
      <c r="H705" s="150"/>
      <c r="I705" s="49" t="s">
        <v>630</v>
      </c>
      <c r="J705" s="48">
        <v>6</v>
      </c>
      <c r="K705" s="48" t="s">
        <v>120</v>
      </c>
      <c r="L705" s="50">
        <v>1500000</v>
      </c>
      <c r="M705" s="50">
        <f>ROUNDDOWN(J705*L705,-3)</f>
        <v>9000000</v>
      </c>
      <c r="N705" s="247">
        <f>Reviu[[#This Row],[JUMLAH]]-Reviu[[#This Row],[JUMLAH ]]</f>
        <v>0</v>
      </c>
      <c r="O705" s="178"/>
      <c r="P705" s="180"/>
      <c r="Q705" s="180"/>
    </row>
    <row r="706" spans="1:19" ht="13.2" x14ac:dyDescent="0.25">
      <c r="A706" s="1" t="s">
        <v>486</v>
      </c>
      <c r="B706" s="48"/>
      <c r="C706" s="49" t="s">
        <v>562</v>
      </c>
      <c r="D706" s="48">
        <v>6</v>
      </c>
      <c r="E706" s="48" t="s">
        <v>120</v>
      </c>
      <c r="F706" s="50">
        <v>1500000</v>
      </c>
      <c r="G706" s="122">
        <f>ROUNDDOWN(D706*F706,-3)</f>
        <v>9000000</v>
      </c>
      <c r="H706" s="150"/>
      <c r="I706" s="49" t="s">
        <v>562</v>
      </c>
      <c r="J706" s="48">
        <v>6</v>
      </c>
      <c r="K706" s="48" t="s">
        <v>120</v>
      </c>
      <c r="L706" s="50">
        <v>1500000</v>
      </c>
      <c r="M706" s="50">
        <f>ROUNDDOWN(J706*L706,-3)</f>
        <v>9000000</v>
      </c>
      <c r="N706" s="247">
        <f>Reviu[[#This Row],[JUMLAH]]-Reviu[[#This Row],[JUMLAH ]]</f>
        <v>0</v>
      </c>
      <c r="O706" s="178"/>
      <c r="P706" s="180"/>
      <c r="Q706" s="180"/>
    </row>
    <row r="707" spans="1:19" ht="13.2" x14ac:dyDescent="0.25">
      <c r="A707" s="1" t="s">
        <v>487</v>
      </c>
      <c r="B707" s="48"/>
      <c r="C707" s="49" t="s">
        <v>563</v>
      </c>
      <c r="D707" s="48">
        <v>6</v>
      </c>
      <c r="E707" s="48" t="s">
        <v>120</v>
      </c>
      <c r="F707" s="50">
        <v>1000000</v>
      </c>
      <c r="G707" s="122">
        <f>ROUNDDOWN(D707*F707,-3)</f>
        <v>6000000</v>
      </c>
      <c r="H707" s="150"/>
      <c r="I707" s="49" t="s">
        <v>563</v>
      </c>
      <c r="J707" s="48">
        <v>6</v>
      </c>
      <c r="K707" s="48" t="s">
        <v>120</v>
      </c>
      <c r="L707" s="50">
        <v>1000000</v>
      </c>
      <c r="M707" s="50">
        <f>ROUNDDOWN(J707*L707,-3)</f>
        <v>6000000</v>
      </c>
      <c r="N707" s="247">
        <f>Reviu[[#This Row],[JUMLAH]]-Reviu[[#This Row],[JUMLAH ]]</f>
        <v>0</v>
      </c>
      <c r="O707" s="178"/>
      <c r="P707" s="180"/>
      <c r="Q707" s="180"/>
    </row>
    <row r="708" spans="1:19" ht="13.2" x14ac:dyDescent="0.25">
      <c r="A708" s="1" t="s">
        <v>488</v>
      </c>
      <c r="B708" s="51" t="s">
        <v>524</v>
      </c>
      <c r="C708" s="52" t="s">
        <v>73</v>
      </c>
      <c r="D708" s="51"/>
      <c r="E708" s="51"/>
      <c r="F708" s="53"/>
      <c r="G708" s="123">
        <f>G709</f>
        <v>20000000</v>
      </c>
      <c r="H708" s="151" t="s">
        <v>524</v>
      </c>
      <c r="I708" s="52" t="s">
        <v>73</v>
      </c>
      <c r="J708" s="51"/>
      <c r="K708" s="51"/>
      <c r="L708" s="53"/>
      <c r="M708" s="53">
        <f>M709</f>
        <v>20000000</v>
      </c>
      <c r="N708" s="324">
        <f>N709</f>
        <v>0</v>
      </c>
      <c r="O708" s="209"/>
      <c r="P708" s="180"/>
      <c r="Q708" s="180"/>
      <c r="R708" s="4" t="s">
        <v>433</v>
      </c>
      <c r="S708" s="223" t="s">
        <v>508</v>
      </c>
    </row>
    <row r="709" spans="1:19" ht="13.2" x14ac:dyDescent="0.25">
      <c r="A709" s="1" t="s">
        <v>489</v>
      </c>
      <c r="B709" s="48"/>
      <c r="C709" s="49" t="s">
        <v>939</v>
      </c>
      <c r="D709" s="48">
        <v>2</v>
      </c>
      <c r="E709" s="48" t="s">
        <v>26</v>
      </c>
      <c r="F709" s="50">
        <v>10000000</v>
      </c>
      <c r="G709" s="122">
        <f>ROUNDDOWN(D709*F709,-3)</f>
        <v>20000000</v>
      </c>
      <c r="H709" s="150"/>
      <c r="I709" s="49" t="s">
        <v>939</v>
      </c>
      <c r="J709" s="48">
        <v>2</v>
      </c>
      <c r="K709" s="48" t="s">
        <v>26</v>
      </c>
      <c r="L709" s="50">
        <v>10000000</v>
      </c>
      <c r="M709" s="50">
        <f>ROUNDDOWN(J709*L709,-3)</f>
        <v>20000000</v>
      </c>
      <c r="N709" s="247">
        <f>Reviu[[#This Row],[JUMLAH]]-Reviu[[#This Row],[JUMLAH ]]</f>
        <v>0</v>
      </c>
      <c r="O709" s="178"/>
      <c r="P709" s="180"/>
      <c r="Q709" s="180"/>
    </row>
    <row r="710" spans="1:19" ht="13.2" x14ac:dyDescent="0.25">
      <c r="A710" s="1" t="s">
        <v>490</v>
      </c>
      <c r="B710" s="51" t="s">
        <v>533</v>
      </c>
      <c r="C710" s="52" t="s">
        <v>491</v>
      </c>
      <c r="D710" s="51"/>
      <c r="E710" s="51"/>
      <c r="F710" s="53"/>
      <c r="G710" s="123">
        <f>G711</f>
        <v>142041000</v>
      </c>
      <c r="H710" s="151" t="s">
        <v>533</v>
      </c>
      <c r="I710" s="52" t="s">
        <v>491</v>
      </c>
      <c r="J710" s="51"/>
      <c r="K710" s="51"/>
      <c r="L710" s="53"/>
      <c r="M710" s="53">
        <f>M711</f>
        <v>142041000</v>
      </c>
      <c r="N710" s="324">
        <f>N711</f>
        <v>0</v>
      </c>
      <c r="O710" s="209"/>
      <c r="P710" s="180"/>
      <c r="Q710" s="180"/>
      <c r="R710" s="4" t="s">
        <v>433</v>
      </c>
      <c r="S710" s="223" t="s">
        <v>508</v>
      </c>
    </row>
    <row r="711" spans="1:19" ht="26.4" x14ac:dyDescent="0.25">
      <c r="A711" s="1" t="s">
        <v>492</v>
      </c>
      <c r="B711" s="48"/>
      <c r="C711" s="49" t="s">
        <v>940</v>
      </c>
      <c r="D711" s="48">
        <v>3</v>
      </c>
      <c r="E711" s="48" t="s">
        <v>26</v>
      </c>
      <c r="F711" s="50">
        <v>47347000</v>
      </c>
      <c r="G711" s="122">
        <f>ROUNDDOWN(D711*F711,-3)</f>
        <v>142041000</v>
      </c>
      <c r="H711" s="150"/>
      <c r="I711" s="49" t="s">
        <v>940</v>
      </c>
      <c r="J711" s="48">
        <v>3</v>
      </c>
      <c r="K711" s="48" t="s">
        <v>26</v>
      </c>
      <c r="L711" s="50">
        <v>47347000</v>
      </c>
      <c r="M711" s="50">
        <f>ROUNDDOWN(J711*L711,-3)</f>
        <v>142041000</v>
      </c>
      <c r="N711" s="247">
        <f>Reviu[[#This Row],[JUMLAH]]-Reviu[[#This Row],[JUMLAH ]]</f>
        <v>0</v>
      </c>
      <c r="O711" s="178"/>
      <c r="P711" s="180"/>
      <c r="Q711" s="180"/>
    </row>
    <row r="712" spans="1:19" ht="13.2" x14ac:dyDescent="0.25">
      <c r="A712" s="1" t="s">
        <v>493</v>
      </c>
      <c r="B712" s="60" t="s">
        <v>865</v>
      </c>
      <c r="C712" s="61" t="s">
        <v>494</v>
      </c>
      <c r="D712" s="60"/>
      <c r="E712" s="60" t="s">
        <v>553</v>
      </c>
      <c r="F712" s="62"/>
      <c r="G712" s="126">
        <f>G713</f>
        <v>91170000</v>
      </c>
      <c r="H712" s="154" t="s">
        <v>865</v>
      </c>
      <c r="I712" s="61" t="s">
        <v>494</v>
      </c>
      <c r="J712" s="60"/>
      <c r="K712" s="60" t="s">
        <v>553</v>
      </c>
      <c r="L712" s="62"/>
      <c r="M712" s="62">
        <f>M713</f>
        <v>91170000</v>
      </c>
      <c r="N712" s="335">
        <f>N713</f>
        <v>0</v>
      </c>
      <c r="O712" s="212"/>
      <c r="P712" s="180"/>
      <c r="Q712" s="180"/>
    </row>
    <row r="713" spans="1:19" ht="13.2" x14ac:dyDescent="0.25">
      <c r="A713" s="1" t="s">
        <v>495</v>
      </c>
      <c r="B713" s="63" t="s">
        <v>21</v>
      </c>
      <c r="C713" s="64" t="s">
        <v>494</v>
      </c>
      <c r="D713" s="63"/>
      <c r="E713" s="63"/>
      <c r="F713" s="65"/>
      <c r="G713" s="127">
        <f>SUM(G714,G719)</f>
        <v>91170000</v>
      </c>
      <c r="H713" s="155" t="s">
        <v>21</v>
      </c>
      <c r="I713" s="64" t="s">
        <v>494</v>
      </c>
      <c r="J713" s="63"/>
      <c r="K713" s="63"/>
      <c r="L713" s="65"/>
      <c r="M713" s="65">
        <f>SUM(M714,M719)</f>
        <v>91170000</v>
      </c>
      <c r="N713" s="327">
        <f>SUM(N714,N719)</f>
        <v>0</v>
      </c>
      <c r="O713" s="213"/>
      <c r="P713" s="384" t="s">
        <v>507</v>
      </c>
      <c r="Q713" s="384" t="s">
        <v>508</v>
      </c>
      <c r="S713" s="223"/>
    </row>
    <row r="714" spans="1:19" ht="13.2" x14ac:dyDescent="0.25">
      <c r="A714" s="1" t="s">
        <v>496</v>
      </c>
      <c r="B714" s="51" t="s">
        <v>523</v>
      </c>
      <c r="C714" s="52" t="s">
        <v>24</v>
      </c>
      <c r="D714" s="51"/>
      <c r="E714" s="51"/>
      <c r="F714" s="53"/>
      <c r="G714" s="123">
        <f>SUM(G715:G718)</f>
        <v>39000000</v>
      </c>
      <c r="H714" s="151" t="s">
        <v>523</v>
      </c>
      <c r="I714" s="52" t="s">
        <v>24</v>
      </c>
      <c r="J714" s="51"/>
      <c r="K714" s="51"/>
      <c r="L714" s="53"/>
      <c r="M714" s="53">
        <f>SUM(M715:M718)</f>
        <v>39000000</v>
      </c>
      <c r="N714" s="324">
        <f>SUM(N715:N718)</f>
        <v>0</v>
      </c>
      <c r="O714" s="209"/>
      <c r="P714" s="180"/>
      <c r="Q714" s="180"/>
      <c r="R714" s="4" t="s">
        <v>433</v>
      </c>
      <c r="S714" s="223" t="s">
        <v>508</v>
      </c>
    </row>
    <row r="715" spans="1:19" ht="13.2" x14ac:dyDescent="0.25">
      <c r="A715" s="1" t="s">
        <v>497</v>
      </c>
      <c r="B715" s="48"/>
      <c r="C715" s="49" t="s">
        <v>554</v>
      </c>
      <c r="D715" s="48">
        <v>100</v>
      </c>
      <c r="E715" s="48" t="s">
        <v>26</v>
      </c>
      <c r="F715" s="50">
        <v>70000</v>
      </c>
      <c r="G715" s="122">
        <f>ROUNDDOWN(D715*F715,-3)</f>
        <v>7000000</v>
      </c>
      <c r="H715" s="150"/>
      <c r="I715" s="49" t="s">
        <v>554</v>
      </c>
      <c r="J715" s="48">
        <v>100</v>
      </c>
      <c r="K715" s="48" t="s">
        <v>26</v>
      </c>
      <c r="L715" s="50">
        <v>70000</v>
      </c>
      <c r="M715" s="50">
        <f>ROUNDDOWN(J715*L715,-3)</f>
        <v>7000000</v>
      </c>
      <c r="N715" s="247">
        <f>Reviu[[#This Row],[JUMLAH]]-Reviu[[#This Row],[JUMLAH ]]</f>
        <v>0</v>
      </c>
      <c r="O715" s="178"/>
      <c r="P715" s="180"/>
      <c r="Q715" s="180"/>
    </row>
    <row r="716" spans="1:19" ht="13.2" x14ac:dyDescent="0.25">
      <c r="A716" s="1" t="s">
        <v>498</v>
      </c>
      <c r="B716" s="48"/>
      <c r="C716" s="49" t="s">
        <v>555</v>
      </c>
      <c r="D716" s="48">
        <v>8</v>
      </c>
      <c r="E716" s="48" t="s">
        <v>120</v>
      </c>
      <c r="F716" s="50">
        <v>1500000</v>
      </c>
      <c r="G716" s="122">
        <f>ROUNDDOWN(D716*F716,-3)</f>
        <v>12000000</v>
      </c>
      <c r="H716" s="150"/>
      <c r="I716" s="49" t="s">
        <v>555</v>
      </c>
      <c r="J716" s="48">
        <v>8</v>
      </c>
      <c r="K716" s="48" t="s">
        <v>120</v>
      </c>
      <c r="L716" s="50">
        <v>1500000</v>
      </c>
      <c r="M716" s="50">
        <f>ROUNDDOWN(J716*L716,-3)</f>
        <v>12000000</v>
      </c>
      <c r="N716" s="247">
        <f>Reviu[[#This Row],[JUMLAH]]-Reviu[[#This Row],[JUMLAH ]]</f>
        <v>0</v>
      </c>
      <c r="O716" s="178"/>
      <c r="P716" s="180"/>
      <c r="Q716" s="180"/>
    </row>
    <row r="717" spans="1:19" ht="13.2" x14ac:dyDescent="0.25">
      <c r="A717" s="1" t="s">
        <v>941</v>
      </c>
      <c r="B717" s="48"/>
      <c r="C717" s="49" t="s">
        <v>556</v>
      </c>
      <c r="D717" s="48">
        <v>8</v>
      </c>
      <c r="E717" s="48" t="s">
        <v>120</v>
      </c>
      <c r="F717" s="50">
        <v>1500000</v>
      </c>
      <c r="G717" s="122">
        <f>ROUNDDOWN(D717*F717,-3)</f>
        <v>12000000</v>
      </c>
      <c r="H717" s="150"/>
      <c r="I717" s="49" t="s">
        <v>556</v>
      </c>
      <c r="J717" s="48">
        <v>8</v>
      </c>
      <c r="K717" s="48" t="s">
        <v>120</v>
      </c>
      <c r="L717" s="50">
        <v>1500000</v>
      </c>
      <c r="M717" s="50">
        <f>ROUNDDOWN(J717*L717,-3)</f>
        <v>12000000</v>
      </c>
      <c r="N717" s="247">
        <f>Reviu[[#This Row],[JUMLAH]]-Reviu[[#This Row],[JUMLAH ]]</f>
        <v>0</v>
      </c>
      <c r="O717" s="178"/>
      <c r="P717" s="180"/>
      <c r="Q717" s="180"/>
    </row>
    <row r="718" spans="1:19" ht="13.2" x14ac:dyDescent="0.25">
      <c r="A718" s="1" t="s">
        <v>942</v>
      </c>
      <c r="B718" s="48"/>
      <c r="C718" s="49" t="s">
        <v>557</v>
      </c>
      <c r="D718" s="48">
        <v>8</v>
      </c>
      <c r="E718" s="48" t="s">
        <v>120</v>
      </c>
      <c r="F718" s="50">
        <v>1000000</v>
      </c>
      <c r="G718" s="122">
        <f>ROUNDDOWN(D718*F718,-3)</f>
        <v>8000000</v>
      </c>
      <c r="H718" s="150"/>
      <c r="I718" s="49" t="s">
        <v>557</v>
      </c>
      <c r="J718" s="48">
        <v>8</v>
      </c>
      <c r="K718" s="48" t="s">
        <v>120</v>
      </c>
      <c r="L718" s="50">
        <v>1000000</v>
      </c>
      <c r="M718" s="50">
        <f>ROUNDDOWN(J718*L718,-3)</f>
        <v>8000000</v>
      </c>
      <c r="N718" s="247">
        <f>Reviu[[#This Row],[JUMLAH]]-Reviu[[#This Row],[JUMLAH ]]</f>
        <v>0</v>
      </c>
      <c r="O718" s="178"/>
      <c r="P718" s="180"/>
      <c r="Q718" s="180"/>
    </row>
    <row r="719" spans="1:19" ht="13.2" x14ac:dyDescent="0.25">
      <c r="A719" s="1" t="s">
        <v>943</v>
      </c>
      <c r="B719" s="51" t="s">
        <v>525</v>
      </c>
      <c r="C719" s="52" t="s">
        <v>35</v>
      </c>
      <c r="D719" s="51"/>
      <c r="E719" s="51"/>
      <c r="F719" s="53"/>
      <c r="G719" s="123">
        <f>G720</f>
        <v>52170000</v>
      </c>
      <c r="H719" s="151" t="s">
        <v>525</v>
      </c>
      <c r="I719" s="52" t="s">
        <v>35</v>
      </c>
      <c r="J719" s="51"/>
      <c r="K719" s="51"/>
      <c r="L719" s="53"/>
      <c r="M719" s="53">
        <f>M720</f>
        <v>52170000</v>
      </c>
      <c r="N719" s="324">
        <f>N720</f>
        <v>0</v>
      </c>
      <c r="O719" s="209"/>
      <c r="P719" s="180"/>
      <c r="Q719" s="180"/>
      <c r="R719" s="4" t="s">
        <v>433</v>
      </c>
      <c r="S719" s="223" t="s">
        <v>508</v>
      </c>
    </row>
    <row r="720" spans="1:19" ht="13.2" x14ac:dyDescent="0.25">
      <c r="A720" s="1" t="s">
        <v>944</v>
      </c>
      <c r="B720" s="48"/>
      <c r="C720" s="49" t="s">
        <v>945</v>
      </c>
      <c r="D720" s="48">
        <v>10</v>
      </c>
      <c r="E720" s="48" t="s">
        <v>26</v>
      </c>
      <c r="F720" s="50">
        <v>5217000</v>
      </c>
      <c r="G720" s="122">
        <f>ROUNDDOWN(D720*F720,-3)</f>
        <v>52170000</v>
      </c>
      <c r="H720" s="150"/>
      <c r="I720" s="49" t="s">
        <v>945</v>
      </c>
      <c r="J720" s="48">
        <v>10</v>
      </c>
      <c r="K720" s="48" t="s">
        <v>26</v>
      </c>
      <c r="L720" s="50">
        <v>5217000</v>
      </c>
      <c r="M720" s="50">
        <f>ROUNDDOWN(J720*L720,-3)</f>
        <v>52170000</v>
      </c>
      <c r="N720" s="247">
        <f>Reviu[[#This Row],[JUMLAH]]-Reviu[[#This Row],[JUMLAH ]]</f>
        <v>0</v>
      </c>
      <c r="O720" s="178"/>
      <c r="P720" s="180"/>
      <c r="Q720" s="180"/>
    </row>
    <row r="721" spans="1:19" ht="13.2" x14ac:dyDescent="0.25">
      <c r="A721" s="1"/>
      <c r="C721" s="5"/>
      <c r="D721" s="6"/>
      <c r="E721" s="6"/>
      <c r="F721" s="7"/>
      <c r="G721" s="7"/>
      <c r="H721" s="22"/>
      <c r="I721" s="387"/>
      <c r="J721" s="388"/>
      <c r="K721" s="388"/>
      <c r="L721" s="186"/>
      <c r="M721" s="186"/>
      <c r="P721" s="4"/>
      <c r="Q721" s="4"/>
    </row>
    <row r="722" spans="1:19" s="1" customFormat="1" ht="13.2" x14ac:dyDescent="0.25">
      <c r="B722" s="388"/>
      <c r="C722" s="387"/>
      <c r="D722" s="388"/>
      <c r="E722" s="388"/>
      <c r="F722" s="186"/>
      <c r="G722" s="186"/>
      <c r="H722" s="388"/>
      <c r="I722" s="387"/>
      <c r="J722" s="388"/>
      <c r="K722" s="388"/>
      <c r="L722" s="186" t="s">
        <v>1238</v>
      </c>
      <c r="M722" s="186"/>
      <c r="N722" s="413"/>
      <c r="O722" s="412"/>
      <c r="P722" s="411"/>
      <c r="Q722" s="411"/>
      <c r="R722" s="4"/>
      <c r="S722" s="177"/>
    </row>
    <row r="723" spans="1:19" s="1" customFormat="1" ht="13.2" x14ac:dyDescent="0.3">
      <c r="C723" s="5"/>
      <c r="D723" s="6"/>
      <c r="F723" s="7"/>
      <c r="G723" s="304"/>
      <c r="I723" s="5"/>
      <c r="J723" s="6"/>
      <c r="L723" s="304" t="s">
        <v>978</v>
      </c>
      <c r="O723" s="6"/>
      <c r="S723" s="6"/>
    </row>
    <row r="724" spans="1:19" s="1" customFormat="1" ht="13.2" x14ac:dyDescent="0.3">
      <c r="C724" s="5"/>
      <c r="D724" s="6"/>
      <c r="F724" s="7"/>
      <c r="G724" s="304"/>
      <c r="I724" s="5"/>
      <c r="J724" s="6"/>
      <c r="L724" s="304"/>
      <c r="O724" s="6"/>
      <c r="S724" s="6"/>
    </row>
    <row r="725" spans="1:19" s="1" customFormat="1" ht="13.2" x14ac:dyDescent="0.3">
      <c r="C725" s="5"/>
      <c r="D725" s="6"/>
      <c r="F725" s="7"/>
      <c r="G725" s="304"/>
      <c r="I725" s="5"/>
      <c r="J725" s="6"/>
      <c r="L725" s="304"/>
      <c r="O725" s="6"/>
      <c r="S725" s="6"/>
    </row>
    <row r="726" spans="1:19" s="1" customFormat="1" ht="13.2" x14ac:dyDescent="0.3">
      <c r="C726" s="5"/>
      <c r="D726" s="6"/>
      <c r="F726" s="7"/>
      <c r="G726" s="304"/>
      <c r="I726" s="5"/>
      <c r="J726" s="6"/>
      <c r="L726" s="304"/>
      <c r="O726" s="6"/>
      <c r="S726" s="6"/>
    </row>
    <row r="727" spans="1:19" s="1" customFormat="1" ht="13.2" x14ac:dyDescent="0.3">
      <c r="C727" s="5"/>
      <c r="D727" s="6"/>
      <c r="F727" s="7"/>
      <c r="G727" s="304"/>
      <c r="I727" s="5"/>
      <c r="J727" s="6"/>
      <c r="L727" s="304"/>
      <c r="O727" s="6"/>
      <c r="S727" s="6"/>
    </row>
    <row r="728" spans="1:19" s="1" customFormat="1" ht="13.2" x14ac:dyDescent="0.3">
      <c r="C728" s="5"/>
      <c r="D728" s="6"/>
      <c r="F728" s="7"/>
      <c r="G728" s="304"/>
      <c r="I728" s="5"/>
      <c r="J728" s="6"/>
      <c r="L728" s="304"/>
      <c r="O728" s="6"/>
      <c r="S728" s="6"/>
    </row>
    <row r="729" spans="1:19" s="1" customFormat="1" ht="13.2" x14ac:dyDescent="0.3">
      <c r="C729" s="5"/>
      <c r="D729" s="6"/>
      <c r="F729" s="7"/>
      <c r="G729" s="304"/>
      <c r="I729" s="5"/>
      <c r="J729" s="6"/>
      <c r="L729" s="304"/>
      <c r="O729" s="6"/>
      <c r="S729" s="6"/>
    </row>
    <row r="730" spans="1:19" s="1" customFormat="1" ht="13.2" x14ac:dyDescent="0.3">
      <c r="C730" s="5"/>
      <c r="D730" s="6"/>
      <c r="F730" s="7"/>
      <c r="G730" s="305"/>
      <c r="I730" s="5"/>
      <c r="J730" s="6"/>
      <c r="L730" s="305" t="s">
        <v>526</v>
      </c>
      <c r="O730" s="6"/>
      <c r="S730" s="6"/>
    </row>
    <row r="731" spans="1:19" s="1" customFormat="1" ht="13.2" x14ac:dyDescent="0.3">
      <c r="C731" s="5"/>
      <c r="D731" s="6"/>
      <c r="F731" s="7"/>
      <c r="G731" s="304"/>
      <c r="I731" s="5"/>
      <c r="J731" s="6"/>
      <c r="L731" s="304" t="s">
        <v>527</v>
      </c>
      <c r="O731" s="6"/>
      <c r="S731" s="6"/>
    </row>
    <row r="732" spans="1:19" s="1" customFormat="1" ht="13.2" x14ac:dyDescent="0.3">
      <c r="C732" s="5"/>
      <c r="D732" s="6"/>
      <c r="E732" s="6"/>
      <c r="F732" s="7"/>
      <c r="G732" s="7"/>
      <c r="I732" s="5"/>
      <c r="J732" s="6"/>
      <c r="K732" s="6"/>
      <c r="L732" s="7"/>
      <c r="M732" s="7"/>
      <c r="O732" s="6"/>
      <c r="S732" s="6"/>
    </row>
    <row r="733" spans="1:19" s="1" customFormat="1" ht="13.2" x14ac:dyDescent="0.3">
      <c r="C733" s="5"/>
      <c r="D733" s="6"/>
      <c r="E733" s="6"/>
      <c r="F733" s="7"/>
      <c r="G733" s="7"/>
      <c r="I733" s="5"/>
      <c r="J733" s="6"/>
      <c r="K733" s="6"/>
      <c r="L733" s="7"/>
      <c r="M733" s="7"/>
      <c r="O733" s="6"/>
      <c r="S733" s="6"/>
    </row>
    <row r="734" spans="1:19" s="1" customFormat="1" ht="13.2" x14ac:dyDescent="0.3">
      <c r="C734" s="5"/>
      <c r="D734" s="6"/>
      <c r="E734" s="6"/>
      <c r="F734" s="7"/>
      <c r="G734" s="7"/>
      <c r="I734" s="5"/>
      <c r="J734" s="6"/>
      <c r="K734" s="6"/>
      <c r="L734" s="7"/>
      <c r="M734" s="7"/>
      <c r="O734" s="6"/>
      <c r="S734" s="6"/>
    </row>
    <row r="735" spans="1:19" s="1" customFormat="1" ht="13.2" x14ac:dyDescent="0.3">
      <c r="C735" s="5"/>
      <c r="D735" s="6"/>
      <c r="E735" s="6"/>
      <c r="F735" s="7"/>
      <c r="G735" s="7"/>
      <c r="I735" s="5"/>
      <c r="J735" s="6"/>
      <c r="K735" s="6"/>
      <c r="L735" s="7"/>
      <c r="M735" s="7"/>
      <c r="O735" s="6"/>
      <c r="S735" s="6"/>
    </row>
    <row r="736" spans="1: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row r="1093" spans="3:19" s="1" customFormat="1" ht="13.2" x14ac:dyDescent="0.3">
      <c r="C1093" s="5"/>
      <c r="D1093" s="6"/>
      <c r="E1093" s="6"/>
      <c r="F1093" s="7"/>
      <c r="G1093" s="7"/>
      <c r="I1093" s="5"/>
      <c r="J1093" s="6"/>
      <c r="K1093" s="6"/>
      <c r="L1093" s="7"/>
      <c r="M1093" s="7"/>
      <c r="O1093" s="6"/>
      <c r="S1093" s="6"/>
    </row>
    <row r="1094" spans="3:19" s="1" customFormat="1" ht="13.2" x14ac:dyDescent="0.3">
      <c r="C1094" s="5"/>
      <c r="D1094" s="6"/>
      <c r="E1094" s="6"/>
      <c r="F1094" s="7"/>
      <c r="G1094" s="7"/>
      <c r="I1094" s="5"/>
      <c r="J1094" s="6"/>
      <c r="K1094" s="6"/>
      <c r="L1094" s="7"/>
      <c r="M1094" s="7"/>
      <c r="O1094" s="6"/>
      <c r="S1094" s="6"/>
    </row>
    <row r="1095" spans="3:19" s="1" customFormat="1" ht="13.2" x14ac:dyDescent="0.3">
      <c r="C1095" s="5"/>
      <c r="D1095" s="6"/>
      <c r="E1095" s="6"/>
      <c r="F1095" s="7"/>
      <c r="G1095" s="7"/>
      <c r="I1095" s="5"/>
      <c r="J1095" s="6"/>
      <c r="K1095" s="6"/>
      <c r="L1095" s="7"/>
      <c r="M1095" s="7"/>
      <c r="O1095" s="6"/>
      <c r="S1095" s="6"/>
    </row>
    <row r="1096" spans="3:19" s="1" customFormat="1" ht="13.2" x14ac:dyDescent="0.3">
      <c r="C1096" s="5"/>
      <c r="D1096" s="6"/>
      <c r="E1096" s="6"/>
      <c r="F1096" s="7"/>
      <c r="G1096" s="7"/>
      <c r="I1096" s="5"/>
      <c r="J1096" s="6"/>
      <c r="K1096" s="6"/>
      <c r="L1096" s="7"/>
      <c r="M1096" s="7"/>
      <c r="O1096" s="6"/>
      <c r="S1096" s="6"/>
    </row>
    <row r="1097" spans="3:19" s="1" customFormat="1" ht="13.2" x14ac:dyDescent="0.3">
      <c r="C1097" s="5"/>
      <c r="D1097" s="6"/>
      <c r="E1097" s="6"/>
      <c r="F1097" s="7"/>
      <c r="G1097" s="7"/>
      <c r="I1097" s="5"/>
      <c r="J1097" s="6"/>
      <c r="K1097" s="6"/>
      <c r="L1097" s="7"/>
      <c r="M1097" s="7"/>
      <c r="O1097" s="6"/>
      <c r="S1097" s="6"/>
    </row>
    <row r="1098" spans="3:19" s="1" customFormat="1" ht="13.2" x14ac:dyDescent="0.3">
      <c r="C1098" s="5"/>
      <c r="D1098" s="6"/>
      <c r="E1098" s="6"/>
      <c r="F1098" s="7"/>
      <c r="G1098" s="7"/>
      <c r="I1098" s="5"/>
      <c r="J1098" s="6"/>
      <c r="K1098" s="6"/>
      <c r="L1098" s="7"/>
      <c r="M1098" s="7"/>
      <c r="O1098" s="6"/>
      <c r="S1098" s="6"/>
    </row>
    <row r="1099" spans="3:19" s="1" customFormat="1" ht="13.2" x14ac:dyDescent="0.3">
      <c r="C1099" s="5"/>
      <c r="D1099" s="6"/>
      <c r="E1099" s="6"/>
      <c r="F1099" s="7"/>
      <c r="G1099" s="7"/>
      <c r="I1099" s="5"/>
      <c r="J1099" s="6"/>
      <c r="K1099" s="6"/>
      <c r="L1099" s="7"/>
      <c r="M1099" s="7"/>
      <c r="O1099" s="6"/>
      <c r="S1099" s="6"/>
    </row>
    <row r="1100" spans="3:19" s="1" customFormat="1" ht="13.2" x14ac:dyDescent="0.3">
      <c r="C1100" s="5"/>
      <c r="D1100" s="6"/>
      <c r="E1100" s="6"/>
      <c r="F1100" s="7"/>
      <c r="G1100" s="7"/>
      <c r="I1100" s="5"/>
      <c r="J1100" s="6"/>
      <c r="K1100" s="6"/>
      <c r="L1100" s="7"/>
      <c r="M1100" s="7"/>
      <c r="O1100" s="6"/>
      <c r="S1100" s="6"/>
    </row>
    <row r="1101" spans="3:19" s="1" customFormat="1" ht="13.2" x14ac:dyDescent="0.3">
      <c r="C1101" s="5"/>
      <c r="D1101" s="6"/>
      <c r="E1101" s="6"/>
      <c r="F1101" s="7"/>
      <c r="G1101" s="7"/>
      <c r="I1101" s="5"/>
      <c r="J1101" s="6"/>
      <c r="K1101" s="6"/>
      <c r="L1101" s="7"/>
      <c r="M1101" s="7"/>
      <c r="O1101" s="6"/>
      <c r="S1101" s="6"/>
    </row>
    <row r="1102" spans="3:19" s="1" customFormat="1" ht="13.2" x14ac:dyDescent="0.3">
      <c r="C1102" s="5"/>
      <c r="D1102" s="6"/>
      <c r="E1102" s="6"/>
      <c r="F1102" s="7"/>
      <c r="G1102" s="7"/>
      <c r="I1102" s="5"/>
      <c r="J1102" s="6"/>
      <c r="K1102" s="6"/>
      <c r="L1102" s="7"/>
      <c r="M1102" s="7"/>
      <c r="O1102" s="6"/>
      <c r="S1102" s="6"/>
    </row>
    <row r="1103" spans="3:19" s="1" customFormat="1" ht="13.2" x14ac:dyDescent="0.3">
      <c r="C1103" s="5"/>
      <c r="D1103" s="6"/>
      <c r="E1103" s="6"/>
      <c r="F1103" s="7"/>
      <c r="G1103" s="7"/>
      <c r="I1103" s="5"/>
      <c r="J1103" s="6"/>
      <c r="K1103" s="6"/>
      <c r="L1103" s="7"/>
      <c r="M1103" s="7"/>
      <c r="O1103" s="6"/>
      <c r="S1103" s="6"/>
    </row>
    <row r="1104" spans="3:19" s="1" customFormat="1" ht="13.2" x14ac:dyDescent="0.3">
      <c r="C1104" s="5"/>
      <c r="D1104" s="6"/>
      <c r="E1104" s="6"/>
      <c r="F1104" s="7"/>
      <c r="G1104" s="7"/>
      <c r="I1104" s="5"/>
      <c r="J1104" s="6"/>
      <c r="K1104" s="6"/>
      <c r="L1104" s="7"/>
      <c r="M1104" s="7"/>
      <c r="O1104" s="6"/>
      <c r="S1104" s="6"/>
    </row>
    <row r="1105" spans="3:19" s="1" customFormat="1" ht="13.2" x14ac:dyDescent="0.3">
      <c r="C1105" s="5"/>
      <c r="D1105" s="6"/>
      <c r="E1105" s="6"/>
      <c r="F1105" s="7"/>
      <c r="G1105" s="7"/>
      <c r="I1105" s="5"/>
      <c r="J1105" s="6"/>
      <c r="K1105" s="6"/>
      <c r="L1105" s="7"/>
      <c r="M1105" s="7"/>
      <c r="O1105" s="6"/>
      <c r="S1105" s="6"/>
    </row>
    <row r="1106" spans="3:19" s="1" customFormat="1" ht="13.2" x14ac:dyDescent="0.3">
      <c r="C1106" s="5"/>
      <c r="D1106" s="6"/>
      <c r="E1106" s="6"/>
      <c r="F1106" s="7"/>
      <c r="G1106" s="7"/>
      <c r="I1106" s="5"/>
      <c r="J1106" s="6"/>
      <c r="K1106" s="6"/>
      <c r="L1106" s="7"/>
      <c r="M1106" s="7"/>
      <c r="O1106" s="6"/>
      <c r="S1106" s="6"/>
    </row>
    <row r="1107" spans="3:19" s="1" customFormat="1" ht="13.2" x14ac:dyDescent="0.3">
      <c r="C1107" s="5"/>
      <c r="D1107" s="6"/>
      <c r="E1107" s="6"/>
      <c r="F1107" s="7"/>
      <c r="G1107" s="7"/>
      <c r="I1107" s="5"/>
      <c r="J1107" s="6"/>
      <c r="K1107" s="6"/>
      <c r="L1107" s="7"/>
      <c r="M1107" s="7"/>
      <c r="O1107" s="6"/>
      <c r="S1107" s="6"/>
    </row>
    <row r="1108" spans="3:19" s="1" customFormat="1" ht="13.2" x14ac:dyDescent="0.3">
      <c r="C1108" s="5"/>
      <c r="D1108" s="6"/>
      <c r="E1108" s="6"/>
      <c r="F1108" s="7"/>
      <c r="G1108" s="7"/>
      <c r="I1108" s="5"/>
      <c r="J1108" s="6"/>
      <c r="K1108" s="6"/>
      <c r="L1108" s="7"/>
      <c r="M1108" s="7"/>
      <c r="O1108" s="6"/>
      <c r="S1108" s="6"/>
    </row>
    <row r="1109" spans="3:19" s="1" customFormat="1" ht="13.2" x14ac:dyDescent="0.3">
      <c r="C1109" s="5"/>
      <c r="D1109" s="6"/>
      <c r="E1109" s="6"/>
      <c r="F1109" s="7"/>
      <c r="G1109" s="7"/>
      <c r="I1109" s="5"/>
      <c r="J1109" s="6"/>
      <c r="K1109" s="6"/>
      <c r="L1109" s="7"/>
      <c r="M1109" s="7"/>
      <c r="O1109" s="6"/>
      <c r="S1109" s="6"/>
    </row>
    <row r="1110" spans="3:19" s="1" customFormat="1" ht="13.2" x14ac:dyDescent="0.3">
      <c r="C1110" s="5"/>
      <c r="D1110" s="6"/>
      <c r="E1110" s="6"/>
      <c r="F1110" s="7"/>
      <c r="G1110" s="7"/>
      <c r="I1110" s="5"/>
      <c r="J1110" s="6"/>
      <c r="K1110" s="6"/>
      <c r="L1110" s="7"/>
      <c r="M1110" s="7"/>
      <c r="O1110" s="6"/>
      <c r="S1110" s="6"/>
    </row>
    <row r="1111" spans="3:19" s="1" customFormat="1" ht="13.2" x14ac:dyDescent="0.3">
      <c r="C1111" s="5"/>
      <c r="D1111" s="6"/>
      <c r="E1111" s="6"/>
      <c r="F1111" s="7"/>
      <c r="G1111" s="7"/>
      <c r="I1111" s="5"/>
      <c r="J1111" s="6"/>
      <c r="K1111" s="6"/>
      <c r="L1111" s="7"/>
      <c r="M1111" s="7"/>
      <c r="O1111" s="6"/>
      <c r="S1111" s="6"/>
    </row>
    <row r="1112" spans="3:19" s="1" customFormat="1" ht="13.2" x14ac:dyDescent="0.3">
      <c r="C1112" s="5"/>
      <c r="D1112" s="6"/>
      <c r="E1112" s="6"/>
      <c r="F1112" s="7"/>
      <c r="G1112" s="7"/>
      <c r="I1112" s="5"/>
      <c r="J1112" s="6"/>
      <c r="K1112" s="6"/>
      <c r="L1112" s="7"/>
      <c r="M1112" s="7"/>
      <c r="O1112" s="6"/>
      <c r="S1112" s="6"/>
    </row>
    <row r="1113" spans="3:19" s="1" customFormat="1" ht="13.2" x14ac:dyDescent="0.3">
      <c r="C1113" s="5"/>
      <c r="D1113" s="6"/>
      <c r="E1113" s="6"/>
      <c r="F1113" s="7"/>
      <c r="G1113" s="7"/>
      <c r="I1113" s="5"/>
      <c r="J1113" s="6"/>
      <c r="K1113" s="6"/>
      <c r="L1113" s="7"/>
      <c r="M1113" s="7"/>
      <c r="O1113" s="6"/>
      <c r="S1113" s="6"/>
    </row>
    <row r="1114" spans="3:19" s="1" customFormat="1" ht="13.2" x14ac:dyDescent="0.3">
      <c r="C1114" s="5"/>
      <c r="D1114" s="6"/>
      <c r="E1114" s="6"/>
      <c r="F1114" s="7"/>
      <c r="G1114" s="7"/>
      <c r="I1114" s="5"/>
      <c r="J1114" s="6"/>
      <c r="K1114" s="6"/>
      <c r="L1114" s="7"/>
      <c r="M1114" s="7"/>
      <c r="O1114" s="6"/>
      <c r="S1114" s="6"/>
    </row>
    <row r="1115" spans="3:19" s="1" customFormat="1" ht="13.2" x14ac:dyDescent="0.3">
      <c r="C1115" s="5"/>
      <c r="D1115" s="6"/>
      <c r="E1115" s="6"/>
      <c r="F1115" s="7"/>
      <c r="G1115" s="7"/>
      <c r="I1115" s="5"/>
      <c r="J1115" s="6"/>
      <c r="K1115" s="6"/>
      <c r="L1115" s="7"/>
      <c r="M1115" s="7"/>
      <c r="O1115" s="6"/>
      <c r="S1115" s="6"/>
    </row>
    <row r="1116" spans="3:19" s="1" customFormat="1" ht="13.2" x14ac:dyDescent="0.3">
      <c r="C1116" s="5"/>
      <c r="D1116" s="6"/>
      <c r="E1116" s="6"/>
      <c r="F1116" s="7"/>
      <c r="G1116" s="7"/>
      <c r="I1116" s="5"/>
      <c r="J1116" s="6"/>
      <c r="K1116" s="6"/>
      <c r="L1116" s="7"/>
      <c r="M1116" s="7"/>
      <c r="O1116" s="6"/>
      <c r="S1116" s="6"/>
    </row>
    <row r="1117" spans="3:19" s="1" customFormat="1" ht="13.2" x14ac:dyDescent="0.3">
      <c r="C1117" s="5"/>
      <c r="D1117" s="6"/>
      <c r="E1117" s="6"/>
      <c r="F1117" s="7"/>
      <c r="G1117" s="7"/>
      <c r="I1117" s="5"/>
      <c r="J1117" s="6"/>
      <c r="K1117" s="6"/>
      <c r="L1117" s="7"/>
      <c r="M1117" s="7"/>
      <c r="O1117" s="6"/>
      <c r="S1117" s="6"/>
    </row>
    <row r="1118" spans="3:19" s="1" customFormat="1" ht="13.2" x14ac:dyDescent="0.3">
      <c r="C1118" s="5"/>
      <c r="D1118" s="6"/>
      <c r="E1118" s="6"/>
      <c r="F1118" s="7"/>
      <c r="G1118" s="7"/>
      <c r="I1118" s="5"/>
      <c r="J1118" s="6"/>
      <c r="K1118" s="6"/>
      <c r="L1118" s="7"/>
      <c r="M1118" s="7"/>
      <c r="O1118" s="6"/>
      <c r="S1118" s="6"/>
    </row>
    <row r="1119" spans="3:19" s="1" customFormat="1" ht="13.2" x14ac:dyDescent="0.3">
      <c r="C1119" s="5"/>
      <c r="D1119" s="6"/>
      <c r="E1119" s="6"/>
      <c r="F1119" s="7"/>
      <c r="G1119" s="7"/>
      <c r="I1119" s="5"/>
      <c r="J1119" s="6"/>
      <c r="K1119" s="6"/>
      <c r="L1119" s="7"/>
      <c r="M1119" s="7"/>
      <c r="O1119" s="6"/>
      <c r="S1119" s="6"/>
    </row>
    <row r="1120" spans="3:19" s="1" customFormat="1" ht="13.2" x14ac:dyDescent="0.3">
      <c r="C1120" s="5"/>
      <c r="D1120" s="6"/>
      <c r="E1120" s="6"/>
      <c r="F1120" s="7"/>
      <c r="G1120" s="7"/>
      <c r="I1120" s="5"/>
      <c r="J1120" s="6"/>
      <c r="K1120" s="6"/>
      <c r="L1120" s="7"/>
      <c r="M1120" s="7"/>
      <c r="O1120" s="6"/>
      <c r="S1120" s="6"/>
    </row>
    <row r="1121" spans="3:19" s="1" customFormat="1" ht="13.2" x14ac:dyDescent="0.3">
      <c r="C1121" s="5"/>
      <c r="D1121" s="6"/>
      <c r="E1121" s="6"/>
      <c r="F1121" s="7"/>
      <c r="G1121" s="7"/>
      <c r="I1121" s="5"/>
      <c r="J1121" s="6"/>
      <c r="K1121" s="6"/>
      <c r="L1121" s="7"/>
      <c r="M1121" s="7"/>
      <c r="O1121" s="6"/>
      <c r="S1121" s="6"/>
    </row>
    <row r="1122" spans="3:19" s="1" customFormat="1" ht="13.2" x14ac:dyDescent="0.25">
      <c r="N1122" s="4"/>
      <c r="O1122" s="6"/>
      <c r="S1122" s="6"/>
    </row>
    <row r="1123" spans="3:19" s="1" customFormat="1" ht="13.2" x14ac:dyDescent="0.25">
      <c r="N1123" s="4"/>
      <c r="O1123" s="6"/>
      <c r="S1123" s="6"/>
    </row>
  </sheetData>
  <conditionalFormatting sqref="N8:N720">
    <cfRule type="cellIs" dxfId="18" priority="1" operator="greaterThanOrEqual">
      <formula>0</formula>
    </cfRule>
    <cfRule type="cellIs" dxfId="17" priority="2" operator="lessThan">
      <formula>0</formula>
    </cfRule>
  </conditionalFormatting>
  <conditionalFormatting sqref="O395">
    <cfRule type="expression" dxfId="16" priority="4">
      <formula>AND(ISBLANK(F395),O395&lt;&gt;#REF!)</formula>
    </cfRule>
  </conditionalFormatting>
  <conditionalFormatting sqref="O397">
    <cfRule type="expression" dxfId="15" priority="3">
      <formula>AND(ISBLANK(F397),O397&lt;&gt;#REF!)</formula>
    </cfRule>
  </conditionalFormatting>
  <dataValidations disablePrompts="1" count="1">
    <dataValidation type="custom" allowBlank="1" showDropDown="1" showErrorMessage="1" sqref="B16:B19 H16:H19" xr:uid="{6B42B3D4-EF0A-4DE2-AA98-57A33EF8E878}">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4" manualBreakCount="4">
    <brk id="132" min="1" max="13" man="1"/>
    <brk id="269" min="1" max="13" man="1"/>
    <brk id="469" min="1" max="13" man="1"/>
    <brk id="606" min="1" max="13" man="1"/>
  </rowBreaks>
  <drawing r:id="rId2"/>
  <legacyDrawing r:id="rId3"/>
  <tableParts count="1">
    <tablePart r:id="rId4"/>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E7B59-3BCD-41C9-9413-688EFC52BE0F}">
  <sheetPr>
    <tabColor rgb="FFFF0000"/>
    <outlinePr summaryBelow="0" summaryRight="0"/>
    <pageSetUpPr fitToPage="1"/>
  </sheetPr>
  <dimension ref="B1:XET1005"/>
  <sheetViews>
    <sheetView showGridLines="0" zoomScale="90" zoomScaleNormal="90" zoomScaleSheetLayoutView="90" workbookViewId="0">
      <pane xSplit="4" ySplit="8" topLeftCell="E21" activePane="bottomRight" state="frozen"/>
      <selection activeCell="E17" sqref="E17"/>
      <selection pane="topRight" activeCell="E17" sqref="E17"/>
      <selection pane="bottomLeft" activeCell="E17" sqref="E17"/>
      <selection pane="bottomRight" activeCell="E17" sqref="E17"/>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75" t="s">
        <v>979</v>
      </c>
      <c r="C2" s="475"/>
      <c r="D2" s="475"/>
      <c r="E2" s="475"/>
      <c r="F2" s="475"/>
      <c r="G2" s="475"/>
      <c r="H2" s="475"/>
      <c r="I2" s="475"/>
      <c r="J2" s="475"/>
      <c r="K2" s="475"/>
      <c r="L2" s="475"/>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76" t="s">
        <v>511</v>
      </c>
      <c r="C3" s="476"/>
      <c r="D3" s="476"/>
      <c r="E3" s="476"/>
      <c r="F3" s="476"/>
      <c r="G3" s="476"/>
      <c r="H3" s="476"/>
      <c r="I3" s="476"/>
      <c r="J3" s="476"/>
      <c r="K3" s="476"/>
      <c r="L3" s="476"/>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77" t="s">
        <v>512</v>
      </c>
      <c r="C5" s="477"/>
      <c r="D5" s="10" t="s">
        <v>513</v>
      </c>
    </row>
    <row r="6" spans="2:16374" ht="24" customHeight="1" x14ac:dyDescent="0.3">
      <c r="B6" s="478" t="s">
        <v>514</v>
      </c>
      <c r="C6" s="480" t="s">
        <v>515</v>
      </c>
      <c r="D6" s="480" t="s">
        <v>516</v>
      </c>
      <c r="E6" s="482" t="s">
        <v>947</v>
      </c>
      <c r="F6" s="483"/>
      <c r="G6" s="484" t="s">
        <v>951</v>
      </c>
      <c r="H6" s="486" t="s">
        <v>973</v>
      </c>
      <c r="I6" s="486"/>
      <c r="J6" s="487" t="s">
        <v>988</v>
      </c>
      <c r="K6" s="487"/>
      <c r="L6" s="199">
        <v>524</v>
      </c>
    </row>
    <row r="7" spans="2:16374" ht="39.6" x14ac:dyDescent="0.25">
      <c r="B7" s="479"/>
      <c r="C7" s="481"/>
      <c r="D7" s="481"/>
      <c r="E7" s="24" t="s">
        <v>948</v>
      </c>
      <c r="F7" s="24" t="s">
        <v>974</v>
      </c>
      <c r="G7" s="485"/>
      <c r="H7" s="199" t="s">
        <v>949</v>
      </c>
      <c r="I7" s="200" t="s">
        <v>951</v>
      </c>
      <c r="J7" s="230" t="s">
        <v>948</v>
      </c>
      <c r="K7" s="230" t="s">
        <v>974</v>
      </c>
      <c r="L7" s="230" t="s">
        <v>951</v>
      </c>
    </row>
    <row r="8" spans="2:16374" ht="19.5" customHeight="1" x14ac:dyDescent="0.25">
      <c r="B8" s="12" t="s">
        <v>21</v>
      </c>
      <c r="C8" s="470" t="s">
        <v>517</v>
      </c>
      <c r="D8" s="471"/>
      <c r="E8" s="225">
        <v>1</v>
      </c>
      <c r="F8" s="225">
        <v>2</v>
      </c>
      <c r="G8" s="225" t="s">
        <v>981</v>
      </c>
      <c r="H8" s="226">
        <v>4</v>
      </c>
      <c r="I8" s="226" t="s">
        <v>982</v>
      </c>
      <c r="J8" s="227">
        <v>4</v>
      </c>
      <c r="K8" s="227">
        <v>5</v>
      </c>
      <c r="L8" s="227" t="s">
        <v>989</v>
      </c>
      <c r="M8" s="220"/>
      <c r="N8" s="220"/>
      <c r="P8" s="9" t="s">
        <v>1022</v>
      </c>
    </row>
    <row r="9" spans="2:16374" ht="19.5" customHeight="1" x14ac:dyDescent="0.25">
      <c r="B9" s="462">
        <v>1</v>
      </c>
      <c r="C9" s="472" t="s">
        <v>499</v>
      </c>
      <c r="D9" s="232" t="s">
        <v>500</v>
      </c>
      <c r="E9" s="233" cm="1">
        <f t="array" ref="E9">SUM(_xlfn._xlws.FILTER('Usulan Revisi 17 Maret'!$G$8:$G$718,'Usulan Revisi 17 Maret'!$S$8:$S$718=D9,0))</f>
        <v>364329000</v>
      </c>
      <c r="F9" s="233" cm="1">
        <f t="array" ref="F9">SUM(_xlfn._xlws.FILTER('Usulan Revisi 17 Maret'!$M$8:$M$718,'Usulan Revisi 17 Maret'!$S$8:$S$718=D9,0))</f>
        <v>734688000</v>
      </c>
      <c r="G9" s="234">
        <f>E9-F9</f>
        <v>-370359000</v>
      </c>
      <c r="H9" s="231" t="e" cm="1">
        <f t="array" ref="H9">SUM(_xlfn._xlws.FILTER(#REF!,#REF!=D9,0))</f>
        <v>#REF!</v>
      </c>
      <c r="I9" s="235" t="e">
        <f>E9-H9</f>
        <v>#REF!</v>
      </c>
      <c r="J9" s="231" cm="1">
        <f t="array" ref="J9">SUM(_xlfn._xlws.FILTER('Usulan Revisi 17 Maret'!$G$9:$G$718,(IFERROR(SEARCH(Rekap!$L$6,'Usulan Revisi 17 Maret'!$B$9:$B$718,1),"")&lt;&gt;"")*('Usulan Revisi 17 Maret'!$S$9:$S$718=Rekap!$D9),0))</f>
        <v>214304000</v>
      </c>
      <c r="K9" s="231" cm="1">
        <f t="array" ref="K9">SUM(_xlfn._xlws.FILTER('Usulan Revisi 17 Maret'!$M$9:$M$718,(IFERROR(SEARCH(Rekap!$L$6,'Usulan Revisi 17 Maret'!$H$9:$H$718,1),"")&lt;&gt;"")*('Usulan Revisi 17 Maret'!$S$9:$S$718=Rekap!$D9),0))</f>
        <v>509763000</v>
      </c>
      <c r="L9" s="244">
        <f>J9-K9</f>
        <v>-295459000</v>
      </c>
      <c r="N9" s="360">
        <f>J9/$J$29</f>
        <v>4.720130971828855E-2</v>
      </c>
      <c r="O9" s="360">
        <f>K9/$K$29</f>
        <v>0.10008509224674945</v>
      </c>
      <c r="P9" s="196">
        <v>256374000</v>
      </c>
      <c r="Q9" s="196"/>
    </row>
    <row r="10" spans="2:16374" ht="19.5" customHeight="1" x14ac:dyDescent="0.25">
      <c r="B10" s="463"/>
      <c r="C10" s="473"/>
      <c r="D10" s="236" t="s">
        <v>501</v>
      </c>
      <c r="E10" s="233" cm="1">
        <f t="array" ref="E10">SUM(_xlfn._xlws.FILTER('Usulan Revisi 17 Maret'!$G$8:$G$718,'Usulan Revisi 17 Maret'!$S$8:$S$718=D10,0))</f>
        <v>258356000</v>
      </c>
      <c r="F10" s="233" cm="1">
        <f t="array" ref="F10">SUM(_xlfn._xlws.FILTER('Usulan Revisi 17 Maret'!$M$8:$M$718,'Usulan Revisi 17 Maret'!$S$8:$S$718=D10,0))</f>
        <v>478171000</v>
      </c>
      <c r="G10" s="234">
        <f>E10-F10</f>
        <v>-219815000</v>
      </c>
      <c r="H10" s="231" t="e" cm="1">
        <f t="array" ref="H10">SUM(_xlfn._xlws.FILTER(#REF!,#REF!=D10,0))</f>
        <v>#REF!</v>
      </c>
      <c r="I10" s="235" t="e">
        <f>E10-H10</f>
        <v>#REF!</v>
      </c>
      <c r="J10" s="231" cm="1">
        <f t="array" ref="J10">SUM(_xlfn._xlws.FILTER('Usulan Revisi 17 Maret'!$G$9:$G$718,(IFERROR(SEARCH(Rekap!$L$6,'Usulan Revisi 17 Maret'!$B$9:$B$718,1),"")&lt;&gt;"")*('Usulan Revisi 17 Maret'!$S$9:$S$718=Rekap!$D10),0))</f>
        <v>206306000</v>
      </c>
      <c r="K10" s="231" cm="1">
        <f t="array" ref="K10">SUM(_xlfn._xlws.FILTER('Usulan Revisi 17 Maret'!$M$9:$M$718,(IFERROR(SEARCH(Rekap!$L$6,'Usulan Revisi 17 Maret'!$H$9:$H$718,1),"")&lt;&gt;"")*('Usulan Revisi 17 Maret'!$S$9:$S$718=Rekap!$D10),0))</f>
        <v>257621000</v>
      </c>
      <c r="L10" s="244">
        <f>J10-K10</f>
        <v>-51315000</v>
      </c>
      <c r="N10" s="360">
        <f>J10/$J$29</f>
        <v>4.5439718356825989E-2</v>
      </c>
      <c r="O10" s="360">
        <f>K10/$K$29</f>
        <v>5.0580410013476539E-2</v>
      </c>
      <c r="P10" s="196">
        <v>369732000</v>
      </c>
    </row>
    <row r="11" spans="2:16374" ht="19.5" customHeight="1" x14ac:dyDescent="0.25">
      <c r="B11" s="464"/>
      <c r="C11" s="474"/>
      <c r="D11" s="237" t="s">
        <v>518</v>
      </c>
      <c r="E11" s="238">
        <f t="shared" ref="E11:L11" si="0">SUM(E9:E10)</f>
        <v>622685000</v>
      </c>
      <c r="F11" s="238">
        <f t="shared" si="0"/>
        <v>1212859000</v>
      </c>
      <c r="G11" s="243">
        <f t="shared" si="0"/>
        <v>-590174000</v>
      </c>
      <c r="H11" s="239" t="e">
        <f t="shared" si="0"/>
        <v>#REF!</v>
      </c>
      <c r="I11" s="239" t="e">
        <f t="shared" si="0"/>
        <v>#REF!</v>
      </c>
      <c r="J11" s="240">
        <f t="shared" si="0"/>
        <v>420610000</v>
      </c>
      <c r="K11" s="240">
        <f t="shared" si="0"/>
        <v>767384000</v>
      </c>
      <c r="L11" s="245">
        <f t="shared" si="0"/>
        <v>-346774000</v>
      </c>
      <c r="N11" s="360">
        <f>J11/$J$29</f>
        <v>9.264102807511454E-2</v>
      </c>
      <c r="O11" s="360">
        <f>K11/$K$29</f>
        <v>0.15066550226022599</v>
      </c>
    </row>
    <row r="12" spans="2:16374" ht="19.5" customHeight="1" x14ac:dyDescent="0.3">
      <c r="B12" s="462">
        <v>2</v>
      </c>
      <c r="C12" s="472" t="s">
        <v>507</v>
      </c>
      <c r="D12" s="261" t="s">
        <v>508</v>
      </c>
      <c r="E12" s="256" cm="1">
        <f t="array" ref="E12">SUM(_xlfn._xlws.FILTER('Usulan Revisi 17 Maret'!$G$8:$G$718,'Usulan Revisi 17 Maret'!$S$8:$S$718=$D12,0))</f>
        <v>10084852000</v>
      </c>
      <c r="F12" s="256" cm="1">
        <f t="array" ref="F12">SUM(_xlfn._xlws.FILTER('Usulan Revisi 17 Maret'!$M$8:$M$718,'Usulan Revisi 17 Maret'!$S$8:$S$718=$D12,0))</f>
        <v>10252942000</v>
      </c>
      <c r="G12" s="257">
        <f>E12-F12</f>
        <v>-168090000</v>
      </c>
      <c r="H12" s="258" t="e" cm="1">
        <f t="array" ref="H12">SUM(_xlfn._xlws.FILTER(#REF!,#REF!=D12,0))</f>
        <v>#REF!</v>
      </c>
      <c r="I12" s="259" t="e">
        <f>E12-H12</f>
        <v>#REF!</v>
      </c>
      <c r="J12" s="258" cm="1">
        <f t="array" ref="J12">SUM(_xlfn._xlws.FILTER('Usulan Revisi 17 Maret'!$G$9:$G$718,(IFERROR(SEARCH(Rekap!$L$6,'Usulan Revisi 17 Maret'!$B$9:$B$718,1),"")&lt;&gt;"")*('Usulan Revisi 17 Maret'!$S$9:$S$718=Rekap!$D12),0))</f>
        <v>1983463000</v>
      </c>
      <c r="K12" s="258" cm="1">
        <f t="array" ref="K12">SUM(_xlfn._xlws.FILTER('Usulan Revisi 17 Maret'!$M$9:$M$718,(IFERROR(SEARCH(Rekap!$L$6,'Usulan Revisi 17 Maret'!$H$9:$H$718,1),"")&lt;&gt;"")*('Usulan Revisi 17 Maret'!$S$9:$S$718=Rekap!$D12),0))</f>
        <v>2153203000</v>
      </c>
      <c r="L12" s="260">
        <f>J12-K12</f>
        <v>-169740000</v>
      </c>
      <c r="N12" s="360">
        <f>J12/$J$29</f>
        <v>0.43686562722938327</v>
      </c>
      <c r="O12" s="360">
        <f>K12/$K$29</f>
        <v>0.42275237881324784</v>
      </c>
      <c r="Q12" s="11"/>
    </row>
    <row r="13" spans="2:16374" ht="31.2" customHeight="1" x14ac:dyDescent="0.3">
      <c r="B13" s="463"/>
      <c r="C13" s="473"/>
      <c r="D13" s="262" t="s">
        <v>127</v>
      </c>
      <c r="E13" s="233">
        <f>SUMIF(Matrik[URAIAN],D13,Matrik[JUMLAH])</f>
        <v>253780000</v>
      </c>
      <c r="F13" s="233">
        <f>SUMIF(Matrik[[URAIAN ]],D13,Matrik[[JUMLAH ]])</f>
        <v>572128000</v>
      </c>
      <c r="G13" s="234">
        <f>E13-F13</f>
        <v>-318348000</v>
      </c>
      <c r="H13" s="231"/>
      <c r="I13" s="235"/>
      <c r="J13" s="231" cm="1">
        <f t="array" ref="J13">SUM(_xlfn._xlws.FILTER('Usulan Revisi 17 Maret'!$G$9:$G$718,(IFERROR(SEARCH(Rekap!$L$6,'Usulan Revisi 17 Maret'!$B$9:$B$718,1),"")&lt;&gt;"")*('Usulan Revisi 17 Maret'!$R$9:$R$718=Rekap!$D13),0))</f>
        <v>197780000</v>
      </c>
      <c r="K13" s="231" cm="1">
        <f t="array" ref="K13">SUM(_xlfn._xlws.FILTER('Usulan Revisi 17 Maret'!$M$9:$M$718,(IFERROR(SEARCH(Rekap!$L$6,'Usulan Revisi 17 Maret'!$H$9:$H$718,1),"")&lt;&gt;"")*('Usulan Revisi 17 Maret'!$R$9:$R$718=Rekap!$D13),0))</f>
        <v>483408000</v>
      </c>
      <c r="L13" s="234">
        <f>J13-K13</f>
        <v>-285628000</v>
      </c>
      <c r="N13" s="360">
        <f>J13/$J$29</f>
        <v>4.356183289198106E-2</v>
      </c>
      <c r="O13" s="360">
        <f>K13/$K$29</f>
        <v>9.4910643324087191E-2</v>
      </c>
      <c r="Q13" s="11"/>
    </row>
    <row r="14" spans="2:16374" ht="31.2" customHeight="1" x14ac:dyDescent="0.3">
      <c r="B14" s="463"/>
      <c r="C14" s="473"/>
      <c r="D14" s="262" t="s">
        <v>322</v>
      </c>
      <c r="E14" s="233">
        <f>SUMIF(Matrik[URAIAN],D14,Matrik[JUMLAH])</f>
        <v>1331072000</v>
      </c>
      <c r="F14" s="233">
        <f>SUMIF(Matrik[[URAIAN ]],D14,Matrik[[JUMLAH ]])</f>
        <v>1180814000</v>
      </c>
      <c r="G14" s="234">
        <f t="shared" ref="G14:G15" si="1">E14-F14</f>
        <v>150258000</v>
      </c>
      <c r="H14" s="231"/>
      <c r="I14" s="235"/>
      <c r="J14" s="231" cm="1">
        <f t="array" ref="J14">SUM(_xlfn._xlws.FILTER('Usulan Revisi 17 Maret'!$G$9:$G$718,(IFERROR(SEARCH(Rekap!$L$6,'Usulan Revisi 17 Maret'!$B$9:$B$718,1),"")&lt;&gt;"")*('Usulan Revisi 17 Maret'!$R$9:$R$718=Rekap!$D14),0))</f>
        <v>999672000</v>
      </c>
      <c r="K14" s="231" cm="1">
        <f t="array" ref="K14">SUM(_xlfn._xlws.FILTER('Usulan Revisi 17 Maret'!$M$9:$M$718,(IFERROR(SEARCH(Rekap!$L$6,'Usulan Revisi 17 Maret'!$H$9:$H$718,1),"")&lt;&gt;"")*('Usulan Revisi 17 Maret'!$R$9:$R$718=Rekap!$D14),0))</f>
        <v>883784000</v>
      </c>
      <c r="L14" s="234">
        <f>J14-K14</f>
        <v>115888000</v>
      </c>
      <c r="N14" s="360"/>
      <c r="O14" s="360"/>
      <c r="Q14" s="11"/>
    </row>
    <row r="15" spans="2:16374" ht="19.5" customHeight="1" x14ac:dyDescent="0.3">
      <c r="B15" s="463"/>
      <c r="C15" s="473"/>
      <c r="D15" s="263" t="s">
        <v>433</v>
      </c>
      <c r="E15" s="233">
        <f>'Usulan Revisi 17 Maret'!G659</f>
        <v>8500000000</v>
      </c>
      <c r="F15" s="233">
        <f>'Usulan Revisi 17 Maret'!M659</f>
        <v>8500000000</v>
      </c>
      <c r="G15" s="231">
        <f t="shared" si="1"/>
        <v>0</v>
      </c>
      <c r="H15" s="231"/>
      <c r="I15" s="235"/>
      <c r="J15" s="231" cm="1">
        <f t="array" ref="J15">SUM(_xlfn._xlws.FILTER('Usulan Revisi 17 Maret'!$G$9:$G$718,(IFERROR(SEARCH(Rekap!$L$6,'Usulan Revisi 17 Maret'!$B$9:$B$718,1),"")&lt;&gt;"")*('Usulan Revisi 17 Maret'!$R$9:$R$718=Rekap!$D15),0))</f>
        <v>786011000</v>
      </c>
      <c r="K15" s="231" cm="1">
        <f t="array" ref="K15">SUM(_xlfn._xlws.FILTER('Usulan Revisi 17 Maret'!$M$9:$M$718,(IFERROR(SEARCH(Rekap!$L$6,'Usulan Revisi 17 Maret'!$H$9:$H$718,1),"")&lt;&gt;"")*('Usulan Revisi 17 Maret'!$R$9:$R$718=Rekap!$D15),0))</f>
        <v>786011000</v>
      </c>
      <c r="L15" s="231">
        <f>J15-K15</f>
        <v>0</v>
      </c>
      <c r="N15" s="360">
        <f t="shared" ref="N15:N29" si="2">J15/$J$29</f>
        <v>0.17312205396530955</v>
      </c>
      <c r="O15" s="360">
        <f t="shared" ref="O15:O29" si="3">K15/$K$29</f>
        <v>0.15432266257449007</v>
      </c>
      <c r="Q15" s="11"/>
    </row>
    <row r="16" spans="2:16374" ht="19.5" customHeight="1" x14ac:dyDescent="0.3">
      <c r="B16" s="463"/>
      <c r="C16" s="473"/>
      <c r="D16" s="261" t="s">
        <v>509</v>
      </c>
      <c r="E16" s="256" cm="1">
        <f t="array" ref="E16">SUM(_xlfn._xlws.FILTER('Usulan Revisi 17 Maret'!$G$8:$G$718,'Usulan Revisi 17 Maret'!$S$8:$S$718=D16,0))</f>
        <v>823732000</v>
      </c>
      <c r="F16" s="256" cm="1">
        <f t="array" ref="F16">SUM(_xlfn._xlws.FILTER('Usulan Revisi 17 Maret'!$M$8:$M$718,'Usulan Revisi 17 Maret'!$S$8:$S$718=D16,0))</f>
        <v>572789000</v>
      </c>
      <c r="G16" s="257">
        <f>E16-F16</f>
        <v>250943000</v>
      </c>
      <c r="H16" s="258" t="e" cm="1">
        <f t="array" ref="H16">SUM(_xlfn._xlws.FILTER(#REF!,#REF!=D16,0))</f>
        <v>#REF!</v>
      </c>
      <c r="I16" s="259" t="e">
        <f>E16-H16</f>
        <v>#REF!</v>
      </c>
      <c r="J16" s="258" cm="1">
        <f t="array" ref="J16">SUM(_xlfn._xlws.FILTER('Usulan Revisi 17 Maret'!$G$9:$G$718,(IFERROR(SEARCH(Rekap!$L$6,'Usulan Revisi 17 Maret'!$B$9:$B$718,1),"")&lt;&gt;"")*('Usulan Revisi 17 Maret'!$S$9:$S$718=Rekap!$D16),0))</f>
        <v>610232000</v>
      </c>
      <c r="K16" s="258" cm="1">
        <f t="array" ref="K16">SUM(_xlfn._xlws.FILTER('Usulan Revisi 17 Maret'!$M$9:$M$718,(IFERROR(SEARCH(Rekap!$L$6,'Usulan Revisi 17 Maret'!$H$9:$H$718,1),"")&lt;&gt;"")*('Usulan Revisi 17 Maret'!$S$9:$S$718=Rekap!$D16),0))</f>
        <v>422689000</v>
      </c>
      <c r="L16" s="260">
        <f>J16-K16</f>
        <v>187543000</v>
      </c>
      <c r="N16" s="360">
        <f t="shared" si="2"/>
        <v>0.13440602896824444</v>
      </c>
      <c r="O16" s="360">
        <f t="shared" si="3"/>
        <v>8.2989286308904883E-2</v>
      </c>
      <c r="Q16" s="11"/>
      <c r="S16" s="195"/>
    </row>
    <row r="17" spans="2:19" ht="19.5" customHeight="1" x14ac:dyDescent="0.25">
      <c r="B17" s="464"/>
      <c r="C17" s="474"/>
      <c r="D17" s="237" t="s">
        <v>519</v>
      </c>
      <c r="E17" s="238">
        <f>SUM(E12,E16)</f>
        <v>10908584000</v>
      </c>
      <c r="F17" s="238">
        <f>SUM(F12,F16)</f>
        <v>10825731000</v>
      </c>
      <c r="G17" s="238">
        <f>SUM(G12,G16)</f>
        <v>82853000</v>
      </c>
      <c r="H17" s="239" t="e">
        <f>SUM(H12:H16)</f>
        <v>#REF!</v>
      </c>
      <c r="I17" s="239" t="e">
        <f>SUM(I12:I16)</f>
        <v>#REF!</v>
      </c>
      <c r="J17" s="240">
        <f>SUM(J12,J16)</f>
        <v>2593695000</v>
      </c>
      <c r="K17" s="240">
        <f>SUM(K12,K16)</f>
        <v>2575892000</v>
      </c>
      <c r="L17" s="245">
        <f>SUM(L12,L16)</f>
        <v>17803000</v>
      </c>
      <c r="N17" s="360">
        <f t="shared" si="2"/>
        <v>0.57127165619762776</v>
      </c>
      <c r="O17" s="360">
        <f t="shared" si="3"/>
        <v>0.50574166512215268</v>
      </c>
      <c r="Q17" s="196"/>
      <c r="R17" s="196"/>
      <c r="S17" s="198"/>
    </row>
    <row r="18" spans="2:19" ht="19.5" customHeight="1" x14ac:dyDescent="0.25">
      <c r="B18" s="462">
        <v>3</v>
      </c>
      <c r="C18" s="472" t="s">
        <v>502</v>
      </c>
      <c r="D18" s="264" t="s">
        <v>503</v>
      </c>
      <c r="E18" s="233" cm="1">
        <f t="array" ref="E18">SUM(_xlfn._xlws.FILTER('Usulan Revisi 17 Maret'!$G$8:$G$718,'Usulan Revisi 17 Maret'!$S$8:$S$718=D18,0))</f>
        <v>525378000</v>
      </c>
      <c r="F18" s="233" cm="1">
        <f t="array" ref="F18">SUM(_xlfn._xlws.FILTER('Usulan Revisi 17 Maret'!$M$8:$M$718,'Usulan Revisi 17 Maret'!$S$8:$S$718=D18,0))</f>
        <v>519828000</v>
      </c>
      <c r="G18" s="231">
        <f>E18-F18</f>
        <v>5550000</v>
      </c>
      <c r="H18" s="231" t="e" cm="1">
        <f t="array" ref="H18">SUM(_xlfn._xlws.FILTER(#REF!,#REF!=D18,0))</f>
        <v>#REF!</v>
      </c>
      <c r="I18" s="235" t="e">
        <f>E18-H18</f>
        <v>#REF!</v>
      </c>
      <c r="J18" s="231" cm="1">
        <f t="array" ref="J18">SUM(_xlfn._xlws.FILTER('Usulan Revisi 17 Maret'!$G$9:$G$718,(IFERROR(SEARCH(Rekap!$L$6,'Usulan Revisi 17 Maret'!$B$9:$B$718,1),"")&lt;&gt;"")*('Usulan Revisi 17 Maret'!$S$9:$S$718=Rekap!$D18),0))</f>
        <v>364353000</v>
      </c>
      <c r="K18" s="231" cm="1">
        <f t="array" ref="K18">SUM(_xlfn._xlws.FILTER('Usulan Revisi 17 Maret'!$M$9:$M$718,(IFERROR(SEARCH(Rekap!$L$6,'Usulan Revisi 17 Maret'!$H$9:$H$718,1),"")&lt;&gt;"")*('Usulan Revisi 17 Maret'!$S$9:$S$718=Rekap!$D18),0))</f>
        <v>364353000</v>
      </c>
      <c r="L18" s="231">
        <f>J18-K18</f>
        <v>0</v>
      </c>
      <c r="N18" s="360">
        <f t="shared" si="2"/>
        <v>8.0250199715299703E-2</v>
      </c>
      <c r="O18" s="360">
        <f t="shared" si="3"/>
        <v>7.1535799215282206E-2</v>
      </c>
    </row>
    <row r="19" spans="2:19" ht="19.5" customHeight="1" x14ac:dyDescent="0.25">
      <c r="B19" s="463"/>
      <c r="C19" s="473"/>
      <c r="D19" s="264" t="s">
        <v>504</v>
      </c>
      <c r="E19" s="233" cm="1">
        <f t="array" ref="E19">SUM(_xlfn._xlws.FILTER('Usulan Revisi 17 Maret'!$G$8:$G$718,'Usulan Revisi 17 Maret'!$S$8:$S$718=D19,0))</f>
        <v>219670000</v>
      </c>
      <c r="F19" s="233" cm="1">
        <f t="array" ref="F19">SUM(_xlfn._xlws.FILTER('Usulan Revisi 17 Maret'!$M$8:$M$718,'Usulan Revisi 17 Maret'!$S$8:$S$718=D19,0))</f>
        <v>316578000</v>
      </c>
      <c r="G19" s="234">
        <f>E19-F19</f>
        <v>-96908000</v>
      </c>
      <c r="H19" s="231" t="e" cm="1">
        <f t="array" ref="H19">SUM(_xlfn._xlws.FILTER(#REF!,#REF!=D19,0))</f>
        <v>#REF!</v>
      </c>
      <c r="I19" s="235" t="e">
        <f>E19-H19</f>
        <v>#REF!</v>
      </c>
      <c r="J19" s="231" cm="1">
        <f t="array" ref="J19">SUM(_xlfn._xlws.FILTER('Usulan Revisi 17 Maret'!$G$9:$G$718,(IFERROR(SEARCH(Rekap!$L$6,'Usulan Revisi 17 Maret'!$B$9:$B$718,1),"")&lt;&gt;"")*('Usulan Revisi 17 Maret'!$S$9:$S$718=Rekap!$D19),0))</f>
        <v>135170000</v>
      </c>
      <c r="K19" s="231" cm="1">
        <f t="array" ref="K19">SUM(_xlfn._xlws.FILTER('Usulan Revisi 17 Maret'!$M$9:$M$718,(IFERROR(SEARCH(Rekap!$L$6,'Usulan Revisi 17 Maret'!$H$9:$H$718,1),"")&lt;&gt;"")*('Usulan Revisi 17 Maret'!$S$9:$S$718=Rekap!$D19),0))</f>
        <v>197078000</v>
      </c>
      <c r="L19" s="231">
        <f>J19-K19</f>
        <v>-61908000</v>
      </c>
      <c r="N19" s="360">
        <f t="shared" si="2"/>
        <v>2.9771730973855191E-2</v>
      </c>
      <c r="O19" s="360">
        <f t="shared" si="3"/>
        <v>3.8693608225400605E-2</v>
      </c>
    </row>
    <row r="20" spans="2:19" ht="19.5" customHeight="1" x14ac:dyDescent="0.25">
      <c r="B20" s="464"/>
      <c r="C20" s="474"/>
      <c r="D20" s="241" t="s">
        <v>520</v>
      </c>
      <c r="E20" s="238">
        <f t="shared" ref="E20:L20" si="4">SUM(E18:E19)</f>
        <v>745048000</v>
      </c>
      <c r="F20" s="238">
        <f t="shared" si="4"/>
        <v>836406000</v>
      </c>
      <c r="G20" s="243">
        <f t="shared" si="4"/>
        <v>-91358000</v>
      </c>
      <c r="H20" s="239" t="e">
        <f t="shared" si="4"/>
        <v>#REF!</v>
      </c>
      <c r="I20" s="239" t="e">
        <f t="shared" si="4"/>
        <v>#REF!</v>
      </c>
      <c r="J20" s="240">
        <f t="shared" si="4"/>
        <v>499523000</v>
      </c>
      <c r="K20" s="240">
        <f t="shared" si="4"/>
        <v>561431000</v>
      </c>
      <c r="L20" s="240">
        <f t="shared" si="4"/>
        <v>-61908000</v>
      </c>
      <c r="N20" s="360">
        <f t="shared" si="2"/>
        <v>0.11002193068915489</v>
      </c>
      <c r="O20" s="360">
        <f t="shared" si="3"/>
        <v>0.11022940744068281</v>
      </c>
    </row>
    <row r="21" spans="2:19" ht="19.5" customHeight="1" x14ac:dyDescent="0.25">
      <c r="B21" s="462">
        <v>4</v>
      </c>
      <c r="C21" s="465" t="s">
        <v>505</v>
      </c>
      <c r="D21" s="255" t="s">
        <v>506</v>
      </c>
      <c r="E21" s="256" cm="1">
        <f t="array" ref="E21">SUM(_xlfn._xlws.FILTER('Usulan Revisi 17 Maret'!$G$8:$G$718,'Usulan Revisi 17 Maret'!$S$8:$S$718=D21,0))</f>
        <v>3525843000</v>
      </c>
      <c r="F21" s="256" cm="1">
        <f t="array" ref="F21">SUM(_xlfn._xlws.FILTER('Usulan Revisi 17 Maret'!$M$8:$M$718,'Usulan Revisi 17 Maret'!$S$8:$S$718=D21,0))</f>
        <v>3862517000</v>
      </c>
      <c r="G21" s="257">
        <f t="shared" ref="G21:G27" si="5">E21-F21</f>
        <v>-336674000</v>
      </c>
      <c r="H21" s="258" t="e" cm="1">
        <f t="array" ref="H21">SUM(_xlfn._xlws.FILTER(#REF!,#REF!=D21,0))</f>
        <v>#REF!</v>
      </c>
      <c r="I21" s="259" t="e">
        <f>E21-H21</f>
        <v>#REF!</v>
      </c>
      <c r="J21" s="258" cm="1">
        <f t="array" ref="J21">SUM(_xlfn._xlws.FILTER('Usulan Revisi 17 Maret'!$G$9:$G$718,(IFERROR(SEARCH(Rekap!$L$6,'Usulan Revisi 17 Maret'!$B$9:$B$718,1),"")&lt;&gt;"")*('Usulan Revisi 17 Maret'!$S$9:$S$718=Rekap!$D21),0))</f>
        <v>723135000</v>
      </c>
      <c r="K21" s="258" cm="1">
        <f t="array" ref="K21">SUM(_xlfn._xlws.FILTER('Usulan Revisi 17 Maret'!$M$9:$M$718,(IFERROR(SEARCH(Rekap!$L$6,'Usulan Revisi 17 Maret'!$H$9:$H$718,1),"")&lt;&gt;"")*('Usulan Revisi 17 Maret'!$S$9:$S$718=Rekap!$D21),0))</f>
        <v>848521000</v>
      </c>
      <c r="L21" s="260">
        <f t="shared" ref="L21:L27" si="6">J21-K21</f>
        <v>-125386000</v>
      </c>
      <c r="N21" s="360">
        <f t="shared" si="2"/>
        <v>0.15927336448752513</v>
      </c>
      <c r="O21" s="360">
        <f t="shared" si="3"/>
        <v>0.16659565829278331</v>
      </c>
    </row>
    <row r="22" spans="2:19" ht="19.5" customHeight="1" x14ac:dyDescent="0.25">
      <c r="B22" s="463"/>
      <c r="C22" s="466"/>
      <c r="D22" s="263" t="s">
        <v>131</v>
      </c>
      <c r="E22" s="233">
        <f>E21-SUM(E23:E24)</f>
        <v>870185000</v>
      </c>
      <c r="F22" s="233">
        <f>F21-SUM(F23:F24)</f>
        <v>1206859000</v>
      </c>
      <c r="G22" s="248">
        <f t="shared" si="5"/>
        <v>-336674000</v>
      </c>
      <c r="H22" s="231"/>
      <c r="I22" s="235"/>
      <c r="J22" s="249" cm="1">
        <f t="array" ref="J22">SUM(_xlfn._xlws.FILTER('Usulan Revisi 17 Maret'!$G$9:$G$718,(IFERROR(SEARCH(Rekap!$L$6,'Usulan Revisi 17 Maret'!$B$9:$B$718,1),"")&lt;&gt;"")*('Usulan Revisi 17 Maret'!$R$9:$R$718=Rekap!$D22),0))</f>
        <v>723135000</v>
      </c>
      <c r="K22" s="249" cm="1">
        <f t="array" ref="K22">SUM(_xlfn._xlws.FILTER('Usulan Revisi 17 Maret'!$M$9:$M$718,(IFERROR(SEARCH(Rekap!$L$6,'Usulan Revisi 17 Maret'!$H$9:$H$718,1),"")&lt;&gt;"")*('Usulan Revisi 17 Maret'!$R$9:$R$718=Rekap!$D22),0))</f>
        <v>848521000</v>
      </c>
      <c r="L22" s="250">
        <f t="shared" si="6"/>
        <v>-125386000</v>
      </c>
      <c r="N22" s="360">
        <f t="shared" si="2"/>
        <v>0.15927336448752513</v>
      </c>
      <c r="O22" s="360">
        <f t="shared" si="3"/>
        <v>0.16659565829278331</v>
      </c>
    </row>
    <row r="23" spans="2:19" ht="19.5" customHeight="1" x14ac:dyDescent="0.25">
      <c r="B23" s="463"/>
      <c r="C23" s="466"/>
      <c r="D23" s="246" t="s">
        <v>236</v>
      </c>
      <c r="E23" s="233">
        <f>'Usulan Revisi 17 Maret'!G348</f>
        <v>2195658000</v>
      </c>
      <c r="F23" s="233">
        <f>'Usulan Revisi 17 Maret'!M348</f>
        <v>2195658000</v>
      </c>
      <c r="G23" s="231">
        <f t="shared" si="5"/>
        <v>0</v>
      </c>
      <c r="H23" s="231"/>
      <c r="I23" s="235"/>
      <c r="J23" s="231" cm="1">
        <f t="array" ref="J23">SUM(_xlfn._xlws.FILTER('Usulan Revisi 17 Maret'!$G$9:$G$718,(IFERROR(SEARCH(Rekap!$L$6,'Usulan Revisi 17 Maret'!$B$9:$B$718,1),"")&lt;&gt;"")*('Usulan Revisi 17 Maret'!$R$9:$R$718=Rekap!$D23),0))</f>
        <v>0</v>
      </c>
      <c r="K23" s="231" cm="1">
        <f t="array" ref="K23">SUM(_xlfn._xlws.FILTER('Usulan Revisi 17 Maret'!$M$9:$M$718,(IFERROR(SEARCH(Rekap!$L$6,'Usulan Revisi 17 Maret'!$H$9:$H$718,1),"")&lt;&gt;"")*('Usulan Revisi 17 Maret'!$R$9:$R$718=Rekap!$D23),0))</f>
        <v>0</v>
      </c>
      <c r="L23" s="231">
        <f t="shared" si="6"/>
        <v>0</v>
      </c>
      <c r="N23" s="360">
        <f t="shared" si="2"/>
        <v>0</v>
      </c>
      <c r="O23" s="360">
        <f t="shared" si="3"/>
        <v>0</v>
      </c>
    </row>
    <row r="24" spans="2:19" ht="19.5" customHeight="1" x14ac:dyDescent="0.25">
      <c r="B24" s="463"/>
      <c r="C24" s="466"/>
      <c r="D24" s="246" t="s">
        <v>1011</v>
      </c>
      <c r="E24" s="233">
        <f>'Usulan Revisi 17 Maret'!G114+'Usulan Revisi 17 Maret'!G409</f>
        <v>460000000</v>
      </c>
      <c r="F24" s="233">
        <f>'Usulan Revisi 17 Maret'!M114+'Usulan Revisi 17 Maret'!M409</f>
        <v>460000000</v>
      </c>
      <c r="G24" s="231">
        <f t="shared" si="5"/>
        <v>0</v>
      </c>
      <c r="H24" s="231"/>
      <c r="I24" s="235"/>
      <c r="J24" s="231" cm="1">
        <f t="array" ref="J24">SUM(_xlfn._xlws.FILTER('Usulan Revisi 17 Maret'!$G$9:$G$718,(IFERROR(SEARCH(Rekap!$L$6,'Usulan Revisi 17 Maret'!$B$9:$B$718,1),"")&lt;&gt;"")*('Usulan Revisi 17 Maret'!$R$9:$R$718=Rekap!$D24),0))</f>
        <v>0</v>
      </c>
      <c r="K24" s="231" cm="1">
        <f t="array" ref="K24">SUM(_xlfn._xlws.FILTER('Usulan Revisi 17 Maret'!$M$9:$M$718,(IFERROR(SEARCH(Rekap!$L$6,'Usulan Revisi 17 Maret'!$H$9:$H$718,1),"")&lt;&gt;"")*('Usulan Revisi 17 Maret'!$R$9:$R$718=Rekap!$D24),0))</f>
        <v>0</v>
      </c>
      <c r="L24" s="231">
        <f t="shared" si="6"/>
        <v>0</v>
      </c>
      <c r="N24" s="360">
        <f t="shared" si="2"/>
        <v>0</v>
      </c>
      <c r="O24" s="360">
        <f t="shared" si="3"/>
        <v>0</v>
      </c>
    </row>
    <row r="25" spans="2:19" ht="19.5" customHeight="1" x14ac:dyDescent="0.25">
      <c r="B25" s="463"/>
      <c r="C25" s="466"/>
      <c r="D25" s="255" t="s">
        <v>510</v>
      </c>
      <c r="E25" s="256" cm="1">
        <f t="array" ref="E25">SUM(_xlfn._xlws.FILTER('Usulan Revisi 17 Maret'!$G$8:$G$718,'Usulan Revisi 17 Maret'!$S$8:$S$718=D25,0))</f>
        <v>7486020000</v>
      </c>
      <c r="F25" s="256" cm="1">
        <f t="array" ref="F25">SUM(_xlfn._xlws.FILTER('Usulan Revisi 17 Maret'!$M$8:$M$718,'Usulan Revisi 17 Maret'!$S$8:$S$718=D25,0))</f>
        <v>7515588000</v>
      </c>
      <c r="G25" s="257">
        <f t="shared" si="5"/>
        <v>-29568000</v>
      </c>
      <c r="H25" s="258" t="e" cm="1">
        <f t="array" ref="H25">SUM(_xlfn._xlws.FILTER(#REF!,#REF!=D25,0))</f>
        <v>#REF!</v>
      </c>
      <c r="I25" s="259" t="e">
        <f>E25-H25</f>
        <v>#REF!</v>
      </c>
      <c r="J25" s="258" cm="1">
        <f t="array" ref="J25">SUM(_xlfn._xlws.FILTER('Usulan Revisi 17 Maret'!$G$9:$G$718,(IFERROR(SEARCH(Rekap!$L$6,'Usulan Revisi 17 Maret'!$B$9:$B$718,1),"")&lt;&gt;"")*('Usulan Revisi 17 Maret'!$S$9:$S$718=Rekap!$D25),0))</f>
        <v>303250000</v>
      </c>
      <c r="K25" s="258" cm="1">
        <f t="array" ref="K25">SUM(_xlfn._xlws.FILTER('Usulan Revisi 17 Maret'!$M$9:$M$718,(IFERROR(SEARCH(Rekap!$L$6,'Usulan Revisi 17 Maret'!$H$9:$H$718,1),"")&lt;&gt;"")*('Usulan Revisi 17 Maret'!$S$9:$S$718=Rekap!$D25),0))</f>
        <v>340068000</v>
      </c>
      <c r="L25" s="260">
        <f t="shared" si="6"/>
        <v>-36818000</v>
      </c>
      <c r="N25" s="360">
        <f t="shared" si="2"/>
        <v>6.6792020550577688E-2</v>
      </c>
      <c r="O25" s="360">
        <f t="shared" si="3"/>
        <v>6.6767766884155172E-2</v>
      </c>
    </row>
    <row r="26" spans="2:19" ht="19.5" customHeight="1" x14ac:dyDescent="0.25">
      <c r="B26" s="463"/>
      <c r="C26" s="466"/>
      <c r="D26" s="246" t="s">
        <v>393</v>
      </c>
      <c r="E26" s="233">
        <f>SUM('Usulan Revisi 17 Maret'!G578,'Usulan Revisi 17 Maret'!G588,'Usulan Revisi 17 Maret'!G598,'Usulan Revisi 17 Maret'!G609,'Usulan Revisi 17 Maret'!G619,'Usulan Revisi 17 Maret'!G629,'Usulan Revisi 17 Maret'!G649)</f>
        <v>450000000</v>
      </c>
      <c r="F26" s="233">
        <f>SUM('Usulan Revisi 17 Maret'!M578,'Usulan Revisi 17 Maret'!M588,'Usulan Revisi 17 Maret'!M598,'Usulan Revisi 17 Maret'!M609,'Usulan Revisi 17 Maret'!M619,'Usulan Revisi 17 Maret'!M629,'Usulan Revisi 17 Maret'!M649)</f>
        <v>479568000</v>
      </c>
      <c r="G26" s="248">
        <f t="shared" si="5"/>
        <v>-29568000</v>
      </c>
      <c r="H26" s="231"/>
      <c r="I26" s="235"/>
      <c r="J26" s="231" cm="1">
        <f t="array" ref="J26">SUM(_xlfn._xlws.FILTER('Usulan Revisi 17 Maret'!$G$9:$G$718,(IFERROR(SEARCH(Rekap!$L$6,'Usulan Revisi 17 Maret'!$B$9:$B$718,1),"")&lt;&gt;"")*('Usulan Revisi 17 Maret'!$R$9:$R$718=Rekap!$D26),0))</f>
        <v>303250000</v>
      </c>
      <c r="K26" s="231" cm="1">
        <f t="array" ref="K26">SUM(_xlfn._xlws.FILTER('Usulan Revisi 17 Maret'!$M$9:$M$718,(IFERROR(SEARCH(Rekap!$L$6,'Usulan Revisi 17 Maret'!$H$9:$H$718,1),"")&lt;&gt;"")*('Usulan Revisi 17 Maret'!$R$9:$R$718=Rekap!$D26),0))</f>
        <v>340068000</v>
      </c>
      <c r="L26" s="250">
        <f t="shared" si="6"/>
        <v>-36818000</v>
      </c>
      <c r="N26" s="360">
        <f t="shared" si="2"/>
        <v>6.6792020550577688E-2</v>
      </c>
      <c r="O26" s="360">
        <f t="shared" si="3"/>
        <v>6.6767766884155172E-2</v>
      </c>
    </row>
    <row r="27" spans="2:19" ht="19.5" customHeight="1" x14ac:dyDescent="0.25">
      <c r="B27" s="463"/>
      <c r="C27" s="466"/>
      <c r="D27" s="246" t="s">
        <v>1012</v>
      </c>
      <c r="E27" s="233">
        <f>'Usulan Revisi 17 Maret'!G322</f>
        <v>7036020000</v>
      </c>
      <c r="F27" s="233">
        <f>'Usulan Revisi 17 Maret'!M322</f>
        <v>7036020000</v>
      </c>
      <c r="G27" s="249">
        <f t="shared" si="5"/>
        <v>0</v>
      </c>
      <c r="H27" s="231"/>
      <c r="I27" s="235"/>
      <c r="J27" s="231" cm="1">
        <f t="array" ref="J27">SUM(_xlfn._xlws.FILTER('Usulan Revisi 17 Maret'!$G$9:$G$718,(IFERROR(SEARCH(Rekap!$L$6,'Usulan Revisi 17 Maret'!$B$9:$B$718,1),"")&lt;&gt;"")*('Usulan Revisi 17 Maret'!$R$9:$R$718=Rekap!$D27),0))</f>
        <v>0</v>
      </c>
      <c r="K27" s="231" cm="1">
        <f t="array" ref="K27">SUM(_xlfn._xlws.FILTER('Usulan Revisi 17 Maret'!$M$9:$M$718,(IFERROR(SEARCH(Rekap!$L$6,'Usulan Revisi 17 Maret'!$H$9:$H$718,1),"")&lt;&gt;"")*('Usulan Revisi 17 Maret'!$R$9:$R$718=Rekap!$D27),0))</f>
        <v>0</v>
      </c>
      <c r="L27" s="231">
        <f t="shared" si="6"/>
        <v>0</v>
      </c>
      <c r="N27" s="360">
        <f t="shared" si="2"/>
        <v>0</v>
      </c>
      <c r="O27" s="360">
        <f t="shared" si="3"/>
        <v>0</v>
      </c>
    </row>
    <row r="28" spans="2:19" ht="19.5" customHeight="1" x14ac:dyDescent="0.25">
      <c r="B28" s="464"/>
      <c r="C28" s="467"/>
      <c r="D28" s="242" t="s">
        <v>521</v>
      </c>
      <c r="E28" s="238">
        <f>SUM(E21,E25)</f>
        <v>11011863000</v>
      </c>
      <c r="F28" s="238">
        <f>SUM(F21,F25)</f>
        <v>11378105000</v>
      </c>
      <c r="G28" s="243">
        <f>SUM(G21,G25)</f>
        <v>-366242000</v>
      </c>
      <c r="H28" s="239" t="e">
        <f>SUM(H21:H25)</f>
        <v>#REF!</v>
      </c>
      <c r="I28" s="239" t="e">
        <f>SUM(I21:I25)</f>
        <v>#REF!</v>
      </c>
      <c r="J28" s="240">
        <f>SUM(J21,J25)</f>
        <v>1026385000</v>
      </c>
      <c r="K28" s="240">
        <f>SUM(K21,K25)</f>
        <v>1188589000</v>
      </c>
      <c r="L28" s="245">
        <f>SUM(L21,L25)</f>
        <v>-162204000</v>
      </c>
      <c r="N28" s="360">
        <f t="shared" si="2"/>
        <v>0.22606538503810283</v>
      </c>
      <c r="O28" s="360">
        <f t="shared" si="3"/>
        <v>0.23336342517693848</v>
      </c>
    </row>
    <row r="29" spans="2:19" ht="24" customHeight="1" x14ac:dyDescent="0.25">
      <c r="B29" s="468" t="s">
        <v>522</v>
      </c>
      <c r="C29" s="469"/>
      <c r="D29" s="469"/>
      <c r="E29" s="114">
        <f t="shared" ref="E29:L29" si="7">SUM(E11,E17,E20,E28)</f>
        <v>23288180000</v>
      </c>
      <c r="F29" s="114">
        <f t="shared" si="7"/>
        <v>24253101000</v>
      </c>
      <c r="G29" s="114">
        <f t="shared" si="7"/>
        <v>-964921000</v>
      </c>
      <c r="H29" s="114" t="e">
        <f t="shared" si="7"/>
        <v>#REF!</v>
      </c>
      <c r="I29" s="114" t="e">
        <f t="shared" si="7"/>
        <v>#REF!</v>
      </c>
      <c r="J29" s="224">
        <f t="shared" si="7"/>
        <v>4540213000</v>
      </c>
      <c r="K29" s="224">
        <f t="shared" si="7"/>
        <v>5093296000</v>
      </c>
      <c r="L29" s="224">
        <f t="shared" si="7"/>
        <v>-553083000</v>
      </c>
      <c r="N29" s="360">
        <f t="shared" si="2"/>
        <v>1</v>
      </c>
      <c r="O29" s="360">
        <f t="shared" si="3"/>
        <v>1</v>
      </c>
    </row>
    <row r="30" spans="2:19" x14ac:dyDescent="0.25">
      <c r="B30" s="357" t="s">
        <v>1237</v>
      </c>
    </row>
    <row r="31" spans="2:19" ht="3.6" customHeight="1" x14ac:dyDescent="0.25"/>
    <row r="32" spans="2:19" x14ac:dyDescent="0.25">
      <c r="G32" s="20" t="s">
        <v>1213</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L2"/>
    <mergeCell ref="C8:D8"/>
    <mergeCell ref="B9:B11"/>
    <mergeCell ref="C9:C11"/>
    <mergeCell ref="B12:B17"/>
    <mergeCell ref="C12:C17"/>
    <mergeCell ref="B5:C5"/>
    <mergeCell ref="B6:B7"/>
    <mergeCell ref="C6:C7"/>
    <mergeCell ref="D6:D7"/>
    <mergeCell ref="E6:F6"/>
    <mergeCell ref="G6:G7"/>
    <mergeCell ref="H6:I6"/>
    <mergeCell ref="B21:B28"/>
    <mergeCell ref="C21:C28"/>
    <mergeCell ref="B29:D29"/>
    <mergeCell ref="J6:K6"/>
    <mergeCell ref="B3:L3"/>
    <mergeCell ref="B18:B20"/>
    <mergeCell ref="C18:C20"/>
  </mergeCells>
  <conditionalFormatting sqref="G9:G29">
    <cfRule type="cellIs" dxfId="14" priority="1" operator="lessThan">
      <formula>0</formula>
    </cfRule>
  </conditionalFormatting>
  <conditionalFormatting sqref="L9:L29">
    <cfRule type="cellIs" dxfId="13" priority="2" operator="lessThan">
      <formula>0</formula>
    </cfRule>
  </conditionalFormatting>
  <printOptions horizontalCentered="1"/>
  <pageMargins left="0.59055118110236227" right="0.59055118110236227" top="0.39370078740157483" bottom="0.39370078740157483" header="0" footer="0.39370078740157483"/>
  <pageSetup paperSize="9" scale="76" pageOrder="overThenDown" orientation="landscape" cellComments="atEnd"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E316-DDEA-4100-BDD3-3B7EBC4DE4CA}">
  <sheetPr filterMode="1">
    <tabColor rgb="FFFF0000"/>
    <pageSetUpPr fitToPage="1"/>
  </sheetPr>
  <dimension ref="A1:F72"/>
  <sheetViews>
    <sheetView zoomScale="130" zoomScaleNormal="130" workbookViewId="0">
      <selection activeCell="E17" sqref="E17"/>
    </sheetView>
  </sheetViews>
  <sheetFormatPr defaultRowHeight="14.4" x14ac:dyDescent="0.3"/>
  <cols>
    <col min="1" max="1" width="69.88671875" bestFit="1" customWidth="1"/>
    <col min="2" max="3" width="15.5546875" bestFit="1" customWidth="1"/>
    <col min="4" max="4" width="13.21875" bestFit="1" customWidth="1"/>
    <col min="5" max="5" width="29.44140625" customWidth="1"/>
    <col min="6" max="6" width="12.44140625" bestFit="1" customWidth="1"/>
  </cols>
  <sheetData>
    <row r="1" spans="1:4" x14ac:dyDescent="0.3">
      <c r="A1" s="488" t="s">
        <v>1217</v>
      </c>
      <c r="B1" s="488"/>
      <c r="C1" s="488"/>
      <c r="D1" s="488"/>
    </row>
    <row r="2" spans="1:4" x14ac:dyDescent="0.3">
      <c r="A2" s="402" t="s">
        <v>1236</v>
      </c>
    </row>
    <row r="3" spans="1:4" ht="28.8" x14ac:dyDescent="0.3">
      <c r="A3" s="399" t="s">
        <v>1216</v>
      </c>
      <c r="B3" s="400" t="s">
        <v>948</v>
      </c>
      <c r="C3" s="400" t="s">
        <v>949</v>
      </c>
      <c r="D3" s="400" t="s">
        <v>1214</v>
      </c>
    </row>
    <row r="4" spans="1:4" x14ac:dyDescent="0.3">
      <c r="A4" s="397" t="s">
        <v>500</v>
      </c>
      <c r="B4" s="398">
        <v>364329000</v>
      </c>
      <c r="C4" s="398">
        <v>734688000</v>
      </c>
      <c r="D4" s="398">
        <v>-370359000</v>
      </c>
    </row>
    <row r="5" spans="1:4" x14ac:dyDescent="0.3">
      <c r="A5" s="394" t="s">
        <v>22</v>
      </c>
      <c r="B5" s="393">
        <v>131673000</v>
      </c>
      <c r="C5" s="393">
        <v>248392000</v>
      </c>
      <c r="D5" s="393">
        <v>-116719000</v>
      </c>
    </row>
    <row r="6" spans="1:4" x14ac:dyDescent="0.3">
      <c r="A6" s="394" t="s">
        <v>1099</v>
      </c>
      <c r="B6" s="393">
        <v>99334000</v>
      </c>
      <c r="C6" s="393">
        <v>82834000</v>
      </c>
      <c r="D6" s="393">
        <v>16500000</v>
      </c>
    </row>
    <row r="7" spans="1:4" x14ac:dyDescent="0.3">
      <c r="A7" s="394" t="s">
        <v>1036</v>
      </c>
      <c r="B7" s="401"/>
      <c r="C7" s="401">
        <v>256340000</v>
      </c>
      <c r="D7" s="401">
        <v>-256340000</v>
      </c>
    </row>
    <row r="8" spans="1:4" x14ac:dyDescent="0.3">
      <c r="A8" s="394" t="s">
        <v>204</v>
      </c>
      <c r="B8" s="393">
        <v>78803000</v>
      </c>
      <c r="C8" s="393">
        <v>63803000</v>
      </c>
      <c r="D8" s="393">
        <v>15000000</v>
      </c>
    </row>
    <row r="9" spans="1:4" x14ac:dyDescent="0.3">
      <c r="A9" s="394" t="s">
        <v>39</v>
      </c>
      <c r="B9" s="393">
        <v>54519000</v>
      </c>
      <c r="C9" s="393">
        <v>83319000</v>
      </c>
      <c r="D9" s="393">
        <v>-28800000</v>
      </c>
    </row>
    <row r="10" spans="1:4" x14ac:dyDescent="0.3">
      <c r="A10" s="397" t="s">
        <v>501</v>
      </c>
      <c r="B10" s="398">
        <v>258356000</v>
      </c>
      <c r="C10" s="398">
        <v>478171000</v>
      </c>
      <c r="D10" s="398">
        <v>-219815000</v>
      </c>
    </row>
    <row r="11" spans="1:4" hidden="1" x14ac:dyDescent="0.3">
      <c r="A11" s="394" t="s">
        <v>1019</v>
      </c>
      <c r="B11" s="393"/>
      <c r="C11" s="393">
        <v>0</v>
      </c>
      <c r="D11" s="393">
        <v>0</v>
      </c>
    </row>
    <row r="12" spans="1:4" x14ac:dyDescent="0.3">
      <c r="A12" s="394" t="s">
        <v>561</v>
      </c>
      <c r="B12" s="393">
        <v>35050000</v>
      </c>
      <c r="C12" s="393">
        <v>80050000</v>
      </c>
      <c r="D12" s="393">
        <v>-45000000</v>
      </c>
    </row>
    <row r="13" spans="1:4" x14ac:dyDescent="0.3">
      <c r="A13" s="394" t="s">
        <v>566</v>
      </c>
      <c r="B13" s="393">
        <v>83752000</v>
      </c>
      <c r="C13" s="393">
        <v>107252000</v>
      </c>
      <c r="D13" s="393">
        <v>-23500000</v>
      </c>
    </row>
    <row r="14" spans="1:4" x14ac:dyDescent="0.3">
      <c r="A14" s="394" t="s">
        <v>660</v>
      </c>
      <c r="B14" s="393">
        <v>139554000</v>
      </c>
      <c r="C14" s="393">
        <v>232054000</v>
      </c>
      <c r="D14" s="393">
        <v>-92500000</v>
      </c>
    </row>
    <row r="15" spans="1:4" x14ac:dyDescent="0.3">
      <c r="A15" s="394" t="s">
        <v>985</v>
      </c>
      <c r="B15" s="401"/>
      <c r="C15" s="401">
        <v>58815000</v>
      </c>
      <c r="D15" s="401">
        <v>-58815000</v>
      </c>
    </row>
    <row r="16" spans="1:4" x14ac:dyDescent="0.3">
      <c r="A16" s="397" t="s">
        <v>508</v>
      </c>
      <c r="B16" s="398">
        <v>10084852000</v>
      </c>
      <c r="C16" s="398">
        <v>10252942000</v>
      </c>
      <c r="D16" s="398">
        <v>-168090000</v>
      </c>
    </row>
    <row r="17" spans="1:6" x14ac:dyDescent="0.3">
      <c r="A17" s="394" t="s">
        <v>494</v>
      </c>
      <c r="B17" s="393">
        <v>91170000</v>
      </c>
      <c r="C17" s="393">
        <v>91170000</v>
      </c>
      <c r="D17" s="393">
        <v>0</v>
      </c>
    </row>
    <row r="18" spans="1:6" x14ac:dyDescent="0.3">
      <c r="A18" s="394" t="s">
        <v>128</v>
      </c>
      <c r="B18" s="393">
        <v>253780000</v>
      </c>
      <c r="C18" s="393">
        <v>115852000</v>
      </c>
      <c r="D18" s="393">
        <v>137928000</v>
      </c>
    </row>
    <row r="19" spans="1:6" x14ac:dyDescent="0.3">
      <c r="A19" s="394" t="s">
        <v>461</v>
      </c>
      <c r="B19" s="393">
        <v>5699412000</v>
      </c>
      <c r="C19" s="393">
        <v>5699412000</v>
      </c>
      <c r="D19" s="393">
        <v>0</v>
      </c>
    </row>
    <row r="20" spans="1:6" x14ac:dyDescent="0.3">
      <c r="A20" s="394" t="s">
        <v>795</v>
      </c>
      <c r="B20" s="393">
        <v>178435000</v>
      </c>
      <c r="C20" s="393">
        <v>95582000</v>
      </c>
      <c r="D20" s="393">
        <v>82853000</v>
      </c>
    </row>
    <row r="21" spans="1:6" x14ac:dyDescent="0.3">
      <c r="A21" s="394" t="s">
        <v>1088</v>
      </c>
      <c r="B21" s="401"/>
      <c r="C21" s="401">
        <v>63060000</v>
      </c>
      <c r="D21" s="401">
        <v>-63060000</v>
      </c>
      <c r="E21" t="s">
        <v>1251</v>
      </c>
    </row>
    <row r="22" spans="1:6" x14ac:dyDescent="0.3">
      <c r="A22" s="394" t="s">
        <v>1094</v>
      </c>
      <c r="B22" s="401"/>
      <c r="C22" s="401">
        <v>57860000</v>
      </c>
      <c r="D22" s="401">
        <v>-57860000</v>
      </c>
    </row>
    <row r="23" spans="1:6" x14ac:dyDescent="0.3">
      <c r="A23" s="394" t="s">
        <v>784</v>
      </c>
      <c r="B23" s="393">
        <v>189750000</v>
      </c>
      <c r="C23" s="393">
        <v>101322000</v>
      </c>
      <c r="D23" s="393">
        <v>88428000</v>
      </c>
    </row>
    <row r="24" spans="1:6" s="422" customFormat="1" ht="43.2" x14ac:dyDescent="0.3">
      <c r="A24" s="419" t="s">
        <v>1069</v>
      </c>
      <c r="B24" s="420"/>
      <c r="C24" s="420">
        <v>393216000</v>
      </c>
      <c r="D24" s="420">
        <v>-393216000</v>
      </c>
      <c r="E24" s="421" t="s">
        <v>1252</v>
      </c>
      <c r="F24" s="423">
        <v>150000000</v>
      </c>
    </row>
    <row r="25" spans="1:6" x14ac:dyDescent="0.3">
      <c r="A25" s="394" t="s">
        <v>1093</v>
      </c>
      <c r="B25" s="401"/>
      <c r="C25" s="401">
        <v>196004000</v>
      </c>
      <c r="D25" s="401">
        <v>-196004000</v>
      </c>
      <c r="E25" t="s">
        <v>1251</v>
      </c>
    </row>
    <row r="26" spans="1:6" x14ac:dyDescent="0.3">
      <c r="A26" s="394" t="s">
        <v>822</v>
      </c>
      <c r="B26" s="393">
        <v>420700000</v>
      </c>
      <c r="C26" s="393">
        <v>420700000</v>
      </c>
      <c r="D26" s="393">
        <v>0</v>
      </c>
    </row>
    <row r="27" spans="1:6" x14ac:dyDescent="0.3">
      <c r="A27" s="394" t="s">
        <v>804</v>
      </c>
      <c r="B27" s="393">
        <v>186750000</v>
      </c>
      <c r="C27" s="393">
        <v>47750000</v>
      </c>
      <c r="D27" s="393">
        <v>139000000</v>
      </c>
    </row>
    <row r="28" spans="1:6" x14ac:dyDescent="0.3">
      <c r="A28" s="394" t="s">
        <v>812</v>
      </c>
      <c r="B28" s="393">
        <v>165187000</v>
      </c>
      <c r="C28" s="393">
        <v>47296000</v>
      </c>
      <c r="D28" s="393">
        <v>117891000</v>
      </c>
    </row>
    <row r="29" spans="1:6" x14ac:dyDescent="0.3">
      <c r="A29" s="394" t="s">
        <v>331</v>
      </c>
      <c r="B29" s="393">
        <v>190250000</v>
      </c>
      <c r="C29" s="393">
        <v>127500000</v>
      </c>
      <c r="D29" s="393">
        <v>62750000</v>
      </c>
    </row>
    <row r="30" spans="1:6" x14ac:dyDescent="0.3">
      <c r="A30" s="394" t="s">
        <v>1092</v>
      </c>
      <c r="B30" s="401"/>
      <c r="C30" s="401">
        <v>86800000</v>
      </c>
      <c r="D30" s="401">
        <v>-86800000</v>
      </c>
      <c r="E30" t="s">
        <v>1251</v>
      </c>
    </row>
    <row r="31" spans="1:6" x14ac:dyDescent="0.3">
      <c r="A31" s="394" t="s">
        <v>443</v>
      </c>
      <c r="B31" s="393">
        <v>2523377000</v>
      </c>
      <c r="C31" s="393">
        <v>2523377000</v>
      </c>
      <c r="D31" s="393">
        <v>0</v>
      </c>
    </row>
    <row r="32" spans="1:6" x14ac:dyDescent="0.3">
      <c r="A32" s="394" t="s">
        <v>483</v>
      </c>
      <c r="B32" s="393">
        <v>186041000</v>
      </c>
      <c r="C32" s="393">
        <v>186041000</v>
      </c>
      <c r="D32" s="393">
        <v>0</v>
      </c>
    </row>
    <row r="33" spans="1:5" x14ac:dyDescent="0.3">
      <c r="A33" s="397" t="s">
        <v>509</v>
      </c>
      <c r="B33" s="398">
        <v>823732000</v>
      </c>
      <c r="C33" s="398">
        <v>572789000</v>
      </c>
      <c r="D33" s="398">
        <v>250943000</v>
      </c>
    </row>
    <row r="34" spans="1:5" x14ac:dyDescent="0.3">
      <c r="A34" s="394" t="s">
        <v>866</v>
      </c>
      <c r="B34" s="393">
        <v>104311000</v>
      </c>
      <c r="C34" s="393">
        <v>93311000</v>
      </c>
      <c r="D34" s="393">
        <v>11000000</v>
      </c>
    </row>
    <row r="35" spans="1:5" x14ac:dyDescent="0.3">
      <c r="A35" s="394" t="s">
        <v>848</v>
      </c>
      <c r="B35" s="393">
        <v>188806000</v>
      </c>
      <c r="C35" s="393">
        <v>117153000</v>
      </c>
      <c r="D35" s="393">
        <v>71653000</v>
      </c>
    </row>
    <row r="36" spans="1:5" x14ac:dyDescent="0.3">
      <c r="A36" s="394" t="s">
        <v>844</v>
      </c>
      <c r="B36" s="393">
        <v>150075000</v>
      </c>
      <c r="C36" s="393">
        <v>86197000</v>
      </c>
      <c r="D36" s="393">
        <v>63878000</v>
      </c>
    </row>
    <row r="37" spans="1:5" x14ac:dyDescent="0.3">
      <c r="A37" s="394" t="s">
        <v>855</v>
      </c>
      <c r="B37" s="393">
        <v>330540000</v>
      </c>
      <c r="C37" s="393">
        <v>226128000</v>
      </c>
      <c r="D37" s="393">
        <v>104412000</v>
      </c>
    </row>
    <row r="38" spans="1:5" x14ac:dyDescent="0.3">
      <c r="A38" s="394" t="s">
        <v>662</v>
      </c>
      <c r="B38" s="393">
        <v>50000000</v>
      </c>
      <c r="C38" s="393">
        <v>50000000</v>
      </c>
      <c r="D38" s="393">
        <v>0</v>
      </c>
    </row>
    <row r="39" spans="1:5" x14ac:dyDescent="0.3">
      <c r="A39" s="397" t="s">
        <v>503</v>
      </c>
      <c r="B39" s="398">
        <v>525378000</v>
      </c>
      <c r="C39" s="398">
        <v>519828000</v>
      </c>
      <c r="D39" s="398">
        <v>5550000</v>
      </c>
    </row>
    <row r="40" spans="1:5" x14ac:dyDescent="0.3">
      <c r="A40" s="394" t="s">
        <v>576</v>
      </c>
      <c r="B40" s="393">
        <v>404820000</v>
      </c>
      <c r="C40" s="393">
        <v>404820000</v>
      </c>
      <c r="D40" s="393">
        <v>0</v>
      </c>
    </row>
    <row r="41" spans="1:5" x14ac:dyDescent="0.3">
      <c r="A41" s="394" t="s">
        <v>654</v>
      </c>
      <c r="B41" s="393">
        <v>50042000</v>
      </c>
      <c r="C41" s="393">
        <v>44492000</v>
      </c>
      <c r="D41" s="393">
        <v>5550000</v>
      </c>
    </row>
    <row r="42" spans="1:5" x14ac:dyDescent="0.3">
      <c r="A42" s="394" t="s">
        <v>92</v>
      </c>
      <c r="B42" s="393">
        <v>70516000</v>
      </c>
      <c r="C42" s="393">
        <v>70516000</v>
      </c>
      <c r="D42" s="393">
        <v>0</v>
      </c>
    </row>
    <row r="43" spans="1:5" x14ac:dyDescent="0.3">
      <c r="A43" s="397" t="s">
        <v>504</v>
      </c>
      <c r="B43" s="398">
        <v>219670000</v>
      </c>
      <c r="C43" s="398">
        <v>316578000</v>
      </c>
      <c r="D43" s="398">
        <v>-96908000</v>
      </c>
    </row>
    <row r="44" spans="1:5" hidden="1" x14ac:dyDescent="0.3">
      <c r="A44" s="394" t="s">
        <v>1021</v>
      </c>
      <c r="B44" s="393"/>
      <c r="C44" s="393">
        <v>0</v>
      </c>
      <c r="D44" s="393">
        <v>0</v>
      </c>
    </row>
    <row r="45" spans="1:5" x14ac:dyDescent="0.3">
      <c r="A45" s="394" t="s">
        <v>97</v>
      </c>
      <c r="B45" s="393">
        <v>102920000</v>
      </c>
      <c r="C45" s="393">
        <v>110920000</v>
      </c>
      <c r="D45" s="393">
        <v>-8000000</v>
      </c>
    </row>
    <row r="46" spans="1:5" x14ac:dyDescent="0.3">
      <c r="A46" s="394" t="s">
        <v>587</v>
      </c>
      <c r="B46" s="393">
        <v>116750000</v>
      </c>
      <c r="C46" s="393">
        <v>205658000</v>
      </c>
      <c r="D46" s="393">
        <v>-88908000</v>
      </c>
    </row>
    <row r="47" spans="1:5" x14ac:dyDescent="0.3">
      <c r="A47" s="397" t="s">
        <v>506</v>
      </c>
      <c r="B47" s="398">
        <v>3525843000</v>
      </c>
      <c r="C47" s="398">
        <v>3862517000</v>
      </c>
      <c r="D47" s="398">
        <v>-336674000</v>
      </c>
    </row>
    <row r="48" spans="1:5" x14ac:dyDescent="0.3">
      <c r="A48" s="394" t="s">
        <v>964</v>
      </c>
      <c r="B48" s="401"/>
      <c r="C48" s="401">
        <v>319947000</v>
      </c>
      <c r="D48" s="401">
        <v>-319947000</v>
      </c>
      <c r="E48" s="414" t="s">
        <v>1253</v>
      </c>
    </row>
    <row r="49" spans="1:5" x14ac:dyDescent="0.3">
      <c r="A49" s="394" t="s">
        <v>267</v>
      </c>
      <c r="B49" s="393">
        <v>150000000</v>
      </c>
      <c r="C49" s="393">
        <v>119000000</v>
      </c>
      <c r="D49" s="393">
        <v>31000000</v>
      </c>
    </row>
    <row r="50" spans="1:5" x14ac:dyDescent="0.3">
      <c r="A50" s="394" t="s">
        <v>239</v>
      </c>
      <c r="B50" s="393">
        <v>1410100000</v>
      </c>
      <c r="C50" s="393">
        <v>1552900000</v>
      </c>
      <c r="D50" s="393">
        <v>-142800000</v>
      </c>
    </row>
    <row r="51" spans="1:5" x14ac:dyDescent="0.3">
      <c r="A51" s="394" t="s">
        <v>294</v>
      </c>
      <c r="B51" s="393">
        <v>137396000</v>
      </c>
      <c r="C51" s="393">
        <v>137396000</v>
      </c>
      <c r="D51" s="393">
        <v>0</v>
      </c>
    </row>
    <row r="52" spans="1:5" x14ac:dyDescent="0.3">
      <c r="A52" s="394" t="s">
        <v>1009</v>
      </c>
      <c r="B52" s="393">
        <v>572300000</v>
      </c>
      <c r="C52" s="393">
        <v>498618000</v>
      </c>
      <c r="D52" s="393">
        <v>73682000</v>
      </c>
    </row>
    <row r="53" spans="1:5" x14ac:dyDescent="0.3">
      <c r="A53" s="394" t="s">
        <v>276</v>
      </c>
      <c r="B53" s="393">
        <v>498162000</v>
      </c>
      <c r="C53" s="393">
        <v>386362000</v>
      </c>
      <c r="D53" s="393">
        <v>111800000</v>
      </c>
    </row>
    <row r="54" spans="1:5" x14ac:dyDescent="0.3">
      <c r="A54" s="394" t="s">
        <v>178</v>
      </c>
      <c r="B54" s="393">
        <v>82785000</v>
      </c>
      <c r="C54" s="393">
        <v>151850000</v>
      </c>
      <c r="D54" s="393">
        <v>-69065000</v>
      </c>
    </row>
    <row r="55" spans="1:5" x14ac:dyDescent="0.3">
      <c r="A55" s="394" t="s">
        <v>629</v>
      </c>
      <c r="B55" s="393">
        <v>72100000</v>
      </c>
      <c r="C55" s="393">
        <v>61900000</v>
      </c>
      <c r="D55" s="393">
        <v>10200000</v>
      </c>
    </row>
    <row r="56" spans="1:5" x14ac:dyDescent="0.3">
      <c r="A56" s="394" t="s">
        <v>152</v>
      </c>
      <c r="B56" s="393">
        <v>78000000</v>
      </c>
      <c r="C56" s="393">
        <v>63200000</v>
      </c>
      <c r="D56" s="393">
        <v>14800000</v>
      </c>
    </row>
    <row r="57" spans="1:5" x14ac:dyDescent="0.3">
      <c r="A57" s="394" t="s">
        <v>168</v>
      </c>
      <c r="B57" s="393">
        <v>65000000</v>
      </c>
      <c r="C57" s="393">
        <v>64800000</v>
      </c>
      <c r="D57" s="393">
        <v>200000</v>
      </c>
    </row>
    <row r="58" spans="1:5" x14ac:dyDescent="0.3">
      <c r="A58" s="394" t="s">
        <v>777</v>
      </c>
      <c r="B58" s="393">
        <v>200000000</v>
      </c>
      <c r="C58" s="393">
        <v>200000000</v>
      </c>
      <c r="D58" s="393">
        <v>0</v>
      </c>
    </row>
    <row r="59" spans="1:5" x14ac:dyDescent="0.3">
      <c r="A59" s="394" t="s">
        <v>606</v>
      </c>
      <c r="B59" s="393">
        <v>260000000</v>
      </c>
      <c r="C59" s="393">
        <v>260000000</v>
      </c>
      <c r="D59" s="393">
        <v>0</v>
      </c>
    </row>
    <row r="60" spans="1:5" x14ac:dyDescent="0.3">
      <c r="A60" s="394" t="s">
        <v>1226</v>
      </c>
      <c r="B60" s="401"/>
      <c r="C60" s="401">
        <v>46544000</v>
      </c>
      <c r="D60" s="401">
        <v>-46544000</v>
      </c>
      <c r="E60" t="s">
        <v>1254</v>
      </c>
    </row>
    <row r="61" spans="1:5" x14ac:dyDescent="0.3">
      <c r="A61" s="397" t="s">
        <v>510</v>
      </c>
      <c r="B61" s="398">
        <v>7486020000</v>
      </c>
      <c r="C61" s="398">
        <v>7515588000</v>
      </c>
      <c r="D61" s="398">
        <v>-29568000</v>
      </c>
    </row>
    <row r="62" spans="1:5" x14ac:dyDescent="0.3">
      <c r="A62" s="394" t="s">
        <v>905</v>
      </c>
      <c r="B62" s="393">
        <v>150000000</v>
      </c>
      <c r="C62" s="393">
        <v>150000000</v>
      </c>
      <c r="D62" s="393">
        <v>0</v>
      </c>
    </row>
    <row r="63" spans="1:5" x14ac:dyDescent="0.3">
      <c r="A63" s="394" t="s">
        <v>537</v>
      </c>
      <c r="B63" s="393">
        <v>7036020000</v>
      </c>
      <c r="C63" s="393">
        <v>7036020000</v>
      </c>
      <c r="D63" s="393">
        <v>0</v>
      </c>
    </row>
    <row r="64" spans="1:5" x14ac:dyDescent="0.3">
      <c r="A64" s="394" t="s">
        <v>897</v>
      </c>
      <c r="B64" s="393">
        <v>64553000</v>
      </c>
      <c r="C64" s="393">
        <v>47000000</v>
      </c>
      <c r="D64" s="393">
        <v>17553000</v>
      </c>
    </row>
    <row r="65" spans="1:4" x14ac:dyDescent="0.3">
      <c r="A65" s="394" t="s">
        <v>891</v>
      </c>
      <c r="B65" s="393">
        <v>51379000</v>
      </c>
      <c r="C65" s="393">
        <v>61758000</v>
      </c>
      <c r="D65" s="393">
        <v>-10379000</v>
      </c>
    </row>
    <row r="66" spans="1:4" x14ac:dyDescent="0.3">
      <c r="A66" s="394" t="s">
        <v>868</v>
      </c>
      <c r="B66" s="393">
        <v>60878000</v>
      </c>
      <c r="C66" s="393">
        <v>45910000</v>
      </c>
      <c r="D66" s="393">
        <v>14968000</v>
      </c>
    </row>
    <row r="67" spans="1:4" x14ac:dyDescent="0.3">
      <c r="A67" s="394" t="s">
        <v>975</v>
      </c>
      <c r="B67" s="401"/>
      <c r="C67" s="401">
        <v>56400000</v>
      </c>
      <c r="D67" s="401">
        <v>-56400000</v>
      </c>
    </row>
    <row r="68" spans="1:4" x14ac:dyDescent="0.3">
      <c r="A68" s="394" t="s">
        <v>873</v>
      </c>
      <c r="B68" s="393">
        <v>52320000</v>
      </c>
      <c r="C68" s="393">
        <v>44950000</v>
      </c>
      <c r="D68" s="393">
        <v>7370000</v>
      </c>
    </row>
    <row r="69" spans="1:4" x14ac:dyDescent="0.3">
      <c r="A69" s="394" t="s">
        <v>426</v>
      </c>
      <c r="B69" s="393">
        <v>70870000</v>
      </c>
      <c r="C69" s="393">
        <v>73550000</v>
      </c>
      <c r="D69" s="393">
        <v>-2680000</v>
      </c>
    </row>
    <row r="70" spans="1:4" x14ac:dyDescent="0.3">
      <c r="A70" s="392" t="s">
        <v>1205</v>
      </c>
      <c r="B70" s="393">
        <v>23288180000</v>
      </c>
      <c r="C70" s="393">
        <v>24253101000</v>
      </c>
      <c r="D70" s="393">
        <v>-964921000</v>
      </c>
    </row>
    <row r="72" spans="1:4" x14ac:dyDescent="0.3">
      <c r="A72" s="396" t="s">
        <v>1215</v>
      </c>
    </row>
  </sheetData>
  <autoFilter ref="A3:D70" xr:uid="{E804E316-DDEA-4100-BDD3-3B7EBC4DE4CA}">
    <filterColumn colId="0">
      <filters>
        <filter val="Aparatur KKP yang Diberikan Izin Belajar"/>
        <filter val="Bimbingan dan Pembinaan Metode dan Kurikulum"/>
        <filter val="Bimbingan Pengabdian Kepada Masyarakat"/>
        <filter val="Dukungan Kegiatan BRSDMKP"/>
        <filter val="Evaluasi"/>
        <filter val="Evaluasi Beban Kerja Guru dan Dosen"/>
        <filter val="Gaji dan Tunjangan Pusat Pendidikan KP"/>
        <filter val="Grand Total"/>
        <filter val="Jiwa Korsa Pegawai Pusdik KP"/>
        <filter val="Kajian Analisis Kebutuhan Tenaga Kerja pada Industri Kelautan dan Perikanan"/>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filter val="Penyusunan Pedoman Standar Biaya Program Studi"/>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rtemuan Mitra Kerjasama Pendidikan KP"/>
        <filter val="Pertemuan Standar Biaya Pendidikan"/>
        <filter val="Peserta Didik dan Sarana Prasarana"/>
        <filter val="Publikasi dan Kehumasan Pusat Pendidikan KP  (OII)"/>
        <filter val="Rapat Kerja Teknis Pendidikan KP"/>
        <filter val="Rencana Kerja Pendidikan KP"/>
        <filter val="Revisi Anggaran Pendidikan KP"/>
        <filter val="Sarana Teknologi Informasi dan Komunikasi"/>
        <filter val="Serapan  Lulusan Pendidikan KP"/>
        <filter val="Sinkronisasi Kegiatan Pendidikan KP"/>
        <filter val="Studi Banding Biaya Program Studi"/>
        <filter val="Transformasi Layanan Pendidikan KP"/>
        <filter val="Tugas Belajar Baru"/>
        <filter val="Tugas Belajar Luar Negeri"/>
        <filter val="Umum"/>
        <filter val="Verifikasi dan Validasi Pertanggung Jawaban Kegiatan"/>
        <filter val="Wisuda dan Pelantikan pada Satdik di Lingkungan KKP"/>
      </filters>
    </filterColumn>
  </autoFilter>
  <mergeCells count="1">
    <mergeCell ref="A1:D1"/>
  </mergeCells>
  <conditionalFormatting sqref="A3:C3 A4:A70">
    <cfRule type="expression" dxfId="12" priority="2">
      <formula>ISBLANK(B3)</formula>
    </cfRule>
  </conditionalFormatting>
  <conditionalFormatting pivot="1" sqref="D4:D70">
    <cfRule type="cellIs" dxfId="11"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4" orientation="portrait" r:id="rId2"/>
  <drawing r:id="rId3"/>
  <extLst>
    <ext xmlns:x14="http://schemas.microsoft.com/office/spreadsheetml/2009/9/main" uri="{A8765BA9-456A-4dab-B4F3-ACF838C121DE}">
      <x14:slicerList>
        <x14:slicer r:id="rId4"/>
      </x14:slicerList>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94C0C-0AAE-4607-A515-034CBC8A8F09}">
  <sheetPr>
    <tabColor rgb="FFFF0000"/>
    <pageSetUpPr fitToPage="1"/>
  </sheetPr>
  <dimension ref="A1:S1121"/>
  <sheetViews>
    <sheetView showGridLines="0" view="pageBreakPreview" topLeftCell="H642" zoomScale="130" zoomScaleNormal="130" zoomScaleSheetLayoutView="130" workbookViewId="0">
      <selection activeCell="I655" sqref="I655"/>
    </sheetView>
  </sheetViews>
  <sheetFormatPr defaultColWidth="14" defaultRowHeight="13.8" x14ac:dyDescent="0.25"/>
  <cols>
    <col min="1" max="1" width="33.21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4.33203125" style="4" bestFit="1" customWidth="1"/>
    <col min="15" max="15" width="18.5546875" style="177" customWidth="1"/>
    <col min="16" max="16" width="26.21875" style="1" customWidth="1"/>
    <col min="17" max="17" width="31.88671875" style="1" customWidth="1"/>
    <col min="18" max="18" width="18.44140625" style="4" customWidth="1"/>
    <col min="19" max="19" width="32.77734375" style="177" bestFit="1" customWidth="1"/>
    <col min="20" max="16384" width="14" style="4"/>
  </cols>
  <sheetData>
    <row r="1" spans="1:19" s="14" customFormat="1" ht="13.2" x14ac:dyDescent="0.25">
      <c r="A1" s="8"/>
      <c r="B1" s="17" t="s">
        <v>1023</v>
      </c>
      <c r="C1" s="15"/>
      <c r="D1" s="15"/>
      <c r="E1" s="15"/>
      <c r="F1" s="15"/>
      <c r="G1" s="15"/>
      <c r="H1" s="17"/>
      <c r="I1" s="15"/>
      <c r="J1" s="15"/>
      <c r="K1" s="15"/>
      <c r="L1" s="15"/>
      <c r="O1" s="193"/>
      <c r="P1" s="191"/>
      <c r="Q1" s="8"/>
      <c r="S1" s="221"/>
    </row>
    <row r="2" spans="1:19" s="14" customFormat="1" ht="13.2" x14ac:dyDescent="0.25">
      <c r="A2" s="8"/>
      <c r="B2" s="17" t="s">
        <v>950</v>
      </c>
      <c r="C2" s="15"/>
      <c r="D2" s="15"/>
      <c r="E2" s="15"/>
      <c r="F2" s="15"/>
      <c r="G2" s="15"/>
      <c r="H2" s="377"/>
      <c r="I2" s="378"/>
      <c r="J2" s="15"/>
      <c r="K2" s="15"/>
      <c r="L2" s="175"/>
      <c r="N2" s="228"/>
      <c r="O2" s="15"/>
      <c r="P2" s="191"/>
      <c r="Q2" s="8"/>
      <c r="S2" s="221"/>
    </row>
    <row r="3" spans="1:19" s="14" customFormat="1" ht="13.2" x14ac:dyDescent="0.25">
      <c r="A3" s="8"/>
      <c r="B3" s="17" t="s">
        <v>549</v>
      </c>
      <c r="C3" s="16"/>
      <c r="D3" s="16"/>
      <c r="E3" s="16"/>
      <c r="F3" s="16"/>
      <c r="G3" s="16"/>
      <c r="H3" s="17"/>
      <c r="I3" s="16"/>
      <c r="J3" s="189"/>
      <c r="K3" s="16"/>
      <c r="M3" s="254"/>
      <c r="N3" s="228"/>
      <c r="O3" s="192"/>
      <c r="P3" s="185"/>
      <c r="Q3" s="8"/>
      <c r="S3" s="221"/>
    </row>
    <row r="4" spans="1:19" s="14" customFormat="1" ht="13.2" x14ac:dyDescent="0.25">
      <c r="A4" s="8"/>
      <c r="B4" s="17"/>
      <c r="C4" s="16"/>
      <c r="D4" s="16"/>
      <c r="E4" s="16"/>
      <c r="F4" s="16"/>
      <c r="G4" s="16"/>
      <c r="H4" s="17"/>
      <c r="I4" s="16"/>
      <c r="J4" s="253"/>
      <c r="K4" s="373"/>
      <c r="L4" s="307"/>
      <c r="M4" s="307"/>
      <c r="N4" s="254"/>
      <c r="O4" s="188"/>
      <c r="P4" s="8"/>
      <c r="Q4" s="8"/>
      <c r="S4" s="221"/>
    </row>
    <row r="5" spans="1:19" s="174" customFormat="1" x14ac:dyDescent="0.25">
      <c r="A5" s="172"/>
      <c r="B5" s="296" t="s">
        <v>948</v>
      </c>
      <c r="C5" s="173"/>
      <c r="D5" s="22"/>
      <c r="E5" s="22"/>
      <c r="F5" s="22"/>
      <c r="G5" s="22"/>
      <c r="H5" s="365" t="s">
        <v>949</v>
      </c>
      <c r="I5" s="229"/>
      <c r="J5" s="194"/>
      <c r="K5" s="194"/>
      <c r="L5" s="194"/>
      <c r="M5" s="197"/>
      <c r="O5" s="186"/>
      <c r="P5" s="8"/>
      <c r="Q5" s="22"/>
      <c r="S5" s="222"/>
    </row>
    <row r="6" spans="1:19"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383" t="s">
        <v>530</v>
      </c>
      <c r="Q6" s="383" t="s">
        <v>531</v>
      </c>
      <c r="R6" s="251" t="s">
        <v>1013</v>
      </c>
      <c r="S6" s="220" t="s">
        <v>980</v>
      </c>
    </row>
    <row r="7" spans="1:19"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303">
        <v>9</v>
      </c>
      <c r="Q7" s="303">
        <v>10</v>
      </c>
    </row>
    <row r="8" spans="1:19" ht="13.2" x14ac:dyDescent="0.25">
      <c r="A8" s="3"/>
      <c r="B8" s="265"/>
      <c r="C8" s="266" t="s">
        <v>6</v>
      </c>
      <c r="D8" s="267"/>
      <c r="E8" s="267"/>
      <c r="F8" s="268"/>
      <c r="G8" s="269">
        <f>SUM(G9,G109)</f>
        <v>23288180000</v>
      </c>
      <c r="H8" s="386" t="s">
        <v>1212</v>
      </c>
      <c r="I8" s="266" t="s">
        <v>6</v>
      </c>
      <c r="J8" s="267"/>
      <c r="K8" s="267"/>
      <c r="L8" s="268"/>
      <c r="M8" s="271">
        <f>SUM(M9,M109)</f>
        <v>24253101000</v>
      </c>
      <c r="N8" s="318">
        <f>SUM(N9,N109)</f>
        <v>-964921000</v>
      </c>
      <c r="O8" s="206"/>
      <c r="P8" s="180"/>
      <c r="Q8" s="180"/>
    </row>
    <row r="9" spans="1:19" ht="13.2" x14ac:dyDescent="0.25">
      <c r="A9" s="1" t="s">
        <v>7</v>
      </c>
      <c r="B9" s="27" t="s">
        <v>7</v>
      </c>
      <c r="C9" s="28" t="s">
        <v>8</v>
      </c>
      <c r="D9" s="27"/>
      <c r="E9" s="27"/>
      <c r="F9" s="29"/>
      <c r="G9" s="115">
        <f>G10</f>
        <v>1000000000</v>
      </c>
      <c r="H9" s="143" t="s">
        <v>7</v>
      </c>
      <c r="I9" s="28" t="s">
        <v>8</v>
      </c>
      <c r="J9" s="27"/>
      <c r="K9" s="27"/>
      <c r="L9" s="29"/>
      <c r="M9" s="29">
        <f t="shared" ref="M9:N11" si="0">M10</f>
        <v>1310927000</v>
      </c>
      <c r="N9" s="319">
        <f t="shared" si="0"/>
        <v>-310927000</v>
      </c>
      <c r="O9" s="207" t="s">
        <v>977</v>
      </c>
      <c r="P9" s="180"/>
      <c r="Q9" s="180"/>
    </row>
    <row r="10" spans="1:19" ht="13.2" x14ac:dyDescent="0.25">
      <c r="A10" s="1" t="s">
        <v>9</v>
      </c>
      <c r="B10" s="30" t="s">
        <v>550</v>
      </c>
      <c r="C10" s="31" t="s">
        <v>10</v>
      </c>
      <c r="D10" s="30"/>
      <c r="E10" s="30"/>
      <c r="F10" s="32"/>
      <c r="G10" s="116">
        <f>G11</f>
        <v>1000000000</v>
      </c>
      <c r="H10" s="144" t="s">
        <v>550</v>
      </c>
      <c r="I10" s="31" t="s">
        <v>10</v>
      </c>
      <c r="J10" s="30"/>
      <c r="K10" s="30"/>
      <c r="L10" s="32"/>
      <c r="M10" s="32">
        <f t="shared" si="0"/>
        <v>1310927000</v>
      </c>
      <c r="N10" s="320">
        <f t="shared" si="0"/>
        <v>-310927000</v>
      </c>
      <c r="O10" s="207" t="s">
        <v>977</v>
      </c>
      <c r="P10" s="180"/>
      <c r="Q10" s="180"/>
    </row>
    <row r="11" spans="1:19"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1310927000</v>
      </c>
      <c r="N11" s="321">
        <f t="shared" si="0"/>
        <v>-310927000</v>
      </c>
      <c r="O11" s="207" t="s">
        <v>977</v>
      </c>
      <c r="P11" s="180"/>
      <c r="Q11" s="180"/>
    </row>
    <row r="12" spans="1:19" ht="26.4" x14ac:dyDescent="0.25">
      <c r="A12" s="1" t="s">
        <v>14</v>
      </c>
      <c r="B12" s="36" t="s">
        <v>15</v>
      </c>
      <c r="C12" s="37" t="s">
        <v>16</v>
      </c>
      <c r="D12" s="36">
        <v>5</v>
      </c>
      <c r="E12" s="36" t="s">
        <v>13</v>
      </c>
      <c r="F12" s="38"/>
      <c r="G12" s="118">
        <f>SUM(G13,G38,G61,G87)</f>
        <v>1000000000</v>
      </c>
      <c r="H12" s="146" t="s">
        <v>15</v>
      </c>
      <c r="I12" s="37" t="s">
        <v>16</v>
      </c>
      <c r="J12" s="36">
        <v>5</v>
      </c>
      <c r="K12" s="36" t="s">
        <v>13</v>
      </c>
      <c r="L12" s="38"/>
      <c r="M12" s="38">
        <f>SUM(M13,M38,M61,M87)</f>
        <v>1310927000</v>
      </c>
      <c r="N12" s="322">
        <f>SUM(N13,N38,N61,N87)</f>
        <v>-310927000</v>
      </c>
      <c r="O12" s="207" t="s">
        <v>977</v>
      </c>
      <c r="P12" s="180"/>
      <c r="Q12" s="180"/>
    </row>
    <row r="13" spans="1:19"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331711000</v>
      </c>
      <c r="N13" s="312">
        <f>SUM(N14,N27)</f>
        <v>-145519000</v>
      </c>
      <c r="O13" s="207" t="s">
        <v>977</v>
      </c>
      <c r="P13" s="180"/>
      <c r="Q13" s="180"/>
    </row>
    <row r="14" spans="1:19" ht="13.2" x14ac:dyDescent="0.25">
      <c r="A14" s="1" t="s">
        <v>20</v>
      </c>
      <c r="B14" s="42" t="s">
        <v>21</v>
      </c>
      <c r="C14" s="43" t="s">
        <v>22</v>
      </c>
      <c r="D14" s="42"/>
      <c r="E14" s="42"/>
      <c r="F14" s="44"/>
      <c r="G14" s="120">
        <f>SUM(G15,G20,G22)</f>
        <v>131673000</v>
      </c>
      <c r="H14" s="148" t="s">
        <v>21</v>
      </c>
      <c r="I14" s="43" t="s">
        <v>22</v>
      </c>
      <c r="J14" s="42"/>
      <c r="K14" s="42"/>
      <c r="L14" s="44"/>
      <c r="M14" s="44">
        <f>SUM(M15,M20,M22,M24)</f>
        <v>248392000</v>
      </c>
      <c r="N14" s="313">
        <f>SUM(N15,N20,N22,N24)</f>
        <v>-116719000</v>
      </c>
      <c r="O14" s="207" t="s">
        <v>977</v>
      </c>
      <c r="P14" s="384" t="s">
        <v>499</v>
      </c>
      <c r="Q14" s="384" t="s">
        <v>500</v>
      </c>
      <c r="S14" s="223"/>
    </row>
    <row r="15" spans="1:19" ht="13.2" x14ac:dyDescent="0.25">
      <c r="A15" s="1" t="s">
        <v>23</v>
      </c>
      <c r="B15" s="45" t="s">
        <v>523</v>
      </c>
      <c r="C15" s="46" t="s">
        <v>24</v>
      </c>
      <c r="D15" s="45"/>
      <c r="E15" s="45"/>
      <c r="F15" s="47"/>
      <c r="G15" s="121">
        <f>SUM(G16:G19)</f>
        <v>48225000</v>
      </c>
      <c r="H15" s="149" t="s">
        <v>523</v>
      </c>
      <c r="I15" s="46" t="s">
        <v>24</v>
      </c>
      <c r="J15" s="45"/>
      <c r="K15" s="45"/>
      <c r="L15" s="47"/>
      <c r="M15" s="47">
        <f>SUM(M16:M19)</f>
        <v>53175000</v>
      </c>
      <c r="N15" s="323">
        <f>SUM(N16:N19)</f>
        <v>-4950000</v>
      </c>
      <c r="O15" s="207" t="s">
        <v>977</v>
      </c>
      <c r="P15" s="180"/>
      <c r="Q15" s="180"/>
      <c r="S15" s="223" t="s">
        <v>500</v>
      </c>
    </row>
    <row r="16" spans="1:19" ht="13.2" x14ac:dyDescent="0.25">
      <c r="A16" s="1" t="s">
        <v>25</v>
      </c>
      <c r="B16" s="48"/>
      <c r="C16" s="49" t="s">
        <v>554</v>
      </c>
      <c r="D16" s="48">
        <v>503</v>
      </c>
      <c r="E16" s="48" t="s">
        <v>26</v>
      </c>
      <c r="F16" s="50">
        <v>75000</v>
      </c>
      <c r="G16" s="122">
        <f>ROUNDDOWN(D16*F16,-3)</f>
        <v>37725000</v>
      </c>
      <c r="H16" s="150"/>
      <c r="I16" s="201" t="s">
        <v>554</v>
      </c>
      <c r="J16" s="389">
        <v>569</v>
      </c>
      <c r="K16" s="202" t="s">
        <v>26</v>
      </c>
      <c r="L16" s="203">
        <v>75000</v>
      </c>
      <c r="M16" s="204">
        <f>ROUNDDOWN(J16*L16,-3)</f>
        <v>42675000</v>
      </c>
      <c r="N16" s="375">
        <f>Matrik[[#This Row],[JUMLAH]]-Matrik[[#This Row],[JUMLAH ]]</f>
        <v>-4950000</v>
      </c>
      <c r="O16" s="187" t="str">
        <f>IF(AND(ISBLANK(H16),N16&lt;&gt;0),"Rev detil","")</f>
        <v>Rev detil</v>
      </c>
      <c r="P16" s="180"/>
      <c r="Q16" s="180"/>
    </row>
    <row r="17" spans="1:19" ht="13.2" x14ac:dyDescent="0.25">
      <c r="A17" s="1" t="s">
        <v>27</v>
      </c>
      <c r="B17" s="48"/>
      <c r="C17" s="49" t="s">
        <v>555</v>
      </c>
      <c r="D17" s="48">
        <v>3</v>
      </c>
      <c r="E17" s="48" t="s">
        <v>120</v>
      </c>
      <c r="F17" s="50">
        <v>1000000</v>
      </c>
      <c r="G17" s="122">
        <f>ROUNDDOWN(D17*F17,-3)</f>
        <v>3000000</v>
      </c>
      <c r="H17" s="150"/>
      <c r="I17" s="49" t="s">
        <v>555</v>
      </c>
      <c r="J17" s="48">
        <v>3</v>
      </c>
      <c r="K17" s="48" t="s">
        <v>120</v>
      </c>
      <c r="L17" s="50">
        <v>1000000</v>
      </c>
      <c r="M17" s="50">
        <f>ROUNDDOWN(J17*L17,-3)</f>
        <v>3000000</v>
      </c>
      <c r="N17" s="376">
        <f>Matrik[[#This Row],[JUMLAH]]-Matrik[[#This Row],[JUMLAH ]]</f>
        <v>0</v>
      </c>
      <c r="O17" s="187" t="str">
        <f>IF(AND(ISBLANK(H17),N17&lt;&gt;0),"Rev detil","")</f>
        <v/>
      </c>
      <c r="P17" s="180"/>
      <c r="Q17" s="180"/>
    </row>
    <row r="18" spans="1:19"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Matrik[[#This Row],[JUMLAH]]-Matrik[[#This Row],[JUMLAH ]]</f>
        <v>0</v>
      </c>
      <c r="O18" s="207" t="s">
        <v>977</v>
      </c>
      <c r="P18" s="180"/>
      <c r="Q18" s="180"/>
    </row>
    <row r="19" spans="1:19"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Matrik[[#This Row],[JUMLAH]]-Matrik[[#This Row],[JUMLAH ]]</f>
        <v>0</v>
      </c>
      <c r="O19" s="207" t="s">
        <v>977</v>
      </c>
      <c r="P19" s="180"/>
      <c r="Q19" s="180"/>
    </row>
    <row r="20" spans="1:19"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t="s">
        <v>977</v>
      </c>
      <c r="P20" s="180"/>
      <c r="Q20" s="180"/>
      <c r="S20" s="223" t="s">
        <v>500</v>
      </c>
    </row>
    <row r="21" spans="1:19" ht="13.2"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Matrik[[#This Row],[JUMLAH]]-Matrik[[#This Row],[JUMLAH ]]</f>
        <v>0</v>
      </c>
      <c r="O21" s="178" t="str">
        <f>IF(AND(ISBLANK(H21),N21&lt;&gt;0),"Rev","")</f>
        <v/>
      </c>
      <c r="P21" s="180"/>
      <c r="Q21" s="180"/>
    </row>
    <row r="22" spans="1:19"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t="s">
        <v>977</v>
      </c>
      <c r="P22" s="180"/>
      <c r="Q22" s="180"/>
      <c r="S22" s="223" t="s">
        <v>500</v>
      </c>
    </row>
    <row r="23" spans="1:19" ht="26.4"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Matrik[[#This Row],[JUMLAH]]-Matrik[[#This Row],[JUMLAH ]]</f>
        <v>0</v>
      </c>
      <c r="O23" s="178" t="str">
        <f>IF(AND(ISBLANK(H23),N23&lt;&gt;0),"Rev","")</f>
        <v/>
      </c>
      <c r="P23" s="180"/>
      <c r="Q23" s="180"/>
    </row>
    <row r="24" spans="1:19" ht="13.2" x14ac:dyDescent="0.25">
      <c r="A24" s="1" t="s">
        <v>990</v>
      </c>
      <c r="B24" s="48"/>
      <c r="C24" s="49"/>
      <c r="D24" s="48"/>
      <c r="E24" s="48"/>
      <c r="F24" s="50"/>
      <c r="G24" s="122"/>
      <c r="H24" s="151">
        <v>524114</v>
      </c>
      <c r="I24" s="52" t="s">
        <v>954</v>
      </c>
      <c r="J24" s="51"/>
      <c r="K24" s="51"/>
      <c r="L24" s="53"/>
      <c r="M24" s="53">
        <f>SUM(M25:M26)</f>
        <v>111769000</v>
      </c>
      <c r="N24" s="324">
        <f>SUM(N25:N26)</f>
        <v>-111769000</v>
      </c>
      <c r="O24" s="207"/>
      <c r="P24" s="180"/>
      <c r="Q24" s="180"/>
      <c r="S24" s="223" t="s">
        <v>500</v>
      </c>
    </row>
    <row r="25" spans="1:19" ht="13.2" x14ac:dyDescent="0.25">
      <c r="A25" s="1" t="s">
        <v>1119</v>
      </c>
      <c r="B25" s="48"/>
      <c r="C25" s="49"/>
      <c r="D25" s="48"/>
      <c r="E25" s="48"/>
      <c r="F25" s="50"/>
      <c r="G25" s="122"/>
      <c r="H25" s="150"/>
      <c r="I25" s="201" t="s">
        <v>955</v>
      </c>
      <c r="J25" s="389">
        <v>70</v>
      </c>
      <c r="K25" s="202" t="s">
        <v>479</v>
      </c>
      <c r="L25" s="204">
        <v>1197000</v>
      </c>
      <c r="M25" s="204">
        <f>ROUNDDOWN(J25*L25,-3)</f>
        <v>83790000</v>
      </c>
      <c r="N25" s="247">
        <f>Matrik[[#This Row],[JUMLAH]]-Matrik[[#This Row],[JUMLAH ]]</f>
        <v>-83790000</v>
      </c>
      <c r="O25" s="187" t="str">
        <f>IF(AND(ISBLANK(H25),N25&lt;&gt;0),"Rev","")</f>
        <v>Rev</v>
      </c>
      <c r="P25" s="180"/>
      <c r="Q25" s="180"/>
    </row>
    <row r="26" spans="1:19" ht="13.2" x14ac:dyDescent="0.25">
      <c r="A26" s="1" t="s">
        <v>1120</v>
      </c>
      <c r="B26" s="48"/>
      <c r="C26" s="49"/>
      <c r="D26" s="48"/>
      <c r="E26" s="48"/>
      <c r="F26" s="50"/>
      <c r="G26" s="122"/>
      <c r="H26" s="150"/>
      <c r="I26" s="201" t="s">
        <v>956</v>
      </c>
      <c r="J26" s="389">
        <v>35</v>
      </c>
      <c r="K26" s="202" t="s">
        <v>479</v>
      </c>
      <c r="L26" s="204">
        <v>799400</v>
      </c>
      <c r="M26" s="204">
        <f>ROUNDDOWN(J26*L26,-3)</f>
        <v>27979000</v>
      </c>
      <c r="N26" s="247">
        <f>Matrik[[#This Row],[JUMLAH]]-Matrik[[#This Row],[JUMLAH ]]</f>
        <v>-27979000</v>
      </c>
      <c r="O26" s="187" t="str">
        <f>IF(AND(ISBLANK(H26),N26&lt;&gt;0),"Rev","")</f>
        <v>Rev</v>
      </c>
      <c r="P26" s="180"/>
      <c r="Q26" s="180"/>
    </row>
    <row r="27" spans="1:19" ht="13.2" x14ac:dyDescent="0.25">
      <c r="A27" s="1" t="s">
        <v>37</v>
      </c>
      <c r="B27" s="42" t="s">
        <v>38</v>
      </c>
      <c r="C27" s="43" t="s">
        <v>39</v>
      </c>
      <c r="D27" s="42"/>
      <c r="E27" s="42"/>
      <c r="F27" s="44"/>
      <c r="G27" s="120">
        <f>SUM(G28,G34,G36)</f>
        <v>54519000</v>
      </c>
      <c r="H27" s="148" t="s">
        <v>38</v>
      </c>
      <c r="I27" s="43" t="s">
        <v>39</v>
      </c>
      <c r="J27" s="42"/>
      <c r="K27" s="42"/>
      <c r="L27" s="44"/>
      <c r="M27" s="44">
        <f>SUM(M28,M34,M36)</f>
        <v>83319000</v>
      </c>
      <c r="N27" s="348">
        <f>SUM(N28,N34,N36)</f>
        <v>-28800000</v>
      </c>
      <c r="O27" s="207" t="s">
        <v>977</v>
      </c>
      <c r="P27" s="384" t="s">
        <v>499</v>
      </c>
      <c r="Q27" s="384" t="s">
        <v>500</v>
      </c>
      <c r="S27" s="223"/>
    </row>
    <row r="28" spans="1:19" ht="13.2" x14ac:dyDescent="0.25">
      <c r="A28" s="1" t="s">
        <v>40</v>
      </c>
      <c r="B28" s="45" t="s">
        <v>523</v>
      </c>
      <c r="C28" s="46" t="s">
        <v>24</v>
      </c>
      <c r="D28" s="45"/>
      <c r="E28" s="45"/>
      <c r="F28" s="47"/>
      <c r="G28" s="121">
        <f>SUM(G29:G32)</f>
        <v>17500000</v>
      </c>
      <c r="H28" s="149" t="s">
        <v>523</v>
      </c>
      <c r="I28" s="46" t="s">
        <v>24</v>
      </c>
      <c r="J28" s="45"/>
      <c r="K28" s="45"/>
      <c r="L28" s="47"/>
      <c r="M28" s="47">
        <f>SUM(M29:M33)</f>
        <v>36300000</v>
      </c>
      <c r="N28" s="349">
        <f>SUM(N29:N33)</f>
        <v>-18800000</v>
      </c>
      <c r="O28" s="207" t="s">
        <v>977</v>
      </c>
      <c r="P28" s="180"/>
      <c r="Q28" s="180"/>
      <c r="S28" s="223" t="s">
        <v>500</v>
      </c>
    </row>
    <row r="29" spans="1:19" ht="13.2" x14ac:dyDescent="0.25">
      <c r="A29" s="1" t="s">
        <v>41</v>
      </c>
      <c r="B29" s="48"/>
      <c r="C29" s="49" t="s">
        <v>554</v>
      </c>
      <c r="D29" s="48">
        <v>140</v>
      </c>
      <c r="E29" s="48" t="s">
        <v>26</v>
      </c>
      <c r="F29" s="50">
        <v>75000</v>
      </c>
      <c r="G29" s="122">
        <f>ROUNDDOWN(D29*F29,-3)</f>
        <v>10500000</v>
      </c>
      <c r="H29" s="150"/>
      <c r="I29" s="201" t="s">
        <v>554</v>
      </c>
      <c r="J29" s="389">
        <v>154</v>
      </c>
      <c r="K29" s="202" t="s">
        <v>26</v>
      </c>
      <c r="L29" s="204">
        <v>75000</v>
      </c>
      <c r="M29" s="204">
        <f>ROUNDDOWN(J29*L29,-3)</f>
        <v>11550000</v>
      </c>
      <c r="N29" s="376">
        <f>Matrik[[#This Row],[JUMLAH]]-Matrik[[#This Row],[JUMLAH ]]</f>
        <v>-1050000</v>
      </c>
      <c r="O29" s="187" t="str">
        <f>IF(AND(ISBLANK(H29),N29&lt;&gt;0),"Rev detil","")</f>
        <v>Rev detil</v>
      </c>
      <c r="P29" s="180"/>
      <c r="Q29" s="180"/>
    </row>
    <row r="30" spans="1:19" ht="13.2" x14ac:dyDescent="0.25">
      <c r="A30" s="1" t="s">
        <v>42</v>
      </c>
      <c r="B30" s="48"/>
      <c r="C30" s="49" t="s">
        <v>555</v>
      </c>
      <c r="D30" s="48">
        <v>2</v>
      </c>
      <c r="E30" s="48" t="s">
        <v>120</v>
      </c>
      <c r="F30" s="50">
        <v>1000000</v>
      </c>
      <c r="G30" s="122">
        <f>ROUNDDOWN(D30*F30,-3)</f>
        <v>2000000</v>
      </c>
      <c r="H30" s="150"/>
      <c r="I30" s="201" t="s">
        <v>555</v>
      </c>
      <c r="J30" s="389">
        <v>1</v>
      </c>
      <c r="K30" s="202" t="s">
        <v>120</v>
      </c>
      <c r="L30" s="204">
        <v>750000</v>
      </c>
      <c r="M30" s="204">
        <f>ROUNDDOWN(J30*L30,-3)</f>
        <v>750000</v>
      </c>
      <c r="N30" s="376">
        <f>Matrik[[#This Row],[JUMLAH]]-Matrik[[#This Row],[JUMLAH ]]</f>
        <v>1250000</v>
      </c>
      <c r="O30" s="187" t="str">
        <f>IF(AND(ISBLANK(H30),N30&lt;&gt;0),"Rev detil","")</f>
        <v>Rev detil</v>
      </c>
      <c r="P30" s="180"/>
      <c r="Q30" s="180"/>
    </row>
    <row r="31" spans="1:19" ht="13.2" x14ac:dyDescent="0.25">
      <c r="A31" s="1" t="s">
        <v>43</v>
      </c>
      <c r="B31" s="48"/>
      <c r="C31" s="49" t="s">
        <v>556</v>
      </c>
      <c r="D31" s="48">
        <v>2</v>
      </c>
      <c r="E31" s="48" t="s">
        <v>120</v>
      </c>
      <c r="F31" s="50">
        <v>1500000</v>
      </c>
      <c r="G31" s="122">
        <f>ROUNDDOWN(D31*F31,-3)</f>
        <v>3000000</v>
      </c>
      <c r="H31" s="150"/>
      <c r="I31" s="201" t="s">
        <v>556</v>
      </c>
      <c r="J31" s="389">
        <v>3</v>
      </c>
      <c r="K31" s="202" t="s">
        <v>120</v>
      </c>
      <c r="L31" s="204">
        <v>1500000</v>
      </c>
      <c r="M31" s="204">
        <f t="shared" ref="M31:M32" si="1">ROUNDDOWN(J31*L31,-3)</f>
        <v>4500000</v>
      </c>
      <c r="N31" s="375">
        <f>Matrik[[#This Row],[JUMLAH]]-Matrik[[#This Row],[JUMLAH ]]</f>
        <v>-1500000</v>
      </c>
      <c r="O31" s="187" t="str">
        <f>IF(AND(ISBLANK(H31),N31&lt;&gt;0),"Rev detil","")</f>
        <v>Rev detil</v>
      </c>
      <c r="P31" s="180"/>
      <c r="Q31" s="180"/>
    </row>
    <row r="32" spans="1:19" ht="13.2" x14ac:dyDescent="0.25">
      <c r="A32" s="1" t="s">
        <v>44</v>
      </c>
      <c r="B32" s="48"/>
      <c r="C32" s="49" t="s">
        <v>557</v>
      </c>
      <c r="D32" s="48">
        <v>2</v>
      </c>
      <c r="E32" s="48" t="s">
        <v>120</v>
      </c>
      <c r="F32" s="50">
        <v>1000000</v>
      </c>
      <c r="G32" s="122">
        <f>ROUNDDOWN(D32*F32,-3)</f>
        <v>2000000</v>
      </c>
      <c r="H32" s="150"/>
      <c r="I32" s="201" t="s">
        <v>557</v>
      </c>
      <c r="J32" s="389">
        <v>3</v>
      </c>
      <c r="K32" s="202" t="s">
        <v>120</v>
      </c>
      <c r="L32" s="204">
        <v>1000000</v>
      </c>
      <c r="M32" s="204">
        <f t="shared" si="1"/>
        <v>3000000</v>
      </c>
      <c r="N32" s="375">
        <f>Matrik[[#This Row],[JUMLAH]]-Matrik[[#This Row],[JUMLAH ]]</f>
        <v>-1000000</v>
      </c>
      <c r="O32" s="187" t="str">
        <f>IF(AND(ISBLANK(H32),N32&lt;&gt;0),"Rev detil","")</f>
        <v>Rev detil</v>
      </c>
      <c r="P32" s="180"/>
      <c r="Q32" s="180"/>
    </row>
    <row r="33" spans="1:19" ht="13.2" x14ac:dyDescent="0.25">
      <c r="A33" s="1" t="s">
        <v>1121</v>
      </c>
      <c r="B33" s="48"/>
      <c r="C33" s="49"/>
      <c r="D33" s="48"/>
      <c r="E33" s="48"/>
      <c r="F33" s="50"/>
      <c r="G33" s="122"/>
      <c r="H33" s="150"/>
      <c r="I33" s="205" t="s">
        <v>1098</v>
      </c>
      <c r="J33" s="389">
        <v>100</v>
      </c>
      <c r="K33" s="202" t="s">
        <v>1045</v>
      </c>
      <c r="L33" s="204">
        <v>165000</v>
      </c>
      <c r="M33" s="204">
        <f t="shared" ref="M33" si="2">ROUNDDOWN(J33*L33,-3)</f>
        <v>16500000</v>
      </c>
      <c r="N33" s="375">
        <f>Matrik[[#This Row],[JUMLAH]]-Matrik[[#This Row],[JUMLAH ]]</f>
        <v>-16500000</v>
      </c>
      <c r="O33" s="178"/>
      <c r="P33" s="180"/>
      <c r="Q33" s="180"/>
    </row>
    <row r="34" spans="1:19" ht="13.2" x14ac:dyDescent="0.25">
      <c r="A34" s="1" t="s">
        <v>45</v>
      </c>
      <c r="B34" s="45" t="s">
        <v>528</v>
      </c>
      <c r="C34" s="46" t="s">
        <v>31</v>
      </c>
      <c r="D34" s="45"/>
      <c r="E34" s="45"/>
      <c r="F34" s="47"/>
      <c r="G34" s="121">
        <f>G35</f>
        <v>5000000</v>
      </c>
      <c r="H34" s="149" t="s">
        <v>528</v>
      </c>
      <c r="I34" s="46" t="s">
        <v>31</v>
      </c>
      <c r="J34" s="45"/>
      <c r="K34" s="45"/>
      <c r="L34" s="47"/>
      <c r="M34" s="47">
        <f>M35</f>
        <v>15000000</v>
      </c>
      <c r="N34" s="323">
        <f>N35</f>
        <v>-10000000</v>
      </c>
      <c r="O34" s="207" t="s">
        <v>977</v>
      </c>
      <c r="P34" s="180"/>
      <c r="Q34" s="180"/>
      <c r="S34" s="223" t="s">
        <v>500</v>
      </c>
    </row>
    <row r="35" spans="1:19" ht="13.2" x14ac:dyDescent="0.25">
      <c r="A35" s="1" t="s">
        <v>46</v>
      </c>
      <c r="B35" s="48"/>
      <c r="C35" s="49" t="s">
        <v>558</v>
      </c>
      <c r="D35" s="48">
        <v>5</v>
      </c>
      <c r="E35" s="48" t="s">
        <v>33</v>
      </c>
      <c r="F35" s="50">
        <v>1000000</v>
      </c>
      <c r="G35" s="122">
        <f>ROUNDDOWN(D35*F35,-3)</f>
        <v>5000000</v>
      </c>
      <c r="H35" s="150"/>
      <c r="I35" s="201" t="s">
        <v>558</v>
      </c>
      <c r="J35" s="389">
        <v>15</v>
      </c>
      <c r="K35" s="202" t="s">
        <v>33</v>
      </c>
      <c r="L35" s="204">
        <v>1000000</v>
      </c>
      <c r="M35" s="204">
        <f>ROUNDDOWN(J35*L35,-3)</f>
        <v>15000000</v>
      </c>
      <c r="N35" s="247">
        <f>Matrik[[#This Row],[JUMLAH]]-Matrik[[#This Row],[JUMLAH ]]</f>
        <v>-10000000</v>
      </c>
      <c r="O35" s="178" t="str">
        <f>IF(AND(ISBLANK(H35),N35&lt;&gt;0),"Rev","")</f>
        <v>Rev</v>
      </c>
      <c r="P35" s="180"/>
      <c r="Q35" s="180"/>
    </row>
    <row r="36" spans="1:19" ht="13.2" x14ac:dyDescent="0.25">
      <c r="A36" s="1" t="s">
        <v>47</v>
      </c>
      <c r="B36" s="45" t="s">
        <v>525</v>
      </c>
      <c r="C36" s="46" t="s">
        <v>35</v>
      </c>
      <c r="D36" s="45"/>
      <c r="E36" s="45"/>
      <c r="F36" s="47"/>
      <c r="G36" s="121">
        <f>G37</f>
        <v>32019000</v>
      </c>
      <c r="H36" s="149" t="s">
        <v>525</v>
      </c>
      <c r="I36" s="46" t="s">
        <v>35</v>
      </c>
      <c r="J36" s="45"/>
      <c r="K36" s="45"/>
      <c r="L36" s="47"/>
      <c r="M36" s="47">
        <f>M37</f>
        <v>32019000</v>
      </c>
      <c r="N36" s="323">
        <f>N37</f>
        <v>0</v>
      </c>
      <c r="O36" s="207" t="s">
        <v>977</v>
      </c>
      <c r="P36" s="180"/>
      <c r="Q36" s="180"/>
      <c r="S36" s="223" t="s">
        <v>500</v>
      </c>
    </row>
    <row r="37" spans="1:19" ht="13.2" x14ac:dyDescent="0.25">
      <c r="A37" s="1" t="s">
        <v>48</v>
      </c>
      <c r="B37" s="48"/>
      <c r="C37" s="49" t="s">
        <v>560</v>
      </c>
      <c r="D37" s="48">
        <v>11</v>
      </c>
      <c r="E37" s="48" t="s">
        <v>26</v>
      </c>
      <c r="F37" s="50">
        <v>2910883</v>
      </c>
      <c r="G37" s="122">
        <f>ROUNDDOWN(D37*F37,-3)</f>
        <v>32019000</v>
      </c>
      <c r="H37" s="150"/>
      <c r="I37" s="49" t="s">
        <v>560</v>
      </c>
      <c r="J37" s="48">
        <v>11</v>
      </c>
      <c r="K37" s="48" t="s">
        <v>26</v>
      </c>
      <c r="L37" s="50">
        <v>2910883</v>
      </c>
      <c r="M37" s="50">
        <f>ROUNDDOWN(J37*L37,-3)</f>
        <v>32019000</v>
      </c>
      <c r="N37" s="247">
        <f>Matrik[[#This Row],[JUMLAH]]-Matrik[[#This Row],[JUMLAH ]]</f>
        <v>0</v>
      </c>
      <c r="O37" s="187" t="str">
        <f>IF(AND(ISBLANK(H37),N37&lt;&gt;0),"Rev","")</f>
        <v/>
      </c>
      <c r="P37" s="180"/>
      <c r="Q37" s="180"/>
    </row>
    <row r="38" spans="1:19" ht="13.2" x14ac:dyDescent="0.25">
      <c r="A38" s="1" t="s">
        <v>49</v>
      </c>
      <c r="B38" s="39" t="s">
        <v>50</v>
      </c>
      <c r="C38" s="40" t="s">
        <v>51</v>
      </c>
      <c r="D38" s="39"/>
      <c r="E38" s="39" t="s">
        <v>553</v>
      </c>
      <c r="F38" s="41"/>
      <c r="G38" s="119">
        <f>SUM(G39,G51)</f>
        <v>118802000</v>
      </c>
      <c r="H38" s="147" t="s">
        <v>50</v>
      </c>
      <c r="I38" s="40" t="s">
        <v>51</v>
      </c>
      <c r="J38" s="39"/>
      <c r="K38" s="39" t="s">
        <v>553</v>
      </c>
      <c r="L38" s="41"/>
      <c r="M38" s="41">
        <f>SUM(M39,M51)</f>
        <v>187302000</v>
      </c>
      <c r="N38" s="314">
        <f>SUM(N39,N51)</f>
        <v>-68500000</v>
      </c>
      <c r="O38" s="207" t="s">
        <v>977</v>
      </c>
      <c r="P38" s="180"/>
      <c r="Q38" s="180"/>
    </row>
    <row r="39" spans="1:19" ht="13.2" x14ac:dyDescent="0.25">
      <c r="A39" s="1" t="s">
        <v>52</v>
      </c>
      <c r="B39" s="42" t="s">
        <v>21</v>
      </c>
      <c r="C39" s="43" t="s">
        <v>561</v>
      </c>
      <c r="D39" s="42"/>
      <c r="E39" s="42"/>
      <c r="F39" s="44"/>
      <c r="G39" s="120">
        <f>SUM(G40,G49)</f>
        <v>35050000</v>
      </c>
      <c r="H39" s="148" t="s">
        <v>21</v>
      </c>
      <c r="I39" s="43" t="s">
        <v>561</v>
      </c>
      <c r="J39" s="42"/>
      <c r="K39" s="42"/>
      <c r="L39" s="44"/>
      <c r="M39" s="44">
        <f>SUM(M40,M45,M47,M49)</f>
        <v>80050000</v>
      </c>
      <c r="N39" s="350">
        <f>SUM(N40,N45,N47,N49)</f>
        <v>-45000000</v>
      </c>
      <c r="O39" s="207" t="s">
        <v>977</v>
      </c>
      <c r="P39" s="384" t="s">
        <v>499</v>
      </c>
      <c r="Q39" s="384" t="s">
        <v>501</v>
      </c>
      <c r="S39" s="223"/>
    </row>
    <row r="40" spans="1:19" ht="13.2" x14ac:dyDescent="0.25">
      <c r="A40" s="1" t="s">
        <v>53</v>
      </c>
      <c r="B40" s="45" t="s">
        <v>523</v>
      </c>
      <c r="C40" s="46" t="s">
        <v>24</v>
      </c>
      <c r="D40" s="45"/>
      <c r="E40" s="45"/>
      <c r="F40" s="47"/>
      <c r="G40" s="121">
        <f>SUM(G41:G44)</f>
        <v>11050000</v>
      </c>
      <c r="H40" s="149" t="s">
        <v>523</v>
      </c>
      <c r="I40" s="46" t="s">
        <v>24</v>
      </c>
      <c r="J40" s="45"/>
      <c r="K40" s="45"/>
      <c r="L40" s="47"/>
      <c r="M40" s="47">
        <f>SUM(M41:M44)</f>
        <v>21050000</v>
      </c>
      <c r="N40" s="349">
        <f>SUM(N41:N44)</f>
        <v>-10000000</v>
      </c>
      <c r="O40" s="207" t="s">
        <v>977</v>
      </c>
      <c r="P40" s="180"/>
      <c r="Q40" s="180"/>
      <c r="S40" s="223" t="s">
        <v>501</v>
      </c>
    </row>
    <row r="41" spans="1:19" ht="13.2" x14ac:dyDescent="0.25">
      <c r="A41" s="1" t="s">
        <v>54</v>
      </c>
      <c r="B41" s="48"/>
      <c r="C41" s="49" t="s">
        <v>554</v>
      </c>
      <c r="D41" s="48">
        <v>100</v>
      </c>
      <c r="E41" s="48" t="s">
        <v>26</v>
      </c>
      <c r="F41" s="50">
        <v>75000</v>
      </c>
      <c r="G41" s="122">
        <f>ROUNDDOWN(D41*F41,-3)</f>
        <v>7500000</v>
      </c>
      <c r="H41" s="150"/>
      <c r="I41" s="201" t="s">
        <v>554</v>
      </c>
      <c r="J41" s="389">
        <v>200</v>
      </c>
      <c r="K41" s="202" t="s">
        <v>26</v>
      </c>
      <c r="L41" s="204">
        <v>75000</v>
      </c>
      <c r="M41" s="204">
        <f>ROUNDDOWN(J41*L41,-3)</f>
        <v>15000000</v>
      </c>
      <c r="N41" s="375">
        <f>Matrik[[#This Row],[JUMLAH]]-Matrik[[#This Row],[JUMLAH ]]</f>
        <v>-7500000</v>
      </c>
      <c r="O41" s="187" t="str">
        <f>IF(AND(ISBLANK(H41),N41&lt;&gt;0),"Rev detil","")</f>
        <v>Rev detil</v>
      </c>
      <c r="P41" s="180"/>
      <c r="Q41" s="180"/>
    </row>
    <row r="42" spans="1:19" ht="13.2" x14ac:dyDescent="0.25">
      <c r="A42" s="1" t="s">
        <v>56</v>
      </c>
      <c r="B42" s="48"/>
      <c r="C42" s="49" t="s">
        <v>562</v>
      </c>
      <c r="D42" s="48">
        <v>1</v>
      </c>
      <c r="E42" s="48" t="s">
        <v>120</v>
      </c>
      <c r="F42" s="50">
        <v>1500000</v>
      </c>
      <c r="G42" s="122">
        <f>ROUNDDOWN(D42*F42,-3)</f>
        <v>1500000</v>
      </c>
      <c r="H42" s="150"/>
      <c r="I42" s="201" t="s">
        <v>562</v>
      </c>
      <c r="J42" s="389">
        <v>2</v>
      </c>
      <c r="K42" s="202" t="s">
        <v>120</v>
      </c>
      <c r="L42" s="204">
        <v>1500000</v>
      </c>
      <c r="M42" s="204">
        <f>ROUNDDOWN(J42*L42,-3)</f>
        <v>3000000</v>
      </c>
      <c r="N42" s="375">
        <f>Matrik[[#This Row],[JUMLAH]]-Matrik[[#This Row],[JUMLAH ]]</f>
        <v>-1500000</v>
      </c>
      <c r="O42" s="187" t="str">
        <f>IF(AND(ISBLANK(H42),N42&lt;&gt;0),"Rev detil","")</f>
        <v>Rev detil</v>
      </c>
      <c r="P42" s="180"/>
      <c r="Q42" s="180"/>
    </row>
    <row r="43" spans="1:19" ht="13.2" x14ac:dyDescent="0.25">
      <c r="A43" s="1" t="s">
        <v>57</v>
      </c>
      <c r="B43" s="48"/>
      <c r="C43" s="49" t="s">
        <v>563</v>
      </c>
      <c r="D43" s="48">
        <v>1</v>
      </c>
      <c r="E43" s="48" t="s">
        <v>120</v>
      </c>
      <c r="F43" s="50">
        <v>1000000</v>
      </c>
      <c r="G43" s="122">
        <f>ROUNDDOWN(D43*F43,-3)</f>
        <v>1000000</v>
      </c>
      <c r="H43" s="150"/>
      <c r="I43" s="201" t="s">
        <v>563</v>
      </c>
      <c r="J43" s="389">
        <v>2</v>
      </c>
      <c r="K43" s="202" t="s">
        <v>120</v>
      </c>
      <c r="L43" s="204">
        <v>1000000</v>
      </c>
      <c r="M43" s="204">
        <f>ROUNDDOWN(J43*L43,-3)</f>
        <v>2000000</v>
      </c>
      <c r="N43" s="375">
        <f>Matrik[[#This Row],[JUMLAH]]-Matrik[[#This Row],[JUMLAH ]]</f>
        <v>-1000000</v>
      </c>
      <c r="O43" s="187" t="str">
        <f>IF(AND(ISBLANK(H43),N43&lt;&gt;0),"Rev detil","")</f>
        <v>Rev detil</v>
      </c>
      <c r="P43" s="180"/>
      <c r="Q43" s="180"/>
    </row>
    <row r="44" spans="1:19" ht="13.2" x14ac:dyDescent="0.25">
      <c r="A44" s="1" t="s">
        <v>58</v>
      </c>
      <c r="B44" s="48"/>
      <c r="C44" s="49" t="s">
        <v>564</v>
      </c>
      <c r="D44" s="48">
        <v>3</v>
      </c>
      <c r="E44" s="48" t="s">
        <v>59</v>
      </c>
      <c r="F44" s="50">
        <v>350000</v>
      </c>
      <c r="G44" s="122">
        <f>ROUNDDOWN(D44*F44,-3)</f>
        <v>1050000</v>
      </c>
      <c r="H44" s="150"/>
      <c r="I44" s="49" t="s">
        <v>564</v>
      </c>
      <c r="J44" s="48">
        <v>3</v>
      </c>
      <c r="K44" s="48" t="s">
        <v>59</v>
      </c>
      <c r="L44" s="50">
        <v>350000</v>
      </c>
      <c r="M44" s="50">
        <f>ROUNDDOWN(J44*L44,-3)</f>
        <v>1050000</v>
      </c>
      <c r="N44" s="247">
        <f>Matrik[[#This Row],[JUMLAH]]-Matrik[[#This Row],[JUMLAH ]]</f>
        <v>0</v>
      </c>
      <c r="O44" s="207" t="s">
        <v>977</v>
      </c>
      <c r="P44" s="180"/>
      <c r="Q44" s="180"/>
    </row>
    <row r="45" spans="1:19" ht="13.2" x14ac:dyDescent="0.25">
      <c r="A45" s="1" t="s">
        <v>1122</v>
      </c>
      <c r="B45" s="48"/>
      <c r="C45" s="49"/>
      <c r="D45" s="48"/>
      <c r="E45" s="48"/>
      <c r="F45" s="50"/>
      <c r="G45" s="122"/>
      <c r="H45" s="149" t="s">
        <v>524</v>
      </c>
      <c r="I45" s="46" t="s">
        <v>73</v>
      </c>
      <c r="J45" s="45"/>
      <c r="K45" s="45"/>
      <c r="L45" s="47"/>
      <c r="M45" s="47">
        <f>M46</f>
        <v>25000000</v>
      </c>
      <c r="N45" s="323">
        <f>N46</f>
        <v>-25000000</v>
      </c>
      <c r="O45" s="207"/>
      <c r="P45" s="180"/>
      <c r="Q45" s="180"/>
      <c r="S45" s="223" t="s">
        <v>501</v>
      </c>
    </row>
    <row r="46" spans="1:19" ht="13.2" x14ac:dyDescent="0.25">
      <c r="A46" s="1" t="s">
        <v>1123</v>
      </c>
      <c r="B46" s="48"/>
      <c r="C46" s="49"/>
      <c r="D46" s="48"/>
      <c r="E46" s="48"/>
      <c r="F46" s="50"/>
      <c r="G46" s="122"/>
      <c r="H46" s="150"/>
      <c r="I46" s="201" t="s">
        <v>1116</v>
      </c>
      <c r="J46" s="390">
        <v>1</v>
      </c>
      <c r="K46" s="202" t="s">
        <v>120</v>
      </c>
      <c r="L46" s="204">
        <v>25000000</v>
      </c>
      <c r="M46" s="204">
        <f>ROUNDDOWN(J46*L46,-3)</f>
        <v>25000000</v>
      </c>
      <c r="N46" s="247">
        <f>Matrik[[#This Row],[JUMLAH]]-Matrik[[#This Row],[JUMLAH ]]</f>
        <v>-25000000</v>
      </c>
      <c r="O46" s="187" t="str">
        <f>IF(AND(ISBLANK(H46),N46&lt;&gt;0),"Rev","")</f>
        <v>Rev</v>
      </c>
      <c r="P46" s="180"/>
      <c r="Q46" s="180"/>
    </row>
    <row r="47" spans="1:19" ht="13.2" x14ac:dyDescent="0.25">
      <c r="A47" s="1" t="s">
        <v>991</v>
      </c>
      <c r="B47" s="48"/>
      <c r="C47" s="49"/>
      <c r="D47" s="48"/>
      <c r="E47" s="48"/>
      <c r="F47" s="50"/>
      <c r="G47" s="122"/>
      <c r="H47" s="153" t="s">
        <v>528</v>
      </c>
      <c r="I47" s="58" t="s">
        <v>31</v>
      </c>
      <c r="J47" s="306"/>
      <c r="K47" s="57"/>
      <c r="L47" s="59"/>
      <c r="M47" s="59">
        <f>M48</f>
        <v>10000000</v>
      </c>
      <c r="N47" s="325">
        <f>N48</f>
        <v>-10000000</v>
      </c>
      <c r="O47" s="207"/>
      <c r="P47" s="180"/>
      <c r="Q47" s="180"/>
      <c r="S47" s="223" t="s">
        <v>501</v>
      </c>
    </row>
    <row r="48" spans="1:19" ht="13.2" x14ac:dyDescent="0.25">
      <c r="A48" s="1" t="s">
        <v>1124</v>
      </c>
      <c r="B48" s="48"/>
      <c r="C48" s="49"/>
      <c r="D48" s="48"/>
      <c r="E48" s="48"/>
      <c r="F48" s="50"/>
      <c r="G48" s="122"/>
      <c r="H48" s="150"/>
      <c r="I48" s="201" t="s">
        <v>558</v>
      </c>
      <c r="J48" s="390">
        <v>10</v>
      </c>
      <c r="K48" s="202" t="s">
        <v>33</v>
      </c>
      <c r="L48" s="204">
        <v>1000000</v>
      </c>
      <c r="M48" s="204">
        <f>ROUNDDOWN(J48*L48,-3)</f>
        <v>10000000</v>
      </c>
      <c r="N48" s="247">
        <f>Matrik[[#This Row],[JUMLAH]]-Matrik[[#This Row],[JUMLAH ]]</f>
        <v>-10000000</v>
      </c>
      <c r="O48" s="187" t="str">
        <f>IF(AND(ISBLANK(H48),N48&lt;&gt;0),"Rev","")</f>
        <v>Rev</v>
      </c>
      <c r="P48" s="180"/>
      <c r="Q48" s="180"/>
    </row>
    <row r="49" spans="1:19" ht="13.2" x14ac:dyDescent="0.25">
      <c r="A49" s="1" t="s">
        <v>60</v>
      </c>
      <c r="B49" s="51" t="s">
        <v>525</v>
      </c>
      <c r="C49" s="52" t="s">
        <v>35</v>
      </c>
      <c r="D49" s="51"/>
      <c r="E49" s="51"/>
      <c r="F49" s="53"/>
      <c r="G49" s="123">
        <f>G50</f>
        <v>24000000</v>
      </c>
      <c r="H49" s="151" t="s">
        <v>525</v>
      </c>
      <c r="I49" s="52" t="s">
        <v>35</v>
      </c>
      <c r="J49" s="51"/>
      <c r="K49" s="51"/>
      <c r="L49" s="53"/>
      <c r="M49" s="53">
        <f>M50</f>
        <v>24000000</v>
      </c>
      <c r="N49" s="324">
        <f>N50</f>
        <v>0</v>
      </c>
      <c r="O49" s="207" t="s">
        <v>977</v>
      </c>
      <c r="P49" s="180"/>
      <c r="Q49" s="180"/>
      <c r="S49" s="223" t="s">
        <v>501</v>
      </c>
    </row>
    <row r="50" spans="1:19" ht="26.4" x14ac:dyDescent="0.25">
      <c r="A50" s="1" t="s">
        <v>61</v>
      </c>
      <c r="B50" s="48"/>
      <c r="C50" s="49" t="s">
        <v>565</v>
      </c>
      <c r="D50" s="48">
        <v>6</v>
      </c>
      <c r="E50" s="48" t="s">
        <v>26</v>
      </c>
      <c r="F50" s="50">
        <v>4000000</v>
      </c>
      <c r="G50" s="122">
        <f>ROUNDDOWN(D50*F50,-3)</f>
        <v>24000000</v>
      </c>
      <c r="H50" s="150"/>
      <c r="I50" s="49" t="s">
        <v>565</v>
      </c>
      <c r="J50" s="48">
        <v>6</v>
      </c>
      <c r="K50" s="48" t="s">
        <v>26</v>
      </c>
      <c r="L50" s="50">
        <v>4000000</v>
      </c>
      <c r="M50" s="50">
        <f>ROUNDDOWN(J50*L50,-3)</f>
        <v>24000000</v>
      </c>
      <c r="N50" s="247">
        <f>Matrik[[#This Row],[JUMLAH]]-Matrik[[#This Row],[JUMLAH ]]</f>
        <v>0</v>
      </c>
      <c r="O50" s="178" t="str">
        <f>IF(AND(ISBLANK(H50),N50&lt;&gt;0),"Rev","")</f>
        <v/>
      </c>
      <c r="P50" s="181"/>
      <c r="Q50" s="180"/>
    </row>
    <row r="51" spans="1:19" ht="13.2" x14ac:dyDescent="0.25">
      <c r="A51" s="1" t="s">
        <v>62</v>
      </c>
      <c r="B51" s="54" t="s">
        <v>38</v>
      </c>
      <c r="C51" s="55" t="s">
        <v>566</v>
      </c>
      <c r="D51" s="54"/>
      <c r="E51" s="54"/>
      <c r="F51" s="56"/>
      <c r="G51" s="124">
        <f>SUM(G52,G57,G59)</f>
        <v>83752000</v>
      </c>
      <c r="H51" s="152" t="s">
        <v>38</v>
      </c>
      <c r="I51" s="55" t="s">
        <v>566</v>
      </c>
      <c r="J51" s="54"/>
      <c r="K51" s="54"/>
      <c r="L51" s="56"/>
      <c r="M51" s="56">
        <f>SUM(M52,M57,M59)</f>
        <v>107252000</v>
      </c>
      <c r="N51" s="351">
        <f>SUM(N52,N57,N59)</f>
        <v>-23500000</v>
      </c>
      <c r="O51" s="207" t="s">
        <v>977</v>
      </c>
      <c r="P51" s="384" t="s">
        <v>499</v>
      </c>
      <c r="Q51" s="384" t="s">
        <v>501</v>
      </c>
      <c r="S51" s="223"/>
    </row>
    <row r="52" spans="1:19" ht="13.2" x14ac:dyDescent="0.25">
      <c r="A52" s="1" t="s">
        <v>567</v>
      </c>
      <c r="B52" s="51" t="s">
        <v>523</v>
      </c>
      <c r="C52" s="52" t="s">
        <v>24</v>
      </c>
      <c r="D52" s="51"/>
      <c r="E52" s="51"/>
      <c r="F52" s="53"/>
      <c r="G52" s="123">
        <f>SUM(G53:G56)</f>
        <v>13500000</v>
      </c>
      <c r="H52" s="151" t="s">
        <v>523</v>
      </c>
      <c r="I52" s="52" t="s">
        <v>24</v>
      </c>
      <c r="J52" s="51"/>
      <c r="K52" s="51"/>
      <c r="L52" s="53"/>
      <c r="M52" s="53">
        <f>SUM(M53:M56)</f>
        <v>21000000</v>
      </c>
      <c r="N52" s="352">
        <f>SUM(N53:N56)</f>
        <v>-7500000</v>
      </c>
      <c r="O52" s="207" t="s">
        <v>977</v>
      </c>
      <c r="P52" s="180"/>
      <c r="Q52" s="180"/>
      <c r="S52" s="223" t="s">
        <v>501</v>
      </c>
    </row>
    <row r="53" spans="1:19" ht="13.2" x14ac:dyDescent="0.25">
      <c r="A53" s="1" t="s">
        <v>568</v>
      </c>
      <c r="B53" s="48"/>
      <c r="C53" s="49" t="s">
        <v>554</v>
      </c>
      <c r="D53" s="48">
        <v>100</v>
      </c>
      <c r="E53" s="48" t="s">
        <v>26</v>
      </c>
      <c r="F53" s="50">
        <v>75000</v>
      </c>
      <c r="G53" s="122">
        <f>ROUNDDOWN(D53*F53,-3)</f>
        <v>7500000</v>
      </c>
      <c r="H53" s="150"/>
      <c r="I53" s="201" t="s">
        <v>554</v>
      </c>
      <c r="J53" s="389">
        <v>200</v>
      </c>
      <c r="K53" s="202" t="s">
        <v>26</v>
      </c>
      <c r="L53" s="204">
        <v>75000</v>
      </c>
      <c r="M53" s="204">
        <f>ROUNDDOWN(J53*L53,-3)</f>
        <v>15000000</v>
      </c>
      <c r="N53" s="375">
        <f>Matrik[[#This Row],[JUMLAH]]-Matrik[[#This Row],[JUMLAH ]]</f>
        <v>-7500000</v>
      </c>
      <c r="O53" s="187" t="str">
        <f>IF(AND(ISBLANK(H53),N53&lt;&gt;0),"Rev detil","")</f>
        <v>Rev detil</v>
      </c>
      <c r="P53" s="180"/>
      <c r="Q53" s="180"/>
    </row>
    <row r="54" spans="1:19" ht="13.2" x14ac:dyDescent="0.25">
      <c r="A54" s="1" t="s">
        <v>569</v>
      </c>
      <c r="B54" s="48"/>
      <c r="C54" s="49" t="s">
        <v>562</v>
      </c>
      <c r="D54" s="48">
        <v>2</v>
      </c>
      <c r="E54" s="48" t="s">
        <v>120</v>
      </c>
      <c r="F54" s="50">
        <v>1500000</v>
      </c>
      <c r="G54" s="122">
        <f>ROUNDDOWN(D54*F54,-3)</f>
        <v>3000000</v>
      </c>
      <c r="H54" s="150"/>
      <c r="I54" s="49" t="s">
        <v>562</v>
      </c>
      <c r="J54" s="48">
        <v>2</v>
      </c>
      <c r="K54" s="48" t="s">
        <v>120</v>
      </c>
      <c r="L54" s="50">
        <v>1500000</v>
      </c>
      <c r="M54" s="50">
        <f>ROUNDDOWN(J54*L54,-3)</f>
        <v>3000000</v>
      </c>
      <c r="N54" s="247">
        <f>Matrik[[#This Row],[JUMLAH]]-Matrik[[#This Row],[JUMLAH ]]</f>
        <v>0</v>
      </c>
      <c r="O54" s="207" t="s">
        <v>977</v>
      </c>
      <c r="P54" s="180"/>
      <c r="Q54" s="180"/>
    </row>
    <row r="55" spans="1:19" ht="13.2" x14ac:dyDescent="0.25">
      <c r="A55" s="1" t="s">
        <v>570</v>
      </c>
      <c r="B55" s="48"/>
      <c r="C55" s="49" t="s">
        <v>563</v>
      </c>
      <c r="D55" s="48">
        <v>2</v>
      </c>
      <c r="E55" s="48" t="s">
        <v>120</v>
      </c>
      <c r="F55" s="50">
        <v>1000000</v>
      </c>
      <c r="G55" s="122">
        <f>ROUNDDOWN(D55*F55,-3)</f>
        <v>2000000</v>
      </c>
      <c r="H55" s="150"/>
      <c r="I55" s="49" t="s">
        <v>563</v>
      </c>
      <c r="J55" s="48">
        <v>2</v>
      </c>
      <c r="K55" s="48" t="s">
        <v>120</v>
      </c>
      <c r="L55" s="50">
        <v>1000000</v>
      </c>
      <c r="M55" s="50">
        <f>ROUNDDOWN(J55*L55,-3)</f>
        <v>2000000</v>
      </c>
      <c r="N55" s="247">
        <f>Matrik[[#This Row],[JUMLAH]]-Matrik[[#This Row],[JUMLAH ]]</f>
        <v>0</v>
      </c>
      <c r="O55" s="207" t="s">
        <v>977</v>
      </c>
      <c r="P55" s="180"/>
      <c r="Q55" s="180"/>
    </row>
    <row r="56" spans="1:19" ht="13.2" x14ac:dyDescent="0.25">
      <c r="A56" s="22" t="s">
        <v>571</v>
      </c>
      <c r="B56" s="48"/>
      <c r="C56" s="49" t="s">
        <v>572</v>
      </c>
      <c r="D56" s="48">
        <v>4</v>
      </c>
      <c r="E56" s="48" t="s">
        <v>59</v>
      </c>
      <c r="F56" s="50">
        <v>250000</v>
      </c>
      <c r="G56" s="122">
        <f>ROUNDDOWN(D56*F56,-3)</f>
        <v>1000000</v>
      </c>
      <c r="H56" s="150"/>
      <c r="I56" s="49" t="s">
        <v>572</v>
      </c>
      <c r="J56" s="48">
        <v>4</v>
      </c>
      <c r="K56" s="48" t="s">
        <v>59</v>
      </c>
      <c r="L56" s="50">
        <v>250000</v>
      </c>
      <c r="M56" s="50">
        <f>ROUNDDOWN(J56*L56,-3)</f>
        <v>1000000</v>
      </c>
      <c r="N56" s="247">
        <f>Matrik[[#This Row],[JUMLAH]]-Matrik[[#This Row],[JUMLAH ]]</f>
        <v>0</v>
      </c>
      <c r="O56" s="207" t="s">
        <v>977</v>
      </c>
      <c r="P56" s="180"/>
      <c r="Q56" s="180"/>
    </row>
    <row r="57" spans="1:19" ht="13.2" x14ac:dyDescent="0.25">
      <c r="A57" s="1" t="s">
        <v>573</v>
      </c>
      <c r="B57" s="57" t="s">
        <v>528</v>
      </c>
      <c r="C57" s="58" t="s">
        <v>31</v>
      </c>
      <c r="D57" s="57"/>
      <c r="E57" s="57"/>
      <c r="F57" s="59"/>
      <c r="G57" s="125">
        <f>G58</f>
        <v>4000000</v>
      </c>
      <c r="H57" s="153" t="s">
        <v>528</v>
      </c>
      <c r="I57" s="58" t="s">
        <v>31</v>
      </c>
      <c r="J57" s="57"/>
      <c r="K57" s="57"/>
      <c r="L57" s="59"/>
      <c r="M57" s="59">
        <f>M58</f>
        <v>20000000</v>
      </c>
      <c r="N57" s="325">
        <f>N58</f>
        <v>-16000000</v>
      </c>
      <c r="O57" s="207" t="s">
        <v>977</v>
      </c>
      <c r="P57" s="180"/>
      <c r="Q57" s="180"/>
      <c r="S57" s="223" t="s">
        <v>501</v>
      </c>
    </row>
    <row r="58" spans="1:19" ht="13.2" x14ac:dyDescent="0.25">
      <c r="A58" s="1" t="s">
        <v>574</v>
      </c>
      <c r="B58" s="48"/>
      <c r="C58" s="49" t="s">
        <v>558</v>
      </c>
      <c r="D58" s="48">
        <v>4</v>
      </c>
      <c r="E58" s="48" t="s">
        <v>33</v>
      </c>
      <c r="F58" s="50">
        <v>1000000</v>
      </c>
      <c r="G58" s="122">
        <f>ROUNDDOWN(D58*F58,-3)</f>
        <v>4000000</v>
      </c>
      <c r="H58" s="150"/>
      <c r="I58" s="201" t="s">
        <v>558</v>
      </c>
      <c r="J58" s="389">
        <v>20</v>
      </c>
      <c r="K58" s="202" t="s">
        <v>33</v>
      </c>
      <c r="L58" s="204">
        <v>1000000</v>
      </c>
      <c r="M58" s="204">
        <f>ROUNDDOWN(J58*L58,-3)</f>
        <v>20000000</v>
      </c>
      <c r="N58" s="247">
        <f>Matrik[[#This Row],[JUMLAH]]-Matrik[[#This Row],[JUMLAH ]]</f>
        <v>-16000000</v>
      </c>
      <c r="O58" s="187" t="str">
        <f>IF(AND(ISBLANK(H58),N58&lt;&gt;0),"Rev","")</f>
        <v>Rev</v>
      </c>
      <c r="P58" s="180"/>
      <c r="Q58" s="180"/>
    </row>
    <row r="59" spans="1:19" ht="13.2" x14ac:dyDescent="0.25">
      <c r="A59" s="1" t="s">
        <v>63</v>
      </c>
      <c r="B59" s="51" t="s">
        <v>525</v>
      </c>
      <c r="C59" s="52" t="s">
        <v>35</v>
      </c>
      <c r="D59" s="51"/>
      <c r="E59" s="51"/>
      <c r="F59" s="53"/>
      <c r="G59" s="123">
        <f>G60</f>
        <v>66252000</v>
      </c>
      <c r="H59" s="151" t="s">
        <v>525</v>
      </c>
      <c r="I59" s="52" t="s">
        <v>35</v>
      </c>
      <c r="J59" s="51"/>
      <c r="K59" s="51"/>
      <c r="L59" s="53"/>
      <c r="M59" s="53">
        <f>M60</f>
        <v>66252000</v>
      </c>
      <c r="N59" s="324">
        <f>N60</f>
        <v>0</v>
      </c>
      <c r="O59" s="207" t="s">
        <v>977</v>
      </c>
      <c r="P59" s="180"/>
      <c r="Q59" s="180"/>
      <c r="S59" s="223" t="s">
        <v>501</v>
      </c>
    </row>
    <row r="60" spans="1:19" ht="13.2" x14ac:dyDescent="0.25">
      <c r="A60" s="1" t="s">
        <v>64</v>
      </c>
      <c r="B60" s="48"/>
      <c r="C60" s="49" t="s">
        <v>575</v>
      </c>
      <c r="D60" s="48">
        <v>12</v>
      </c>
      <c r="E60" s="48" t="s">
        <v>26</v>
      </c>
      <c r="F60" s="50">
        <v>5521000</v>
      </c>
      <c r="G60" s="122">
        <f>ROUNDDOWN(D60*F60,-3)</f>
        <v>66252000</v>
      </c>
      <c r="H60" s="150"/>
      <c r="I60" s="49" t="s">
        <v>575</v>
      </c>
      <c r="J60" s="48">
        <v>12</v>
      </c>
      <c r="K60" s="48" t="s">
        <v>26</v>
      </c>
      <c r="L60" s="50">
        <v>5521000</v>
      </c>
      <c r="M60" s="50">
        <f>ROUNDDOWN(J60*L60,-3)</f>
        <v>66252000</v>
      </c>
      <c r="N60" s="247">
        <f>Matrik[[#This Row],[JUMLAH]]-Matrik[[#This Row],[JUMLAH ]]</f>
        <v>0</v>
      </c>
      <c r="O60" s="178" t="str">
        <f>IF(AND(ISBLANK(H60),N60&lt;&gt;0),"Rev","")</f>
        <v/>
      </c>
      <c r="P60" s="180"/>
      <c r="Q60" s="180"/>
    </row>
    <row r="61" spans="1:19" ht="13.2" x14ac:dyDescent="0.25">
      <c r="A61" s="1" t="s">
        <v>65</v>
      </c>
      <c r="B61" s="60" t="s">
        <v>66</v>
      </c>
      <c r="C61" s="61" t="s">
        <v>67</v>
      </c>
      <c r="D61" s="60"/>
      <c r="E61" s="60" t="s">
        <v>553</v>
      </c>
      <c r="F61" s="62"/>
      <c r="G61" s="126">
        <f>SUM(G62,G77)</f>
        <v>475336000</v>
      </c>
      <c r="H61" s="154" t="s">
        <v>66</v>
      </c>
      <c r="I61" s="61" t="s">
        <v>67</v>
      </c>
      <c r="J61" s="60"/>
      <c r="K61" s="60" t="s">
        <v>553</v>
      </c>
      <c r="L61" s="62"/>
      <c r="M61" s="62">
        <f>SUM(M62,M77)</f>
        <v>475336000</v>
      </c>
      <c r="N61" s="335">
        <f>SUM(N62,N77)</f>
        <v>0</v>
      </c>
      <c r="O61" s="207" t="s">
        <v>977</v>
      </c>
      <c r="P61" s="180"/>
      <c r="Q61" s="180"/>
    </row>
    <row r="62" spans="1:19" ht="13.2" x14ac:dyDescent="0.25">
      <c r="A62" s="1" t="s">
        <v>68</v>
      </c>
      <c r="B62" s="54" t="s">
        <v>21</v>
      </c>
      <c r="C62" s="55" t="s">
        <v>576</v>
      </c>
      <c r="D62" s="54"/>
      <c r="E62" s="54"/>
      <c r="F62" s="56"/>
      <c r="G62" s="124">
        <f>SUM(G63,G71,G73,G75)</f>
        <v>404820000</v>
      </c>
      <c r="H62" s="152" t="s">
        <v>21</v>
      </c>
      <c r="I62" s="55" t="s">
        <v>576</v>
      </c>
      <c r="J62" s="54"/>
      <c r="K62" s="54"/>
      <c r="L62" s="56"/>
      <c r="M62" s="56">
        <f>SUM(M63,M69,M71,M73,M75)</f>
        <v>404820000</v>
      </c>
      <c r="N62" s="326">
        <f>SUM(N63,N69,N71,N73,N75)</f>
        <v>0</v>
      </c>
      <c r="O62" s="207" t="s">
        <v>977</v>
      </c>
      <c r="P62" s="384" t="s">
        <v>502</v>
      </c>
      <c r="Q62" s="384" t="s">
        <v>503</v>
      </c>
      <c r="S62" s="223"/>
    </row>
    <row r="63" spans="1:19" ht="13.2" x14ac:dyDescent="0.25">
      <c r="A63" s="1" t="s">
        <v>69</v>
      </c>
      <c r="B63" s="51" t="s">
        <v>523</v>
      </c>
      <c r="C63" s="52" t="s">
        <v>24</v>
      </c>
      <c r="D63" s="51"/>
      <c r="E63" s="51"/>
      <c r="F63" s="53"/>
      <c r="G63" s="123">
        <f>SUM(G64:G68)</f>
        <v>74000000</v>
      </c>
      <c r="H63" s="151" t="s">
        <v>523</v>
      </c>
      <c r="I63" s="52" t="s">
        <v>24</v>
      </c>
      <c r="J63" s="51"/>
      <c r="K63" s="51"/>
      <c r="L63" s="53"/>
      <c r="M63" s="53">
        <f>SUM(M64:M68)</f>
        <v>43000000</v>
      </c>
      <c r="N63" s="324">
        <f>SUM(N64:N68)</f>
        <v>31000000</v>
      </c>
      <c r="O63" s="207" t="s">
        <v>977</v>
      </c>
      <c r="P63" s="180"/>
      <c r="Q63" s="180"/>
      <c r="S63" s="223" t="s">
        <v>503</v>
      </c>
    </row>
    <row r="64" spans="1:19" ht="13.2" x14ac:dyDescent="0.25">
      <c r="A64" s="1" t="s">
        <v>70</v>
      </c>
      <c r="B64" s="48"/>
      <c r="C64" s="49" t="s">
        <v>554</v>
      </c>
      <c r="D64" s="48">
        <v>200</v>
      </c>
      <c r="E64" s="48" t="s">
        <v>26</v>
      </c>
      <c r="F64" s="50">
        <v>75000</v>
      </c>
      <c r="G64" s="122">
        <f>ROUNDDOWN(D64*F64,-3)</f>
        <v>15000000</v>
      </c>
      <c r="H64" s="150"/>
      <c r="I64" s="49" t="s">
        <v>554</v>
      </c>
      <c r="J64" s="48">
        <v>200</v>
      </c>
      <c r="K64" s="48" t="s">
        <v>26</v>
      </c>
      <c r="L64" s="50">
        <v>75000</v>
      </c>
      <c r="M64" s="50">
        <f>ROUNDDOWN(J64*L64,-3)</f>
        <v>15000000</v>
      </c>
      <c r="N64" s="247">
        <f>Matrik[[#This Row],[JUMLAH]]-Matrik[[#This Row],[JUMLAH ]]</f>
        <v>0</v>
      </c>
      <c r="O64" s="207" t="s">
        <v>977</v>
      </c>
      <c r="P64" s="180"/>
      <c r="Q64" s="180"/>
    </row>
    <row r="65" spans="1:19" ht="13.2" x14ac:dyDescent="0.25">
      <c r="A65" s="1" t="s">
        <v>71</v>
      </c>
      <c r="B65" s="48"/>
      <c r="C65" s="49" t="s">
        <v>555</v>
      </c>
      <c r="D65" s="48">
        <v>8</v>
      </c>
      <c r="E65" s="48" t="s">
        <v>120</v>
      </c>
      <c r="F65" s="50">
        <v>1000000</v>
      </c>
      <c r="G65" s="122">
        <f>ROUNDDOWN(D65*F65,-3)</f>
        <v>8000000</v>
      </c>
      <c r="H65" s="150"/>
      <c r="I65" s="49" t="s">
        <v>555</v>
      </c>
      <c r="J65" s="48">
        <v>8</v>
      </c>
      <c r="K65" s="48" t="s">
        <v>120</v>
      </c>
      <c r="L65" s="50">
        <v>1000000</v>
      </c>
      <c r="M65" s="50">
        <f>ROUNDDOWN(J65*L65,-3)</f>
        <v>8000000</v>
      </c>
      <c r="N65" s="376">
        <f>Matrik[[#This Row],[JUMLAH]]-Matrik[[#This Row],[JUMLAH ]]</f>
        <v>0</v>
      </c>
      <c r="O65" s="187" t="str">
        <f>IF(AND(ISBLANK(H65),N65&lt;&gt;0),"Rev detil","")</f>
        <v/>
      </c>
      <c r="P65" s="180"/>
      <c r="Q65" s="180"/>
    </row>
    <row r="66" spans="1:19" ht="13.2" x14ac:dyDescent="0.25">
      <c r="A66" s="1" t="s">
        <v>72</v>
      </c>
      <c r="B66" s="48"/>
      <c r="C66" s="49" t="s">
        <v>556</v>
      </c>
      <c r="D66" s="48">
        <v>8</v>
      </c>
      <c r="E66" s="48" t="s">
        <v>120</v>
      </c>
      <c r="F66" s="50">
        <v>1500000</v>
      </c>
      <c r="G66" s="122">
        <f>ROUNDDOWN(D66*F66,-3)</f>
        <v>12000000</v>
      </c>
      <c r="H66" s="150"/>
      <c r="I66" s="49" t="s">
        <v>556</v>
      </c>
      <c r="J66" s="48">
        <v>8</v>
      </c>
      <c r="K66" s="48" t="s">
        <v>120</v>
      </c>
      <c r="L66" s="50">
        <v>1500000</v>
      </c>
      <c r="M66" s="50">
        <f>ROUNDDOWN(J66*L66,-3)</f>
        <v>12000000</v>
      </c>
      <c r="N66" s="376">
        <f>Matrik[[#This Row],[JUMLAH]]-Matrik[[#This Row],[JUMLAH ]]</f>
        <v>0</v>
      </c>
      <c r="O66" s="187" t="str">
        <f>IF(AND(ISBLANK(H66),N66&lt;&gt;0),"Rev detil","")</f>
        <v/>
      </c>
      <c r="P66" s="180"/>
      <c r="Q66" s="180"/>
    </row>
    <row r="67" spans="1:19" ht="13.2" x14ac:dyDescent="0.25">
      <c r="A67" s="1" t="s">
        <v>577</v>
      </c>
      <c r="B67" s="48"/>
      <c r="C67" s="49" t="s">
        <v>557</v>
      </c>
      <c r="D67" s="48">
        <v>8</v>
      </c>
      <c r="E67" s="48" t="s">
        <v>120</v>
      </c>
      <c r="F67" s="50">
        <v>1000000</v>
      </c>
      <c r="G67" s="122">
        <f>ROUNDDOWN(D67*F67,-3)</f>
        <v>8000000</v>
      </c>
      <c r="H67" s="150"/>
      <c r="I67" s="49" t="s">
        <v>557</v>
      </c>
      <c r="J67" s="48">
        <v>8</v>
      </c>
      <c r="K67" s="48" t="s">
        <v>120</v>
      </c>
      <c r="L67" s="50">
        <v>1000000</v>
      </c>
      <c r="M67" s="50">
        <f>ROUNDDOWN(J67*L67,-3)</f>
        <v>8000000</v>
      </c>
      <c r="N67" s="376">
        <f>Matrik[[#This Row],[JUMLAH]]-Matrik[[#This Row],[JUMLAH ]]</f>
        <v>0</v>
      </c>
      <c r="O67" s="187" t="str">
        <f>IF(AND(ISBLANK(H67),N67&lt;&gt;0),"Rev detil","")</f>
        <v/>
      </c>
      <c r="P67" s="180"/>
      <c r="Q67" s="180"/>
    </row>
    <row r="68" spans="1:19" ht="13.2" x14ac:dyDescent="0.25">
      <c r="A68" s="1" t="s">
        <v>578</v>
      </c>
      <c r="B68" s="48"/>
      <c r="C68" s="49" t="s">
        <v>579</v>
      </c>
      <c r="D68" s="48">
        <v>62</v>
      </c>
      <c r="E68" s="48" t="s">
        <v>580</v>
      </c>
      <c r="F68" s="50">
        <v>500000</v>
      </c>
      <c r="G68" s="122">
        <f>ROUNDDOWN(D68*F68,-3)</f>
        <v>31000000</v>
      </c>
      <c r="H68" s="150"/>
      <c r="I68" s="217"/>
      <c r="J68" s="391"/>
      <c r="K68" s="218"/>
      <c r="L68" s="219"/>
      <c r="M68" s="219"/>
      <c r="N68" s="374">
        <f>Matrik[[#This Row],[JUMLAH]]-Matrik[[#This Row],[JUMLAH ]]</f>
        <v>31000000</v>
      </c>
      <c r="O68" s="187" t="str">
        <f>IF(AND(ISBLANK(H68),N68&lt;&gt;0),"Rev detil","")</f>
        <v>Rev detil</v>
      </c>
      <c r="P68" s="180"/>
      <c r="Q68" s="180"/>
    </row>
    <row r="69" spans="1:19" ht="13.2" x14ac:dyDescent="0.25">
      <c r="A69" s="1" t="s">
        <v>992</v>
      </c>
      <c r="B69" s="48"/>
      <c r="C69" s="49"/>
      <c r="D69" s="48"/>
      <c r="E69" s="48"/>
      <c r="F69" s="50"/>
      <c r="G69" s="122"/>
      <c r="H69" s="149" t="s">
        <v>524</v>
      </c>
      <c r="I69" s="46" t="s">
        <v>73</v>
      </c>
      <c r="J69" s="45"/>
      <c r="K69" s="45"/>
      <c r="L69" s="47"/>
      <c r="M69" s="47">
        <f>M70</f>
        <v>31000000</v>
      </c>
      <c r="N69" s="349">
        <f>N70</f>
        <v>-31000000</v>
      </c>
      <c r="O69" s="207" t="s">
        <v>977</v>
      </c>
      <c r="P69" s="180"/>
      <c r="Q69" s="180"/>
      <c r="S69" s="223" t="s">
        <v>503</v>
      </c>
    </row>
    <row r="70" spans="1:19" ht="13.2" x14ac:dyDescent="0.25">
      <c r="A70" s="1" t="s">
        <v>1125</v>
      </c>
      <c r="B70" s="48"/>
      <c r="C70" s="49"/>
      <c r="D70" s="48"/>
      <c r="E70" s="48"/>
      <c r="F70" s="50"/>
      <c r="G70" s="122"/>
      <c r="H70" s="150"/>
      <c r="I70" s="201" t="s">
        <v>953</v>
      </c>
      <c r="J70" s="389">
        <v>1</v>
      </c>
      <c r="K70" s="202" t="s">
        <v>120</v>
      </c>
      <c r="L70" s="204">
        <v>31000000</v>
      </c>
      <c r="M70" s="204">
        <f>ROUNDDOWN(J70*L70,-3)</f>
        <v>31000000</v>
      </c>
      <c r="N70" s="375">
        <f>Matrik[[#This Row],[JUMLAH]]-Matrik[[#This Row],[JUMLAH ]]</f>
        <v>-31000000</v>
      </c>
      <c r="O70" s="187" t="str">
        <f>IF(AND(ISBLANK(H70),N70&lt;&gt;0),"Rev detil","")</f>
        <v>Rev detil</v>
      </c>
      <c r="P70" s="180"/>
      <c r="Q70" s="180"/>
    </row>
    <row r="71" spans="1:19" ht="13.2" x14ac:dyDescent="0.25">
      <c r="A71" s="1" t="s">
        <v>75</v>
      </c>
      <c r="B71" s="51" t="s">
        <v>528</v>
      </c>
      <c r="C71" s="52" t="s">
        <v>31</v>
      </c>
      <c r="D71" s="51"/>
      <c r="E71" s="51"/>
      <c r="F71" s="53"/>
      <c r="G71" s="123">
        <f>G72</f>
        <v>25200000</v>
      </c>
      <c r="H71" s="151" t="s">
        <v>528</v>
      </c>
      <c r="I71" s="52" t="s">
        <v>31</v>
      </c>
      <c r="J71" s="51"/>
      <c r="K71" s="51"/>
      <c r="L71" s="53"/>
      <c r="M71" s="53">
        <f>M72</f>
        <v>25200000</v>
      </c>
      <c r="N71" s="324">
        <f>N72</f>
        <v>0</v>
      </c>
      <c r="O71" s="207" t="s">
        <v>977</v>
      </c>
      <c r="P71" s="180"/>
      <c r="Q71" s="180"/>
      <c r="S71" s="223" t="s">
        <v>503</v>
      </c>
    </row>
    <row r="72" spans="1:19" ht="13.2" x14ac:dyDescent="0.25">
      <c r="A72" s="1" t="s">
        <v>76</v>
      </c>
      <c r="B72" s="48"/>
      <c r="C72" s="49" t="s">
        <v>558</v>
      </c>
      <c r="D72" s="48">
        <v>28</v>
      </c>
      <c r="E72" s="48" t="s">
        <v>33</v>
      </c>
      <c r="F72" s="50">
        <v>900000</v>
      </c>
      <c r="G72" s="122">
        <f>ROUNDDOWN(D72*F72,-3)</f>
        <v>25200000</v>
      </c>
      <c r="H72" s="150"/>
      <c r="I72" s="49" t="s">
        <v>558</v>
      </c>
      <c r="J72" s="48">
        <v>28</v>
      </c>
      <c r="K72" s="48" t="s">
        <v>33</v>
      </c>
      <c r="L72" s="50">
        <v>900000</v>
      </c>
      <c r="M72" s="50">
        <f>ROUNDDOWN(J72*L72,-3)</f>
        <v>25200000</v>
      </c>
      <c r="N72" s="376">
        <f>Matrik[[#This Row],[JUMLAH]]-Matrik[[#This Row],[JUMLAH ]]</f>
        <v>0</v>
      </c>
      <c r="O72" s="187" t="str">
        <f>IF(AND(ISBLANK(H72),N72&lt;&gt;0),"Rev detil","")</f>
        <v/>
      </c>
      <c r="P72" s="180"/>
      <c r="Q72" s="180"/>
    </row>
    <row r="73" spans="1:19" ht="13.2" x14ac:dyDescent="0.25">
      <c r="A73" s="1" t="s">
        <v>77</v>
      </c>
      <c r="B73" s="51" t="s">
        <v>525</v>
      </c>
      <c r="C73" s="52" t="s">
        <v>35</v>
      </c>
      <c r="D73" s="51"/>
      <c r="E73" s="51"/>
      <c r="F73" s="53"/>
      <c r="G73" s="123">
        <f>G74</f>
        <v>304120000</v>
      </c>
      <c r="H73" s="151" t="s">
        <v>525</v>
      </c>
      <c r="I73" s="52" t="s">
        <v>35</v>
      </c>
      <c r="J73" s="51"/>
      <c r="K73" s="51"/>
      <c r="L73" s="53"/>
      <c r="M73" s="53">
        <f>M74</f>
        <v>304120000</v>
      </c>
      <c r="N73" s="324">
        <f>N74</f>
        <v>0</v>
      </c>
      <c r="O73" s="207" t="s">
        <v>977</v>
      </c>
      <c r="P73" s="180"/>
      <c r="Q73" s="180"/>
      <c r="S73" s="223" t="s">
        <v>503</v>
      </c>
    </row>
    <row r="74" spans="1:19" ht="13.2" x14ac:dyDescent="0.25">
      <c r="A74" s="1" t="s">
        <v>78</v>
      </c>
      <c r="B74" s="48"/>
      <c r="C74" s="49" t="s">
        <v>581</v>
      </c>
      <c r="D74" s="48">
        <v>52</v>
      </c>
      <c r="E74" s="48" t="s">
        <v>26</v>
      </c>
      <c r="F74" s="50">
        <v>5848480</v>
      </c>
      <c r="G74" s="122">
        <f>ROUNDDOWN(D74*F74,-3)</f>
        <v>304120000</v>
      </c>
      <c r="H74" s="150"/>
      <c r="I74" s="49" t="s">
        <v>581</v>
      </c>
      <c r="J74" s="48">
        <v>52</v>
      </c>
      <c r="K74" s="48" t="s">
        <v>26</v>
      </c>
      <c r="L74" s="50">
        <v>5848480</v>
      </c>
      <c r="M74" s="50">
        <f>ROUNDDOWN(J74*L74,-3)</f>
        <v>304120000</v>
      </c>
      <c r="N74" s="247">
        <f>Matrik[[#This Row],[JUMLAH]]-Matrik[[#This Row],[JUMLAH ]]</f>
        <v>0</v>
      </c>
      <c r="O74" s="178" t="str">
        <f>IF(AND(ISBLANK(H74),N74&lt;&gt;0),"Rev","")</f>
        <v/>
      </c>
      <c r="P74" s="180"/>
      <c r="Q74" s="180"/>
    </row>
    <row r="75" spans="1:19" ht="13.2" x14ac:dyDescent="0.25">
      <c r="A75" s="1" t="s">
        <v>79</v>
      </c>
      <c r="B75" s="51" t="s">
        <v>582</v>
      </c>
      <c r="C75" s="52" t="s">
        <v>80</v>
      </c>
      <c r="D75" s="51"/>
      <c r="E75" s="51"/>
      <c r="F75" s="53"/>
      <c r="G75" s="123">
        <f>G76</f>
        <v>1500000</v>
      </c>
      <c r="H75" s="151" t="s">
        <v>582</v>
      </c>
      <c r="I75" s="52" t="s">
        <v>80</v>
      </c>
      <c r="J75" s="51"/>
      <c r="K75" s="51"/>
      <c r="L75" s="53"/>
      <c r="M75" s="53">
        <f>M76</f>
        <v>1500000</v>
      </c>
      <c r="N75" s="324">
        <f>N76</f>
        <v>0</v>
      </c>
      <c r="O75" s="207" t="s">
        <v>977</v>
      </c>
      <c r="P75" s="180"/>
      <c r="Q75" s="180"/>
      <c r="S75" s="223" t="s">
        <v>503</v>
      </c>
    </row>
    <row r="76" spans="1:19" ht="13.2" x14ac:dyDescent="0.25">
      <c r="A76" s="1" t="s">
        <v>81</v>
      </c>
      <c r="B76" s="48"/>
      <c r="C76" s="49" t="s">
        <v>583</v>
      </c>
      <c r="D76" s="48">
        <v>10</v>
      </c>
      <c r="E76" s="48" t="s">
        <v>26</v>
      </c>
      <c r="F76" s="50">
        <v>150000</v>
      </c>
      <c r="G76" s="122">
        <f>ROUNDDOWN(D76*F76,-3)</f>
        <v>1500000</v>
      </c>
      <c r="H76" s="150"/>
      <c r="I76" s="49" t="s">
        <v>583</v>
      </c>
      <c r="J76" s="48">
        <v>10</v>
      </c>
      <c r="K76" s="48" t="s">
        <v>26</v>
      </c>
      <c r="L76" s="50">
        <v>150000</v>
      </c>
      <c r="M76" s="50">
        <f>ROUNDDOWN(J76*L76,-3)</f>
        <v>1500000</v>
      </c>
      <c r="N76" s="247">
        <f>Matrik[[#This Row],[JUMLAH]]-Matrik[[#This Row],[JUMLAH ]]</f>
        <v>0</v>
      </c>
      <c r="O76" s="178" t="str">
        <f>IF(AND(ISBLANK(H76),N76&lt;&gt;0),"Rev","")</f>
        <v/>
      </c>
      <c r="P76" s="180"/>
      <c r="Q76" s="180"/>
    </row>
    <row r="77" spans="1:19" ht="13.2" x14ac:dyDescent="0.25">
      <c r="A77" s="1" t="s">
        <v>82</v>
      </c>
      <c r="B77" s="54" t="s">
        <v>38</v>
      </c>
      <c r="C77" s="55" t="s">
        <v>92</v>
      </c>
      <c r="D77" s="54"/>
      <c r="E77" s="54"/>
      <c r="F77" s="56"/>
      <c r="G77" s="124">
        <f>SUM(G78,G83,G85)</f>
        <v>70516000</v>
      </c>
      <c r="H77" s="152" t="s">
        <v>38</v>
      </c>
      <c r="I77" s="55" t="s">
        <v>92</v>
      </c>
      <c r="J77" s="54"/>
      <c r="K77" s="54"/>
      <c r="L77" s="56"/>
      <c r="M77" s="56">
        <f>SUM(M78,M83,M85)</f>
        <v>70516000</v>
      </c>
      <c r="N77" s="326">
        <f>SUM(N78,N83,N85)</f>
        <v>0</v>
      </c>
      <c r="O77" s="207" t="s">
        <v>977</v>
      </c>
      <c r="P77" s="384" t="s">
        <v>502</v>
      </c>
      <c r="Q77" s="384" t="s">
        <v>503</v>
      </c>
      <c r="S77" s="223"/>
    </row>
    <row r="78" spans="1:19" ht="13.2" x14ac:dyDescent="0.25">
      <c r="A78" s="1" t="s">
        <v>83</v>
      </c>
      <c r="B78" s="51" t="s">
        <v>523</v>
      </c>
      <c r="C78" s="52" t="s">
        <v>24</v>
      </c>
      <c r="D78" s="51"/>
      <c r="E78" s="51"/>
      <c r="F78" s="53"/>
      <c r="G78" s="123">
        <f>SUM(G79:G82)</f>
        <v>22625000</v>
      </c>
      <c r="H78" s="151" t="s">
        <v>523</v>
      </c>
      <c r="I78" s="52" t="s">
        <v>24</v>
      </c>
      <c r="J78" s="51"/>
      <c r="K78" s="51"/>
      <c r="L78" s="53"/>
      <c r="M78" s="53">
        <f>SUM(M79:M82)</f>
        <v>22625000</v>
      </c>
      <c r="N78" s="324">
        <f>SUM(N79:N82)</f>
        <v>0</v>
      </c>
      <c r="O78" s="209"/>
      <c r="P78" s="180"/>
      <c r="Q78" s="180"/>
      <c r="S78" s="223" t="s">
        <v>503</v>
      </c>
    </row>
    <row r="79" spans="1:19" ht="13.2" x14ac:dyDescent="0.25">
      <c r="A79" s="1" t="s">
        <v>84</v>
      </c>
      <c r="B79" s="48"/>
      <c r="C79" s="49" t="s">
        <v>554</v>
      </c>
      <c r="D79" s="48">
        <v>75</v>
      </c>
      <c r="E79" s="48" t="s">
        <v>26</v>
      </c>
      <c r="F79" s="50">
        <v>75000</v>
      </c>
      <c r="G79" s="122">
        <f>ROUNDDOWN(D79*F79,-3)</f>
        <v>5625000</v>
      </c>
      <c r="H79" s="150"/>
      <c r="I79" s="49" t="s">
        <v>554</v>
      </c>
      <c r="J79" s="48">
        <v>75</v>
      </c>
      <c r="K79" s="48" t="s">
        <v>26</v>
      </c>
      <c r="L79" s="50">
        <v>75000</v>
      </c>
      <c r="M79" s="50">
        <f>ROUNDDOWN(J79*L79,-3)</f>
        <v>5625000</v>
      </c>
      <c r="N79" s="247">
        <f>Matrik[[#This Row],[JUMLAH]]-Matrik[[#This Row],[JUMLAH ]]</f>
        <v>0</v>
      </c>
      <c r="O79" s="178" t="str">
        <f>IF(AND(ISBLANK(H79),N79&lt;&gt;0),"Rev","")</f>
        <v/>
      </c>
      <c r="P79" s="180"/>
      <c r="Q79" s="180"/>
    </row>
    <row r="80" spans="1:19" ht="13.2" x14ac:dyDescent="0.25">
      <c r="A80" s="1" t="s">
        <v>85</v>
      </c>
      <c r="B80" s="48"/>
      <c r="C80" s="49" t="s">
        <v>555</v>
      </c>
      <c r="D80" s="48">
        <v>4</v>
      </c>
      <c r="E80" s="48" t="s">
        <v>120</v>
      </c>
      <c r="F80" s="50">
        <v>1500000</v>
      </c>
      <c r="G80" s="122">
        <f>ROUNDDOWN(D80*F80,-3)</f>
        <v>6000000</v>
      </c>
      <c r="H80" s="150"/>
      <c r="I80" s="49" t="s">
        <v>555</v>
      </c>
      <c r="J80" s="48">
        <v>4</v>
      </c>
      <c r="K80" s="48" t="s">
        <v>120</v>
      </c>
      <c r="L80" s="50">
        <v>1500000</v>
      </c>
      <c r="M80" s="50">
        <f>ROUNDDOWN(J80*L80,-3)</f>
        <v>6000000</v>
      </c>
      <c r="N80" s="247">
        <f>Matrik[[#This Row],[JUMLAH]]-Matrik[[#This Row],[JUMLAH ]]</f>
        <v>0</v>
      </c>
      <c r="O80" s="178" t="str">
        <f>IF(AND(ISBLANK(H80),N80&lt;&gt;0),"Rev","")</f>
        <v/>
      </c>
      <c r="P80" s="180"/>
      <c r="Q80" s="180"/>
    </row>
    <row r="81" spans="1:19" ht="13.2" x14ac:dyDescent="0.25">
      <c r="A81" s="1" t="s">
        <v>584</v>
      </c>
      <c r="B81" s="48"/>
      <c r="C81" s="49" t="s">
        <v>556</v>
      </c>
      <c r="D81" s="48">
        <v>4</v>
      </c>
      <c r="E81" s="48" t="s">
        <v>120</v>
      </c>
      <c r="F81" s="50">
        <v>1500000</v>
      </c>
      <c r="G81" s="122">
        <f>ROUNDDOWN(D81*F81,-3)</f>
        <v>6000000</v>
      </c>
      <c r="H81" s="150"/>
      <c r="I81" s="49" t="s">
        <v>556</v>
      </c>
      <c r="J81" s="48">
        <v>4</v>
      </c>
      <c r="K81" s="48" t="s">
        <v>120</v>
      </c>
      <c r="L81" s="50">
        <v>1500000</v>
      </c>
      <c r="M81" s="50">
        <f>ROUNDDOWN(J81*L81,-3)</f>
        <v>6000000</v>
      </c>
      <c r="N81" s="247">
        <f>Matrik[[#This Row],[JUMLAH]]-Matrik[[#This Row],[JUMLAH ]]</f>
        <v>0</v>
      </c>
      <c r="O81" s="178" t="str">
        <f>IF(AND(ISBLANK(H81),N81&lt;&gt;0),"Rev","")</f>
        <v/>
      </c>
      <c r="P81" s="180"/>
      <c r="Q81" s="180"/>
    </row>
    <row r="82" spans="1:19" ht="13.2" x14ac:dyDescent="0.25">
      <c r="A82" s="1" t="s">
        <v>585</v>
      </c>
      <c r="B82" s="48"/>
      <c r="C82" s="49" t="s">
        <v>557</v>
      </c>
      <c r="D82" s="48">
        <v>5</v>
      </c>
      <c r="E82" s="48" t="s">
        <v>120</v>
      </c>
      <c r="F82" s="50">
        <v>1000000</v>
      </c>
      <c r="G82" s="122">
        <f>ROUNDDOWN(D82*F82,-3)</f>
        <v>5000000</v>
      </c>
      <c r="H82" s="150"/>
      <c r="I82" s="49" t="s">
        <v>557</v>
      </c>
      <c r="J82" s="48">
        <v>5</v>
      </c>
      <c r="K82" s="48" t="s">
        <v>120</v>
      </c>
      <c r="L82" s="50">
        <v>1000000</v>
      </c>
      <c r="M82" s="50">
        <f>ROUNDDOWN(J82*L82,-3)</f>
        <v>5000000</v>
      </c>
      <c r="N82" s="247">
        <f>Matrik[[#This Row],[JUMLAH]]-Matrik[[#This Row],[JUMLAH ]]</f>
        <v>0</v>
      </c>
      <c r="O82" s="178" t="str">
        <f>IF(AND(ISBLANK(H82),N82&lt;&gt;0),"Rev","")</f>
        <v/>
      </c>
      <c r="P82" s="180"/>
      <c r="Q82" s="180"/>
    </row>
    <row r="83" spans="1:19" ht="13.2" x14ac:dyDescent="0.25">
      <c r="A83" s="1" t="s">
        <v>86</v>
      </c>
      <c r="B83" s="45" t="s">
        <v>528</v>
      </c>
      <c r="C83" s="46" t="s">
        <v>31</v>
      </c>
      <c r="D83" s="45"/>
      <c r="E83" s="45"/>
      <c r="F83" s="47"/>
      <c r="G83" s="121">
        <f>G84</f>
        <v>7200000</v>
      </c>
      <c r="H83" s="149" t="s">
        <v>528</v>
      </c>
      <c r="I83" s="46" t="s">
        <v>31</v>
      </c>
      <c r="J83" s="45"/>
      <c r="K83" s="45"/>
      <c r="L83" s="47"/>
      <c r="M83" s="47">
        <f>M84</f>
        <v>7200000</v>
      </c>
      <c r="N83" s="323">
        <f>N84</f>
        <v>0</v>
      </c>
      <c r="O83" s="208"/>
      <c r="P83" s="180"/>
      <c r="Q83" s="180"/>
      <c r="S83" s="223" t="s">
        <v>503</v>
      </c>
    </row>
    <row r="84" spans="1:19" ht="13.2" x14ac:dyDescent="0.25">
      <c r="A84" s="1" t="s">
        <v>87</v>
      </c>
      <c r="B84" s="48"/>
      <c r="C84" s="49" t="s">
        <v>558</v>
      </c>
      <c r="D84" s="48">
        <v>8</v>
      </c>
      <c r="E84" s="48" t="s">
        <v>33</v>
      </c>
      <c r="F84" s="50">
        <v>900000</v>
      </c>
      <c r="G84" s="122">
        <f>ROUNDDOWN(D84*F84,-3)</f>
        <v>7200000</v>
      </c>
      <c r="H84" s="150"/>
      <c r="I84" s="49" t="s">
        <v>558</v>
      </c>
      <c r="J84" s="48">
        <v>8</v>
      </c>
      <c r="K84" s="48" t="s">
        <v>33</v>
      </c>
      <c r="L84" s="50">
        <v>900000</v>
      </c>
      <c r="M84" s="50">
        <f>ROUNDDOWN(J84*L84,-3)</f>
        <v>7200000</v>
      </c>
      <c r="N84" s="247">
        <f>Matrik[[#This Row],[JUMLAH]]-Matrik[[#This Row],[JUMLAH ]]</f>
        <v>0</v>
      </c>
      <c r="O84" s="178" t="str">
        <f>IF(AND(ISBLANK(H84),N84&lt;&gt;0),"Rev","")</f>
        <v/>
      </c>
      <c r="P84" s="180"/>
      <c r="Q84" s="180"/>
    </row>
    <row r="85" spans="1:19" ht="13.2" x14ac:dyDescent="0.25">
      <c r="A85" s="1" t="s">
        <v>89</v>
      </c>
      <c r="B85" s="51" t="s">
        <v>525</v>
      </c>
      <c r="C85" s="52" t="s">
        <v>35</v>
      </c>
      <c r="D85" s="51"/>
      <c r="E85" s="51"/>
      <c r="F85" s="53"/>
      <c r="G85" s="123">
        <f>G86</f>
        <v>40691000</v>
      </c>
      <c r="H85" s="151" t="s">
        <v>525</v>
      </c>
      <c r="I85" s="52" t="s">
        <v>35</v>
      </c>
      <c r="J85" s="51"/>
      <c r="K85" s="51"/>
      <c r="L85" s="53"/>
      <c r="M85" s="53">
        <f>M86</f>
        <v>40691000</v>
      </c>
      <c r="N85" s="324">
        <f>N86</f>
        <v>0</v>
      </c>
      <c r="O85" s="209"/>
      <c r="P85" s="180"/>
      <c r="Q85" s="180"/>
      <c r="S85" s="223" t="s">
        <v>503</v>
      </c>
    </row>
    <row r="86" spans="1:19" ht="13.2" x14ac:dyDescent="0.25">
      <c r="A86" s="1" t="s">
        <v>90</v>
      </c>
      <c r="B86" s="48"/>
      <c r="C86" s="49" t="s">
        <v>586</v>
      </c>
      <c r="D86" s="48">
        <v>20</v>
      </c>
      <c r="E86" s="48" t="s">
        <v>26</v>
      </c>
      <c r="F86" s="50">
        <v>2034550</v>
      </c>
      <c r="G86" s="122">
        <f>ROUNDDOWN(D86*F86,-3)</f>
        <v>40691000</v>
      </c>
      <c r="H86" s="150"/>
      <c r="I86" s="49" t="s">
        <v>586</v>
      </c>
      <c r="J86" s="48">
        <v>20</v>
      </c>
      <c r="K86" s="48" t="s">
        <v>26</v>
      </c>
      <c r="L86" s="50">
        <v>2034550</v>
      </c>
      <c r="M86" s="50">
        <f>ROUNDDOWN(J86*L86,-3)</f>
        <v>40691000</v>
      </c>
      <c r="N86" s="247">
        <f>Matrik[[#This Row],[JUMLAH]]-Matrik[[#This Row],[JUMLAH ]]</f>
        <v>0</v>
      </c>
      <c r="O86" s="178" t="str">
        <f>IF(AND(ISBLANK(H86),N86&lt;&gt;0),"Rev","")</f>
        <v/>
      </c>
      <c r="P86" s="180"/>
      <c r="Q86" s="180"/>
    </row>
    <row r="87" spans="1:19" ht="13.2" x14ac:dyDescent="0.25">
      <c r="A87" s="1" t="s">
        <v>93</v>
      </c>
      <c r="B87" s="60" t="s">
        <v>94</v>
      </c>
      <c r="C87" s="61" t="s">
        <v>95</v>
      </c>
      <c r="D87" s="60"/>
      <c r="E87" s="60" t="s">
        <v>553</v>
      </c>
      <c r="F87" s="62"/>
      <c r="G87" s="126">
        <f>SUM(G88,G98)</f>
        <v>219670000</v>
      </c>
      <c r="H87" s="154" t="s">
        <v>94</v>
      </c>
      <c r="I87" s="61" t="s">
        <v>95</v>
      </c>
      <c r="J87" s="60"/>
      <c r="K87" s="60" t="s">
        <v>553</v>
      </c>
      <c r="L87" s="62"/>
      <c r="M87" s="62">
        <f>SUM(M88,M98)</f>
        <v>316578000</v>
      </c>
      <c r="N87" s="335">
        <f>SUM(N88,N98)</f>
        <v>-96908000</v>
      </c>
      <c r="O87" s="207" t="s">
        <v>977</v>
      </c>
      <c r="P87" s="180"/>
      <c r="Q87" s="180"/>
    </row>
    <row r="88" spans="1:19" ht="13.2" x14ac:dyDescent="0.25">
      <c r="A88" s="1" t="s">
        <v>96</v>
      </c>
      <c r="B88" s="54" t="s">
        <v>21</v>
      </c>
      <c r="C88" s="55" t="s">
        <v>587</v>
      </c>
      <c r="D88" s="54"/>
      <c r="E88" s="54"/>
      <c r="F88" s="56"/>
      <c r="G88" s="124">
        <f>SUM(G89,G96)</f>
        <v>116750000</v>
      </c>
      <c r="H88" s="152" t="s">
        <v>21</v>
      </c>
      <c r="I88" s="55" t="s">
        <v>587</v>
      </c>
      <c r="J88" s="54"/>
      <c r="K88" s="54"/>
      <c r="L88" s="56"/>
      <c r="M88" s="56">
        <f>SUM(M89,M94,M96)</f>
        <v>205658000</v>
      </c>
      <c r="N88" s="326">
        <f>SUM(N89,N94,N96)</f>
        <v>-88908000</v>
      </c>
      <c r="O88" s="207" t="s">
        <v>977</v>
      </c>
      <c r="P88" s="384" t="s">
        <v>502</v>
      </c>
      <c r="Q88" s="384" t="s">
        <v>504</v>
      </c>
      <c r="S88" s="223"/>
    </row>
    <row r="89" spans="1:19" ht="13.2" x14ac:dyDescent="0.25">
      <c r="A89" s="1" t="s">
        <v>98</v>
      </c>
      <c r="B89" s="51" t="s">
        <v>523</v>
      </c>
      <c r="C89" s="52" t="s">
        <v>24</v>
      </c>
      <c r="D89" s="51"/>
      <c r="E89" s="51"/>
      <c r="F89" s="53"/>
      <c r="G89" s="123">
        <f>SUM(G90:G93)</f>
        <v>50750000</v>
      </c>
      <c r="H89" s="151" t="s">
        <v>523</v>
      </c>
      <c r="I89" s="52" t="s">
        <v>24</v>
      </c>
      <c r="J89" s="51"/>
      <c r="K89" s="51"/>
      <c r="L89" s="53"/>
      <c r="M89" s="53">
        <f>SUM(M90:M93)</f>
        <v>50750000</v>
      </c>
      <c r="N89" s="324">
        <f>SUM(N90:N93)</f>
        <v>0</v>
      </c>
      <c r="O89" s="207" t="s">
        <v>977</v>
      </c>
      <c r="P89" s="180"/>
      <c r="Q89" s="180"/>
      <c r="S89" s="223" t="s">
        <v>504</v>
      </c>
    </row>
    <row r="90" spans="1:19" ht="13.2" x14ac:dyDescent="0.25">
      <c r="A90" s="1" t="s">
        <v>99</v>
      </c>
      <c r="B90" s="48"/>
      <c r="C90" s="49" t="s">
        <v>554</v>
      </c>
      <c r="D90" s="48">
        <v>250</v>
      </c>
      <c r="E90" s="48" t="s">
        <v>26</v>
      </c>
      <c r="F90" s="50">
        <v>75000</v>
      </c>
      <c r="G90" s="122">
        <f>ROUNDDOWN(D90*F90,-3)</f>
        <v>18750000</v>
      </c>
      <c r="H90" s="150"/>
      <c r="I90" s="49" t="s">
        <v>554</v>
      </c>
      <c r="J90" s="48">
        <v>250</v>
      </c>
      <c r="K90" s="48" t="s">
        <v>26</v>
      </c>
      <c r="L90" s="50">
        <v>75000</v>
      </c>
      <c r="M90" s="50">
        <f>ROUNDDOWN(J90*L90,-3)</f>
        <v>18750000</v>
      </c>
      <c r="N90" s="247">
        <f>Matrik[[#This Row],[JUMLAH]]-Matrik[[#This Row],[JUMLAH ]]</f>
        <v>0</v>
      </c>
      <c r="O90" s="207" t="s">
        <v>977</v>
      </c>
      <c r="P90" s="180"/>
      <c r="Q90" s="180"/>
    </row>
    <row r="91" spans="1:19" ht="13.2" x14ac:dyDescent="0.25">
      <c r="A91" s="1" t="s">
        <v>100</v>
      </c>
      <c r="B91" s="48"/>
      <c r="C91" s="49" t="s">
        <v>555</v>
      </c>
      <c r="D91" s="48">
        <v>8</v>
      </c>
      <c r="E91" s="48" t="s">
        <v>120</v>
      </c>
      <c r="F91" s="50">
        <v>1500000</v>
      </c>
      <c r="G91" s="122">
        <f>ROUNDDOWN(D91*F91,-3)</f>
        <v>12000000</v>
      </c>
      <c r="H91" s="150"/>
      <c r="I91" s="49" t="s">
        <v>555</v>
      </c>
      <c r="J91" s="48">
        <v>8</v>
      </c>
      <c r="K91" s="48" t="s">
        <v>120</v>
      </c>
      <c r="L91" s="50">
        <v>1500000</v>
      </c>
      <c r="M91" s="50">
        <f>ROUNDDOWN(J91*L91,-3)</f>
        <v>12000000</v>
      </c>
      <c r="N91" s="376">
        <f>Matrik[[#This Row],[JUMLAH]]-Matrik[[#This Row],[JUMLAH ]]</f>
        <v>0</v>
      </c>
      <c r="O91" s="187" t="str">
        <f>IF(AND(ISBLANK(H91),N91&lt;&gt;0),"Rev detil","")</f>
        <v/>
      </c>
      <c r="P91" s="180"/>
      <c r="Q91" s="180"/>
    </row>
    <row r="92" spans="1:19" ht="13.2" x14ac:dyDescent="0.25">
      <c r="A92" s="1" t="s">
        <v>101</v>
      </c>
      <c r="B92" s="48"/>
      <c r="C92" s="49" t="s">
        <v>556</v>
      </c>
      <c r="D92" s="48">
        <v>8</v>
      </c>
      <c r="E92" s="48" t="s">
        <v>120</v>
      </c>
      <c r="F92" s="50">
        <v>1500000</v>
      </c>
      <c r="G92" s="122">
        <f>ROUNDDOWN(D92*F92,-3)</f>
        <v>12000000</v>
      </c>
      <c r="H92" s="150"/>
      <c r="I92" s="49" t="s">
        <v>556</v>
      </c>
      <c r="J92" s="48">
        <v>8</v>
      </c>
      <c r="K92" s="48" t="s">
        <v>120</v>
      </c>
      <c r="L92" s="50">
        <v>1500000</v>
      </c>
      <c r="M92" s="50">
        <f>ROUNDDOWN(J92*L92,-3)</f>
        <v>12000000</v>
      </c>
      <c r="N92" s="376">
        <f>Matrik[[#This Row],[JUMLAH]]-Matrik[[#This Row],[JUMLAH ]]</f>
        <v>0</v>
      </c>
      <c r="O92" s="187" t="str">
        <f>IF(AND(ISBLANK(H92),N92&lt;&gt;0),"Rev detil","")</f>
        <v/>
      </c>
      <c r="P92" s="180"/>
      <c r="Q92" s="180"/>
    </row>
    <row r="93" spans="1:19" ht="13.2" x14ac:dyDescent="0.25">
      <c r="A93" s="1" t="s">
        <v>102</v>
      </c>
      <c r="B93" s="48"/>
      <c r="C93" s="49" t="s">
        <v>557</v>
      </c>
      <c r="D93" s="48">
        <v>8</v>
      </c>
      <c r="E93" s="48" t="s">
        <v>120</v>
      </c>
      <c r="F93" s="50">
        <v>1000000</v>
      </c>
      <c r="G93" s="122">
        <f>ROUNDDOWN(D93*F93,-3)</f>
        <v>8000000</v>
      </c>
      <c r="H93" s="150"/>
      <c r="I93" s="49" t="s">
        <v>557</v>
      </c>
      <c r="J93" s="48">
        <v>8</v>
      </c>
      <c r="K93" s="48" t="s">
        <v>120</v>
      </c>
      <c r="L93" s="50">
        <v>1000000</v>
      </c>
      <c r="M93" s="50">
        <f>ROUNDDOWN(J93*L93,-3)</f>
        <v>8000000</v>
      </c>
      <c r="N93" s="376">
        <f>Matrik[[#This Row],[JUMLAH]]-Matrik[[#This Row],[JUMLAH ]]</f>
        <v>0</v>
      </c>
      <c r="O93" s="187" t="str">
        <f>IF(AND(ISBLANK(H93),N93&lt;&gt;0),"Rev detil","")</f>
        <v/>
      </c>
      <c r="P93" s="180"/>
      <c r="Q93" s="180"/>
    </row>
    <row r="94" spans="1:19" ht="13.2" x14ac:dyDescent="0.25">
      <c r="A94" s="1" t="s">
        <v>993</v>
      </c>
      <c r="B94" s="48"/>
      <c r="C94" s="49"/>
      <c r="D94" s="48"/>
      <c r="E94" s="48"/>
      <c r="F94" s="50"/>
      <c r="G94" s="122"/>
      <c r="H94" s="153" t="s">
        <v>528</v>
      </c>
      <c r="I94" s="58" t="s">
        <v>31</v>
      </c>
      <c r="J94" s="57"/>
      <c r="K94" s="57"/>
      <c r="L94" s="59"/>
      <c r="M94" s="59">
        <f>M95</f>
        <v>27000000</v>
      </c>
      <c r="N94" s="325">
        <f>N95</f>
        <v>-27000000</v>
      </c>
      <c r="O94" s="207"/>
      <c r="P94" s="180"/>
      <c r="Q94" s="180"/>
      <c r="S94" s="223" t="s">
        <v>504</v>
      </c>
    </row>
    <row r="95" spans="1:19" ht="13.2" x14ac:dyDescent="0.25">
      <c r="A95" s="1" t="s">
        <v>1126</v>
      </c>
      <c r="B95" s="48"/>
      <c r="C95" s="49"/>
      <c r="D95" s="48"/>
      <c r="E95" s="48"/>
      <c r="F95" s="50"/>
      <c r="G95" s="122"/>
      <c r="H95" s="150"/>
      <c r="I95" s="201" t="s">
        <v>558</v>
      </c>
      <c r="J95" s="389">
        <v>30</v>
      </c>
      <c r="K95" s="202" t="s">
        <v>33</v>
      </c>
      <c r="L95" s="204">
        <v>900000</v>
      </c>
      <c r="M95" s="204">
        <f>ROUNDDOWN(J95*L95,-3)</f>
        <v>27000000</v>
      </c>
      <c r="N95" s="247">
        <f>Matrik[[#This Row],[JUMLAH]]-Matrik[[#This Row],[JUMLAH ]]</f>
        <v>-27000000</v>
      </c>
      <c r="O95" s="187" t="str">
        <f>IF(AND(ISBLANK(H95),N95&lt;&gt;0),"Rev","")</f>
        <v>Rev</v>
      </c>
      <c r="P95" s="180"/>
      <c r="Q95" s="180"/>
    </row>
    <row r="96" spans="1:19" ht="13.2" x14ac:dyDescent="0.25">
      <c r="A96" s="1" t="s">
        <v>103</v>
      </c>
      <c r="B96" s="51" t="s">
        <v>525</v>
      </c>
      <c r="C96" s="52" t="s">
        <v>35</v>
      </c>
      <c r="D96" s="51"/>
      <c r="E96" s="51"/>
      <c r="F96" s="53"/>
      <c r="G96" s="123">
        <f>G97</f>
        <v>66000000</v>
      </c>
      <c r="H96" s="151" t="s">
        <v>525</v>
      </c>
      <c r="I96" s="52" t="s">
        <v>35</v>
      </c>
      <c r="J96" s="51"/>
      <c r="K96" s="51"/>
      <c r="L96" s="53"/>
      <c r="M96" s="53">
        <f>M97</f>
        <v>127908000</v>
      </c>
      <c r="N96" s="324">
        <f>N97</f>
        <v>-61908000</v>
      </c>
      <c r="O96" s="207" t="s">
        <v>977</v>
      </c>
      <c r="P96" s="180"/>
      <c r="Q96" s="180"/>
      <c r="S96" s="223" t="s">
        <v>504</v>
      </c>
    </row>
    <row r="97" spans="1:19" ht="13.2" x14ac:dyDescent="0.25">
      <c r="A97" s="1" t="s">
        <v>104</v>
      </c>
      <c r="B97" s="48"/>
      <c r="C97" s="49" t="s">
        <v>588</v>
      </c>
      <c r="D97" s="48">
        <v>12</v>
      </c>
      <c r="E97" s="48" t="s">
        <v>26</v>
      </c>
      <c r="F97" s="50">
        <v>5500000</v>
      </c>
      <c r="G97" s="122">
        <f>ROUNDDOWN(D97*F97,-3)</f>
        <v>66000000</v>
      </c>
      <c r="H97" s="150"/>
      <c r="I97" s="201" t="s">
        <v>588</v>
      </c>
      <c r="J97" s="389">
        <v>20</v>
      </c>
      <c r="K97" s="202" t="s">
        <v>26</v>
      </c>
      <c r="L97" s="204">
        <v>6395400</v>
      </c>
      <c r="M97" s="204">
        <f>ROUNDDOWN(J97*L97,-3)</f>
        <v>127908000</v>
      </c>
      <c r="N97" s="247">
        <f>Matrik[[#This Row],[JUMLAH]]-Matrik[[#This Row],[JUMLAH ]]</f>
        <v>-61908000</v>
      </c>
      <c r="O97" s="178" t="str">
        <f>IF(AND(ISBLANK(H97),N97&lt;&gt;0),"Rev","")</f>
        <v>Rev</v>
      </c>
      <c r="P97" s="180"/>
      <c r="Q97" s="180"/>
    </row>
    <row r="98" spans="1:19" ht="13.2" x14ac:dyDescent="0.25">
      <c r="A98" s="1" t="s">
        <v>589</v>
      </c>
      <c r="B98" s="63" t="s">
        <v>38</v>
      </c>
      <c r="C98" s="64" t="s">
        <v>97</v>
      </c>
      <c r="D98" s="63"/>
      <c r="E98" s="63"/>
      <c r="F98" s="65"/>
      <c r="G98" s="127">
        <f>SUM(G99,G105,G107)</f>
        <v>102920000</v>
      </c>
      <c r="H98" s="155" t="s">
        <v>38</v>
      </c>
      <c r="I98" s="64" t="s">
        <v>97</v>
      </c>
      <c r="J98" s="63"/>
      <c r="K98" s="63"/>
      <c r="L98" s="65"/>
      <c r="M98" s="65">
        <f>SUM(M99,M105,M107)</f>
        <v>110920000</v>
      </c>
      <c r="N98" s="327">
        <f>SUM(N99,N105,N107)</f>
        <v>-8000000</v>
      </c>
      <c r="O98" s="207" t="s">
        <v>977</v>
      </c>
      <c r="P98" s="384" t="s">
        <v>502</v>
      </c>
      <c r="Q98" s="384" t="s">
        <v>504</v>
      </c>
      <c r="S98" s="223"/>
    </row>
    <row r="99" spans="1:19" ht="13.2" x14ac:dyDescent="0.25">
      <c r="A99" s="1" t="s">
        <v>590</v>
      </c>
      <c r="B99" s="51" t="s">
        <v>523</v>
      </c>
      <c r="C99" s="52" t="s">
        <v>24</v>
      </c>
      <c r="D99" s="51"/>
      <c r="E99" s="51"/>
      <c r="F99" s="53"/>
      <c r="G99" s="123">
        <f>SUM(G100:G104)</f>
        <v>23750000</v>
      </c>
      <c r="H99" s="151" t="s">
        <v>523</v>
      </c>
      <c r="I99" s="52" t="s">
        <v>24</v>
      </c>
      <c r="J99" s="51"/>
      <c r="K99" s="51"/>
      <c r="L99" s="53"/>
      <c r="M99" s="53">
        <f>SUM(M100:M104)</f>
        <v>23750000</v>
      </c>
      <c r="N99" s="324">
        <f>SUM(N100:N104)</f>
        <v>0</v>
      </c>
      <c r="O99" s="207"/>
      <c r="P99" s="180"/>
      <c r="Q99" s="180"/>
      <c r="S99" s="223" t="s">
        <v>504</v>
      </c>
    </row>
    <row r="100" spans="1:19" ht="13.2" x14ac:dyDescent="0.25">
      <c r="A100" s="1" t="s">
        <v>591</v>
      </c>
      <c r="B100" s="48"/>
      <c r="C100" s="49" t="s">
        <v>554</v>
      </c>
      <c r="D100" s="48">
        <v>90</v>
      </c>
      <c r="E100" s="48" t="s">
        <v>26</v>
      </c>
      <c r="F100" s="50">
        <v>75000</v>
      </c>
      <c r="G100" s="122">
        <f>ROUNDDOWN(D100*F100,-3)</f>
        <v>6750000</v>
      </c>
      <c r="H100" s="150"/>
      <c r="I100" s="49" t="s">
        <v>554</v>
      </c>
      <c r="J100" s="48">
        <v>90</v>
      </c>
      <c r="K100" s="48" t="s">
        <v>26</v>
      </c>
      <c r="L100" s="50">
        <v>75000</v>
      </c>
      <c r="M100" s="50">
        <f>ROUNDDOWN(J100*L100,-3)</f>
        <v>6750000</v>
      </c>
      <c r="N100" s="247">
        <f>Matrik[[#This Row],[JUMLAH]]-Matrik[[#This Row],[JUMLAH ]]</f>
        <v>0</v>
      </c>
      <c r="O100" s="178" t="str">
        <f>IF(AND(ISBLANK(H100),N100&lt;&gt;0),"Rev","")</f>
        <v/>
      </c>
      <c r="P100" s="180"/>
      <c r="Q100" s="180"/>
    </row>
    <row r="101" spans="1:19" ht="13.2" x14ac:dyDescent="0.25">
      <c r="A101" s="1" t="s">
        <v>592</v>
      </c>
      <c r="B101" s="48"/>
      <c r="C101" s="49" t="s">
        <v>555</v>
      </c>
      <c r="D101" s="48">
        <v>2</v>
      </c>
      <c r="E101" s="48" t="s">
        <v>120</v>
      </c>
      <c r="F101" s="50">
        <v>1500000</v>
      </c>
      <c r="G101" s="122">
        <f>ROUNDDOWN(D101*F101,-3)</f>
        <v>3000000</v>
      </c>
      <c r="H101" s="150"/>
      <c r="I101" s="49" t="s">
        <v>555</v>
      </c>
      <c r="J101" s="48">
        <v>2</v>
      </c>
      <c r="K101" s="48" t="s">
        <v>120</v>
      </c>
      <c r="L101" s="50">
        <v>1500000</v>
      </c>
      <c r="M101" s="50">
        <f>ROUNDDOWN(J101*L101,-3)</f>
        <v>3000000</v>
      </c>
      <c r="N101" s="247">
        <f>Matrik[[#This Row],[JUMLAH]]-Matrik[[#This Row],[JUMLAH ]]</f>
        <v>0</v>
      </c>
      <c r="O101" s="178" t="str">
        <f>IF(AND(ISBLANK(H101),N101&lt;&gt;0),"Rev","")</f>
        <v/>
      </c>
      <c r="P101" s="180"/>
      <c r="Q101" s="180"/>
    </row>
    <row r="102" spans="1:19" ht="13.2" x14ac:dyDescent="0.25">
      <c r="A102" s="1" t="s">
        <v>593</v>
      </c>
      <c r="B102" s="48"/>
      <c r="C102" s="49" t="s">
        <v>556</v>
      </c>
      <c r="D102" s="48">
        <v>2</v>
      </c>
      <c r="E102" s="48" t="s">
        <v>120</v>
      </c>
      <c r="F102" s="50">
        <v>1500000</v>
      </c>
      <c r="G102" s="122">
        <f>ROUNDDOWN(D102*F102,-3)</f>
        <v>3000000</v>
      </c>
      <c r="H102" s="150"/>
      <c r="I102" s="49" t="s">
        <v>556</v>
      </c>
      <c r="J102" s="48">
        <v>2</v>
      </c>
      <c r="K102" s="48" t="s">
        <v>120</v>
      </c>
      <c r="L102" s="50">
        <v>1500000</v>
      </c>
      <c r="M102" s="50">
        <f>ROUNDDOWN(J102*L102,-3)</f>
        <v>3000000</v>
      </c>
      <c r="N102" s="247">
        <f>Matrik[[#This Row],[JUMLAH]]-Matrik[[#This Row],[JUMLAH ]]</f>
        <v>0</v>
      </c>
      <c r="O102" s="178" t="str">
        <f>IF(AND(ISBLANK(H102),N102&lt;&gt;0),"Rev","")</f>
        <v/>
      </c>
      <c r="P102" s="180"/>
      <c r="Q102" s="180"/>
    </row>
    <row r="103" spans="1:19" ht="13.2" x14ac:dyDescent="0.25">
      <c r="A103" s="1" t="s">
        <v>594</v>
      </c>
      <c r="B103" s="48"/>
      <c r="C103" s="49" t="s">
        <v>557</v>
      </c>
      <c r="D103" s="48">
        <v>2</v>
      </c>
      <c r="E103" s="48" t="s">
        <v>120</v>
      </c>
      <c r="F103" s="50">
        <v>1000000</v>
      </c>
      <c r="G103" s="122">
        <f>ROUNDDOWN(D103*F103,-3)</f>
        <v>2000000</v>
      </c>
      <c r="H103" s="150"/>
      <c r="I103" s="49" t="s">
        <v>557</v>
      </c>
      <c r="J103" s="48">
        <v>2</v>
      </c>
      <c r="K103" s="48" t="s">
        <v>120</v>
      </c>
      <c r="L103" s="50">
        <v>1000000</v>
      </c>
      <c r="M103" s="50">
        <f>ROUNDDOWN(J103*L103,-3)</f>
        <v>2000000</v>
      </c>
      <c r="N103" s="247">
        <f>Matrik[[#This Row],[JUMLAH]]-Matrik[[#This Row],[JUMLAH ]]</f>
        <v>0</v>
      </c>
      <c r="O103" s="178" t="str">
        <f>IF(AND(ISBLANK(H103),N103&lt;&gt;0),"Rev","")</f>
        <v/>
      </c>
      <c r="P103" s="180"/>
      <c r="Q103" s="180"/>
    </row>
    <row r="104" spans="1:19" ht="13.2" x14ac:dyDescent="0.25">
      <c r="A104" s="22" t="s">
        <v>595</v>
      </c>
      <c r="B104" s="48"/>
      <c r="C104" s="49" t="s">
        <v>596</v>
      </c>
      <c r="D104" s="48">
        <v>36</v>
      </c>
      <c r="E104" s="48" t="s">
        <v>26</v>
      </c>
      <c r="F104" s="50">
        <v>250000</v>
      </c>
      <c r="G104" s="122">
        <f>ROUNDDOWN(D104*F104,-3)</f>
        <v>9000000</v>
      </c>
      <c r="H104" s="150"/>
      <c r="I104" s="49" t="s">
        <v>596</v>
      </c>
      <c r="J104" s="48">
        <v>36</v>
      </c>
      <c r="K104" s="48" t="s">
        <v>26</v>
      </c>
      <c r="L104" s="50">
        <v>250000</v>
      </c>
      <c r="M104" s="50">
        <f>ROUNDDOWN(J104*L104,-3)</f>
        <v>9000000</v>
      </c>
      <c r="N104" s="247">
        <f>Matrik[[#This Row],[JUMLAH]]-Matrik[[#This Row],[JUMLAH ]]</f>
        <v>0</v>
      </c>
      <c r="O104" s="178" t="str">
        <f>IF(AND(ISBLANK(H104),N104&lt;&gt;0),"Rev","")</f>
        <v/>
      </c>
      <c r="P104" s="180"/>
      <c r="Q104" s="180"/>
    </row>
    <row r="105" spans="1:19" ht="13.2" x14ac:dyDescent="0.25">
      <c r="A105" s="1" t="s">
        <v>597</v>
      </c>
      <c r="B105" s="57" t="s">
        <v>528</v>
      </c>
      <c r="C105" s="58" t="s">
        <v>31</v>
      </c>
      <c r="D105" s="57"/>
      <c r="E105" s="57"/>
      <c r="F105" s="59"/>
      <c r="G105" s="125">
        <f>G106</f>
        <v>10000000</v>
      </c>
      <c r="H105" s="153" t="s">
        <v>528</v>
      </c>
      <c r="I105" s="58" t="s">
        <v>31</v>
      </c>
      <c r="J105" s="57"/>
      <c r="K105" s="57"/>
      <c r="L105" s="59"/>
      <c r="M105" s="59">
        <f>M106</f>
        <v>18000000</v>
      </c>
      <c r="N105" s="325">
        <f>N106</f>
        <v>-8000000</v>
      </c>
      <c r="O105" s="207"/>
      <c r="P105" s="180"/>
      <c r="Q105" s="180"/>
      <c r="S105" s="223" t="s">
        <v>504</v>
      </c>
    </row>
    <row r="106" spans="1:19" ht="13.2" x14ac:dyDescent="0.25">
      <c r="A106" s="1" t="s">
        <v>598</v>
      </c>
      <c r="B106" s="48"/>
      <c r="C106" s="49" t="s">
        <v>558</v>
      </c>
      <c r="D106" s="48">
        <v>10</v>
      </c>
      <c r="E106" s="48" t="s">
        <v>33</v>
      </c>
      <c r="F106" s="50">
        <v>1000000</v>
      </c>
      <c r="G106" s="122">
        <f>ROUNDDOWN(D106*F106,-3)</f>
        <v>10000000</v>
      </c>
      <c r="H106" s="150"/>
      <c r="I106" s="201" t="s">
        <v>558</v>
      </c>
      <c r="J106" s="389">
        <v>20</v>
      </c>
      <c r="K106" s="202" t="s">
        <v>33</v>
      </c>
      <c r="L106" s="204">
        <v>900000</v>
      </c>
      <c r="M106" s="204">
        <f>ROUNDDOWN(J106*L106,-3)</f>
        <v>18000000</v>
      </c>
      <c r="N106" s="247">
        <f>Matrik[[#This Row],[JUMLAH]]-Matrik[[#This Row],[JUMLAH ]]</f>
        <v>-8000000</v>
      </c>
      <c r="O106" s="187"/>
      <c r="P106" s="180"/>
      <c r="Q106" s="180"/>
    </row>
    <row r="107" spans="1:19" ht="13.2" x14ac:dyDescent="0.25">
      <c r="A107" s="1" t="s">
        <v>599</v>
      </c>
      <c r="B107" s="51" t="s">
        <v>525</v>
      </c>
      <c r="C107" s="52" t="s">
        <v>35</v>
      </c>
      <c r="D107" s="51"/>
      <c r="E107" s="51"/>
      <c r="F107" s="53"/>
      <c r="G107" s="123">
        <f>G108</f>
        <v>69170000</v>
      </c>
      <c r="H107" s="151" t="s">
        <v>525</v>
      </c>
      <c r="I107" s="52" t="s">
        <v>35</v>
      </c>
      <c r="J107" s="51"/>
      <c r="K107" s="51"/>
      <c r="L107" s="53"/>
      <c r="M107" s="53">
        <f>M108</f>
        <v>69170000</v>
      </c>
      <c r="N107" s="324">
        <f>N108</f>
        <v>0</v>
      </c>
      <c r="O107" s="207"/>
      <c r="P107" s="180"/>
      <c r="Q107" s="180"/>
      <c r="S107" s="223" t="s">
        <v>504</v>
      </c>
    </row>
    <row r="108" spans="1:19" ht="13.2" x14ac:dyDescent="0.25">
      <c r="A108" s="1" t="s">
        <v>600</v>
      </c>
      <c r="B108" s="48"/>
      <c r="C108" s="49" t="s">
        <v>601</v>
      </c>
      <c r="D108" s="48">
        <v>26</v>
      </c>
      <c r="E108" s="48" t="s">
        <v>26</v>
      </c>
      <c r="F108" s="50">
        <v>2660417</v>
      </c>
      <c r="G108" s="122">
        <f>ROUNDDOWN(D108*F108,-3)</f>
        <v>69170000</v>
      </c>
      <c r="H108" s="150"/>
      <c r="I108" s="49" t="s">
        <v>601</v>
      </c>
      <c r="J108" s="48">
        <v>26</v>
      </c>
      <c r="K108" s="48" t="s">
        <v>26</v>
      </c>
      <c r="L108" s="50">
        <v>2660417</v>
      </c>
      <c r="M108" s="50">
        <f>ROUNDDOWN(J108*L108,-3)</f>
        <v>69170000</v>
      </c>
      <c r="N108" s="247">
        <f>Matrik[[#This Row],[JUMLAH]]-Matrik[[#This Row],[JUMLAH ]]</f>
        <v>0</v>
      </c>
      <c r="O108" s="178" t="str">
        <f>IF(AND(ISBLANK(H108),N108&lt;&gt;0),"Rev","")</f>
        <v/>
      </c>
      <c r="P108" s="180"/>
      <c r="Q108" s="180"/>
    </row>
    <row r="109" spans="1:19" ht="13.2" x14ac:dyDescent="0.25">
      <c r="A109" s="1" t="s">
        <v>105</v>
      </c>
      <c r="B109" s="66" t="s">
        <v>105</v>
      </c>
      <c r="C109" s="67" t="s">
        <v>106</v>
      </c>
      <c r="D109" s="66"/>
      <c r="E109" s="66"/>
      <c r="F109" s="68"/>
      <c r="G109" s="128">
        <f>SUM(G110,G659)</f>
        <v>22288180000</v>
      </c>
      <c r="H109" s="156" t="s">
        <v>105</v>
      </c>
      <c r="I109" s="67" t="s">
        <v>106</v>
      </c>
      <c r="J109" s="66"/>
      <c r="K109" s="66"/>
      <c r="L109" s="68"/>
      <c r="M109" s="68">
        <f>SUM(M110,M659)</f>
        <v>22942174000</v>
      </c>
      <c r="N109" s="328">
        <f>SUM(N110,N659)</f>
        <v>-653994000</v>
      </c>
      <c r="O109" s="207" t="s">
        <v>977</v>
      </c>
      <c r="P109" s="180"/>
      <c r="Q109" s="180"/>
    </row>
    <row r="110" spans="1:19" ht="26.4" x14ac:dyDescent="0.25">
      <c r="A110" s="1" t="s">
        <v>107</v>
      </c>
      <c r="B110" s="69" t="s">
        <v>602</v>
      </c>
      <c r="C110" s="70" t="s">
        <v>108</v>
      </c>
      <c r="D110" s="69"/>
      <c r="E110" s="69"/>
      <c r="F110" s="71"/>
      <c r="G110" s="129">
        <f>SUM(G111,G117,G406,G412)</f>
        <v>13788180000</v>
      </c>
      <c r="H110" s="157" t="s">
        <v>602</v>
      </c>
      <c r="I110" s="70" t="s">
        <v>108</v>
      </c>
      <c r="J110" s="69"/>
      <c r="K110" s="69"/>
      <c r="L110" s="71"/>
      <c r="M110" s="71">
        <f>SUM(M111,M117,M406,M412)</f>
        <v>14442174000</v>
      </c>
      <c r="N110" s="329">
        <f>SUM(N111,N117,N406,N412)</f>
        <v>-653994000</v>
      </c>
      <c r="O110" s="207" t="s">
        <v>977</v>
      </c>
      <c r="P110" s="180"/>
      <c r="Q110" s="180"/>
    </row>
    <row r="111" spans="1:19" ht="26.4" x14ac:dyDescent="0.25">
      <c r="A111" s="1" t="s">
        <v>109</v>
      </c>
      <c r="B111" s="72" t="s">
        <v>110</v>
      </c>
      <c r="C111" s="73" t="s">
        <v>603</v>
      </c>
      <c r="D111" s="72">
        <v>2</v>
      </c>
      <c r="E111" s="72" t="s">
        <v>111</v>
      </c>
      <c r="F111" s="74"/>
      <c r="G111" s="130">
        <f>G112</f>
        <v>260000000</v>
      </c>
      <c r="H111" s="158" t="s">
        <v>110</v>
      </c>
      <c r="I111" s="73" t="s">
        <v>603</v>
      </c>
      <c r="J111" s="72">
        <v>2</v>
      </c>
      <c r="K111" s="72" t="s">
        <v>111</v>
      </c>
      <c r="L111" s="74"/>
      <c r="M111" s="74">
        <f t="shared" ref="M111:N115" si="3">M112</f>
        <v>260000000</v>
      </c>
      <c r="N111" s="330">
        <f t="shared" si="3"/>
        <v>0</v>
      </c>
      <c r="O111" s="207" t="s">
        <v>977</v>
      </c>
      <c r="P111" s="180"/>
      <c r="Q111" s="180"/>
    </row>
    <row r="112" spans="1:19" ht="26.4" x14ac:dyDescent="0.25">
      <c r="A112" s="1" t="s">
        <v>112</v>
      </c>
      <c r="B112" s="75" t="s">
        <v>113</v>
      </c>
      <c r="C112" s="76" t="s">
        <v>604</v>
      </c>
      <c r="D112" s="75">
        <v>2</v>
      </c>
      <c r="E112" s="75" t="s">
        <v>111</v>
      </c>
      <c r="F112" s="77"/>
      <c r="G112" s="77">
        <f>G113</f>
        <v>260000000</v>
      </c>
      <c r="H112" s="75" t="s">
        <v>113</v>
      </c>
      <c r="I112" s="76" t="s">
        <v>604</v>
      </c>
      <c r="J112" s="75">
        <v>2</v>
      </c>
      <c r="K112" s="75" t="s">
        <v>111</v>
      </c>
      <c r="L112" s="77"/>
      <c r="M112" s="77">
        <f t="shared" si="3"/>
        <v>260000000</v>
      </c>
      <c r="N112" s="331">
        <f t="shared" si="3"/>
        <v>0</v>
      </c>
      <c r="O112" s="214"/>
      <c r="P112" s="180"/>
      <c r="Q112" s="180"/>
    </row>
    <row r="113" spans="1:19" ht="26.4" x14ac:dyDescent="0.25">
      <c r="A113" s="1" t="s">
        <v>114</v>
      </c>
      <c r="B113" s="277" t="s">
        <v>605</v>
      </c>
      <c r="C113" s="278" t="s">
        <v>115</v>
      </c>
      <c r="D113" s="277"/>
      <c r="E113" s="277" t="s">
        <v>553</v>
      </c>
      <c r="F113" s="279"/>
      <c r="G113" s="280">
        <f>G114</f>
        <v>260000000</v>
      </c>
      <c r="H113" s="281" t="s">
        <v>605</v>
      </c>
      <c r="I113" s="278" t="s">
        <v>115</v>
      </c>
      <c r="J113" s="277"/>
      <c r="K113" s="277" t="s">
        <v>553</v>
      </c>
      <c r="L113" s="279"/>
      <c r="M113" s="279">
        <f t="shared" si="3"/>
        <v>260000000</v>
      </c>
      <c r="N113" s="332">
        <f t="shared" si="3"/>
        <v>0</v>
      </c>
      <c r="O113" s="215"/>
      <c r="P113" s="180"/>
      <c r="Q113" s="180"/>
    </row>
    <row r="114" spans="1:19" ht="13.2" x14ac:dyDescent="0.25">
      <c r="A114" s="1" t="s">
        <v>116</v>
      </c>
      <c r="B114" s="63" t="s">
        <v>21</v>
      </c>
      <c r="C114" s="64" t="s">
        <v>606</v>
      </c>
      <c r="D114" s="63"/>
      <c r="E114" s="63"/>
      <c r="F114" s="65"/>
      <c r="G114" s="127">
        <f>G115</f>
        <v>260000000</v>
      </c>
      <c r="H114" s="155" t="s">
        <v>21</v>
      </c>
      <c r="I114" s="64" t="s">
        <v>606</v>
      </c>
      <c r="J114" s="63"/>
      <c r="K114" s="63"/>
      <c r="L114" s="65"/>
      <c r="M114" s="65">
        <f t="shared" si="3"/>
        <v>260000000</v>
      </c>
      <c r="N114" s="327">
        <f t="shared" si="3"/>
        <v>0</v>
      </c>
      <c r="O114" s="213"/>
      <c r="P114" s="384" t="s">
        <v>505</v>
      </c>
      <c r="Q114" s="384" t="s">
        <v>506</v>
      </c>
      <c r="S114" s="223"/>
    </row>
    <row r="115" spans="1:19" ht="13.2" x14ac:dyDescent="0.25">
      <c r="A115" s="1" t="s">
        <v>117</v>
      </c>
      <c r="B115" s="45" t="s">
        <v>607</v>
      </c>
      <c r="C115" s="46" t="s">
        <v>118</v>
      </c>
      <c r="D115" s="45"/>
      <c r="E115" s="45"/>
      <c r="F115" s="47"/>
      <c r="G115" s="121">
        <f>G116</f>
        <v>260000000</v>
      </c>
      <c r="H115" s="149" t="s">
        <v>607</v>
      </c>
      <c r="I115" s="46" t="s">
        <v>118</v>
      </c>
      <c r="J115" s="45"/>
      <c r="K115" s="45"/>
      <c r="L115" s="47"/>
      <c r="M115" s="47">
        <f t="shared" si="3"/>
        <v>260000000</v>
      </c>
      <c r="N115" s="323">
        <f t="shared" si="3"/>
        <v>0</v>
      </c>
      <c r="O115" s="208"/>
      <c r="P115" s="180"/>
      <c r="Q115" s="180"/>
      <c r="R115" s="252" t="s">
        <v>1011</v>
      </c>
      <c r="S115" s="223" t="s">
        <v>506</v>
      </c>
    </row>
    <row r="116" spans="1:19" ht="13.2" x14ac:dyDescent="0.25">
      <c r="A116" s="1" t="s">
        <v>119</v>
      </c>
      <c r="B116" s="48"/>
      <c r="C116" s="49" t="s">
        <v>608</v>
      </c>
      <c r="D116" s="48">
        <v>1</v>
      </c>
      <c r="E116" s="48" t="s">
        <v>120</v>
      </c>
      <c r="F116" s="50">
        <v>260000000</v>
      </c>
      <c r="G116" s="122">
        <f>ROUNDDOWN(D116*F116,-3)</f>
        <v>260000000</v>
      </c>
      <c r="H116" s="150"/>
      <c r="I116" s="49" t="s">
        <v>608</v>
      </c>
      <c r="J116" s="48">
        <v>1</v>
      </c>
      <c r="K116" s="48" t="s">
        <v>120</v>
      </c>
      <c r="L116" s="50">
        <v>260000000</v>
      </c>
      <c r="M116" s="50">
        <f>ROUNDDOWN(J116*L116,-3)</f>
        <v>260000000</v>
      </c>
      <c r="N116" s="247">
        <f>Matrik[[#This Row],[JUMLAH]]-Matrik[[#This Row],[JUMLAH ]]</f>
        <v>0</v>
      </c>
      <c r="O116" s="178" t="str">
        <f>IF(AND(ISBLANK(H116),N116&lt;&gt;0),"Rev","")</f>
        <v/>
      </c>
      <c r="P116" s="180"/>
      <c r="Q116" s="180"/>
    </row>
    <row r="117" spans="1:19" ht="66" x14ac:dyDescent="0.25">
      <c r="A117" s="1" t="s">
        <v>121</v>
      </c>
      <c r="B117" s="78" t="s">
        <v>122</v>
      </c>
      <c r="C117" s="79" t="s">
        <v>609</v>
      </c>
      <c r="D117" s="78">
        <v>8</v>
      </c>
      <c r="E117" s="381" t="s">
        <v>610</v>
      </c>
      <c r="F117" s="381"/>
      <c r="G117" s="132">
        <f>SUM(G118,G162,G321)</f>
        <v>10694573000</v>
      </c>
      <c r="H117" s="160" t="s">
        <v>122</v>
      </c>
      <c r="I117" s="79" t="s">
        <v>609</v>
      </c>
      <c r="J117" s="78">
        <v>8</v>
      </c>
      <c r="K117" s="183" t="s">
        <v>610</v>
      </c>
      <c r="L117" s="183"/>
      <c r="M117" s="80">
        <f>SUM(M118,M162,M321)</f>
        <v>11735200000</v>
      </c>
      <c r="N117" s="315">
        <f>SUM(N118,N162,N321)</f>
        <v>-1040627000</v>
      </c>
      <c r="O117" s="207" t="s">
        <v>977</v>
      </c>
      <c r="P117" s="180"/>
      <c r="Q117" s="180"/>
    </row>
    <row r="118" spans="1:19" ht="13.2" x14ac:dyDescent="0.25">
      <c r="A118" s="1" t="s">
        <v>124</v>
      </c>
      <c r="B118" s="81" t="s">
        <v>125</v>
      </c>
      <c r="C118" s="82" t="s">
        <v>126</v>
      </c>
      <c r="D118" s="81">
        <v>1</v>
      </c>
      <c r="E118" s="81" t="s">
        <v>123</v>
      </c>
      <c r="F118" s="83"/>
      <c r="G118" s="133">
        <f>G119</f>
        <v>253780000</v>
      </c>
      <c r="H118" s="161" t="s">
        <v>125</v>
      </c>
      <c r="I118" s="82" t="s">
        <v>126</v>
      </c>
      <c r="J118" s="81">
        <v>1</v>
      </c>
      <c r="K118" s="81" t="s">
        <v>123</v>
      </c>
      <c r="L118" s="83"/>
      <c r="M118" s="83">
        <f t="shared" ref="M118:N118" si="4">M119</f>
        <v>572128000</v>
      </c>
      <c r="N118" s="341">
        <f t="shared" si="4"/>
        <v>-318348000</v>
      </c>
      <c r="O118" s="207" t="s">
        <v>977</v>
      </c>
      <c r="P118" s="180"/>
      <c r="Q118" s="180"/>
    </row>
    <row r="119" spans="1:19" ht="13.2" x14ac:dyDescent="0.25">
      <c r="A119" s="1" t="s">
        <v>611</v>
      </c>
      <c r="B119" s="282" t="s">
        <v>612</v>
      </c>
      <c r="C119" s="283" t="s">
        <v>127</v>
      </c>
      <c r="D119" s="282"/>
      <c r="E119" s="282" t="s">
        <v>553</v>
      </c>
      <c r="F119" s="284"/>
      <c r="G119" s="285">
        <f>G120</f>
        <v>253780000</v>
      </c>
      <c r="H119" s="286" t="s">
        <v>612</v>
      </c>
      <c r="I119" s="283" t="s">
        <v>127</v>
      </c>
      <c r="J119" s="282"/>
      <c r="K119" s="282" t="s">
        <v>553</v>
      </c>
      <c r="L119" s="284"/>
      <c r="M119" s="284">
        <f>SUM(M120,M133,M148)</f>
        <v>572128000</v>
      </c>
      <c r="N119" s="342">
        <f>SUM(N120,N133,N148)</f>
        <v>-318348000</v>
      </c>
      <c r="O119" s="207" t="s">
        <v>977</v>
      </c>
      <c r="P119" s="180"/>
      <c r="Q119" s="180"/>
    </row>
    <row r="120" spans="1:19" ht="13.2" x14ac:dyDescent="0.25">
      <c r="A120" s="1" t="s">
        <v>613</v>
      </c>
      <c r="B120" s="84" t="s">
        <v>21</v>
      </c>
      <c r="C120" s="85" t="s">
        <v>128</v>
      </c>
      <c r="D120" s="84"/>
      <c r="E120" s="84"/>
      <c r="F120" s="86"/>
      <c r="G120" s="134">
        <f>SUM(G121,G126,G129,G131)</f>
        <v>253780000</v>
      </c>
      <c r="H120" s="162" t="s">
        <v>21</v>
      </c>
      <c r="I120" s="85" t="s">
        <v>128</v>
      </c>
      <c r="J120" s="84"/>
      <c r="K120" s="84"/>
      <c r="L120" s="86"/>
      <c r="M120" s="86">
        <f>SUM(M121,M126,M129,M131)</f>
        <v>115852000</v>
      </c>
      <c r="N120" s="343">
        <f>SUM(N121,N126,N129,N131)</f>
        <v>137928000</v>
      </c>
      <c r="O120" s="207" t="s">
        <v>977</v>
      </c>
      <c r="P120" s="384" t="s">
        <v>507</v>
      </c>
      <c r="Q120" s="384" t="s">
        <v>508</v>
      </c>
      <c r="S120" s="223"/>
    </row>
    <row r="121" spans="1:19" ht="13.2" x14ac:dyDescent="0.25">
      <c r="A121" s="1" t="s">
        <v>614</v>
      </c>
      <c r="B121" s="87" t="s">
        <v>523</v>
      </c>
      <c r="C121" s="88" t="s">
        <v>24</v>
      </c>
      <c r="D121" s="87"/>
      <c r="E121" s="87"/>
      <c r="F121" s="89"/>
      <c r="G121" s="135">
        <f>SUM(G122:G125)</f>
        <v>39000000</v>
      </c>
      <c r="H121" s="163" t="s">
        <v>523</v>
      </c>
      <c r="I121" s="88" t="s">
        <v>24</v>
      </c>
      <c r="J121" s="87"/>
      <c r="K121" s="87"/>
      <c r="L121" s="89"/>
      <c r="M121" s="89">
        <f>SUM(M122:M125)</f>
        <v>19500000</v>
      </c>
      <c r="N121" s="344">
        <f>SUM(N122:N125)</f>
        <v>19500000</v>
      </c>
      <c r="O121" s="207" t="s">
        <v>977</v>
      </c>
      <c r="P121" s="180"/>
      <c r="Q121" s="180"/>
      <c r="R121" s="4" t="s">
        <v>127</v>
      </c>
      <c r="S121" s="223" t="s">
        <v>508</v>
      </c>
    </row>
    <row r="122" spans="1:19" ht="13.2" x14ac:dyDescent="0.25">
      <c r="A122" s="1" t="s">
        <v>615</v>
      </c>
      <c r="B122" s="48"/>
      <c r="C122" s="49" t="s">
        <v>554</v>
      </c>
      <c r="D122" s="48">
        <v>200</v>
      </c>
      <c r="E122" s="48" t="s">
        <v>26</v>
      </c>
      <c r="F122" s="50">
        <v>75000</v>
      </c>
      <c r="G122" s="122">
        <f>ROUNDDOWN(D122*F122,-3)</f>
        <v>15000000</v>
      </c>
      <c r="H122" s="150"/>
      <c r="I122" s="201" t="s">
        <v>554</v>
      </c>
      <c r="J122" s="389">
        <v>100</v>
      </c>
      <c r="K122" s="202" t="s">
        <v>26</v>
      </c>
      <c r="L122" s="204">
        <v>75000</v>
      </c>
      <c r="M122" s="204">
        <f>ROUNDDOWN(J122*L122,-3)</f>
        <v>7500000</v>
      </c>
      <c r="N122" s="376">
        <f>Matrik[[#This Row],[JUMLAH]]-Matrik[[#This Row],[JUMLAH ]]</f>
        <v>7500000</v>
      </c>
      <c r="O122" s="187" t="str">
        <f>IF(AND(ISBLANK(H122),N122&lt;&gt;0),"Rev detil","")</f>
        <v>Rev detil</v>
      </c>
      <c r="P122" s="180"/>
      <c r="Q122" s="180"/>
    </row>
    <row r="123" spans="1:19" ht="13.2" x14ac:dyDescent="0.25">
      <c r="A123" s="1" t="s">
        <v>616</v>
      </c>
      <c r="B123" s="48"/>
      <c r="C123" s="49" t="s">
        <v>555</v>
      </c>
      <c r="D123" s="48">
        <v>6</v>
      </c>
      <c r="E123" s="48" t="s">
        <v>120</v>
      </c>
      <c r="F123" s="50">
        <v>1500000</v>
      </c>
      <c r="G123" s="122">
        <f>ROUNDDOWN(D123*F123,-3)</f>
        <v>9000000</v>
      </c>
      <c r="H123" s="150"/>
      <c r="I123" s="201" t="s">
        <v>555</v>
      </c>
      <c r="J123" s="389">
        <v>3</v>
      </c>
      <c r="K123" s="202" t="s">
        <v>120</v>
      </c>
      <c r="L123" s="204">
        <v>1500000</v>
      </c>
      <c r="M123" s="204">
        <f>ROUNDDOWN(J123*L123,-3)</f>
        <v>4500000</v>
      </c>
      <c r="N123" s="376">
        <f>Matrik[[#This Row],[JUMLAH]]-Matrik[[#This Row],[JUMLAH ]]</f>
        <v>4500000</v>
      </c>
      <c r="O123" s="187" t="str">
        <f>IF(AND(ISBLANK(H123),N123&lt;&gt;0),"Rev detil","")</f>
        <v>Rev detil</v>
      </c>
      <c r="P123" s="180"/>
      <c r="Q123" s="180"/>
    </row>
    <row r="124" spans="1:19" ht="13.2" x14ac:dyDescent="0.25">
      <c r="A124" s="1" t="s">
        <v>617</v>
      </c>
      <c r="B124" s="48"/>
      <c r="C124" s="49" t="s">
        <v>556</v>
      </c>
      <c r="D124" s="48">
        <v>6</v>
      </c>
      <c r="E124" s="48" t="s">
        <v>120</v>
      </c>
      <c r="F124" s="50">
        <v>1500000</v>
      </c>
      <c r="G124" s="122">
        <f>ROUNDDOWN(D124*F124,-3)</f>
        <v>9000000</v>
      </c>
      <c r="H124" s="150"/>
      <c r="I124" s="201" t="s">
        <v>556</v>
      </c>
      <c r="J124" s="389">
        <v>3</v>
      </c>
      <c r="K124" s="202" t="s">
        <v>120</v>
      </c>
      <c r="L124" s="204">
        <v>1500000</v>
      </c>
      <c r="M124" s="204">
        <f>ROUNDDOWN(J124*L124,-3)</f>
        <v>4500000</v>
      </c>
      <c r="N124" s="376">
        <f>Matrik[[#This Row],[JUMLAH]]-Matrik[[#This Row],[JUMLAH ]]</f>
        <v>4500000</v>
      </c>
      <c r="O124" s="187" t="str">
        <f>IF(AND(ISBLANK(H124),N124&lt;&gt;0),"Rev detil","")</f>
        <v>Rev detil</v>
      </c>
      <c r="P124" s="180"/>
      <c r="Q124" s="180"/>
    </row>
    <row r="125" spans="1:19" ht="13.2" x14ac:dyDescent="0.25">
      <c r="A125" s="1" t="s">
        <v>618</v>
      </c>
      <c r="B125" s="48"/>
      <c r="C125" s="49" t="s">
        <v>557</v>
      </c>
      <c r="D125" s="48">
        <v>6</v>
      </c>
      <c r="E125" s="48" t="s">
        <v>120</v>
      </c>
      <c r="F125" s="50">
        <v>1000000</v>
      </c>
      <c r="G125" s="122">
        <f>ROUNDDOWN(D125*F125,-3)</f>
        <v>6000000</v>
      </c>
      <c r="H125" s="150"/>
      <c r="I125" s="201" t="s">
        <v>557</v>
      </c>
      <c r="J125" s="389">
        <v>3</v>
      </c>
      <c r="K125" s="202" t="s">
        <v>120</v>
      </c>
      <c r="L125" s="204">
        <v>1000000</v>
      </c>
      <c r="M125" s="204">
        <f>ROUNDDOWN(J125*L125,-3)</f>
        <v>3000000</v>
      </c>
      <c r="N125" s="376">
        <f>Matrik[[#This Row],[JUMLAH]]-Matrik[[#This Row],[JUMLAH ]]</f>
        <v>3000000</v>
      </c>
      <c r="O125" s="187" t="str">
        <f>IF(AND(ISBLANK(H125),N125&lt;&gt;0),"Rev detil","")</f>
        <v>Rev detil</v>
      </c>
      <c r="P125" s="180"/>
      <c r="Q125" s="180"/>
    </row>
    <row r="126" spans="1:19" ht="13.2" x14ac:dyDescent="0.25">
      <c r="A126" s="1" t="s">
        <v>619</v>
      </c>
      <c r="B126" s="45" t="s">
        <v>524</v>
      </c>
      <c r="C126" s="46" t="s">
        <v>73</v>
      </c>
      <c r="D126" s="45"/>
      <c r="E126" s="45"/>
      <c r="F126" s="47"/>
      <c r="G126" s="121">
        <f>SUM(G127:G128)</f>
        <v>9000000</v>
      </c>
      <c r="H126" s="149" t="s">
        <v>524</v>
      </c>
      <c r="I126" s="46" t="s">
        <v>73</v>
      </c>
      <c r="J126" s="45"/>
      <c r="K126" s="45"/>
      <c r="L126" s="47"/>
      <c r="M126" s="47">
        <f>SUM(M127:M128)</f>
        <v>8500000</v>
      </c>
      <c r="N126" s="323">
        <f>SUM(N127:N128)</f>
        <v>500000</v>
      </c>
      <c r="O126" s="207" t="s">
        <v>977</v>
      </c>
      <c r="P126" s="180"/>
      <c r="Q126" s="180"/>
      <c r="R126" s="4" t="s">
        <v>127</v>
      </c>
      <c r="S126" s="223" t="s">
        <v>508</v>
      </c>
    </row>
    <row r="127" spans="1:19" ht="13.2" x14ac:dyDescent="0.25">
      <c r="A127" s="1" t="s">
        <v>620</v>
      </c>
      <c r="B127" s="48"/>
      <c r="C127" s="49" t="s">
        <v>621</v>
      </c>
      <c r="D127" s="48">
        <v>4</v>
      </c>
      <c r="E127" s="48" t="s">
        <v>120</v>
      </c>
      <c r="F127" s="50">
        <v>250000</v>
      </c>
      <c r="G127" s="122">
        <f>ROUNDDOWN(D127*F127,-3)</f>
        <v>1000000</v>
      </c>
      <c r="H127" s="150"/>
      <c r="I127" s="201" t="s">
        <v>621</v>
      </c>
      <c r="J127" s="389">
        <v>2</v>
      </c>
      <c r="K127" s="202" t="s">
        <v>120</v>
      </c>
      <c r="L127" s="204">
        <v>250000</v>
      </c>
      <c r="M127" s="204">
        <f>ROUNDDOWN(J127*L127,-3)</f>
        <v>500000</v>
      </c>
      <c r="N127" s="247">
        <f>Matrik[[#This Row],[JUMLAH]]-Matrik[[#This Row],[JUMLAH ]]</f>
        <v>500000</v>
      </c>
      <c r="O127" s="178" t="str">
        <f>IF(AND(ISBLANK(H127),N127&lt;&gt;0),"Rev","")</f>
        <v>Rev</v>
      </c>
      <c r="P127" s="180"/>
      <c r="Q127" s="180"/>
    </row>
    <row r="128" spans="1:19" ht="13.2" x14ac:dyDescent="0.25">
      <c r="A128" s="22" t="s">
        <v>622</v>
      </c>
      <c r="B128" s="48"/>
      <c r="C128" s="49" t="s">
        <v>623</v>
      </c>
      <c r="D128" s="48">
        <v>1</v>
      </c>
      <c r="E128" s="48" t="s">
        <v>120</v>
      </c>
      <c r="F128" s="50">
        <v>8000000</v>
      </c>
      <c r="G128" s="122">
        <f>ROUNDDOWN(D128*F128,-3)</f>
        <v>8000000</v>
      </c>
      <c r="H128" s="150"/>
      <c r="I128" s="49" t="s">
        <v>623</v>
      </c>
      <c r="J128" s="48">
        <v>1</v>
      </c>
      <c r="K128" s="48" t="s">
        <v>120</v>
      </c>
      <c r="L128" s="50">
        <v>8000000</v>
      </c>
      <c r="M128" s="50">
        <f>ROUNDDOWN(J128*L128,-3)</f>
        <v>8000000</v>
      </c>
      <c r="N128" s="247">
        <f>Matrik[[#This Row],[JUMLAH]]-Matrik[[#This Row],[JUMLAH ]]</f>
        <v>0</v>
      </c>
      <c r="O128" s="178" t="str">
        <f>IF(AND(ISBLANK(H128),N128&lt;&gt;0),"Rev","")</f>
        <v/>
      </c>
      <c r="P128" s="180"/>
      <c r="Q128" s="180"/>
    </row>
    <row r="129" spans="1:19" ht="13.2" x14ac:dyDescent="0.25">
      <c r="A129" s="1" t="s">
        <v>624</v>
      </c>
      <c r="B129" s="90" t="s">
        <v>528</v>
      </c>
      <c r="C129" s="91" t="s">
        <v>31</v>
      </c>
      <c r="D129" s="90"/>
      <c r="E129" s="90"/>
      <c r="F129" s="92"/>
      <c r="G129" s="136">
        <f>G130</f>
        <v>8000000</v>
      </c>
      <c r="H129" s="164" t="s">
        <v>528</v>
      </c>
      <c r="I129" s="91" t="s">
        <v>31</v>
      </c>
      <c r="J129" s="90"/>
      <c r="K129" s="90"/>
      <c r="L129" s="92"/>
      <c r="M129" s="92">
        <f>M130</f>
        <v>0</v>
      </c>
      <c r="N129" s="336">
        <f>N130</f>
        <v>8000000</v>
      </c>
      <c r="O129" s="207" t="s">
        <v>977</v>
      </c>
      <c r="P129" s="180"/>
      <c r="Q129" s="180"/>
      <c r="R129" s="4" t="s">
        <v>127</v>
      </c>
      <c r="S129" s="223" t="s">
        <v>508</v>
      </c>
    </row>
    <row r="130" spans="1:19" ht="13.2" x14ac:dyDescent="0.25">
      <c r="A130" s="1" t="s">
        <v>625</v>
      </c>
      <c r="B130" s="48"/>
      <c r="C130" s="49" t="s">
        <v>558</v>
      </c>
      <c r="D130" s="48">
        <v>8</v>
      </c>
      <c r="E130" s="48" t="s">
        <v>33</v>
      </c>
      <c r="F130" s="50">
        <v>1000000</v>
      </c>
      <c r="G130" s="122">
        <f>ROUNDDOWN(D130*F130,-3)</f>
        <v>8000000</v>
      </c>
      <c r="H130" s="150"/>
      <c r="I130" s="201" t="s">
        <v>558</v>
      </c>
      <c r="J130" s="389">
        <v>0</v>
      </c>
      <c r="K130" s="202" t="s">
        <v>33</v>
      </c>
      <c r="L130" s="204">
        <v>1000000</v>
      </c>
      <c r="M130" s="204">
        <f>ROUNDDOWN(J130*L130,-3)</f>
        <v>0</v>
      </c>
      <c r="N130" s="376">
        <f>Matrik[[#This Row],[JUMLAH]]-Matrik[[#This Row],[JUMLAH ]]</f>
        <v>8000000</v>
      </c>
      <c r="O130" s="187" t="str">
        <f>IF(AND(ISBLANK(H130),N130&lt;&gt;0),"Rev detil","")</f>
        <v>Rev detil</v>
      </c>
      <c r="P130" s="180"/>
      <c r="Q130" s="180"/>
    </row>
    <row r="131" spans="1:19" ht="13.2" x14ac:dyDescent="0.25">
      <c r="A131" s="1" t="s">
        <v>626</v>
      </c>
      <c r="B131" s="57" t="s">
        <v>525</v>
      </c>
      <c r="C131" s="58" t="s">
        <v>35</v>
      </c>
      <c r="D131" s="57"/>
      <c r="E131" s="57"/>
      <c r="F131" s="59"/>
      <c r="G131" s="125">
        <f>G132</f>
        <v>197780000</v>
      </c>
      <c r="H131" s="153" t="s">
        <v>525</v>
      </c>
      <c r="I131" s="58" t="s">
        <v>35</v>
      </c>
      <c r="J131" s="57"/>
      <c r="K131" s="57"/>
      <c r="L131" s="59"/>
      <c r="M131" s="59">
        <f>M132</f>
        <v>87852000</v>
      </c>
      <c r="N131" s="325">
        <f>N132</f>
        <v>109928000</v>
      </c>
      <c r="O131" s="207" t="s">
        <v>977</v>
      </c>
      <c r="P131" s="180"/>
      <c r="Q131" s="180"/>
      <c r="R131" s="4" t="s">
        <v>127</v>
      </c>
      <c r="S131" s="223" t="s">
        <v>508</v>
      </c>
    </row>
    <row r="132" spans="1:19" ht="13.2" x14ac:dyDescent="0.25">
      <c r="A132" s="1" t="s">
        <v>627</v>
      </c>
      <c r="B132" s="48"/>
      <c r="C132" s="49" t="s">
        <v>628</v>
      </c>
      <c r="D132" s="48">
        <v>30</v>
      </c>
      <c r="E132" s="48" t="s">
        <v>26</v>
      </c>
      <c r="F132" s="50">
        <v>6592667</v>
      </c>
      <c r="G132" s="122">
        <f>ROUNDDOWN(D132*F132,-3)</f>
        <v>197780000</v>
      </c>
      <c r="H132" s="150"/>
      <c r="I132" s="201" t="s">
        <v>628</v>
      </c>
      <c r="J132" s="389">
        <v>15</v>
      </c>
      <c r="K132" s="202" t="s">
        <v>26</v>
      </c>
      <c r="L132" s="204">
        <v>5856800</v>
      </c>
      <c r="M132" s="204">
        <f>ROUNDDOWN(J132*L132,-3)</f>
        <v>87852000</v>
      </c>
      <c r="N132" s="376">
        <f>Matrik[[#This Row],[JUMLAH]]-Matrik[[#This Row],[JUMLAH ]]</f>
        <v>109928000</v>
      </c>
      <c r="O132" s="187" t="str">
        <f>IF(AND(ISBLANK(H132),N132&lt;&gt;0),"Rev detil","")</f>
        <v>Rev detil</v>
      </c>
      <c r="P132" s="180"/>
      <c r="Q132" s="180"/>
    </row>
    <row r="133" spans="1:19" ht="13.2" x14ac:dyDescent="0.25">
      <c r="A133" s="1" t="s">
        <v>1068</v>
      </c>
      <c r="B133" s="48"/>
      <c r="C133" s="49"/>
      <c r="D133" s="48"/>
      <c r="E133" s="48"/>
      <c r="F133" s="50"/>
      <c r="G133" s="122"/>
      <c r="H133" s="162" t="s">
        <v>38</v>
      </c>
      <c r="I133" s="85" t="s">
        <v>1069</v>
      </c>
      <c r="J133" s="84"/>
      <c r="K133" s="84"/>
      <c r="L133" s="86"/>
      <c r="M133" s="86">
        <f>SUM(M134,M140,M143,M145)</f>
        <v>393216000</v>
      </c>
      <c r="N133" s="343">
        <f>SUM(N134,N140,N143,N145)</f>
        <v>-393216000</v>
      </c>
      <c r="O133" s="207" t="s">
        <v>977</v>
      </c>
      <c r="P133" s="384" t="s">
        <v>507</v>
      </c>
      <c r="Q133" s="384" t="s">
        <v>508</v>
      </c>
      <c r="S133" s="223"/>
    </row>
    <row r="134" spans="1:19" ht="13.2" x14ac:dyDescent="0.25">
      <c r="A134" s="1" t="s">
        <v>1056</v>
      </c>
      <c r="B134" s="48"/>
      <c r="C134" s="49"/>
      <c r="D134" s="48"/>
      <c r="E134" s="48"/>
      <c r="F134" s="50"/>
      <c r="G134" s="122"/>
      <c r="H134" s="163" t="s">
        <v>523</v>
      </c>
      <c r="I134" s="88" t="s">
        <v>24</v>
      </c>
      <c r="J134" s="87"/>
      <c r="K134" s="87"/>
      <c r="L134" s="89"/>
      <c r="M134" s="89">
        <f>SUM(M135:M139)</f>
        <v>36020000</v>
      </c>
      <c r="N134" s="344">
        <f>SUM(N135:N139)</f>
        <v>-36020000</v>
      </c>
      <c r="O134" s="207" t="s">
        <v>977</v>
      </c>
      <c r="P134" s="180"/>
      <c r="Q134" s="180"/>
      <c r="R134" s="4" t="s">
        <v>127</v>
      </c>
      <c r="S134" s="223" t="s">
        <v>508</v>
      </c>
    </row>
    <row r="135" spans="1:19" ht="13.2" x14ac:dyDescent="0.25">
      <c r="A135" s="1" t="s">
        <v>1057</v>
      </c>
      <c r="B135" s="48"/>
      <c r="C135" s="49"/>
      <c r="D135" s="48"/>
      <c r="E135" s="48"/>
      <c r="F135" s="50"/>
      <c r="G135" s="122"/>
      <c r="H135" s="150"/>
      <c r="I135" s="201" t="s">
        <v>554</v>
      </c>
      <c r="J135" s="389">
        <v>20</v>
      </c>
      <c r="K135" s="202" t="s">
        <v>26</v>
      </c>
      <c r="L135" s="204">
        <v>75000</v>
      </c>
      <c r="M135" s="204">
        <f>ROUNDDOWN(J135*L135,-3)</f>
        <v>1500000</v>
      </c>
      <c r="N135" s="376">
        <f>Matrik[[#This Row],[JUMLAH]]-Matrik[[#This Row],[JUMLAH ]]</f>
        <v>-1500000</v>
      </c>
      <c r="O135" s="187" t="str">
        <f>IF(AND(ISBLANK(H135),N135&lt;&gt;0),"Rev detil","")</f>
        <v>Rev detil</v>
      </c>
      <c r="P135" s="180"/>
      <c r="Q135" s="180"/>
    </row>
    <row r="136" spans="1:19" ht="13.2" x14ac:dyDescent="0.25">
      <c r="A136" s="1" t="s">
        <v>1058</v>
      </c>
      <c r="B136" s="48"/>
      <c r="C136" s="49"/>
      <c r="D136" s="48"/>
      <c r="E136" s="48"/>
      <c r="F136" s="50"/>
      <c r="G136" s="122"/>
      <c r="H136" s="150"/>
      <c r="I136" s="201" t="s">
        <v>555</v>
      </c>
      <c r="J136" s="389">
        <v>1</v>
      </c>
      <c r="K136" s="202" t="s">
        <v>120</v>
      </c>
      <c r="L136" s="204">
        <v>1500000</v>
      </c>
      <c r="M136" s="204">
        <f>ROUNDDOWN(J136*L136,-3)</f>
        <v>1500000</v>
      </c>
      <c r="N136" s="376">
        <f>Matrik[[#This Row],[JUMLAH]]-Matrik[[#This Row],[JUMLAH ]]</f>
        <v>-1500000</v>
      </c>
      <c r="O136" s="187" t="str">
        <f>IF(AND(ISBLANK(H136),N136&lt;&gt;0),"Rev detil","")</f>
        <v>Rev detil</v>
      </c>
      <c r="P136" s="180"/>
      <c r="Q136" s="180"/>
    </row>
    <row r="137" spans="1:19" ht="13.2" x14ac:dyDescent="0.25">
      <c r="A137" s="1" t="s">
        <v>1059</v>
      </c>
      <c r="B137" s="48"/>
      <c r="C137" s="49"/>
      <c r="D137" s="48"/>
      <c r="E137" s="48"/>
      <c r="F137" s="50"/>
      <c r="G137" s="122"/>
      <c r="H137" s="150"/>
      <c r="I137" s="201" t="s">
        <v>556</v>
      </c>
      <c r="J137" s="389">
        <v>1</v>
      </c>
      <c r="K137" s="202" t="s">
        <v>120</v>
      </c>
      <c r="L137" s="204">
        <v>1500000</v>
      </c>
      <c r="M137" s="204">
        <f>ROUNDDOWN(J137*L137,-3)</f>
        <v>1500000</v>
      </c>
      <c r="N137" s="376">
        <f>Matrik[[#This Row],[JUMLAH]]-Matrik[[#This Row],[JUMLAH ]]</f>
        <v>-1500000</v>
      </c>
      <c r="O137" s="187" t="str">
        <f>IF(AND(ISBLANK(H137),N137&lt;&gt;0),"Rev detil","")</f>
        <v>Rev detil</v>
      </c>
      <c r="P137" s="180"/>
      <c r="Q137" s="180"/>
    </row>
    <row r="138" spans="1:19" ht="13.2" x14ac:dyDescent="0.25">
      <c r="A138" s="1" t="s">
        <v>1060</v>
      </c>
      <c r="B138" s="48"/>
      <c r="C138" s="49"/>
      <c r="D138" s="48"/>
      <c r="E138" s="48"/>
      <c r="F138" s="50"/>
      <c r="G138" s="122"/>
      <c r="H138" s="150"/>
      <c r="I138" s="201" t="s">
        <v>557</v>
      </c>
      <c r="J138" s="389">
        <v>1</v>
      </c>
      <c r="K138" s="202" t="s">
        <v>120</v>
      </c>
      <c r="L138" s="204">
        <v>1000000</v>
      </c>
      <c r="M138" s="204">
        <f>ROUNDDOWN(J138*L138,-3)</f>
        <v>1000000</v>
      </c>
      <c r="N138" s="376">
        <f>Matrik[[#This Row],[JUMLAH]]-Matrik[[#This Row],[JUMLAH ]]</f>
        <v>-1000000</v>
      </c>
      <c r="O138" s="187" t="str">
        <f>IF(AND(ISBLANK(H138),N138&lt;&gt;0),"Rev detil","")</f>
        <v>Rev detil</v>
      </c>
      <c r="P138" s="180"/>
      <c r="Q138" s="180"/>
    </row>
    <row r="139" spans="1:19" ht="13.2" x14ac:dyDescent="0.25">
      <c r="A139" s="1" t="s">
        <v>1070</v>
      </c>
      <c r="B139" s="48"/>
      <c r="C139" s="49"/>
      <c r="D139" s="48"/>
      <c r="E139" s="48"/>
      <c r="F139" s="50"/>
      <c r="G139" s="122"/>
      <c r="H139" s="150"/>
      <c r="I139" s="201" t="s">
        <v>1071</v>
      </c>
      <c r="J139" s="389">
        <v>109</v>
      </c>
      <c r="K139" s="202" t="s">
        <v>120</v>
      </c>
      <c r="L139" s="204">
        <v>280000</v>
      </c>
      <c r="M139" s="204">
        <f>ROUNDDOWN(J139*L139,-3)</f>
        <v>30520000</v>
      </c>
      <c r="N139" s="376">
        <f>Matrik[[#This Row],[JUMLAH]]-Matrik[[#This Row],[JUMLAH ]]</f>
        <v>-30520000</v>
      </c>
      <c r="O139" s="187" t="str">
        <f>IF(AND(ISBLANK(H139),N139&lt;&gt;0),"Rev detil","")</f>
        <v>Rev detil</v>
      </c>
      <c r="P139" s="180"/>
      <c r="Q139" s="180"/>
    </row>
    <row r="140" spans="1:19" ht="13.2" x14ac:dyDescent="0.25">
      <c r="A140" s="1" t="s">
        <v>1061</v>
      </c>
      <c r="B140" s="48"/>
      <c r="C140" s="49"/>
      <c r="D140" s="48"/>
      <c r="E140" s="48"/>
      <c r="F140" s="50"/>
      <c r="G140" s="122"/>
      <c r="H140" s="149" t="s">
        <v>524</v>
      </c>
      <c r="I140" s="46" t="s">
        <v>73</v>
      </c>
      <c r="J140" s="45"/>
      <c r="K140" s="45"/>
      <c r="L140" s="47"/>
      <c r="M140" s="47">
        <f>SUM(M141:M142)</f>
        <v>0</v>
      </c>
      <c r="N140" s="323">
        <f>SUM(N141:N142)</f>
        <v>0</v>
      </c>
      <c r="O140" s="207" t="s">
        <v>977</v>
      </c>
      <c r="P140" s="180"/>
      <c r="Q140" s="180"/>
      <c r="R140" s="4" t="s">
        <v>127</v>
      </c>
      <c r="S140" s="223" t="s">
        <v>508</v>
      </c>
    </row>
    <row r="141" spans="1:19" ht="13.2" x14ac:dyDescent="0.25">
      <c r="A141" s="1" t="s">
        <v>1062</v>
      </c>
      <c r="B141" s="48"/>
      <c r="C141" s="49"/>
      <c r="D141" s="48"/>
      <c r="E141" s="48"/>
      <c r="F141" s="50"/>
      <c r="G141" s="122"/>
      <c r="H141" s="150"/>
      <c r="I141" s="49" t="s">
        <v>621</v>
      </c>
      <c r="J141" s="48">
        <v>0</v>
      </c>
      <c r="K141" s="48" t="s">
        <v>120</v>
      </c>
      <c r="L141" s="50">
        <v>250000</v>
      </c>
      <c r="M141" s="50">
        <f>ROUNDDOWN(J141*L141,-3)</f>
        <v>0</v>
      </c>
      <c r="N141" s="247">
        <f>Matrik[[#This Row],[JUMLAH]]-Matrik[[#This Row],[JUMLAH ]]</f>
        <v>0</v>
      </c>
      <c r="O141" s="178" t="str">
        <f>IF(AND(ISBLANK(H141),N141&lt;&gt;0),"Rev","")</f>
        <v/>
      </c>
      <c r="P141" s="180"/>
      <c r="Q141" s="180"/>
    </row>
    <row r="142" spans="1:19" ht="13.2" x14ac:dyDescent="0.25">
      <c r="A142" s="22" t="s">
        <v>1063</v>
      </c>
      <c r="B142" s="48"/>
      <c r="C142" s="49"/>
      <c r="D142" s="48"/>
      <c r="E142" s="48"/>
      <c r="F142" s="50"/>
      <c r="G142" s="122"/>
      <c r="H142" s="150"/>
      <c r="I142" s="49" t="s">
        <v>623</v>
      </c>
      <c r="J142" s="48">
        <v>0</v>
      </c>
      <c r="K142" s="48" t="s">
        <v>120</v>
      </c>
      <c r="L142" s="50">
        <v>8000000</v>
      </c>
      <c r="M142" s="50">
        <f>ROUNDDOWN(J142*L142,-3)</f>
        <v>0</v>
      </c>
      <c r="N142" s="247">
        <f>Matrik[[#This Row],[JUMLAH]]-Matrik[[#This Row],[JUMLAH ]]</f>
        <v>0</v>
      </c>
      <c r="O142" s="178" t="str">
        <f>IF(AND(ISBLANK(H142),N142&lt;&gt;0),"Rev","")</f>
        <v/>
      </c>
      <c r="P142" s="180"/>
      <c r="Q142" s="180"/>
    </row>
    <row r="143" spans="1:19" ht="13.2" x14ac:dyDescent="0.25">
      <c r="A143" s="1" t="s">
        <v>1064</v>
      </c>
      <c r="B143" s="48"/>
      <c r="C143" s="49"/>
      <c r="D143" s="48"/>
      <c r="E143" s="48"/>
      <c r="F143" s="50"/>
      <c r="G143" s="122"/>
      <c r="H143" s="164" t="s">
        <v>528</v>
      </c>
      <c r="I143" s="91" t="s">
        <v>31</v>
      </c>
      <c r="J143" s="90"/>
      <c r="K143" s="90"/>
      <c r="L143" s="92"/>
      <c r="M143" s="92">
        <f>M144</f>
        <v>10000000</v>
      </c>
      <c r="N143" s="336">
        <f>N144</f>
        <v>-10000000</v>
      </c>
      <c r="O143" s="207" t="s">
        <v>977</v>
      </c>
      <c r="P143" s="180"/>
      <c r="Q143" s="180"/>
      <c r="R143" s="4" t="s">
        <v>127</v>
      </c>
      <c r="S143" s="223" t="s">
        <v>508</v>
      </c>
    </row>
    <row r="144" spans="1:19" ht="13.2" x14ac:dyDescent="0.25">
      <c r="A144" s="1" t="s">
        <v>1065</v>
      </c>
      <c r="B144" s="48"/>
      <c r="C144" s="49"/>
      <c r="D144" s="48"/>
      <c r="E144" s="48"/>
      <c r="F144" s="50"/>
      <c r="G144" s="122"/>
      <c r="H144" s="150"/>
      <c r="I144" s="201" t="s">
        <v>558</v>
      </c>
      <c r="J144" s="389">
        <v>10</v>
      </c>
      <c r="K144" s="202" t="s">
        <v>33</v>
      </c>
      <c r="L144" s="204">
        <v>1000000</v>
      </c>
      <c r="M144" s="204">
        <f>ROUNDDOWN(J144*L144,-3)</f>
        <v>10000000</v>
      </c>
      <c r="N144" s="376">
        <f>Matrik[[#This Row],[JUMLAH]]-Matrik[[#This Row],[JUMLAH ]]</f>
        <v>-10000000</v>
      </c>
      <c r="O144" s="187" t="str">
        <f>IF(AND(ISBLANK(H144),N144&lt;&gt;0),"Rev detil","")</f>
        <v>Rev detil</v>
      </c>
      <c r="P144" s="180"/>
      <c r="Q144" s="180"/>
    </row>
    <row r="145" spans="1:19" ht="13.2" x14ac:dyDescent="0.25">
      <c r="A145" s="1" t="s">
        <v>1066</v>
      </c>
      <c r="B145" s="48"/>
      <c r="C145" s="49"/>
      <c r="D145" s="48"/>
      <c r="E145" s="48"/>
      <c r="F145" s="50"/>
      <c r="G145" s="122"/>
      <c r="H145" s="153" t="s">
        <v>525</v>
      </c>
      <c r="I145" s="58" t="s">
        <v>35</v>
      </c>
      <c r="J145" s="57"/>
      <c r="K145" s="57"/>
      <c r="L145" s="59"/>
      <c r="M145" s="59">
        <f>SUM(M146:M147)</f>
        <v>347196000</v>
      </c>
      <c r="N145" s="325">
        <f>SUM(N146:N147)</f>
        <v>-347196000</v>
      </c>
      <c r="O145" s="207" t="s">
        <v>977</v>
      </c>
      <c r="P145" s="180"/>
      <c r="Q145" s="180"/>
      <c r="R145" s="4" t="s">
        <v>127</v>
      </c>
      <c r="S145" s="223" t="s">
        <v>508</v>
      </c>
    </row>
    <row r="146" spans="1:19" ht="13.2" x14ac:dyDescent="0.25">
      <c r="A146" s="1" t="s">
        <v>1067</v>
      </c>
      <c r="B146" s="48"/>
      <c r="C146" s="49"/>
      <c r="D146" s="48"/>
      <c r="E146" s="48"/>
      <c r="F146" s="50"/>
      <c r="G146" s="122"/>
      <c r="H146" s="150"/>
      <c r="I146" s="201" t="s">
        <v>1073</v>
      </c>
      <c r="J146" s="389">
        <f>109*2</f>
        <v>218</v>
      </c>
      <c r="K146" s="202" t="s">
        <v>26</v>
      </c>
      <c r="L146" s="204">
        <v>822000</v>
      </c>
      <c r="M146" s="204">
        <f>ROUNDDOWN(J146*L146,-3)</f>
        <v>179196000</v>
      </c>
      <c r="N146" s="376">
        <f>Matrik[[#This Row],[JUMLAH]]-Matrik[[#This Row],[JUMLAH ]]</f>
        <v>-179196000</v>
      </c>
      <c r="O146" s="187" t="str">
        <f>IF(AND(ISBLANK(H146),N146&lt;&gt;0),"Rev detil","")</f>
        <v>Rev detil</v>
      </c>
      <c r="P146" s="180"/>
      <c r="Q146" s="180"/>
    </row>
    <row r="147" spans="1:19" ht="13.2" x14ac:dyDescent="0.25">
      <c r="A147" s="1" t="s">
        <v>1072</v>
      </c>
      <c r="B147" s="48"/>
      <c r="C147" s="49"/>
      <c r="D147" s="48"/>
      <c r="E147" s="48"/>
      <c r="F147" s="50"/>
      <c r="G147" s="122"/>
      <c r="H147" s="150"/>
      <c r="I147" s="205" t="s">
        <v>956</v>
      </c>
      <c r="J147" s="389">
        <v>56</v>
      </c>
      <c r="K147" s="202" t="s">
        <v>26</v>
      </c>
      <c r="L147" s="204">
        <v>3000000</v>
      </c>
      <c r="M147" s="204">
        <f>ROUNDDOWN(J147*L147,-3)</f>
        <v>168000000</v>
      </c>
      <c r="N147" s="376">
        <f>Matrik[[#This Row],[JUMLAH]]-Matrik[[#This Row],[JUMLAH ]]</f>
        <v>-168000000</v>
      </c>
      <c r="O147" s="178"/>
      <c r="P147" s="180"/>
      <c r="Q147" s="180"/>
    </row>
    <row r="148" spans="1:19" ht="13.2" x14ac:dyDescent="0.25">
      <c r="A148" s="1" t="s">
        <v>1087</v>
      </c>
      <c r="B148" s="48"/>
      <c r="C148" s="49"/>
      <c r="D148" s="48"/>
      <c r="E148" s="48"/>
      <c r="F148" s="50"/>
      <c r="G148" s="122"/>
      <c r="H148" s="162" t="s">
        <v>91</v>
      </c>
      <c r="I148" s="85" t="s">
        <v>1088</v>
      </c>
      <c r="J148" s="84"/>
      <c r="K148" s="84"/>
      <c r="L148" s="86"/>
      <c r="M148" s="86">
        <f>SUM(M149,M155,M158,M160)</f>
        <v>63060000</v>
      </c>
      <c r="N148" s="343">
        <f>SUM(N149,N155,N158,N160)</f>
        <v>-63060000</v>
      </c>
      <c r="O148" s="207" t="s">
        <v>977</v>
      </c>
      <c r="P148" s="384" t="s">
        <v>507</v>
      </c>
      <c r="Q148" s="384" t="s">
        <v>508</v>
      </c>
      <c r="S148" s="223"/>
    </row>
    <row r="149" spans="1:19" ht="13.2" x14ac:dyDescent="0.25">
      <c r="A149" s="1" t="s">
        <v>1074</v>
      </c>
      <c r="B149" s="48"/>
      <c r="C149" s="49"/>
      <c r="D149" s="48"/>
      <c r="E149" s="48"/>
      <c r="F149" s="50"/>
      <c r="G149" s="122"/>
      <c r="H149" s="163" t="s">
        <v>523</v>
      </c>
      <c r="I149" s="88" t="s">
        <v>24</v>
      </c>
      <c r="J149" s="87"/>
      <c r="K149" s="87"/>
      <c r="L149" s="89"/>
      <c r="M149" s="89">
        <f>SUM(M150:M154)</f>
        <v>14700000</v>
      </c>
      <c r="N149" s="344">
        <f>SUM(N150:N154)</f>
        <v>-14700000</v>
      </c>
      <c r="O149" s="207" t="s">
        <v>977</v>
      </c>
      <c r="P149" s="180"/>
      <c r="Q149" s="180"/>
      <c r="R149" s="4" t="s">
        <v>127</v>
      </c>
      <c r="S149" s="223" t="s">
        <v>508</v>
      </c>
    </row>
    <row r="150" spans="1:19" ht="13.2" x14ac:dyDescent="0.25">
      <c r="A150" s="1" t="s">
        <v>1075</v>
      </c>
      <c r="B150" s="48"/>
      <c r="C150" s="49"/>
      <c r="D150" s="48"/>
      <c r="E150" s="48"/>
      <c r="F150" s="50"/>
      <c r="G150" s="122"/>
      <c r="H150" s="150"/>
      <c r="I150" s="201" t="s">
        <v>554</v>
      </c>
      <c r="J150" s="389">
        <v>36</v>
      </c>
      <c r="K150" s="202" t="s">
        <v>26</v>
      </c>
      <c r="L150" s="204">
        <v>75000</v>
      </c>
      <c r="M150" s="204">
        <f>ROUNDDOWN(J150*L150,-3)</f>
        <v>2700000</v>
      </c>
      <c r="N150" s="376">
        <f>Matrik[[#This Row],[JUMLAH]]-Matrik[[#This Row],[JUMLAH ]]</f>
        <v>-2700000</v>
      </c>
      <c r="O150" s="187" t="str">
        <f>IF(AND(ISBLANK(H150),N150&lt;&gt;0),"Rev detil","")</f>
        <v>Rev detil</v>
      </c>
      <c r="P150" s="180"/>
      <c r="Q150" s="180"/>
    </row>
    <row r="151" spans="1:19" ht="13.2" x14ac:dyDescent="0.25">
      <c r="A151" s="1" t="s">
        <v>1076</v>
      </c>
      <c r="B151" s="48"/>
      <c r="C151" s="49"/>
      <c r="D151" s="48"/>
      <c r="E151" s="48"/>
      <c r="F151" s="50"/>
      <c r="G151" s="122"/>
      <c r="H151" s="150"/>
      <c r="I151" s="201" t="s">
        <v>555</v>
      </c>
      <c r="J151" s="389">
        <v>2</v>
      </c>
      <c r="K151" s="202" t="s">
        <v>120</v>
      </c>
      <c r="L151" s="204">
        <v>1500000</v>
      </c>
      <c r="M151" s="204">
        <f>ROUNDDOWN(J151*L151,-3)</f>
        <v>3000000</v>
      </c>
      <c r="N151" s="376">
        <f>Matrik[[#This Row],[JUMLAH]]-Matrik[[#This Row],[JUMLAH ]]</f>
        <v>-3000000</v>
      </c>
      <c r="O151" s="187" t="str">
        <f>IF(AND(ISBLANK(H151),N151&lt;&gt;0),"Rev detil","")</f>
        <v>Rev detil</v>
      </c>
      <c r="P151" s="180"/>
      <c r="Q151" s="180"/>
    </row>
    <row r="152" spans="1:19" ht="13.2" x14ac:dyDescent="0.25">
      <c r="A152" s="1" t="s">
        <v>1077</v>
      </c>
      <c r="B152" s="48"/>
      <c r="C152" s="49"/>
      <c r="D152" s="48"/>
      <c r="E152" s="48"/>
      <c r="F152" s="50"/>
      <c r="G152" s="122"/>
      <c r="H152" s="150"/>
      <c r="I152" s="201" t="s">
        <v>556</v>
      </c>
      <c r="J152" s="389">
        <v>2</v>
      </c>
      <c r="K152" s="202" t="s">
        <v>120</v>
      </c>
      <c r="L152" s="204">
        <v>1500000</v>
      </c>
      <c r="M152" s="204">
        <f>ROUNDDOWN(J152*L152,-3)</f>
        <v>3000000</v>
      </c>
      <c r="N152" s="376">
        <f>Matrik[[#This Row],[JUMLAH]]-Matrik[[#This Row],[JUMLAH ]]</f>
        <v>-3000000</v>
      </c>
      <c r="O152" s="187" t="str">
        <f>IF(AND(ISBLANK(H152),N152&lt;&gt;0),"Rev detil","")</f>
        <v>Rev detil</v>
      </c>
      <c r="P152" s="180"/>
      <c r="Q152" s="180"/>
    </row>
    <row r="153" spans="1:19" ht="13.2" x14ac:dyDescent="0.25">
      <c r="A153" s="1" t="s">
        <v>1078</v>
      </c>
      <c r="B153" s="48"/>
      <c r="C153" s="49"/>
      <c r="D153" s="48"/>
      <c r="E153" s="48"/>
      <c r="F153" s="50"/>
      <c r="G153" s="122"/>
      <c r="H153" s="150"/>
      <c r="I153" s="201" t="s">
        <v>557</v>
      </c>
      <c r="J153" s="389">
        <v>2</v>
      </c>
      <c r="K153" s="202" t="s">
        <v>120</v>
      </c>
      <c r="L153" s="204">
        <v>1000000</v>
      </c>
      <c r="M153" s="204">
        <f>ROUNDDOWN(J153*L153,-3)</f>
        <v>2000000</v>
      </c>
      <c r="N153" s="376">
        <f>Matrik[[#This Row],[JUMLAH]]-Matrik[[#This Row],[JUMLAH ]]</f>
        <v>-2000000</v>
      </c>
      <c r="O153" s="187" t="str">
        <f>IF(AND(ISBLANK(H153),N153&lt;&gt;0),"Rev detil","")</f>
        <v>Rev detil</v>
      </c>
      <c r="P153" s="180"/>
      <c r="Q153" s="180"/>
    </row>
    <row r="154" spans="1:19" ht="13.2" x14ac:dyDescent="0.25">
      <c r="A154" s="1" t="s">
        <v>1079</v>
      </c>
      <c r="B154" s="48"/>
      <c r="C154" s="49"/>
      <c r="D154" s="48"/>
      <c r="E154" s="48"/>
      <c r="F154" s="50"/>
      <c r="G154" s="122"/>
      <c r="H154" s="150"/>
      <c r="I154" s="201" t="s">
        <v>829</v>
      </c>
      <c r="J154" s="389">
        <v>20</v>
      </c>
      <c r="K154" s="202" t="s">
        <v>120</v>
      </c>
      <c r="L154" s="204">
        <v>200000</v>
      </c>
      <c r="M154" s="204">
        <f>ROUNDDOWN(J154*L154,-3)</f>
        <v>4000000</v>
      </c>
      <c r="N154" s="376">
        <f>Matrik[[#This Row],[JUMLAH]]-Matrik[[#This Row],[JUMLAH ]]</f>
        <v>-4000000</v>
      </c>
      <c r="O154" s="187" t="str">
        <f>IF(AND(ISBLANK(H154),N154&lt;&gt;0),"Rev detil","")</f>
        <v>Rev detil</v>
      </c>
      <c r="P154" s="180"/>
      <c r="Q154" s="180"/>
    </row>
    <row r="155" spans="1:19" ht="13.2" x14ac:dyDescent="0.25">
      <c r="A155" s="1" t="s">
        <v>1080</v>
      </c>
      <c r="B155" s="48"/>
      <c r="C155" s="49"/>
      <c r="D155" s="48"/>
      <c r="E155" s="48"/>
      <c r="F155" s="50"/>
      <c r="G155" s="122"/>
      <c r="H155" s="149" t="s">
        <v>524</v>
      </c>
      <c r="I155" s="46" t="s">
        <v>73</v>
      </c>
      <c r="J155" s="45"/>
      <c r="K155" s="45"/>
      <c r="L155" s="47"/>
      <c r="M155" s="47">
        <f>SUM(M156:M157)</f>
        <v>0</v>
      </c>
      <c r="N155" s="323">
        <f>SUM(N156:N157)</f>
        <v>0</v>
      </c>
      <c r="O155" s="207" t="s">
        <v>977</v>
      </c>
      <c r="P155" s="180"/>
      <c r="Q155" s="180"/>
      <c r="R155" s="4" t="s">
        <v>127</v>
      </c>
      <c r="S155" s="223" t="s">
        <v>508</v>
      </c>
    </row>
    <row r="156" spans="1:19" ht="13.2" x14ac:dyDescent="0.25">
      <c r="A156" s="1" t="s">
        <v>1081</v>
      </c>
      <c r="B156" s="48"/>
      <c r="C156" s="49"/>
      <c r="D156" s="48"/>
      <c r="E156" s="48"/>
      <c r="F156" s="50"/>
      <c r="G156" s="122"/>
      <c r="H156" s="150"/>
      <c r="I156" s="49" t="s">
        <v>621</v>
      </c>
      <c r="J156" s="48">
        <v>0</v>
      </c>
      <c r="K156" s="48" t="s">
        <v>120</v>
      </c>
      <c r="L156" s="50">
        <v>250000</v>
      </c>
      <c r="M156" s="50">
        <f>ROUNDDOWN(J156*L156,-3)</f>
        <v>0</v>
      </c>
      <c r="N156" s="247">
        <f>Matrik[[#This Row],[JUMLAH]]-Matrik[[#This Row],[JUMLAH ]]</f>
        <v>0</v>
      </c>
      <c r="O156" s="178" t="str">
        <f>IF(AND(ISBLANK(H156),N156&lt;&gt;0),"Rev","")</f>
        <v/>
      </c>
      <c r="P156" s="180"/>
      <c r="Q156" s="180"/>
    </row>
    <row r="157" spans="1:19" ht="13.2" x14ac:dyDescent="0.25">
      <c r="A157" s="22" t="s">
        <v>1082</v>
      </c>
      <c r="B157" s="48"/>
      <c r="C157" s="49"/>
      <c r="D157" s="48"/>
      <c r="E157" s="48"/>
      <c r="F157" s="50"/>
      <c r="G157" s="122"/>
      <c r="H157" s="150"/>
      <c r="I157" s="49" t="s">
        <v>623</v>
      </c>
      <c r="J157" s="48">
        <v>0</v>
      </c>
      <c r="K157" s="48" t="s">
        <v>120</v>
      </c>
      <c r="L157" s="50">
        <v>8000000</v>
      </c>
      <c r="M157" s="50">
        <f>ROUNDDOWN(J157*L157,-3)</f>
        <v>0</v>
      </c>
      <c r="N157" s="247">
        <f>Matrik[[#This Row],[JUMLAH]]-Matrik[[#This Row],[JUMLAH ]]</f>
        <v>0</v>
      </c>
      <c r="O157" s="178" t="str">
        <f>IF(AND(ISBLANK(H157),N157&lt;&gt;0),"Rev","")</f>
        <v/>
      </c>
      <c r="P157" s="180"/>
      <c r="Q157" s="180"/>
    </row>
    <row r="158" spans="1:19" ht="13.2" x14ac:dyDescent="0.25">
      <c r="A158" s="1" t="s">
        <v>1083</v>
      </c>
      <c r="B158" s="48"/>
      <c r="C158" s="49"/>
      <c r="D158" s="48"/>
      <c r="E158" s="48"/>
      <c r="F158" s="50"/>
      <c r="G158" s="122"/>
      <c r="H158" s="164" t="s">
        <v>528</v>
      </c>
      <c r="I158" s="91" t="s">
        <v>31</v>
      </c>
      <c r="J158" s="90"/>
      <c r="K158" s="90"/>
      <c r="L158" s="92"/>
      <c r="M158" s="92">
        <f>M159</f>
        <v>0</v>
      </c>
      <c r="N158" s="336">
        <f>N159</f>
        <v>0</v>
      </c>
      <c r="O158" s="207" t="s">
        <v>977</v>
      </c>
      <c r="P158" s="180"/>
      <c r="Q158" s="180"/>
      <c r="R158" s="4" t="s">
        <v>127</v>
      </c>
      <c r="S158" s="223" t="s">
        <v>508</v>
      </c>
    </row>
    <row r="159" spans="1:19" ht="13.2" x14ac:dyDescent="0.25">
      <c r="A159" s="1" t="s">
        <v>1084</v>
      </c>
      <c r="B159" s="48"/>
      <c r="C159" s="49"/>
      <c r="D159" s="48"/>
      <c r="E159" s="48"/>
      <c r="F159" s="50"/>
      <c r="G159" s="122"/>
      <c r="H159" s="150"/>
      <c r="I159" s="49" t="s">
        <v>558</v>
      </c>
      <c r="J159" s="48">
        <v>0</v>
      </c>
      <c r="K159" s="48" t="s">
        <v>33</v>
      </c>
      <c r="L159" s="50">
        <v>1000000</v>
      </c>
      <c r="M159" s="50">
        <f>ROUNDDOWN(J159*L159,-3)</f>
        <v>0</v>
      </c>
      <c r="N159" s="376">
        <f>Matrik[[#This Row],[JUMLAH]]-Matrik[[#This Row],[JUMLAH ]]</f>
        <v>0</v>
      </c>
      <c r="O159" s="187" t="str">
        <f>IF(AND(ISBLANK(H159),N159&lt;&gt;0),"Rev detil","")</f>
        <v/>
      </c>
      <c r="P159" s="180"/>
      <c r="Q159" s="180"/>
    </row>
    <row r="160" spans="1:19" ht="13.2" x14ac:dyDescent="0.25">
      <c r="A160" s="1" t="s">
        <v>1085</v>
      </c>
      <c r="B160" s="48"/>
      <c r="C160" s="49"/>
      <c r="D160" s="48"/>
      <c r="E160" s="48"/>
      <c r="F160" s="50"/>
      <c r="G160" s="122"/>
      <c r="H160" s="153" t="s">
        <v>525</v>
      </c>
      <c r="I160" s="58" t="s">
        <v>35</v>
      </c>
      <c r="J160" s="57"/>
      <c r="K160" s="57"/>
      <c r="L160" s="59"/>
      <c r="M160" s="59">
        <f>SUM(M161:M161)</f>
        <v>48360000</v>
      </c>
      <c r="N160" s="325">
        <f>SUM(N161:N161)</f>
        <v>-48360000</v>
      </c>
      <c r="O160" s="207" t="s">
        <v>977</v>
      </c>
      <c r="P160" s="180"/>
      <c r="Q160" s="180"/>
      <c r="R160" s="4" t="s">
        <v>127</v>
      </c>
      <c r="S160" s="223" t="s">
        <v>508</v>
      </c>
    </row>
    <row r="161" spans="1:19" ht="13.2" x14ac:dyDescent="0.25">
      <c r="A161" s="1" t="s">
        <v>1086</v>
      </c>
      <c r="B161" s="48"/>
      <c r="C161" s="49"/>
      <c r="D161" s="48"/>
      <c r="E161" s="48"/>
      <c r="F161" s="50"/>
      <c r="G161" s="122"/>
      <c r="H161" s="150"/>
      <c r="I161" s="201" t="s">
        <v>1089</v>
      </c>
      <c r="J161" s="389">
        <v>24</v>
      </c>
      <c r="K161" s="202" t="s">
        <v>26</v>
      </c>
      <c r="L161" s="204">
        <v>2015000</v>
      </c>
      <c r="M161" s="204">
        <f>ROUNDDOWN(J161*L161,-3)</f>
        <v>48360000</v>
      </c>
      <c r="N161" s="376">
        <f>Matrik[[#This Row],[JUMLAH]]-Matrik[[#This Row],[JUMLAH ]]</f>
        <v>-48360000</v>
      </c>
      <c r="O161" s="187" t="str">
        <f>IF(AND(ISBLANK(H161),N161&lt;&gt;0),"Rev detil","")</f>
        <v>Rev detil</v>
      </c>
      <c r="P161" s="180"/>
      <c r="Q161" s="180"/>
    </row>
    <row r="162" spans="1:19" ht="13.2" x14ac:dyDescent="0.25">
      <c r="A162" s="1" t="s">
        <v>129</v>
      </c>
      <c r="B162" s="81" t="s">
        <v>130</v>
      </c>
      <c r="C162" s="82" t="s">
        <v>131</v>
      </c>
      <c r="D162" s="81">
        <v>1</v>
      </c>
      <c r="E162" s="81" t="s">
        <v>123</v>
      </c>
      <c r="F162" s="83"/>
      <c r="G162" s="133">
        <f>G163</f>
        <v>1209115000</v>
      </c>
      <c r="H162" s="161" t="s">
        <v>130</v>
      </c>
      <c r="I162" s="82" t="s">
        <v>131</v>
      </c>
      <c r="J162" s="81">
        <v>1</v>
      </c>
      <c r="K162" s="81" t="s">
        <v>123</v>
      </c>
      <c r="L162" s="83"/>
      <c r="M162" s="83">
        <f>M163</f>
        <v>1931394000</v>
      </c>
      <c r="N162" s="353">
        <f>N163</f>
        <v>-722279000</v>
      </c>
      <c r="O162" s="207" t="s">
        <v>977</v>
      </c>
      <c r="P162" s="180"/>
      <c r="Q162" s="180"/>
    </row>
    <row r="163" spans="1:19" ht="26.4" x14ac:dyDescent="0.25">
      <c r="A163" s="1" t="s">
        <v>132</v>
      </c>
      <c r="B163" s="287" t="s">
        <v>605</v>
      </c>
      <c r="C163" s="288" t="s">
        <v>133</v>
      </c>
      <c r="D163" s="287"/>
      <c r="E163" s="287" t="s">
        <v>553</v>
      </c>
      <c r="F163" s="289"/>
      <c r="G163" s="290">
        <f>SUM(G164,G174,G183,G195,G206,G220,G232,G243,G255)</f>
        <v>1209115000</v>
      </c>
      <c r="H163" s="291" t="s">
        <v>605</v>
      </c>
      <c r="I163" s="288" t="s">
        <v>133</v>
      </c>
      <c r="J163" s="287"/>
      <c r="K163" s="287" t="s">
        <v>553</v>
      </c>
      <c r="L163" s="289"/>
      <c r="M163" s="289">
        <f>SUM(M164,M174,M183,M195,M206,M220,M232,M243,M255,M263,M281,M296,M301,M313,M318)</f>
        <v>1931394000</v>
      </c>
      <c r="N163" s="317">
        <f>SUM(N164,N174,N183,N195,N206,N220,N232,N243,N255,N263,N281,N296,N301,N313,N318)</f>
        <v>-722279000</v>
      </c>
      <c r="O163" s="207" t="s">
        <v>977</v>
      </c>
      <c r="P163" s="180"/>
      <c r="Q163" s="180"/>
    </row>
    <row r="164" spans="1:19" ht="13.2" x14ac:dyDescent="0.25">
      <c r="A164" s="1" t="s">
        <v>134</v>
      </c>
      <c r="B164" s="63" t="s">
        <v>21</v>
      </c>
      <c r="C164" s="64" t="s">
        <v>629</v>
      </c>
      <c r="D164" s="63"/>
      <c r="E164" s="63"/>
      <c r="F164" s="65"/>
      <c r="G164" s="127">
        <f>SUM(G165,G170,G172)</f>
        <v>72100000</v>
      </c>
      <c r="H164" s="155" t="s">
        <v>21</v>
      </c>
      <c r="I164" s="64" t="s">
        <v>629</v>
      </c>
      <c r="J164" s="63"/>
      <c r="K164" s="63"/>
      <c r="L164" s="65"/>
      <c r="M164" s="65">
        <f>SUM(M165,M170,M172)</f>
        <v>61900000</v>
      </c>
      <c r="N164" s="327">
        <f>SUM(N165,N170,N172)</f>
        <v>10200000</v>
      </c>
      <c r="O164" s="207" t="s">
        <v>977</v>
      </c>
      <c r="P164" s="384" t="s">
        <v>505</v>
      </c>
      <c r="Q164" s="384" t="s">
        <v>506</v>
      </c>
      <c r="S164" s="223"/>
    </row>
    <row r="165" spans="1:19" ht="13.2" x14ac:dyDescent="0.25">
      <c r="A165" s="1" t="s">
        <v>135</v>
      </c>
      <c r="B165" s="45" t="s">
        <v>523</v>
      </c>
      <c r="C165" s="46" t="s">
        <v>24</v>
      </c>
      <c r="D165" s="45"/>
      <c r="E165" s="45"/>
      <c r="F165" s="47"/>
      <c r="G165" s="121">
        <f>SUM(G166:G169)</f>
        <v>22000000</v>
      </c>
      <c r="H165" s="149" t="s">
        <v>523</v>
      </c>
      <c r="I165" s="46" t="s">
        <v>24</v>
      </c>
      <c r="J165" s="45"/>
      <c r="K165" s="45"/>
      <c r="L165" s="47"/>
      <c r="M165" s="47">
        <f>SUM(M166:M169)</f>
        <v>15000000</v>
      </c>
      <c r="N165" s="323">
        <f>SUM(N166:N169)</f>
        <v>7000000</v>
      </c>
      <c r="O165" s="207" t="s">
        <v>977</v>
      </c>
      <c r="P165" s="180"/>
      <c r="Q165" s="180"/>
      <c r="R165" s="4" t="s">
        <v>131</v>
      </c>
      <c r="S165" s="223" t="s">
        <v>506</v>
      </c>
    </row>
    <row r="166" spans="1:19" ht="13.2" x14ac:dyDescent="0.25">
      <c r="A166" s="1" t="s">
        <v>136</v>
      </c>
      <c r="B166" s="48"/>
      <c r="C166" s="49" t="s">
        <v>630</v>
      </c>
      <c r="D166" s="48">
        <v>4</v>
      </c>
      <c r="E166" s="48" t="s">
        <v>120</v>
      </c>
      <c r="F166" s="50">
        <v>1500000</v>
      </c>
      <c r="G166" s="122">
        <f>ROUNDDOWN(D166*F166,-3)</f>
        <v>6000000</v>
      </c>
      <c r="H166" s="150"/>
      <c r="I166" s="201" t="s">
        <v>1054</v>
      </c>
      <c r="J166" s="389">
        <v>3</v>
      </c>
      <c r="K166" s="202" t="s">
        <v>120</v>
      </c>
      <c r="L166" s="204">
        <v>1500000</v>
      </c>
      <c r="M166" s="204">
        <f>ROUNDDOWN(J166*L166,-3)</f>
        <v>4500000</v>
      </c>
      <c r="N166" s="376">
        <f>Matrik[[#This Row],[JUMLAH]]-Matrik[[#This Row],[JUMLAH ]]</f>
        <v>1500000</v>
      </c>
      <c r="O166" s="207" t="s">
        <v>977</v>
      </c>
      <c r="P166" s="180"/>
      <c r="Q166" s="180"/>
    </row>
    <row r="167" spans="1:19" ht="13.2" x14ac:dyDescent="0.25">
      <c r="A167" s="1" t="s">
        <v>137</v>
      </c>
      <c r="B167" s="48"/>
      <c r="C167" s="49" t="s">
        <v>562</v>
      </c>
      <c r="D167" s="48">
        <v>4</v>
      </c>
      <c r="E167" s="48" t="s">
        <v>120</v>
      </c>
      <c r="F167" s="50">
        <v>1500000</v>
      </c>
      <c r="G167" s="122">
        <f>ROUNDDOWN(D167*F167,-3)</f>
        <v>6000000</v>
      </c>
      <c r="H167" s="150"/>
      <c r="I167" s="201" t="s">
        <v>562</v>
      </c>
      <c r="J167" s="389">
        <v>3</v>
      </c>
      <c r="K167" s="202" t="s">
        <v>120</v>
      </c>
      <c r="L167" s="204">
        <v>1500000</v>
      </c>
      <c r="M167" s="204">
        <f>ROUNDDOWN(J167*L167,-3)</f>
        <v>4500000</v>
      </c>
      <c r="N167" s="376">
        <f>Matrik[[#This Row],[JUMLAH]]-Matrik[[#This Row],[JUMLAH ]]</f>
        <v>1500000</v>
      </c>
      <c r="O167" s="207" t="s">
        <v>977</v>
      </c>
      <c r="P167" s="180"/>
      <c r="Q167" s="180"/>
    </row>
    <row r="168" spans="1:19" ht="13.2" x14ac:dyDescent="0.25">
      <c r="A168" s="1" t="s">
        <v>138</v>
      </c>
      <c r="B168" s="48"/>
      <c r="C168" s="49" t="s">
        <v>563</v>
      </c>
      <c r="D168" s="48">
        <v>4</v>
      </c>
      <c r="E168" s="48" t="s">
        <v>120</v>
      </c>
      <c r="F168" s="50">
        <v>1000000</v>
      </c>
      <c r="G168" s="122">
        <f>ROUNDDOWN(D168*F168,-3)</f>
        <v>4000000</v>
      </c>
      <c r="H168" s="150"/>
      <c r="I168" s="201" t="s">
        <v>563</v>
      </c>
      <c r="J168" s="389">
        <v>3</v>
      </c>
      <c r="K168" s="202" t="s">
        <v>120</v>
      </c>
      <c r="L168" s="204">
        <v>1000000</v>
      </c>
      <c r="M168" s="204">
        <f>ROUNDDOWN(J168*L168,-3)</f>
        <v>3000000</v>
      </c>
      <c r="N168" s="376">
        <f>Matrik[[#This Row],[JUMLAH]]-Matrik[[#This Row],[JUMLAH ]]</f>
        <v>1000000</v>
      </c>
      <c r="O168" s="207" t="s">
        <v>977</v>
      </c>
      <c r="P168" s="180"/>
      <c r="Q168" s="180"/>
    </row>
    <row r="169" spans="1:19" ht="13.2" x14ac:dyDescent="0.25">
      <c r="A169" s="1" t="s">
        <v>631</v>
      </c>
      <c r="B169" s="48"/>
      <c r="C169" s="49" t="s">
        <v>632</v>
      </c>
      <c r="D169" s="48">
        <v>12</v>
      </c>
      <c r="E169" s="48" t="s">
        <v>633</v>
      </c>
      <c r="F169" s="50">
        <v>500000</v>
      </c>
      <c r="G169" s="122">
        <f>ROUNDDOWN(D169*F169,-3)</f>
        <v>6000000</v>
      </c>
      <c r="H169" s="150"/>
      <c r="I169" s="201" t="s">
        <v>632</v>
      </c>
      <c r="J169" s="389">
        <v>6</v>
      </c>
      <c r="K169" s="202" t="s">
        <v>633</v>
      </c>
      <c r="L169" s="204">
        <v>500000</v>
      </c>
      <c r="M169" s="204">
        <f>ROUNDDOWN(J169*L169,-3)</f>
        <v>3000000</v>
      </c>
      <c r="N169" s="376">
        <f>Matrik[[#This Row],[JUMLAH]]-Matrik[[#This Row],[JUMLAH ]]</f>
        <v>3000000</v>
      </c>
      <c r="O169" s="187" t="str">
        <f>IF(AND(ISBLANK(H169),N169&lt;&gt;0),"Rev detil","")</f>
        <v>Rev detil</v>
      </c>
      <c r="P169" s="180"/>
      <c r="Q169" s="180"/>
    </row>
    <row r="170" spans="1:19" ht="13.2" x14ac:dyDescent="0.25">
      <c r="A170" s="1" t="s">
        <v>139</v>
      </c>
      <c r="B170" s="57" t="s">
        <v>525</v>
      </c>
      <c r="C170" s="58" t="s">
        <v>35</v>
      </c>
      <c r="D170" s="57"/>
      <c r="E170" s="57"/>
      <c r="F170" s="59"/>
      <c r="G170" s="125">
        <f>G171</f>
        <v>48000000</v>
      </c>
      <c r="H170" s="153" t="s">
        <v>525</v>
      </c>
      <c r="I170" s="58" t="s">
        <v>35</v>
      </c>
      <c r="J170" s="57"/>
      <c r="K170" s="57"/>
      <c r="L170" s="59"/>
      <c r="M170" s="59">
        <f>M171</f>
        <v>44800000</v>
      </c>
      <c r="N170" s="325">
        <f>N171</f>
        <v>3200000</v>
      </c>
      <c r="O170" s="207" t="s">
        <v>977</v>
      </c>
      <c r="P170" s="180"/>
      <c r="Q170" s="180"/>
      <c r="R170" s="4" t="s">
        <v>131</v>
      </c>
      <c r="S170" s="223" t="s">
        <v>506</v>
      </c>
    </row>
    <row r="171" spans="1:19" ht="13.2" x14ac:dyDescent="0.25">
      <c r="A171" s="1" t="s">
        <v>140</v>
      </c>
      <c r="B171" s="48"/>
      <c r="C171" s="49" t="s">
        <v>634</v>
      </c>
      <c r="D171" s="48">
        <v>12</v>
      </c>
      <c r="E171" s="48" t="s">
        <v>26</v>
      </c>
      <c r="F171" s="50">
        <v>4000000</v>
      </c>
      <c r="G171" s="122">
        <f>ROUNDDOWN(D171*F171,-3)</f>
        <v>48000000</v>
      </c>
      <c r="H171" s="150"/>
      <c r="I171" s="201" t="s">
        <v>634</v>
      </c>
      <c r="J171" s="389">
        <v>8</v>
      </c>
      <c r="K171" s="202" t="s">
        <v>26</v>
      </c>
      <c r="L171" s="204">
        <v>5600000</v>
      </c>
      <c r="M171" s="204">
        <f>ROUNDDOWN(J171*L171,-3)</f>
        <v>44800000</v>
      </c>
      <c r="N171" s="376">
        <f>Matrik[[#This Row],[JUMLAH]]-Matrik[[#This Row],[JUMLAH ]]</f>
        <v>3200000</v>
      </c>
      <c r="O171" s="187" t="str">
        <f>IF(AND(ISBLANK(H171),N171&lt;&gt;0),"Rev detil","")</f>
        <v>Rev detil</v>
      </c>
      <c r="P171" s="180"/>
      <c r="Q171" s="180"/>
    </row>
    <row r="172" spans="1:19" ht="13.2" x14ac:dyDescent="0.25">
      <c r="A172" s="1" t="s">
        <v>141</v>
      </c>
      <c r="B172" s="51" t="s">
        <v>582</v>
      </c>
      <c r="C172" s="52" t="s">
        <v>80</v>
      </c>
      <c r="D172" s="51"/>
      <c r="E172" s="51"/>
      <c r="F172" s="53"/>
      <c r="G172" s="123">
        <f>G173</f>
        <v>2100000</v>
      </c>
      <c r="H172" s="151" t="s">
        <v>582</v>
      </c>
      <c r="I172" s="52" t="s">
        <v>80</v>
      </c>
      <c r="J172" s="51"/>
      <c r="K172" s="51"/>
      <c r="L172" s="53"/>
      <c r="M172" s="53">
        <f>M173</f>
        <v>2100000</v>
      </c>
      <c r="N172" s="324">
        <f>N173</f>
        <v>0</v>
      </c>
      <c r="O172" s="207" t="s">
        <v>977</v>
      </c>
      <c r="P172" s="180"/>
      <c r="Q172" s="180"/>
      <c r="R172" s="4" t="s">
        <v>131</v>
      </c>
      <c r="S172" s="223" t="s">
        <v>506</v>
      </c>
    </row>
    <row r="173" spans="1:19" ht="13.2" x14ac:dyDescent="0.25">
      <c r="A173" s="1" t="s">
        <v>142</v>
      </c>
      <c r="B173" s="48"/>
      <c r="C173" s="49" t="s">
        <v>635</v>
      </c>
      <c r="D173" s="48">
        <v>14</v>
      </c>
      <c r="E173" s="48" t="s">
        <v>26</v>
      </c>
      <c r="F173" s="50">
        <v>150000</v>
      </c>
      <c r="G173" s="122">
        <f>ROUNDDOWN(D173*F173,-3)</f>
        <v>2100000</v>
      </c>
      <c r="H173" s="150"/>
      <c r="I173" s="49" t="s">
        <v>635</v>
      </c>
      <c r="J173" s="48">
        <v>14</v>
      </c>
      <c r="K173" s="48" t="s">
        <v>26</v>
      </c>
      <c r="L173" s="50">
        <v>150000</v>
      </c>
      <c r="M173" s="50">
        <f>ROUNDDOWN(J173*L173,-3)</f>
        <v>2100000</v>
      </c>
      <c r="N173" s="247">
        <f>Matrik[[#This Row],[JUMLAH]]-Matrik[[#This Row],[JUMLAH ]]</f>
        <v>0</v>
      </c>
      <c r="O173" s="178" t="str">
        <f>IF(AND(ISBLANK(H173),N173&lt;&gt;0),"Rev","")</f>
        <v/>
      </c>
      <c r="P173" s="180"/>
      <c r="Q173" s="180"/>
    </row>
    <row r="174" spans="1:19" ht="13.2" x14ac:dyDescent="0.25">
      <c r="A174" s="1" t="s">
        <v>143</v>
      </c>
      <c r="B174" s="93" t="s">
        <v>38</v>
      </c>
      <c r="C174" s="94" t="s">
        <v>636</v>
      </c>
      <c r="D174" s="93"/>
      <c r="E174" s="93"/>
      <c r="F174" s="95"/>
      <c r="G174" s="137">
        <f>SUM(G175,G178,G180)</f>
        <v>572300000</v>
      </c>
      <c r="H174" s="165" t="s">
        <v>38</v>
      </c>
      <c r="I174" s="94" t="s">
        <v>1009</v>
      </c>
      <c r="J174" s="93"/>
      <c r="K174" s="93"/>
      <c r="L174" s="95"/>
      <c r="M174" s="95">
        <f>SUM(M175,M178,M180)</f>
        <v>498618000</v>
      </c>
      <c r="N174" s="345">
        <f>SUM(N175,N178,N180)</f>
        <v>73682000</v>
      </c>
      <c r="O174" s="207" t="s">
        <v>977</v>
      </c>
      <c r="P174" s="384" t="s">
        <v>505</v>
      </c>
      <c r="Q174" s="384" t="s">
        <v>506</v>
      </c>
      <c r="S174" s="223"/>
    </row>
    <row r="175" spans="1:19" ht="13.2" x14ac:dyDescent="0.25">
      <c r="A175" s="1" t="s">
        <v>144</v>
      </c>
      <c r="B175" s="57" t="s">
        <v>523</v>
      </c>
      <c r="C175" s="58" t="s">
        <v>24</v>
      </c>
      <c r="D175" s="57"/>
      <c r="E175" s="57"/>
      <c r="F175" s="59"/>
      <c r="G175" s="125">
        <f>SUM(G176:G177)</f>
        <v>10000000</v>
      </c>
      <c r="H175" s="153" t="s">
        <v>523</v>
      </c>
      <c r="I175" s="58" t="s">
        <v>24</v>
      </c>
      <c r="J175" s="57"/>
      <c r="K175" s="57"/>
      <c r="L175" s="59"/>
      <c r="M175" s="59">
        <f>SUM(M176:M177)</f>
        <v>5000000</v>
      </c>
      <c r="N175" s="325">
        <f>SUM(N176:N177)</f>
        <v>5000000</v>
      </c>
      <c r="O175" s="207" t="s">
        <v>977</v>
      </c>
      <c r="P175" s="180"/>
      <c r="Q175" s="180"/>
      <c r="R175" s="4" t="s">
        <v>131</v>
      </c>
      <c r="S175" s="223" t="s">
        <v>506</v>
      </c>
    </row>
    <row r="176" spans="1:19" ht="13.2" x14ac:dyDescent="0.25">
      <c r="A176" s="1" t="s">
        <v>145</v>
      </c>
      <c r="B176" s="48"/>
      <c r="C176" s="49" t="s">
        <v>637</v>
      </c>
      <c r="D176" s="48">
        <v>4</v>
      </c>
      <c r="E176" s="48" t="s">
        <v>120</v>
      </c>
      <c r="F176" s="50">
        <v>1500000</v>
      </c>
      <c r="G176" s="122">
        <f>ROUNDDOWN(D176*F176,-3)</f>
        <v>6000000</v>
      </c>
      <c r="H176" s="150"/>
      <c r="I176" s="201" t="s">
        <v>637</v>
      </c>
      <c r="J176" s="389">
        <v>2</v>
      </c>
      <c r="K176" s="202" t="s">
        <v>120</v>
      </c>
      <c r="L176" s="204">
        <v>1500000</v>
      </c>
      <c r="M176" s="204">
        <f>ROUNDDOWN(J176*L176,-3)</f>
        <v>3000000</v>
      </c>
      <c r="N176" s="376">
        <f>Matrik[[#This Row],[JUMLAH]]-Matrik[[#This Row],[JUMLAH ]]</f>
        <v>3000000</v>
      </c>
      <c r="O176" s="187" t="str">
        <f>IF(AND(ISBLANK(H176),N176&lt;&gt;0),"Rev detil","")</f>
        <v>Rev detil</v>
      </c>
      <c r="P176" s="180"/>
      <c r="Q176" s="180"/>
    </row>
    <row r="177" spans="1:19" ht="13.2" x14ac:dyDescent="0.25">
      <c r="A177" s="1" t="s">
        <v>146</v>
      </c>
      <c r="B177" s="48"/>
      <c r="C177" s="49" t="s">
        <v>638</v>
      </c>
      <c r="D177" s="48">
        <v>4</v>
      </c>
      <c r="E177" s="48" t="s">
        <v>120</v>
      </c>
      <c r="F177" s="50">
        <v>1000000</v>
      </c>
      <c r="G177" s="122">
        <f>ROUNDDOWN(D177*F177,-3)</f>
        <v>4000000</v>
      </c>
      <c r="H177" s="150"/>
      <c r="I177" s="201" t="s">
        <v>638</v>
      </c>
      <c r="J177" s="389">
        <v>2</v>
      </c>
      <c r="K177" s="202" t="s">
        <v>120</v>
      </c>
      <c r="L177" s="204">
        <v>1000000</v>
      </c>
      <c r="M177" s="204">
        <f>ROUNDDOWN(J177*L177,-3)</f>
        <v>2000000</v>
      </c>
      <c r="N177" s="376">
        <f>Matrik[[#This Row],[JUMLAH]]-Matrik[[#This Row],[JUMLAH ]]</f>
        <v>2000000</v>
      </c>
      <c r="O177" s="187" t="str">
        <f>IF(AND(ISBLANK(H177),N177&lt;&gt;0),"Rev detil","")</f>
        <v>Rev detil</v>
      </c>
      <c r="P177" s="180"/>
      <c r="Q177" s="180"/>
    </row>
    <row r="178" spans="1:19" ht="13.2" x14ac:dyDescent="0.25">
      <c r="A178" s="1" t="s">
        <v>639</v>
      </c>
      <c r="B178" s="51" t="s">
        <v>524</v>
      </c>
      <c r="C178" s="52" t="s">
        <v>73</v>
      </c>
      <c r="D178" s="51"/>
      <c r="E178" s="51"/>
      <c r="F178" s="53"/>
      <c r="G178" s="123">
        <f>G179</f>
        <v>7800000</v>
      </c>
      <c r="H178" s="151" t="s">
        <v>524</v>
      </c>
      <c r="I178" s="52" t="s">
        <v>73</v>
      </c>
      <c r="J178" s="51"/>
      <c r="K178" s="51"/>
      <c r="L178" s="53"/>
      <c r="M178" s="53">
        <f>M179</f>
        <v>7800000</v>
      </c>
      <c r="N178" s="324">
        <f>N179</f>
        <v>0</v>
      </c>
      <c r="O178" s="207" t="s">
        <v>977</v>
      </c>
      <c r="P178" s="180"/>
      <c r="Q178" s="180"/>
      <c r="R178" s="4" t="s">
        <v>131</v>
      </c>
      <c r="S178" s="223" t="s">
        <v>506</v>
      </c>
    </row>
    <row r="179" spans="1:19" ht="13.2" x14ac:dyDescent="0.25">
      <c r="A179" s="1" t="s">
        <v>640</v>
      </c>
      <c r="B179" s="48"/>
      <c r="C179" s="49" t="s">
        <v>621</v>
      </c>
      <c r="D179" s="48">
        <v>12</v>
      </c>
      <c r="E179" s="48" t="s">
        <v>120</v>
      </c>
      <c r="F179" s="50">
        <v>650000</v>
      </c>
      <c r="G179" s="122">
        <f>ROUNDDOWN(D179*F179,-3)</f>
        <v>7800000</v>
      </c>
      <c r="H179" s="150"/>
      <c r="I179" s="49" t="s">
        <v>960</v>
      </c>
      <c r="J179" s="48">
        <v>2</v>
      </c>
      <c r="K179" s="48" t="s">
        <v>120</v>
      </c>
      <c r="L179" s="50">
        <v>3900000</v>
      </c>
      <c r="M179" s="50">
        <f>ROUNDDOWN(J179*L179,-3)</f>
        <v>7800000</v>
      </c>
      <c r="N179" s="247">
        <f>Matrik[[#This Row],[JUMLAH]]-Matrik[[#This Row],[JUMLAH ]]</f>
        <v>0</v>
      </c>
      <c r="O179" s="178" t="str">
        <f>IF(AND(ISBLANK(H179),N179&lt;&gt;0),"Rev","")</f>
        <v/>
      </c>
      <c r="P179" s="180"/>
      <c r="Q179" s="180"/>
    </row>
    <row r="180" spans="1:19" ht="13.2" x14ac:dyDescent="0.25">
      <c r="A180" s="1" t="s">
        <v>148</v>
      </c>
      <c r="B180" s="45" t="s">
        <v>525</v>
      </c>
      <c r="C180" s="46" t="s">
        <v>35</v>
      </c>
      <c r="D180" s="45"/>
      <c r="E180" s="45"/>
      <c r="F180" s="47"/>
      <c r="G180" s="121">
        <f>SUM(G181:G182)</f>
        <v>554500000</v>
      </c>
      <c r="H180" s="149" t="s">
        <v>525</v>
      </c>
      <c r="I180" s="46" t="s">
        <v>35</v>
      </c>
      <c r="J180" s="45"/>
      <c r="K180" s="45"/>
      <c r="L180" s="47"/>
      <c r="M180" s="47">
        <f>SUM(M181:M182)</f>
        <v>485818000</v>
      </c>
      <c r="N180" s="323">
        <f>SUM(N181:N182)</f>
        <v>68682000</v>
      </c>
      <c r="O180" s="207" t="s">
        <v>977</v>
      </c>
      <c r="P180" s="180"/>
      <c r="Q180" s="180"/>
      <c r="R180" s="4" t="s">
        <v>131</v>
      </c>
      <c r="S180" s="223" t="s">
        <v>506</v>
      </c>
    </row>
    <row r="181" spans="1:19" ht="26.4" x14ac:dyDescent="0.25">
      <c r="A181" s="1" t="s">
        <v>149</v>
      </c>
      <c r="B181" s="48"/>
      <c r="C181" s="49" t="s">
        <v>641</v>
      </c>
      <c r="D181" s="48">
        <v>55</v>
      </c>
      <c r="E181" s="48" t="s">
        <v>26</v>
      </c>
      <c r="F181" s="50">
        <v>6075000</v>
      </c>
      <c r="G181" s="122">
        <f>ROUNDDOWN(D181*F181,-3)</f>
        <v>334125000</v>
      </c>
      <c r="H181" s="150"/>
      <c r="I181" s="201" t="s">
        <v>1010</v>
      </c>
      <c r="J181" s="389">
        <v>68</v>
      </c>
      <c r="K181" s="202" t="s">
        <v>26</v>
      </c>
      <c r="L181" s="204">
        <v>7144383</v>
      </c>
      <c r="M181" s="204">
        <f>ROUNDDOWN(J181*L181,-3)</f>
        <v>485818000</v>
      </c>
      <c r="N181" s="375">
        <f>Matrik[[#This Row],[JUMLAH]]-Matrik[[#This Row],[JUMLAH ]]</f>
        <v>-151693000</v>
      </c>
      <c r="O181" s="187" t="str">
        <f>IF(AND(ISBLANK(H181),N181&lt;&gt;0),"Rev detil","")</f>
        <v>Rev detil</v>
      </c>
      <c r="P181" s="180"/>
      <c r="Q181" s="180"/>
    </row>
    <row r="182" spans="1:19" ht="26.4" x14ac:dyDescent="0.25">
      <c r="A182" s="1" t="s">
        <v>150</v>
      </c>
      <c r="B182" s="48"/>
      <c r="C182" s="49" t="s">
        <v>642</v>
      </c>
      <c r="D182" s="48">
        <v>36</v>
      </c>
      <c r="E182" s="48" t="s">
        <v>26</v>
      </c>
      <c r="F182" s="50">
        <v>6121528</v>
      </c>
      <c r="G182" s="122">
        <f>ROUNDDOWN(D182*F182,-3)</f>
        <v>220375000</v>
      </c>
      <c r="H182" s="150"/>
      <c r="I182" s="217"/>
      <c r="J182" s="391"/>
      <c r="K182" s="218"/>
      <c r="L182" s="219"/>
      <c r="M182" s="219">
        <f>ROUNDDOWN(J182*L182,-3)</f>
        <v>0</v>
      </c>
      <c r="N182" s="374">
        <f>Matrik[[#This Row],[JUMLAH]]-Matrik[[#This Row],[JUMLAH ]]</f>
        <v>220375000</v>
      </c>
      <c r="O182" s="187" t="str">
        <f>IF(AND(ISBLANK(H182),N182&lt;&gt;0),"Rev detil","")</f>
        <v>Rev detil</v>
      </c>
      <c r="P182" s="180"/>
      <c r="Q182" s="180"/>
    </row>
    <row r="183" spans="1:19" ht="26.4" x14ac:dyDescent="0.25">
      <c r="A183" s="1" t="s">
        <v>151</v>
      </c>
      <c r="B183" s="63" t="s">
        <v>91</v>
      </c>
      <c r="C183" s="64" t="s">
        <v>152</v>
      </c>
      <c r="D183" s="63"/>
      <c r="E183" s="63"/>
      <c r="F183" s="65"/>
      <c r="G183" s="127">
        <f>SUM(G184,G189,G191,G193)</f>
        <v>78000000</v>
      </c>
      <c r="H183" s="155" t="s">
        <v>91</v>
      </c>
      <c r="I183" s="64" t="s">
        <v>152</v>
      </c>
      <c r="J183" s="63"/>
      <c r="K183" s="63"/>
      <c r="L183" s="65"/>
      <c r="M183" s="65">
        <f>SUM(M184,M189,M191,M193)</f>
        <v>63200000</v>
      </c>
      <c r="N183" s="327">
        <f>SUM(N184,N189,N191,N193)</f>
        <v>14800000</v>
      </c>
      <c r="O183" s="207" t="s">
        <v>977</v>
      </c>
      <c r="P183" s="384" t="s">
        <v>505</v>
      </c>
      <c r="Q183" s="384" t="s">
        <v>506</v>
      </c>
      <c r="S183" s="223"/>
    </row>
    <row r="184" spans="1:19" ht="13.2" x14ac:dyDescent="0.25">
      <c r="A184" s="1" t="s">
        <v>153</v>
      </c>
      <c r="B184" s="57" t="s">
        <v>523</v>
      </c>
      <c r="C184" s="58" t="s">
        <v>24</v>
      </c>
      <c r="D184" s="57"/>
      <c r="E184" s="57"/>
      <c r="F184" s="59"/>
      <c r="G184" s="125">
        <f>SUM(G185:G188)</f>
        <v>34000000</v>
      </c>
      <c r="H184" s="153" t="s">
        <v>523</v>
      </c>
      <c r="I184" s="58" t="s">
        <v>24</v>
      </c>
      <c r="J184" s="57"/>
      <c r="K184" s="57"/>
      <c r="L184" s="59"/>
      <c r="M184" s="59">
        <f>SUM(M185:M188)</f>
        <v>18000000</v>
      </c>
      <c r="N184" s="325">
        <f>SUM(N185:N188)</f>
        <v>16000000</v>
      </c>
      <c r="O184" s="207" t="s">
        <v>977</v>
      </c>
      <c r="P184" s="180"/>
      <c r="Q184" s="180"/>
      <c r="R184" s="4" t="s">
        <v>131</v>
      </c>
      <c r="S184" s="223" t="s">
        <v>506</v>
      </c>
    </row>
    <row r="185" spans="1:19" ht="13.2" x14ac:dyDescent="0.25">
      <c r="A185" s="1" t="s">
        <v>154</v>
      </c>
      <c r="B185" s="48"/>
      <c r="C185" s="49" t="s">
        <v>630</v>
      </c>
      <c r="D185" s="48">
        <v>8</v>
      </c>
      <c r="E185" s="48" t="s">
        <v>120</v>
      </c>
      <c r="F185" s="50">
        <v>1000000</v>
      </c>
      <c r="G185" s="122">
        <f>ROUNDDOWN(D185*F185,-3)</f>
        <v>8000000</v>
      </c>
      <c r="H185" s="150"/>
      <c r="I185" s="201" t="s">
        <v>630</v>
      </c>
      <c r="J185" s="389">
        <v>4</v>
      </c>
      <c r="K185" s="202" t="s">
        <v>120</v>
      </c>
      <c r="L185" s="204">
        <v>1000000</v>
      </c>
      <c r="M185" s="204">
        <f>ROUNDDOWN(J185*L185,-3)</f>
        <v>4000000</v>
      </c>
      <c r="N185" s="376">
        <f>Matrik[[#This Row],[JUMLAH]]-Matrik[[#This Row],[JUMLAH ]]</f>
        <v>4000000</v>
      </c>
      <c r="O185" s="187" t="str">
        <f>IF(AND(ISBLANK(H185),N185&lt;&gt;0),"Rev detil","")</f>
        <v>Rev detil</v>
      </c>
      <c r="P185" s="180"/>
      <c r="Q185" s="180"/>
    </row>
    <row r="186" spans="1:19" ht="13.2" x14ac:dyDescent="0.25">
      <c r="A186" s="1" t="s">
        <v>155</v>
      </c>
      <c r="B186" s="48"/>
      <c r="C186" s="49" t="s">
        <v>562</v>
      </c>
      <c r="D186" s="48">
        <v>8</v>
      </c>
      <c r="E186" s="48" t="s">
        <v>120</v>
      </c>
      <c r="F186" s="50">
        <v>1500000</v>
      </c>
      <c r="G186" s="122">
        <f>ROUNDDOWN(D186*F186,-3)</f>
        <v>12000000</v>
      </c>
      <c r="H186" s="150"/>
      <c r="I186" s="201" t="s">
        <v>562</v>
      </c>
      <c r="J186" s="389">
        <v>4</v>
      </c>
      <c r="K186" s="202" t="s">
        <v>120</v>
      </c>
      <c r="L186" s="204">
        <v>1500000</v>
      </c>
      <c r="M186" s="204">
        <f>ROUNDDOWN(J186*L186,-3)</f>
        <v>6000000</v>
      </c>
      <c r="N186" s="376">
        <f>Matrik[[#This Row],[JUMLAH]]-Matrik[[#This Row],[JUMLAH ]]</f>
        <v>6000000</v>
      </c>
      <c r="O186" s="187" t="str">
        <f>IF(AND(ISBLANK(H186),N186&lt;&gt;0),"Rev detil","")</f>
        <v>Rev detil</v>
      </c>
      <c r="P186" s="180"/>
      <c r="Q186" s="180"/>
    </row>
    <row r="187" spans="1:19" ht="13.2" x14ac:dyDescent="0.25">
      <c r="A187" s="1" t="s">
        <v>156</v>
      </c>
      <c r="B187" s="48"/>
      <c r="C187" s="49" t="s">
        <v>563</v>
      </c>
      <c r="D187" s="48">
        <v>8</v>
      </c>
      <c r="E187" s="48" t="s">
        <v>120</v>
      </c>
      <c r="F187" s="50">
        <v>1000000</v>
      </c>
      <c r="G187" s="122">
        <f>ROUNDDOWN(D187*F187,-3)</f>
        <v>8000000</v>
      </c>
      <c r="H187" s="150"/>
      <c r="I187" s="201" t="s">
        <v>563</v>
      </c>
      <c r="J187" s="389">
        <v>4</v>
      </c>
      <c r="K187" s="202" t="s">
        <v>120</v>
      </c>
      <c r="L187" s="204">
        <v>1000000</v>
      </c>
      <c r="M187" s="204">
        <f>ROUNDDOWN(J187*L187,-3)</f>
        <v>4000000</v>
      </c>
      <c r="N187" s="376">
        <f>Matrik[[#This Row],[JUMLAH]]-Matrik[[#This Row],[JUMLAH ]]</f>
        <v>4000000</v>
      </c>
      <c r="O187" s="187" t="str">
        <f>IF(AND(ISBLANK(H187),N187&lt;&gt;0),"Rev detil","")</f>
        <v>Rev detil</v>
      </c>
      <c r="P187" s="180"/>
      <c r="Q187" s="180"/>
    </row>
    <row r="188" spans="1:19" ht="13.2" x14ac:dyDescent="0.25">
      <c r="A188" s="1" t="s">
        <v>157</v>
      </c>
      <c r="B188" s="48"/>
      <c r="C188" s="49" t="s">
        <v>643</v>
      </c>
      <c r="D188" s="48">
        <v>12</v>
      </c>
      <c r="E188" s="48" t="s">
        <v>633</v>
      </c>
      <c r="F188" s="50">
        <v>500000</v>
      </c>
      <c r="G188" s="122">
        <f>ROUNDDOWN(D188*F188,-3)</f>
        <v>6000000</v>
      </c>
      <c r="H188" s="150"/>
      <c r="I188" s="201" t="s">
        <v>643</v>
      </c>
      <c r="J188" s="389">
        <v>8</v>
      </c>
      <c r="K188" s="202" t="s">
        <v>633</v>
      </c>
      <c r="L188" s="204">
        <v>500000</v>
      </c>
      <c r="M188" s="204">
        <f>ROUNDDOWN(J188*L188,-3)</f>
        <v>4000000</v>
      </c>
      <c r="N188" s="376">
        <f>Matrik[[#This Row],[JUMLAH]]-Matrik[[#This Row],[JUMLAH ]]</f>
        <v>2000000</v>
      </c>
      <c r="O188" s="187" t="str">
        <f>IF(AND(ISBLANK(H188),N188&lt;&gt;0),"Rev detil","")</f>
        <v>Rev detil</v>
      </c>
      <c r="P188" s="180"/>
      <c r="Q188" s="180"/>
    </row>
    <row r="189" spans="1:19" ht="13.2" x14ac:dyDescent="0.25">
      <c r="A189" s="1" t="s">
        <v>158</v>
      </c>
      <c r="B189" s="51" t="s">
        <v>532</v>
      </c>
      <c r="C189" s="52" t="s">
        <v>159</v>
      </c>
      <c r="D189" s="51"/>
      <c r="E189" s="51"/>
      <c r="F189" s="53"/>
      <c r="G189" s="123">
        <f>G190</f>
        <v>3000000</v>
      </c>
      <c r="H189" s="151" t="s">
        <v>532</v>
      </c>
      <c r="I189" s="52" t="s">
        <v>159</v>
      </c>
      <c r="J189" s="51"/>
      <c r="K189" s="51"/>
      <c r="L189" s="53"/>
      <c r="M189" s="53">
        <f>M190</f>
        <v>3000000</v>
      </c>
      <c r="N189" s="324">
        <f>N190</f>
        <v>0</v>
      </c>
      <c r="O189" s="207" t="s">
        <v>977</v>
      </c>
      <c r="P189" s="180"/>
      <c r="Q189" s="180"/>
      <c r="R189" s="4" t="s">
        <v>131</v>
      </c>
      <c r="S189" s="223" t="s">
        <v>506</v>
      </c>
    </row>
    <row r="190" spans="1:19" ht="13.2" x14ac:dyDescent="0.25">
      <c r="A190" s="1" t="s">
        <v>160</v>
      </c>
      <c r="B190" s="48"/>
      <c r="C190" s="49" t="s">
        <v>644</v>
      </c>
      <c r="D190" s="48">
        <v>2</v>
      </c>
      <c r="E190" s="48" t="s">
        <v>161</v>
      </c>
      <c r="F190" s="50">
        <v>1500000</v>
      </c>
      <c r="G190" s="122">
        <f>ROUNDDOWN(D190*F190,-3)</f>
        <v>3000000</v>
      </c>
      <c r="H190" s="150"/>
      <c r="I190" s="49" t="s">
        <v>644</v>
      </c>
      <c r="J190" s="48">
        <v>2</v>
      </c>
      <c r="K190" s="48" t="s">
        <v>161</v>
      </c>
      <c r="L190" s="50">
        <v>1500000</v>
      </c>
      <c r="M190" s="50">
        <f>ROUNDDOWN(J190*L190,-3)</f>
        <v>3000000</v>
      </c>
      <c r="N190" s="247">
        <f>Matrik[[#This Row],[JUMLAH]]-Matrik[[#This Row],[JUMLAH ]]</f>
        <v>0</v>
      </c>
      <c r="O190" s="178" t="str">
        <f>IF(AND(ISBLANK(H190),N190&lt;&gt;0),"Rev","")</f>
        <v/>
      </c>
      <c r="P190" s="180"/>
      <c r="Q190" s="180"/>
    </row>
    <row r="191" spans="1:19" ht="13.2" x14ac:dyDescent="0.25">
      <c r="A191" s="1" t="s">
        <v>162</v>
      </c>
      <c r="B191" s="51" t="s">
        <v>525</v>
      </c>
      <c r="C191" s="52" t="s">
        <v>35</v>
      </c>
      <c r="D191" s="51"/>
      <c r="E191" s="51"/>
      <c r="F191" s="53"/>
      <c r="G191" s="123">
        <f>G192</f>
        <v>38000000</v>
      </c>
      <c r="H191" s="151" t="s">
        <v>525</v>
      </c>
      <c r="I191" s="52" t="s">
        <v>35</v>
      </c>
      <c r="J191" s="51"/>
      <c r="K191" s="51"/>
      <c r="L191" s="53"/>
      <c r="M191" s="53">
        <f>M192</f>
        <v>38000000</v>
      </c>
      <c r="N191" s="324">
        <f>N192</f>
        <v>0</v>
      </c>
      <c r="O191" s="207" t="s">
        <v>977</v>
      </c>
      <c r="P191" s="180"/>
      <c r="Q191" s="180"/>
      <c r="R191" s="4" t="s">
        <v>131</v>
      </c>
      <c r="S191" s="223" t="s">
        <v>506</v>
      </c>
    </row>
    <row r="192" spans="1:19" ht="26.4" x14ac:dyDescent="0.25">
      <c r="A192" s="1" t="s">
        <v>163</v>
      </c>
      <c r="B192" s="48"/>
      <c r="C192" s="49" t="s">
        <v>645</v>
      </c>
      <c r="D192" s="48">
        <v>8</v>
      </c>
      <c r="E192" s="48" t="s">
        <v>26</v>
      </c>
      <c r="F192" s="50">
        <v>4750000</v>
      </c>
      <c r="G192" s="122">
        <f>ROUNDDOWN(D192*F192,-3)</f>
        <v>38000000</v>
      </c>
      <c r="H192" s="150"/>
      <c r="I192" s="49" t="s">
        <v>961</v>
      </c>
      <c r="J192" s="48">
        <v>8</v>
      </c>
      <c r="K192" s="48" t="s">
        <v>26</v>
      </c>
      <c r="L192" s="50">
        <v>4750000</v>
      </c>
      <c r="M192" s="50">
        <f>ROUNDDOWN(J192*L192,-3)</f>
        <v>38000000</v>
      </c>
      <c r="N192" s="364">
        <f>Matrik[[#This Row],[JUMLAH]]-Matrik[[#This Row],[JUMLAH ]]</f>
        <v>0</v>
      </c>
      <c r="O192" s="187" t="str">
        <f>IF(AND(ISBLANK(H192),N192&lt;&gt;0),"Rev detil","")</f>
        <v/>
      </c>
      <c r="P192" s="180"/>
      <c r="Q192" s="180"/>
    </row>
    <row r="193" spans="1:19" ht="13.2" x14ac:dyDescent="0.25">
      <c r="A193" s="1" t="s">
        <v>164</v>
      </c>
      <c r="B193" s="57" t="s">
        <v>582</v>
      </c>
      <c r="C193" s="58" t="s">
        <v>80</v>
      </c>
      <c r="D193" s="57"/>
      <c r="E193" s="57"/>
      <c r="F193" s="59"/>
      <c r="G193" s="125">
        <f>G194</f>
        <v>3000000</v>
      </c>
      <c r="H193" s="153" t="s">
        <v>582</v>
      </c>
      <c r="I193" s="58" t="s">
        <v>80</v>
      </c>
      <c r="J193" s="57"/>
      <c r="K193" s="57"/>
      <c r="L193" s="59"/>
      <c r="M193" s="59">
        <f>M194</f>
        <v>4200000</v>
      </c>
      <c r="N193" s="354">
        <f>N194</f>
        <v>-1200000</v>
      </c>
      <c r="O193" s="207" t="s">
        <v>977</v>
      </c>
      <c r="P193" s="180"/>
      <c r="Q193" s="180"/>
      <c r="R193" s="4" t="s">
        <v>131</v>
      </c>
      <c r="S193" s="223" t="s">
        <v>506</v>
      </c>
    </row>
    <row r="194" spans="1:19" ht="13.2" x14ac:dyDescent="0.25">
      <c r="A194" s="1" t="s">
        <v>165</v>
      </c>
      <c r="B194" s="48"/>
      <c r="C194" s="49" t="s">
        <v>646</v>
      </c>
      <c r="D194" s="48">
        <v>20</v>
      </c>
      <c r="E194" s="48" t="s">
        <v>26</v>
      </c>
      <c r="F194" s="50">
        <v>150000</v>
      </c>
      <c r="G194" s="122">
        <f>ROUNDDOWN(D194*F194,-3)</f>
        <v>3000000</v>
      </c>
      <c r="H194" s="150"/>
      <c r="I194" s="201" t="s">
        <v>646</v>
      </c>
      <c r="J194" s="389">
        <v>28</v>
      </c>
      <c r="K194" s="202" t="s">
        <v>26</v>
      </c>
      <c r="L194" s="204">
        <v>150000</v>
      </c>
      <c r="M194" s="204">
        <f>ROUNDDOWN(J194*L194,-3)</f>
        <v>4200000</v>
      </c>
      <c r="N194" s="375">
        <f>Matrik[[#This Row],[JUMLAH]]-Matrik[[#This Row],[JUMLAH ]]</f>
        <v>-1200000</v>
      </c>
      <c r="O194" s="187" t="str">
        <f>IF(AND(ISBLANK(H194),N194&lt;&gt;0),"Rev detil","")</f>
        <v>Rev detil</v>
      </c>
      <c r="P194" s="180"/>
      <c r="Q194" s="180"/>
    </row>
    <row r="195" spans="1:19" ht="13.2" x14ac:dyDescent="0.25">
      <c r="A195" s="1" t="s">
        <v>166</v>
      </c>
      <c r="B195" s="63" t="s">
        <v>167</v>
      </c>
      <c r="C195" s="64" t="s">
        <v>168</v>
      </c>
      <c r="D195" s="63"/>
      <c r="E195" s="63"/>
      <c r="F195" s="65"/>
      <c r="G195" s="127">
        <f>SUM(G196,G202,G204)</f>
        <v>65000000</v>
      </c>
      <c r="H195" s="155" t="s">
        <v>167</v>
      </c>
      <c r="I195" s="64" t="s">
        <v>168</v>
      </c>
      <c r="J195" s="63"/>
      <c r="K195" s="63"/>
      <c r="L195" s="65"/>
      <c r="M195" s="65">
        <f>SUM(M196,M202,M204)</f>
        <v>64800000</v>
      </c>
      <c r="N195" s="327">
        <f>SUM(N196,N202,N204)</f>
        <v>200000</v>
      </c>
      <c r="O195" s="207" t="s">
        <v>977</v>
      </c>
      <c r="P195" s="384" t="s">
        <v>505</v>
      </c>
      <c r="Q195" s="384" t="s">
        <v>506</v>
      </c>
      <c r="S195" s="223"/>
    </row>
    <row r="196" spans="1:19" ht="13.2" x14ac:dyDescent="0.25">
      <c r="A196" s="1" t="s">
        <v>169</v>
      </c>
      <c r="B196" s="51" t="s">
        <v>523</v>
      </c>
      <c r="C196" s="52" t="s">
        <v>24</v>
      </c>
      <c r="D196" s="51"/>
      <c r="E196" s="51"/>
      <c r="F196" s="53"/>
      <c r="G196" s="123">
        <f>SUM(G197:G200)</f>
        <v>22000000</v>
      </c>
      <c r="H196" s="151" t="s">
        <v>523</v>
      </c>
      <c r="I196" s="52" t="s">
        <v>24</v>
      </c>
      <c r="J196" s="51"/>
      <c r="K196" s="51"/>
      <c r="L196" s="53"/>
      <c r="M196" s="53">
        <f>SUM(M197:M201)</f>
        <v>23000000</v>
      </c>
      <c r="N196" s="324">
        <f>SUM(N197:N201)</f>
        <v>-1000000</v>
      </c>
      <c r="O196" s="207" t="s">
        <v>977</v>
      </c>
      <c r="P196" s="180"/>
      <c r="Q196" s="180"/>
      <c r="R196" s="4" t="s">
        <v>131</v>
      </c>
      <c r="S196" s="223" t="s">
        <v>506</v>
      </c>
    </row>
    <row r="197" spans="1:19" ht="13.2" x14ac:dyDescent="0.25">
      <c r="A197" s="1" t="s">
        <v>170</v>
      </c>
      <c r="B197" s="48"/>
      <c r="C197" s="49" t="s">
        <v>630</v>
      </c>
      <c r="D197" s="48">
        <v>4</v>
      </c>
      <c r="E197" s="48" t="s">
        <v>120</v>
      </c>
      <c r="F197" s="50">
        <v>1500000</v>
      </c>
      <c r="G197" s="122">
        <f>ROUNDDOWN(D197*F197,-3)</f>
        <v>6000000</v>
      </c>
      <c r="H197" s="150"/>
      <c r="I197" s="49" t="s">
        <v>630</v>
      </c>
      <c r="J197" s="48">
        <v>4</v>
      </c>
      <c r="K197" s="48" t="s">
        <v>120</v>
      </c>
      <c r="L197" s="50">
        <v>1500000</v>
      </c>
      <c r="M197" s="50">
        <f>ROUNDDOWN(J197*L197,-3)</f>
        <v>6000000</v>
      </c>
      <c r="N197" s="247">
        <f>Matrik[[#This Row],[JUMLAH]]-Matrik[[#This Row],[JUMLAH ]]</f>
        <v>0</v>
      </c>
      <c r="O197" s="207" t="s">
        <v>977</v>
      </c>
      <c r="P197" s="180"/>
      <c r="Q197" s="180"/>
    </row>
    <row r="198" spans="1:19" ht="13.2" x14ac:dyDescent="0.25">
      <c r="A198" s="1" t="s">
        <v>171</v>
      </c>
      <c r="B198" s="48"/>
      <c r="C198" s="49" t="s">
        <v>562</v>
      </c>
      <c r="D198" s="48">
        <v>4</v>
      </c>
      <c r="E198" s="48" t="s">
        <v>120</v>
      </c>
      <c r="F198" s="50">
        <v>1500000</v>
      </c>
      <c r="G198" s="122">
        <f>ROUNDDOWN(D198*F198,-3)</f>
        <v>6000000</v>
      </c>
      <c r="H198" s="150"/>
      <c r="I198" s="49" t="s">
        <v>562</v>
      </c>
      <c r="J198" s="48">
        <v>4</v>
      </c>
      <c r="K198" s="48" t="s">
        <v>120</v>
      </c>
      <c r="L198" s="50">
        <v>1500000</v>
      </c>
      <c r="M198" s="50">
        <f>ROUNDDOWN(J198*L198,-3)</f>
        <v>6000000</v>
      </c>
      <c r="N198" s="247">
        <f>Matrik[[#This Row],[JUMLAH]]-Matrik[[#This Row],[JUMLAH ]]</f>
        <v>0</v>
      </c>
      <c r="O198" s="207" t="s">
        <v>977</v>
      </c>
      <c r="P198" s="180"/>
      <c r="Q198" s="180"/>
    </row>
    <row r="199" spans="1:19" ht="13.2" x14ac:dyDescent="0.25">
      <c r="A199" s="1" t="s">
        <v>172</v>
      </c>
      <c r="B199" s="48"/>
      <c r="C199" s="49" t="s">
        <v>563</v>
      </c>
      <c r="D199" s="48">
        <v>4</v>
      </c>
      <c r="E199" s="48" t="s">
        <v>120</v>
      </c>
      <c r="F199" s="50">
        <v>1000000</v>
      </c>
      <c r="G199" s="122">
        <f>ROUNDDOWN(D199*F199,-3)</f>
        <v>4000000</v>
      </c>
      <c r="H199" s="150"/>
      <c r="I199" s="49" t="s">
        <v>563</v>
      </c>
      <c r="J199" s="48">
        <v>4</v>
      </c>
      <c r="K199" s="48" t="s">
        <v>120</v>
      </c>
      <c r="L199" s="50">
        <v>1000000</v>
      </c>
      <c r="M199" s="50">
        <f>ROUNDDOWN(J199*L199,-3)</f>
        <v>4000000</v>
      </c>
      <c r="N199" s="247">
        <f>Matrik[[#This Row],[JUMLAH]]-Matrik[[#This Row],[JUMLAH ]]</f>
        <v>0</v>
      </c>
      <c r="O199" s="207" t="s">
        <v>977</v>
      </c>
      <c r="P199" s="180"/>
      <c r="Q199" s="180"/>
    </row>
    <row r="200" spans="1:19" ht="13.2" x14ac:dyDescent="0.25">
      <c r="A200" s="1" t="s">
        <v>173</v>
      </c>
      <c r="B200" s="48"/>
      <c r="C200" s="49" t="s">
        <v>643</v>
      </c>
      <c r="D200" s="48">
        <v>12</v>
      </c>
      <c r="E200" s="48" t="s">
        <v>633</v>
      </c>
      <c r="F200" s="50">
        <v>500000</v>
      </c>
      <c r="G200" s="122">
        <f>ROUNDDOWN(D200*F200,-3)</f>
        <v>6000000</v>
      </c>
      <c r="H200" s="150"/>
      <c r="I200" s="201" t="s">
        <v>643</v>
      </c>
      <c r="J200" s="389">
        <v>8</v>
      </c>
      <c r="K200" s="202" t="s">
        <v>633</v>
      </c>
      <c r="L200" s="204">
        <v>500000</v>
      </c>
      <c r="M200" s="204">
        <f>ROUNDDOWN(J200*L200,-3)</f>
        <v>4000000</v>
      </c>
      <c r="N200" s="376">
        <f>Matrik[[#This Row],[JUMLAH]]-Matrik[[#This Row],[JUMLAH ]]</f>
        <v>2000000</v>
      </c>
      <c r="O200" s="187" t="str">
        <f>IF(AND(ISBLANK(H200),N200&lt;&gt;0),"Rev detil","")</f>
        <v>Rev detil</v>
      </c>
      <c r="P200" s="180"/>
      <c r="Q200" s="180"/>
    </row>
    <row r="201" spans="1:19" ht="13.2" x14ac:dyDescent="0.25">
      <c r="A201" s="1" t="s">
        <v>1127</v>
      </c>
      <c r="B201" s="48"/>
      <c r="C201" s="49"/>
      <c r="D201" s="48"/>
      <c r="E201" s="48"/>
      <c r="F201" s="50"/>
      <c r="G201" s="122"/>
      <c r="H201" s="150"/>
      <c r="I201" s="201" t="s">
        <v>1027</v>
      </c>
      <c r="J201" s="389">
        <v>40</v>
      </c>
      <c r="K201" s="202" t="s">
        <v>26</v>
      </c>
      <c r="L201" s="204">
        <v>75000</v>
      </c>
      <c r="M201" s="204">
        <f>ROUNDDOWN(J201*L201,-3)</f>
        <v>3000000</v>
      </c>
      <c r="N201" s="376">
        <f>Matrik[[#This Row],[JUMLAH]]-Matrik[[#This Row],[JUMLAH ]]</f>
        <v>-3000000</v>
      </c>
      <c r="O201" s="187" t="str">
        <f>IF(AND(ISBLANK(H201),N201&lt;&gt;0),"Rev detil","")</f>
        <v>Rev detil</v>
      </c>
      <c r="P201" s="180"/>
      <c r="Q201" s="180"/>
    </row>
    <row r="202" spans="1:19" ht="13.2" x14ac:dyDescent="0.25">
      <c r="A202" s="1" t="s">
        <v>174</v>
      </c>
      <c r="B202" s="51" t="s">
        <v>525</v>
      </c>
      <c r="C202" s="52" t="s">
        <v>35</v>
      </c>
      <c r="D202" s="51"/>
      <c r="E202" s="51"/>
      <c r="F202" s="53"/>
      <c r="G202" s="123">
        <f>G203</f>
        <v>40000000</v>
      </c>
      <c r="H202" s="151" t="s">
        <v>525</v>
      </c>
      <c r="I202" s="52" t="s">
        <v>35</v>
      </c>
      <c r="J202" s="51"/>
      <c r="K202" s="51"/>
      <c r="L202" s="53"/>
      <c r="M202" s="53">
        <f>M203</f>
        <v>40000000</v>
      </c>
      <c r="N202" s="324">
        <f>N203</f>
        <v>0</v>
      </c>
      <c r="O202" s="207" t="s">
        <v>977</v>
      </c>
      <c r="P202" s="180"/>
      <c r="Q202" s="180"/>
      <c r="R202" s="4" t="s">
        <v>131</v>
      </c>
      <c r="S202" s="223" t="s">
        <v>506</v>
      </c>
    </row>
    <row r="203" spans="1:19" ht="26.4" x14ac:dyDescent="0.25">
      <c r="A203" s="1" t="s">
        <v>175</v>
      </c>
      <c r="B203" s="48"/>
      <c r="C203" s="49" t="s">
        <v>647</v>
      </c>
      <c r="D203" s="48">
        <v>10</v>
      </c>
      <c r="E203" s="48" t="s">
        <v>26</v>
      </c>
      <c r="F203" s="50">
        <v>4000000</v>
      </c>
      <c r="G203" s="122">
        <f>ROUNDDOWN(D203*F203,-3)</f>
        <v>40000000</v>
      </c>
      <c r="H203" s="150"/>
      <c r="I203" s="49" t="s">
        <v>647</v>
      </c>
      <c r="J203" s="48">
        <v>10</v>
      </c>
      <c r="K203" s="48" t="s">
        <v>26</v>
      </c>
      <c r="L203" s="50">
        <v>4000000</v>
      </c>
      <c r="M203" s="50">
        <f>ROUNDDOWN(J203*L203,-3)</f>
        <v>40000000</v>
      </c>
      <c r="N203" s="247">
        <f>Matrik[[#This Row],[JUMLAH]]-Matrik[[#This Row],[JUMLAH ]]</f>
        <v>0</v>
      </c>
      <c r="O203" s="178" t="str">
        <f>IF(AND(ISBLANK(H203),N203&lt;&gt;0),"Rev","")</f>
        <v/>
      </c>
      <c r="P203" s="180"/>
      <c r="Q203" s="180"/>
    </row>
    <row r="204" spans="1:19" ht="13.2" x14ac:dyDescent="0.25">
      <c r="A204" s="1" t="s">
        <v>648</v>
      </c>
      <c r="B204" s="51" t="s">
        <v>582</v>
      </c>
      <c r="C204" s="52" t="s">
        <v>80</v>
      </c>
      <c r="D204" s="51"/>
      <c r="E204" s="51"/>
      <c r="F204" s="53"/>
      <c r="G204" s="123">
        <f>G205</f>
        <v>3000000</v>
      </c>
      <c r="H204" s="151" t="s">
        <v>582</v>
      </c>
      <c r="I204" s="52" t="s">
        <v>80</v>
      </c>
      <c r="J204" s="51"/>
      <c r="K204" s="51"/>
      <c r="L204" s="53"/>
      <c r="M204" s="53">
        <f>M205</f>
        <v>1800000</v>
      </c>
      <c r="N204" s="324">
        <f>N205</f>
        <v>1200000</v>
      </c>
      <c r="O204" s="207" t="s">
        <v>977</v>
      </c>
      <c r="P204" s="180"/>
      <c r="Q204" s="180"/>
      <c r="R204" s="4" t="s">
        <v>131</v>
      </c>
      <c r="S204" s="223" t="s">
        <v>506</v>
      </c>
    </row>
    <row r="205" spans="1:19" ht="13.2" x14ac:dyDescent="0.25">
      <c r="A205" s="1" t="s">
        <v>649</v>
      </c>
      <c r="B205" s="48"/>
      <c r="C205" s="49" t="s">
        <v>646</v>
      </c>
      <c r="D205" s="48">
        <v>20</v>
      </c>
      <c r="E205" s="48" t="s">
        <v>26</v>
      </c>
      <c r="F205" s="50">
        <v>150000</v>
      </c>
      <c r="G205" s="122">
        <f>ROUNDDOWN(D205*F205,-3)</f>
        <v>3000000</v>
      </c>
      <c r="H205" s="150"/>
      <c r="I205" s="201" t="s">
        <v>646</v>
      </c>
      <c r="J205" s="389">
        <v>12</v>
      </c>
      <c r="K205" s="202" t="s">
        <v>26</v>
      </c>
      <c r="L205" s="204">
        <v>150000</v>
      </c>
      <c r="M205" s="204">
        <f>ROUNDDOWN(J205*L205,-3)</f>
        <v>1800000</v>
      </c>
      <c r="N205" s="376">
        <f>Matrik[[#This Row],[JUMLAH]]-Matrik[[#This Row],[JUMLAH ]]</f>
        <v>1200000</v>
      </c>
      <c r="O205" s="187" t="str">
        <f>IF(AND(ISBLANK(H205),N205&lt;&gt;0),"Rev detil","")</f>
        <v>Rev detil</v>
      </c>
      <c r="P205" s="180"/>
      <c r="Q205" s="180"/>
    </row>
    <row r="206" spans="1:19" ht="13.2" x14ac:dyDescent="0.25">
      <c r="A206" s="1" t="s">
        <v>176</v>
      </c>
      <c r="B206" s="63" t="s">
        <v>177</v>
      </c>
      <c r="C206" s="64" t="s">
        <v>178</v>
      </c>
      <c r="D206" s="63"/>
      <c r="E206" s="63"/>
      <c r="F206" s="65"/>
      <c r="G206" s="127">
        <f>SUM(G207,G213,G215,G218)</f>
        <v>82785000</v>
      </c>
      <c r="H206" s="155" t="s">
        <v>177</v>
      </c>
      <c r="I206" s="64" t="s">
        <v>178</v>
      </c>
      <c r="J206" s="63"/>
      <c r="K206" s="63"/>
      <c r="L206" s="65"/>
      <c r="M206" s="65">
        <f>SUM(M207,M213,M215,M218)</f>
        <v>151850000</v>
      </c>
      <c r="N206" s="355">
        <f>SUM(N207,N213,N215,N218)</f>
        <v>-69065000</v>
      </c>
      <c r="O206" s="207" t="s">
        <v>977</v>
      </c>
      <c r="P206" s="384" t="s">
        <v>505</v>
      </c>
      <c r="Q206" s="384" t="s">
        <v>506</v>
      </c>
      <c r="S206" s="223"/>
    </row>
    <row r="207" spans="1:19" ht="13.2" x14ac:dyDescent="0.25">
      <c r="A207" s="1" t="s">
        <v>179</v>
      </c>
      <c r="B207" s="57" t="s">
        <v>523</v>
      </c>
      <c r="C207" s="58" t="s">
        <v>24</v>
      </c>
      <c r="D207" s="57"/>
      <c r="E207" s="57"/>
      <c r="F207" s="59"/>
      <c r="G207" s="125">
        <f>SUM(G208:G211)</f>
        <v>22000000</v>
      </c>
      <c r="H207" s="153" t="s">
        <v>523</v>
      </c>
      <c r="I207" s="58" t="s">
        <v>24</v>
      </c>
      <c r="J207" s="57"/>
      <c r="K207" s="57"/>
      <c r="L207" s="59"/>
      <c r="M207" s="59">
        <f>SUM(M208:M212)</f>
        <v>22000000</v>
      </c>
      <c r="N207" s="325">
        <f>SUM(N208:N212)</f>
        <v>0</v>
      </c>
      <c r="O207" s="207" t="s">
        <v>977</v>
      </c>
      <c r="P207" s="180"/>
      <c r="Q207" s="180"/>
      <c r="R207" s="4" t="s">
        <v>131</v>
      </c>
      <c r="S207" s="223" t="s">
        <v>506</v>
      </c>
    </row>
    <row r="208" spans="1:19" ht="13.2" x14ac:dyDescent="0.25">
      <c r="A208" s="1" t="s">
        <v>180</v>
      </c>
      <c r="B208" s="48"/>
      <c r="C208" s="49" t="s">
        <v>630</v>
      </c>
      <c r="D208" s="48">
        <v>4</v>
      </c>
      <c r="E208" s="48" t="s">
        <v>120</v>
      </c>
      <c r="F208" s="50">
        <v>1500000</v>
      </c>
      <c r="G208" s="122">
        <f>ROUNDDOWN(D208*F208,-3)</f>
        <v>6000000</v>
      </c>
      <c r="H208" s="150"/>
      <c r="I208" s="49" t="s">
        <v>630</v>
      </c>
      <c r="J208" s="48">
        <v>4</v>
      </c>
      <c r="K208" s="48" t="s">
        <v>120</v>
      </c>
      <c r="L208" s="50">
        <v>1500000</v>
      </c>
      <c r="M208" s="50">
        <f>ROUNDDOWN(J208*L208,-3)</f>
        <v>6000000</v>
      </c>
      <c r="N208" s="247">
        <f>Matrik[[#This Row],[JUMLAH]]-Matrik[[#This Row],[JUMLAH ]]</f>
        <v>0</v>
      </c>
      <c r="O208" s="207" t="s">
        <v>977</v>
      </c>
      <c r="P208" s="180"/>
      <c r="Q208" s="180"/>
    </row>
    <row r="209" spans="1:19" ht="13.2" x14ac:dyDescent="0.25">
      <c r="A209" s="1" t="s">
        <v>181</v>
      </c>
      <c r="B209" s="48"/>
      <c r="C209" s="49" t="s">
        <v>562</v>
      </c>
      <c r="D209" s="48">
        <v>4</v>
      </c>
      <c r="E209" s="48" t="s">
        <v>120</v>
      </c>
      <c r="F209" s="50">
        <v>1500000</v>
      </c>
      <c r="G209" s="122">
        <f>ROUNDDOWN(D209*F209,-3)</f>
        <v>6000000</v>
      </c>
      <c r="H209" s="150"/>
      <c r="I209" s="49" t="s">
        <v>562</v>
      </c>
      <c r="J209" s="48">
        <v>4</v>
      </c>
      <c r="K209" s="48" t="s">
        <v>120</v>
      </c>
      <c r="L209" s="50">
        <v>1500000</v>
      </c>
      <c r="M209" s="50">
        <f>ROUNDDOWN(J209*L209,-3)</f>
        <v>6000000</v>
      </c>
      <c r="N209" s="247">
        <f>Matrik[[#This Row],[JUMLAH]]-Matrik[[#This Row],[JUMLAH ]]</f>
        <v>0</v>
      </c>
      <c r="O209" s="207" t="s">
        <v>977</v>
      </c>
      <c r="P209" s="180"/>
      <c r="Q209" s="180"/>
    </row>
    <row r="210" spans="1:19" ht="13.2" x14ac:dyDescent="0.25">
      <c r="A210" s="1" t="s">
        <v>182</v>
      </c>
      <c r="B210" s="48"/>
      <c r="C210" s="49" t="s">
        <v>563</v>
      </c>
      <c r="D210" s="48">
        <v>4</v>
      </c>
      <c r="E210" s="48" t="s">
        <v>120</v>
      </c>
      <c r="F210" s="50">
        <v>1000000</v>
      </c>
      <c r="G210" s="122">
        <f>ROUNDDOWN(D210*F210,-3)</f>
        <v>4000000</v>
      </c>
      <c r="H210" s="150"/>
      <c r="I210" s="49" t="s">
        <v>563</v>
      </c>
      <c r="J210" s="48">
        <v>4</v>
      </c>
      <c r="K210" s="48" t="s">
        <v>120</v>
      </c>
      <c r="L210" s="50">
        <v>1000000</v>
      </c>
      <c r="M210" s="50">
        <f>ROUNDDOWN(J210*L210,-3)</f>
        <v>4000000</v>
      </c>
      <c r="N210" s="247">
        <f>Matrik[[#This Row],[JUMLAH]]-Matrik[[#This Row],[JUMLAH ]]</f>
        <v>0</v>
      </c>
      <c r="O210" s="207" t="s">
        <v>977</v>
      </c>
      <c r="P210" s="180"/>
      <c r="Q210" s="180"/>
    </row>
    <row r="211" spans="1:19" ht="13.2" x14ac:dyDescent="0.25">
      <c r="A211" s="1" t="s">
        <v>183</v>
      </c>
      <c r="B211" s="48"/>
      <c r="C211" s="49" t="s">
        <v>643</v>
      </c>
      <c r="D211" s="48">
        <v>24</v>
      </c>
      <c r="E211" s="48" t="s">
        <v>633</v>
      </c>
      <c r="F211" s="50">
        <v>250000</v>
      </c>
      <c r="G211" s="122">
        <f>ROUNDDOWN(D211*F211,-3)</f>
        <v>6000000</v>
      </c>
      <c r="H211" s="150"/>
      <c r="I211" s="201" t="s">
        <v>643</v>
      </c>
      <c r="J211" s="389">
        <v>12</v>
      </c>
      <c r="K211" s="202" t="s">
        <v>633</v>
      </c>
      <c r="L211" s="204">
        <v>250000</v>
      </c>
      <c r="M211" s="204">
        <f>ROUNDDOWN(J211*L211,-3)</f>
        <v>3000000</v>
      </c>
      <c r="N211" s="376">
        <f>Matrik[[#This Row],[JUMLAH]]-Matrik[[#This Row],[JUMLAH ]]</f>
        <v>3000000</v>
      </c>
      <c r="O211" s="187" t="str">
        <f>IF(AND(ISBLANK(H211),N211&lt;&gt;0),"Rev detil","")</f>
        <v>Rev detil</v>
      </c>
      <c r="P211" s="180"/>
      <c r="Q211" s="180"/>
    </row>
    <row r="212" spans="1:19" ht="13.2" x14ac:dyDescent="0.25">
      <c r="A212" s="1" t="s">
        <v>1128</v>
      </c>
      <c r="B212" s="48"/>
      <c r="C212" s="49"/>
      <c r="D212" s="48"/>
      <c r="E212" s="48"/>
      <c r="F212" s="50"/>
      <c r="G212" s="122"/>
      <c r="H212" s="150"/>
      <c r="I212" s="201" t="s">
        <v>1027</v>
      </c>
      <c r="J212" s="389">
        <v>40</v>
      </c>
      <c r="K212" s="202" t="s">
        <v>26</v>
      </c>
      <c r="L212" s="204">
        <v>75000</v>
      </c>
      <c r="M212" s="204">
        <f>ROUNDDOWN(J212*L212,-3)</f>
        <v>3000000</v>
      </c>
      <c r="N212" s="376">
        <f>Matrik[[#This Row],[JUMLAH]]-Matrik[[#This Row],[JUMLAH ]]</f>
        <v>-3000000</v>
      </c>
      <c r="O212" s="187" t="str">
        <f>IF(AND(ISBLANK(H212),N212&lt;&gt;0),"Rev detil","")</f>
        <v>Rev detil</v>
      </c>
      <c r="P212" s="180"/>
      <c r="Q212" s="180"/>
    </row>
    <row r="213" spans="1:19" ht="13.2" x14ac:dyDescent="0.25">
      <c r="A213" s="1" t="s">
        <v>650</v>
      </c>
      <c r="B213" s="51" t="s">
        <v>524</v>
      </c>
      <c r="C213" s="52" t="s">
        <v>73</v>
      </c>
      <c r="D213" s="51"/>
      <c r="E213" s="51"/>
      <c r="F213" s="53"/>
      <c r="G213" s="123">
        <f>G214</f>
        <v>26250000</v>
      </c>
      <c r="H213" s="151" t="s">
        <v>524</v>
      </c>
      <c r="I213" s="52" t="s">
        <v>73</v>
      </c>
      <c r="J213" s="51"/>
      <c r="K213" s="51"/>
      <c r="L213" s="53"/>
      <c r="M213" s="53">
        <f>M214</f>
        <v>26250000</v>
      </c>
      <c r="N213" s="324">
        <f>N214</f>
        <v>0</v>
      </c>
      <c r="O213" s="207" t="s">
        <v>977</v>
      </c>
      <c r="P213" s="180"/>
      <c r="Q213" s="180"/>
      <c r="R213" s="4" t="s">
        <v>131</v>
      </c>
      <c r="S213" s="223" t="s">
        <v>506</v>
      </c>
    </row>
    <row r="214" spans="1:19" ht="13.2" x14ac:dyDescent="0.25">
      <c r="A214" s="1" t="s">
        <v>651</v>
      </c>
      <c r="B214" s="48"/>
      <c r="C214" s="49" t="s">
        <v>652</v>
      </c>
      <c r="D214" s="48">
        <v>15</v>
      </c>
      <c r="E214" s="48" t="s">
        <v>26</v>
      </c>
      <c r="F214" s="50">
        <v>1750000</v>
      </c>
      <c r="G214" s="122">
        <f>ROUNDDOWN(D214*F214,-3)</f>
        <v>26250000</v>
      </c>
      <c r="H214" s="150"/>
      <c r="I214" s="49" t="s">
        <v>652</v>
      </c>
      <c r="J214" s="48">
        <v>15</v>
      </c>
      <c r="K214" s="48" t="s">
        <v>26</v>
      </c>
      <c r="L214" s="50">
        <v>1750000</v>
      </c>
      <c r="M214" s="50">
        <f>ROUNDDOWN(J214*L214,-3)</f>
        <v>26250000</v>
      </c>
      <c r="N214" s="247">
        <f>Matrik[[#This Row],[JUMLAH]]-Matrik[[#This Row],[JUMLAH ]]</f>
        <v>0</v>
      </c>
      <c r="O214" s="178" t="str">
        <f>IF(AND(ISBLANK(H214),N214&lt;&gt;0),"Rev","")</f>
        <v/>
      </c>
      <c r="P214" s="180"/>
      <c r="Q214" s="180"/>
    </row>
    <row r="215" spans="1:19" ht="13.2" x14ac:dyDescent="0.25">
      <c r="A215" s="1" t="s">
        <v>186</v>
      </c>
      <c r="B215" s="51" t="s">
        <v>525</v>
      </c>
      <c r="C215" s="52" t="s">
        <v>35</v>
      </c>
      <c r="D215" s="51"/>
      <c r="E215" s="51"/>
      <c r="F215" s="53"/>
      <c r="G215" s="123">
        <f>G216</f>
        <v>32435000</v>
      </c>
      <c r="H215" s="151" t="s">
        <v>525</v>
      </c>
      <c r="I215" s="52" t="s">
        <v>35</v>
      </c>
      <c r="J215" s="51"/>
      <c r="K215" s="51"/>
      <c r="L215" s="53"/>
      <c r="M215" s="53">
        <f>SUM(M216:M217)</f>
        <v>101500000</v>
      </c>
      <c r="N215" s="352">
        <f>SUM(N216:N217)</f>
        <v>-69065000</v>
      </c>
      <c r="O215" s="207" t="s">
        <v>977</v>
      </c>
      <c r="P215" s="180"/>
      <c r="Q215" s="180"/>
      <c r="R215" s="4" t="s">
        <v>131</v>
      </c>
      <c r="S215" s="223" t="s">
        <v>506</v>
      </c>
    </row>
    <row r="216" spans="1:19" ht="13.2" x14ac:dyDescent="0.25">
      <c r="A216" s="1" t="s">
        <v>187</v>
      </c>
      <c r="B216" s="48"/>
      <c r="C216" s="49" t="s">
        <v>653</v>
      </c>
      <c r="D216" s="48">
        <v>12</v>
      </c>
      <c r="E216" s="48" t="s">
        <v>26</v>
      </c>
      <c r="F216" s="50">
        <v>2702917</v>
      </c>
      <c r="G216" s="122">
        <f>ROUNDDOWN(D216*F216,-3)</f>
        <v>32435000</v>
      </c>
      <c r="H216" s="150"/>
      <c r="I216" s="201" t="s">
        <v>653</v>
      </c>
      <c r="J216" s="389">
        <v>8</v>
      </c>
      <c r="K216" s="202" t="s">
        <v>26</v>
      </c>
      <c r="L216" s="204">
        <v>4250000</v>
      </c>
      <c r="M216" s="204">
        <f>ROUNDDOWN(J216*L216,-3)</f>
        <v>34000000</v>
      </c>
      <c r="N216" s="375">
        <f>Matrik[[#This Row],[JUMLAH]]-Matrik[[#This Row],[JUMLAH ]]</f>
        <v>-1565000</v>
      </c>
      <c r="O216" s="187" t="str">
        <f>IF(AND(ISBLANK(H216),N216&lt;&gt;0),"Rev detil","")</f>
        <v>Rev detil</v>
      </c>
      <c r="P216" s="180"/>
      <c r="Q216" s="180"/>
    </row>
    <row r="217" spans="1:19" ht="26.4" x14ac:dyDescent="0.25">
      <c r="A217" s="1" t="s">
        <v>1129</v>
      </c>
      <c r="B217" s="48"/>
      <c r="C217" s="49"/>
      <c r="D217" s="48"/>
      <c r="E217" s="48"/>
      <c r="F217" s="50"/>
      <c r="G217" s="122"/>
      <c r="H217" s="150"/>
      <c r="I217" s="205" t="s">
        <v>962</v>
      </c>
      <c r="J217" s="389">
        <v>15</v>
      </c>
      <c r="K217" s="202" t="s">
        <v>26</v>
      </c>
      <c r="L217" s="204">
        <v>4500000</v>
      </c>
      <c r="M217" s="204">
        <f>ROUNDDOWN(J217*L217,-3)</f>
        <v>67500000</v>
      </c>
      <c r="N217" s="375">
        <f>Matrik[[#This Row],[JUMLAH]]-Matrik[[#This Row],[JUMLAH ]]</f>
        <v>-67500000</v>
      </c>
      <c r="O217" s="187" t="str">
        <f>IF(AND(ISBLANK(H217),N217&lt;&gt;0),"Rev detil","")</f>
        <v>Rev detil</v>
      </c>
      <c r="P217" s="180"/>
      <c r="Q217" s="180"/>
    </row>
    <row r="218" spans="1:19" ht="13.2" x14ac:dyDescent="0.25">
      <c r="A218" s="1" t="s">
        <v>188</v>
      </c>
      <c r="B218" s="45" t="s">
        <v>582</v>
      </c>
      <c r="C218" s="46" t="s">
        <v>80</v>
      </c>
      <c r="D218" s="45"/>
      <c r="E218" s="45"/>
      <c r="F218" s="47"/>
      <c r="G218" s="121">
        <f>G219</f>
        <v>2100000</v>
      </c>
      <c r="H218" s="149" t="s">
        <v>582</v>
      </c>
      <c r="I218" s="46" t="s">
        <v>80</v>
      </c>
      <c r="J218" s="45"/>
      <c r="K218" s="45"/>
      <c r="L218" s="47"/>
      <c r="M218" s="47">
        <f>M219</f>
        <v>2100000</v>
      </c>
      <c r="N218" s="323">
        <f>N219</f>
        <v>0</v>
      </c>
      <c r="O218" s="207" t="s">
        <v>977</v>
      </c>
      <c r="P218" s="180"/>
      <c r="Q218" s="180"/>
      <c r="R218" s="4" t="s">
        <v>131</v>
      </c>
      <c r="S218" s="223" t="s">
        <v>506</v>
      </c>
    </row>
    <row r="219" spans="1:19" ht="13.2" x14ac:dyDescent="0.25">
      <c r="A219" s="1" t="s">
        <v>189</v>
      </c>
      <c r="B219" s="48"/>
      <c r="C219" s="49" t="s">
        <v>646</v>
      </c>
      <c r="D219" s="48">
        <v>14</v>
      </c>
      <c r="E219" s="48" t="s">
        <v>26</v>
      </c>
      <c r="F219" s="50">
        <v>150000</v>
      </c>
      <c r="G219" s="122">
        <f>ROUNDDOWN(D219*F219,-3)</f>
        <v>2100000</v>
      </c>
      <c r="H219" s="150"/>
      <c r="I219" s="49" t="s">
        <v>646</v>
      </c>
      <c r="J219" s="48">
        <v>14</v>
      </c>
      <c r="K219" s="48" t="s">
        <v>26</v>
      </c>
      <c r="L219" s="50">
        <v>150000</v>
      </c>
      <c r="M219" s="50">
        <f>ROUNDDOWN(J219*L219,-3)</f>
        <v>2100000</v>
      </c>
      <c r="N219" s="247">
        <f>Matrik[[#This Row],[JUMLAH]]-Matrik[[#This Row],[JUMLAH ]]</f>
        <v>0</v>
      </c>
      <c r="O219" s="178" t="str">
        <f>IF(AND(ISBLANK(H219),N219&lt;&gt;0),"Rev","")</f>
        <v/>
      </c>
      <c r="P219" s="180"/>
      <c r="Q219" s="180"/>
    </row>
    <row r="220" spans="1:19" ht="13.2" x14ac:dyDescent="0.25">
      <c r="A220" s="1" t="s">
        <v>190</v>
      </c>
      <c r="B220" s="63" t="s">
        <v>191</v>
      </c>
      <c r="C220" s="64" t="s">
        <v>654</v>
      </c>
      <c r="D220" s="63"/>
      <c r="E220" s="63"/>
      <c r="F220" s="65"/>
      <c r="G220" s="127">
        <f>SUM(G221,G226,G228,G230)</f>
        <v>50042000</v>
      </c>
      <c r="H220" s="155" t="s">
        <v>191</v>
      </c>
      <c r="I220" s="64" t="s">
        <v>654</v>
      </c>
      <c r="J220" s="63"/>
      <c r="K220" s="63"/>
      <c r="L220" s="65"/>
      <c r="M220" s="65">
        <f>SUM(M221,M226,M228,M230)</f>
        <v>44492000</v>
      </c>
      <c r="N220" s="327">
        <f>SUM(N221,N226,N228,N230)</f>
        <v>5550000</v>
      </c>
      <c r="O220" s="207" t="s">
        <v>977</v>
      </c>
      <c r="P220" s="384" t="s">
        <v>502</v>
      </c>
      <c r="Q220" s="384" t="s">
        <v>503</v>
      </c>
      <c r="S220" s="223"/>
    </row>
    <row r="221" spans="1:19" ht="13.2" x14ac:dyDescent="0.25">
      <c r="A221" s="1" t="s">
        <v>192</v>
      </c>
      <c r="B221" s="51" t="s">
        <v>523</v>
      </c>
      <c r="C221" s="52" t="s">
        <v>24</v>
      </c>
      <c r="D221" s="51"/>
      <c r="E221" s="51"/>
      <c r="F221" s="53"/>
      <c r="G221" s="123">
        <f>SUM(G222:G225)</f>
        <v>20000000</v>
      </c>
      <c r="H221" s="151" t="s">
        <v>523</v>
      </c>
      <c r="I221" s="52" t="s">
        <v>24</v>
      </c>
      <c r="J221" s="51"/>
      <c r="K221" s="51"/>
      <c r="L221" s="53"/>
      <c r="M221" s="53">
        <f>SUM(M222:M225)</f>
        <v>16250000</v>
      </c>
      <c r="N221" s="324">
        <f>SUM(N222:N225)</f>
        <v>3750000</v>
      </c>
      <c r="O221" s="207" t="s">
        <v>977</v>
      </c>
      <c r="P221" s="180"/>
      <c r="Q221" s="180"/>
      <c r="S221" s="223" t="s">
        <v>503</v>
      </c>
    </row>
    <row r="222" spans="1:19" ht="13.2" x14ac:dyDescent="0.25">
      <c r="A222" s="1" t="s">
        <v>193</v>
      </c>
      <c r="B222" s="48"/>
      <c r="C222" s="49" t="s">
        <v>554</v>
      </c>
      <c r="D222" s="48">
        <v>160</v>
      </c>
      <c r="E222" s="48" t="s">
        <v>26</v>
      </c>
      <c r="F222" s="50">
        <v>75000</v>
      </c>
      <c r="G222" s="122">
        <f>ROUNDDOWN(D222*F222,-3)</f>
        <v>12000000</v>
      </c>
      <c r="H222" s="150"/>
      <c r="I222" s="201" t="s">
        <v>554</v>
      </c>
      <c r="J222" s="389">
        <v>110</v>
      </c>
      <c r="K222" s="202" t="s">
        <v>26</v>
      </c>
      <c r="L222" s="204">
        <v>75000</v>
      </c>
      <c r="M222" s="204">
        <f>ROUNDDOWN(J222*L222,-3)</f>
        <v>8250000</v>
      </c>
      <c r="N222" s="376">
        <f>Matrik[[#This Row],[JUMLAH]]-Matrik[[#This Row],[JUMLAH ]]</f>
        <v>3750000</v>
      </c>
      <c r="O222" s="178" t="str">
        <f>IF(AND(ISBLANK(H222),N222&lt;&gt;0),"Rev","")</f>
        <v>Rev</v>
      </c>
      <c r="P222" s="180"/>
      <c r="Q222" s="180"/>
    </row>
    <row r="223" spans="1:19" ht="13.2" x14ac:dyDescent="0.25">
      <c r="A223" s="1" t="s">
        <v>194</v>
      </c>
      <c r="B223" s="48"/>
      <c r="C223" s="49" t="s">
        <v>555</v>
      </c>
      <c r="D223" s="48">
        <v>2</v>
      </c>
      <c r="E223" s="48" t="s">
        <v>120</v>
      </c>
      <c r="F223" s="50">
        <v>1500000</v>
      </c>
      <c r="G223" s="122">
        <f>ROUNDDOWN(D223*F223,-3)</f>
        <v>3000000</v>
      </c>
      <c r="H223" s="150"/>
      <c r="I223" s="49" t="s">
        <v>555</v>
      </c>
      <c r="J223" s="48">
        <v>2</v>
      </c>
      <c r="K223" s="48" t="s">
        <v>120</v>
      </c>
      <c r="L223" s="50">
        <v>1500000</v>
      </c>
      <c r="M223" s="50">
        <f>ROUNDDOWN(J223*L223,-3)</f>
        <v>3000000</v>
      </c>
      <c r="N223" s="247">
        <f>Matrik[[#This Row],[JUMLAH]]-Matrik[[#This Row],[JUMLAH ]]</f>
        <v>0</v>
      </c>
      <c r="O223" s="207" t="s">
        <v>977</v>
      </c>
      <c r="P223" s="180"/>
      <c r="Q223" s="180"/>
    </row>
    <row r="224" spans="1:19" ht="13.2" x14ac:dyDescent="0.25">
      <c r="A224" s="1" t="s">
        <v>195</v>
      </c>
      <c r="B224" s="48"/>
      <c r="C224" s="49" t="s">
        <v>556</v>
      </c>
      <c r="D224" s="48">
        <v>2</v>
      </c>
      <c r="E224" s="48" t="s">
        <v>120</v>
      </c>
      <c r="F224" s="50">
        <v>1500000</v>
      </c>
      <c r="G224" s="122">
        <f>ROUNDDOWN(D224*F224,-3)</f>
        <v>3000000</v>
      </c>
      <c r="H224" s="150"/>
      <c r="I224" s="49" t="s">
        <v>556</v>
      </c>
      <c r="J224" s="48">
        <v>2</v>
      </c>
      <c r="K224" s="48" t="s">
        <v>120</v>
      </c>
      <c r="L224" s="50">
        <v>1500000</v>
      </c>
      <c r="M224" s="50">
        <f>ROUNDDOWN(J224*L224,-3)</f>
        <v>3000000</v>
      </c>
      <c r="N224" s="247">
        <f>Matrik[[#This Row],[JUMLAH]]-Matrik[[#This Row],[JUMLAH ]]</f>
        <v>0</v>
      </c>
      <c r="O224" s="207" t="s">
        <v>977</v>
      </c>
      <c r="P224" s="180"/>
      <c r="Q224" s="180"/>
    </row>
    <row r="225" spans="1:19" ht="13.2" x14ac:dyDescent="0.25">
      <c r="A225" s="1" t="s">
        <v>655</v>
      </c>
      <c r="B225" s="48"/>
      <c r="C225" s="49" t="s">
        <v>557</v>
      </c>
      <c r="D225" s="48">
        <v>2</v>
      </c>
      <c r="E225" s="48" t="s">
        <v>120</v>
      </c>
      <c r="F225" s="50">
        <v>1000000</v>
      </c>
      <c r="G225" s="122">
        <f>ROUNDDOWN(D225*F225,-3)</f>
        <v>2000000</v>
      </c>
      <c r="H225" s="150"/>
      <c r="I225" s="49" t="s">
        <v>557</v>
      </c>
      <c r="J225" s="48">
        <v>2</v>
      </c>
      <c r="K225" s="48" t="s">
        <v>120</v>
      </c>
      <c r="L225" s="50">
        <v>1000000</v>
      </c>
      <c r="M225" s="50">
        <f>ROUNDDOWN(J225*L225,-3)</f>
        <v>2000000</v>
      </c>
      <c r="N225" s="247">
        <f>Matrik[[#This Row],[JUMLAH]]-Matrik[[#This Row],[JUMLAH ]]</f>
        <v>0</v>
      </c>
      <c r="O225" s="207" t="s">
        <v>977</v>
      </c>
      <c r="P225" s="180"/>
      <c r="Q225" s="180"/>
    </row>
    <row r="226" spans="1:19" ht="13.2" x14ac:dyDescent="0.25">
      <c r="A226" s="1" t="s">
        <v>196</v>
      </c>
      <c r="B226" s="51" t="s">
        <v>524</v>
      </c>
      <c r="C226" s="52" t="s">
        <v>73</v>
      </c>
      <c r="D226" s="51"/>
      <c r="E226" s="51"/>
      <c r="F226" s="53"/>
      <c r="G226" s="123">
        <f>G227</f>
        <v>3000000</v>
      </c>
      <c r="H226" s="151" t="s">
        <v>524</v>
      </c>
      <c r="I226" s="52" t="s">
        <v>73</v>
      </c>
      <c r="J226" s="51"/>
      <c r="K226" s="51"/>
      <c r="L226" s="53"/>
      <c r="M226" s="53">
        <f>M227</f>
        <v>3000000</v>
      </c>
      <c r="N226" s="324">
        <f>N227</f>
        <v>0</v>
      </c>
      <c r="O226" s="207" t="s">
        <v>977</v>
      </c>
      <c r="P226" s="180"/>
      <c r="Q226" s="180"/>
      <c r="S226" s="223" t="s">
        <v>503</v>
      </c>
    </row>
    <row r="227" spans="1:19" ht="13.2" x14ac:dyDescent="0.25">
      <c r="A227" s="1" t="s">
        <v>197</v>
      </c>
      <c r="B227" s="48"/>
      <c r="C227" s="49" t="s">
        <v>621</v>
      </c>
      <c r="D227" s="48">
        <v>12</v>
      </c>
      <c r="E227" s="48" t="s">
        <v>120</v>
      </c>
      <c r="F227" s="50">
        <v>250000</v>
      </c>
      <c r="G227" s="122">
        <f>ROUNDDOWN(D227*F227,-3)</f>
        <v>3000000</v>
      </c>
      <c r="H227" s="150"/>
      <c r="I227" s="49" t="s">
        <v>621</v>
      </c>
      <c r="J227" s="48">
        <v>12</v>
      </c>
      <c r="K227" s="48" t="s">
        <v>120</v>
      </c>
      <c r="L227" s="50">
        <v>250000</v>
      </c>
      <c r="M227" s="50">
        <f>ROUNDDOWN(J227*L227,-3)</f>
        <v>3000000</v>
      </c>
      <c r="N227" s="247">
        <f>Matrik[[#This Row],[JUMLAH]]-Matrik[[#This Row],[JUMLAH ]]</f>
        <v>0</v>
      </c>
      <c r="O227" s="178" t="str">
        <f>IF(AND(ISBLANK(H227),N227&lt;&gt;0),"Rev","")</f>
        <v/>
      </c>
      <c r="P227" s="180"/>
      <c r="Q227" s="180"/>
    </row>
    <row r="228" spans="1:19" ht="13.2" x14ac:dyDescent="0.25">
      <c r="A228" s="1" t="s">
        <v>198</v>
      </c>
      <c r="B228" s="51" t="s">
        <v>528</v>
      </c>
      <c r="C228" s="52" t="s">
        <v>31</v>
      </c>
      <c r="D228" s="51"/>
      <c r="E228" s="51"/>
      <c r="F228" s="53"/>
      <c r="G228" s="123">
        <f>G229</f>
        <v>9000000</v>
      </c>
      <c r="H228" s="151" t="s">
        <v>528</v>
      </c>
      <c r="I228" s="52" t="s">
        <v>31</v>
      </c>
      <c r="J228" s="51"/>
      <c r="K228" s="51"/>
      <c r="L228" s="53"/>
      <c r="M228" s="53">
        <f>M229</f>
        <v>7200000</v>
      </c>
      <c r="N228" s="324">
        <f>N229</f>
        <v>1800000</v>
      </c>
      <c r="O228" s="207" t="s">
        <v>977</v>
      </c>
      <c r="P228" s="180"/>
      <c r="Q228" s="180"/>
      <c r="S228" s="223" t="s">
        <v>503</v>
      </c>
    </row>
    <row r="229" spans="1:19" ht="13.2" x14ac:dyDescent="0.25">
      <c r="A229" s="1" t="s">
        <v>199</v>
      </c>
      <c r="B229" s="48"/>
      <c r="C229" s="49" t="s">
        <v>558</v>
      </c>
      <c r="D229" s="48">
        <v>10</v>
      </c>
      <c r="E229" s="48" t="s">
        <v>33</v>
      </c>
      <c r="F229" s="50">
        <v>900000</v>
      </c>
      <c r="G229" s="122">
        <f>ROUNDDOWN(D229*F229,-3)</f>
        <v>9000000</v>
      </c>
      <c r="H229" s="150"/>
      <c r="I229" s="201" t="s">
        <v>558</v>
      </c>
      <c r="J229" s="389">
        <v>8</v>
      </c>
      <c r="K229" s="202" t="s">
        <v>33</v>
      </c>
      <c r="L229" s="204">
        <v>900000</v>
      </c>
      <c r="M229" s="204">
        <f>ROUNDDOWN(J229*L229,-3)</f>
        <v>7200000</v>
      </c>
      <c r="N229" s="376">
        <f>Matrik[[#This Row],[JUMLAH]]-Matrik[[#This Row],[JUMLAH ]]</f>
        <v>1800000</v>
      </c>
      <c r="O229" s="187" t="str">
        <f>IF(AND(ISBLANK(H229),N229&lt;&gt;0),"Rev detil","")</f>
        <v>Rev detil</v>
      </c>
      <c r="P229" s="180"/>
      <c r="Q229" s="180"/>
    </row>
    <row r="230" spans="1:19" ht="13.2" x14ac:dyDescent="0.25">
      <c r="A230" s="1" t="s">
        <v>200</v>
      </c>
      <c r="B230" s="51" t="s">
        <v>525</v>
      </c>
      <c r="C230" s="52" t="s">
        <v>35</v>
      </c>
      <c r="D230" s="51"/>
      <c r="E230" s="51"/>
      <c r="F230" s="53"/>
      <c r="G230" s="123">
        <f>G231</f>
        <v>18042000</v>
      </c>
      <c r="H230" s="151" t="s">
        <v>525</v>
      </c>
      <c r="I230" s="52" t="s">
        <v>35</v>
      </c>
      <c r="J230" s="51"/>
      <c r="K230" s="51"/>
      <c r="L230" s="53"/>
      <c r="M230" s="53">
        <f>M231</f>
        <v>18042000</v>
      </c>
      <c r="N230" s="324">
        <f>N231</f>
        <v>0</v>
      </c>
      <c r="O230" s="207" t="s">
        <v>977</v>
      </c>
      <c r="P230" s="180"/>
      <c r="Q230" s="180"/>
      <c r="S230" s="223" t="s">
        <v>503</v>
      </c>
    </row>
    <row r="231" spans="1:19" ht="13.2" x14ac:dyDescent="0.25">
      <c r="A231" s="1" t="s">
        <v>201</v>
      </c>
      <c r="B231" s="48"/>
      <c r="C231" s="49" t="s">
        <v>656</v>
      </c>
      <c r="D231" s="48">
        <v>6</v>
      </c>
      <c r="E231" s="48" t="s">
        <v>26</v>
      </c>
      <c r="F231" s="50">
        <v>3007000</v>
      </c>
      <c r="G231" s="122">
        <f>ROUNDDOWN(D231*F231,-3)</f>
        <v>18042000</v>
      </c>
      <c r="H231" s="150"/>
      <c r="I231" s="49" t="s">
        <v>656</v>
      </c>
      <c r="J231" s="48">
        <v>6</v>
      </c>
      <c r="K231" s="48" t="s">
        <v>26</v>
      </c>
      <c r="L231" s="50">
        <v>3007000</v>
      </c>
      <c r="M231" s="50">
        <f>ROUNDDOWN(J231*L231,-3)</f>
        <v>18042000</v>
      </c>
      <c r="N231" s="247">
        <f>Matrik[[#This Row],[JUMLAH]]-Matrik[[#This Row],[JUMLAH ]]</f>
        <v>0</v>
      </c>
      <c r="O231" s="178" t="str">
        <f>IF(AND(ISBLANK(H231),N231&lt;&gt;0),"Rev","")</f>
        <v/>
      </c>
      <c r="P231" s="180"/>
      <c r="Q231" s="180"/>
    </row>
    <row r="232" spans="1:19" ht="13.2" x14ac:dyDescent="0.25">
      <c r="A232" s="1" t="s">
        <v>202</v>
      </c>
      <c r="B232" s="63" t="s">
        <v>203</v>
      </c>
      <c r="C232" s="64" t="s">
        <v>657</v>
      </c>
      <c r="D232" s="63"/>
      <c r="E232" s="63"/>
      <c r="F232" s="65"/>
      <c r="G232" s="127">
        <f>SUM(G233,G238,G241)</f>
        <v>99334000</v>
      </c>
      <c r="H232" s="155" t="s">
        <v>203</v>
      </c>
      <c r="I232" s="64" t="s">
        <v>1099</v>
      </c>
      <c r="J232" s="63"/>
      <c r="K232" s="63"/>
      <c r="L232" s="65"/>
      <c r="M232" s="65">
        <f>SUM(M233,M238,M241)</f>
        <v>82834000</v>
      </c>
      <c r="N232" s="355">
        <f>SUM(N233,N238,N241)</f>
        <v>16500000</v>
      </c>
      <c r="O232" s="207" t="s">
        <v>977</v>
      </c>
      <c r="P232" s="384" t="s">
        <v>499</v>
      </c>
      <c r="Q232" s="384" t="s">
        <v>500</v>
      </c>
      <c r="S232" s="223"/>
    </row>
    <row r="233" spans="1:19" ht="13.2" x14ac:dyDescent="0.25">
      <c r="A233" s="1" t="s">
        <v>205</v>
      </c>
      <c r="B233" s="45" t="s">
        <v>523</v>
      </c>
      <c r="C233" s="46" t="s">
        <v>24</v>
      </c>
      <c r="D233" s="45"/>
      <c r="E233" s="45"/>
      <c r="F233" s="47"/>
      <c r="G233" s="121">
        <f>SUM(G234:G237)</f>
        <v>24800000</v>
      </c>
      <c r="H233" s="149" t="s">
        <v>523</v>
      </c>
      <c r="I233" s="46" t="s">
        <v>24</v>
      </c>
      <c r="J233" s="45"/>
      <c r="K233" s="45"/>
      <c r="L233" s="47"/>
      <c r="M233" s="47">
        <f>SUM(M234:M237)</f>
        <v>24800000</v>
      </c>
      <c r="N233" s="323">
        <f>SUM(N234:N237)</f>
        <v>0</v>
      </c>
      <c r="O233" s="207" t="s">
        <v>977</v>
      </c>
      <c r="P233" s="180"/>
      <c r="Q233" s="180"/>
      <c r="S233" s="223" t="s">
        <v>500</v>
      </c>
    </row>
    <row r="234" spans="1:19" ht="13.2" x14ac:dyDescent="0.25">
      <c r="A234" s="1" t="s">
        <v>206</v>
      </c>
      <c r="B234" s="48"/>
      <c r="C234" s="49" t="s">
        <v>554</v>
      </c>
      <c r="D234" s="48">
        <v>224</v>
      </c>
      <c r="E234" s="48" t="s">
        <v>26</v>
      </c>
      <c r="F234" s="50">
        <v>75000</v>
      </c>
      <c r="G234" s="122">
        <f>ROUNDDOWN(D234*F234,-3)</f>
        <v>16800000</v>
      </c>
      <c r="H234" s="150"/>
      <c r="I234" s="201" t="s">
        <v>554</v>
      </c>
      <c r="J234" s="389">
        <v>254</v>
      </c>
      <c r="K234" s="202" t="s">
        <v>26</v>
      </c>
      <c r="L234" s="204">
        <v>75000</v>
      </c>
      <c r="M234" s="204">
        <f>ROUNDDOWN(J234*L234,-3)</f>
        <v>19050000</v>
      </c>
      <c r="N234" s="376">
        <f>Matrik[[#This Row],[JUMLAH]]-Matrik[[#This Row],[JUMLAH ]]</f>
        <v>-2250000</v>
      </c>
      <c r="O234" s="187" t="str">
        <f>IF(AND(ISBLANK(H234),N234&lt;&gt;0),"Rev detil","")</f>
        <v>Rev detil</v>
      </c>
      <c r="P234" s="180"/>
      <c r="Q234" s="180"/>
    </row>
    <row r="235" spans="1:19" ht="13.2" x14ac:dyDescent="0.25">
      <c r="A235" s="1" t="s">
        <v>207</v>
      </c>
      <c r="B235" s="48"/>
      <c r="C235" s="49" t="s">
        <v>555</v>
      </c>
      <c r="D235" s="48">
        <v>2</v>
      </c>
      <c r="E235" s="48" t="s">
        <v>120</v>
      </c>
      <c r="F235" s="50">
        <v>1500000</v>
      </c>
      <c r="G235" s="122">
        <f>ROUNDDOWN(D235*F235,-3)</f>
        <v>3000000</v>
      </c>
      <c r="H235" s="150"/>
      <c r="I235" s="201" t="s">
        <v>555</v>
      </c>
      <c r="J235" s="389">
        <v>1</v>
      </c>
      <c r="K235" s="202" t="s">
        <v>120</v>
      </c>
      <c r="L235" s="204">
        <v>750000</v>
      </c>
      <c r="M235" s="204">
        <f>ROUNDDOWN(J235*L235,-3)</f>
        <v>750000</v>
      </c>
      <c r="N235" s="376">
        <f>Matrik[[#This Row],[JUMLAH]]-Matrik[[#This Row],[JUMLAH ]]</f>
        <v>2250000</v>
      </c>
      <c r="O235" s="187" t="str">
        <f>IF(AND(ISBLANK(H235),N235&lt;&gt;0),"Rev detil","")</f>
        <v>Rev detil</v>
      </c>
      <c r="P235" s="180"/>
      <c r="Q235" s="180"/>
    </row>
    <row r="236" spans="1:19" ht="13.2" x14ac:dyDescent="0.25">
      <c r="A236" s="1" t="s">
        <v>208</v>
      </c>
      <c r="B236" s="48"/>
      <c r="C236" s="49" t="s">
        <v>556</v>
      </c>
      <c r="D236" s="48">
        <v>2</v>
      </c>
      <c r="E236" s="48" t="s">
        <v>120</v>
      </c>
      <c r="F236" s="50">
        <v>1500000</v>
      </c>
      <c r="G236" s="122">
        <f>ROUNDDOWN(D236*F236,-3)</f>
        <v>3000000</v>
      </c>
      <c r="H236" s="150"/>
      <c r="I236" s="49" t="s">
        <v>556</v>
      </c>
      <c r="J236" s="48">
        <v>2</v>
      </c>
      <c r="K236" s="48" t="s">
        <v>120</v>
      </c>
      <c r="L236" s="50">
        <v>1500000</v>
      </c>
      <c r="M236" s="50">
        <f>ROUNDDOWN(J236*L236,-3)</f>
        <v>3000000</v>
      </c>
      <c r="N236" s="247">
        <f>Matrik[[#This Row],[JUMLAH]]-Matrik[[#This Row],[JUMLAH ]]</f>
        <v>0</v>
      </c>
      <c r="O236" s="207" t="s">
        <v>977</v>
      </c>
      <c r="P236" s="180"/>
      <c r="Q236" s="180"/>
    </row>
    <row r="237" spans="1:19" ht="13.2" x14ac:dyDescent="0.25">
      <c r="A237" s="1" t="s">
        <v>658</v>
      </c>
      <c r="B237" s="48"/>
      <c r="C237" s="49" t="s">
        <v>557</v>
      </c>
      <c r="D237" s="48">
        <v>2</v>
      </c>
      <c r="E237" s="48" t="s">
        <v>120</v>
      </c>
      <c r="F237" s="50">
        <v>1000000</v>
      </c>
      <c r="G237" s="122">
        <f>ROUNDDOWN(D237*F237,-3)</f>
        <v>2000000</v>
      </c>
      <c r="H237" s="150"/>
      <c r="I237" s="49" t="s">
        <v>557</v>
      </c>
      <c r="J237" s="48">
        <v>2</v>
      </c>
      <c r="K237" s="48" t="s">
        <v>120</v>
      </c>
      <c r="L237" s="50">
        <v>1000000</v>
      </c>
      <c r="M237" s="50">
        <f>ROUNDDOWN(J237*L237,-3)</f>
        <v>2000000</v>
      </c>
      <c r="N237" s="247">
        <f>Matrik[[#This Row],[JUMLAH]]-Matrik[[#This Row],[JUMLAH ]]</f>
        <v>0</v>
      </c>
      <c r="O237" s="207" t="s">
        <v>977</v>
      </c>
      <c r="P237" s="180"/>
      <c r="Q237" s="180"/>
    </row>
    <row r="238" spans="1:19" ht="13.2" x14ac:dyDescent="0.25">
      <c r="A238" s="1" t="s">
        <v>209</v>
      </c>
      <c r="B238" s="51" t="s">
        <v>524</v>
      </c>
      <c r="C238" s="52" t="s">
        <v>73</v>
      </c>
      <c r="D238" s="51"/>
      <c r="E238" s="51"/>
      <c r="F238" s="53"/>
      <c r="G238" s="123">
        <f>G239</f>
        <v>3000000</v>
      </c>
      <c r="H238" s="151" t="s">
        <v>524</v>
      </c>
      <c r="I238" s="52" t="s">
        <v>73</v>
      </c>
      <c r="J238" s="51"/>
      <c r="K238" s="51"/>
      <c r="L238" s="53"/>
      <c r="M238" s="53">
        <f>SUM(M239:M240)</f>
        <v>3000000</v>
      </c>
      <c r="N238" s="352">
        <f>SUM(N239:N240)</f>
        <v>0</v>
      </c>
      <c r="O238" s="207" t="s">
        <v>977</v>
      </c>
      <c r="P238" s="180"/>
      <c r="Q238" s="180"/>
      <c r="S238" s="223" t="s">
        <v>500</v>
      </c>
    </row>
    <row r="239" spans="1:19" ht="13.2" x14ac:dyDescent="0.25">
      <c r="A239" s="1" t="s">
        <v>210</v>
      </c>
      <c r="B239" s="48"/>
      <c r="C239" s="49" t="s">
        <v>621</v>
      </c>
      <c r="D239" s="48">
        <v>12</v>
      </c>
      <c r="E239" s="48" t="s">
        <v>120</v>
      </c>
      <c r="F239" s="50">
        <v>250000</v>
      </c>
      <c r="G239" s="122">
        <f>ROUNDDOWN(D239*F239,-3)</f>
        <v>3000000</v>
      </c>
      <c r="H239" s="150"/>
      <c r="I239" s="49" t="s">
        <v>621</v>
      </c>
      <c r="J239" s="48">
        <v>12</v>
      </c>
      <c r="K239" s="48" t="s">
        <v>120</v>
      </c>
      <c r="L239" s="50">
        <v>250000</v>
      </c>
      <c r="M239" s="50">
        <f>ROUNDDOWN(J239*L239,-3)</f>
        <v>3000000</v>
      </c>
      <c r="N239" s="247">
        <f>Matrik[[#This Row],[JUMLAH]]-Matrik[[#This Row],[JUMLAH ]]</f>
        <v>0</v>
      </c>
      <c r="O239" s="207" t="s">
        <v>977</v>
      </c>
      <c r="P239" s="180"/>
      <c r="Q239" s="180"/>
    </row>
    <row r="240" spans="1:19" ht="13.2" x14ac:dyDescent="0.25">
      <c r="A240" s="1" t="s">
        <v>1130</v>
      </c>
      <c r="B240" s="48"/>
      <c r="C240" s="49"/>
      <c r="D240" s="48"/>
      <c r="E240" s="48"/>
      <c r="F240" s="50"/>
      <c r="G240" s="122"/>
      <c r="H240" s="150"/>
      <c r="I240" s="49" t="s">
        <v>987</v>
      </c>
      <c r="J240" s="48">
        <v>0</v>
      </c>
      <c r="K240" s="48" t="s">
        <v>120</v>
      </c>
      <c r="L240" s="50">
        <v>10000000</v>
      </c>
      <c r="M240" s="50">
        <f>ROUNDDOWN(J240*L240,-3)</f>
        <v>0</v>
      </c>
      <c r="N240" s="375">
        <f>Matrik[[#This Row],[JUMLAH]]-Matrik[[#This Row],[JUMLAH ]]</f>
        <v>0</v>
      </c>
      <c r="O240" s="187" t="str">
        <f>IF(AND(ISBLANK(H240),N240&lt;&gt;0),"Rev detil","")</f>
        <v/>
      </c>
      <c r="P240" s="180"/>
      <c r="Q240" s="180"/>
    </row>
    <row r="241" spans="1:19" ht="13.2" x14ac:dyDescent="0.25">
      <c r="A241" s="1" t="s">
        <v>211</v>
      </c>
      <c r="B241" s="45" t="s">
        <v>525</v>
      </c>
      <c r="C241" s="46" t="s">
        <v>35</v>
      </c>
      <c r="D241" s="45"/>
      <c r="E241" s="45"/>
      <c r="F241" s="47"/>
      <c r="G241" s="121">
        <f>G242</f>
        <v>71534000</v>
      </c>
      <c r="H241" s="149" t="s">
        <v>525</v>
      </c>
      <c r="I241" s="46" t="s">
        <v>35</v>
      </c>
      <c r="J241" s="45"/>
      <c r="K241" s="45"/>
      <c r="L241" s="47"/>
      <c r="M241" s="47">
        <f>M242</f>
        <v>55034000</v>
      </c>
      <c r="N241" s="323">
        <f>N242</f>
        <v>16500000</v>
      </c>
      <c r="O241" s="207" t="s">
        <v>977</v>
      </c>
      <c r="P241" s="180"/>
      <c r="Q241" s="180"/>
      <c r="S241" s="223" t="s">
        <v>500</v>
      </c>
    </row>
    <row r="242" spans="1:19" ht="26.4" x14ac:dyDescent="0.25">
      <c r="A242" s="1" t="s">
        <v>212</v>
      </c>
      <c r="B242" s="48"/>
      <c r="C242" s="49" t="s">
        <v>659</v>
      </c>
      <c r="D242" s="48">
        <v>14</v>
      </c>
      <c r="E242" s="48" t="s">
        <v>26</v>
      </c>
      <c r="F242" s="50">
        <v>5109636</v>
      </c>
      <c r="G242" s="122">
        <f>ROUNDDOWN(D242*F242,-3)</f>
        <v>71534000</v>
      </c>
      <c r="H242" s="150"/>
      <c r="I242" s="201" t="s">
        <v>1100</v>
      </c>
      <c r="J242" s="389">
        <v>11</v>
      </c>
      <c r="K242" s="202" t="s">
        <v>26</v>
      </c>
      <c r="L242" s="204">
        <v>5003090.9090909092</v>
      </c>
      <c r="M242" s="204">
        <f>ROUNDDOWN(J242*L242,-3)</f>
        <v>55034000</v>
      </c>
      <c r="N242" s="247">
        <f>Matrik[[#This Row],[JUMLAH]]-Matrik[[#This Row],[JUMLAH ]]</f>
        <v>16500000</v>
      </c>
      <c r="O242" s="178" t="str">
        <f>IF(AND(ISBLANK(H242),N242&lt;&gt;0),"Rev","")</f>
        <v>Rev</v>
      </c>
      <c r="P242" s="180"/>
      <c r="Q242" s="180"/>
    </row>
    <row r="243" spans="1:19" ht="13.2" x14ac:dyDescent="0.25">
      <c r="A243" s="1" t="s">
        <v>213</v>
      </c>
      <c r="B243" s="63" t="s">
        <v>214</v>
      </c>
      <c r="C243" s="64" t="s">
        <v>660</v>
      </c>
      <c r="D243" s="63"/>
      <c r="E243" s="63"/>
      <c r="F243" s="65"/>
      <c r="G243" s="127">
        <f>SUM(G244,G253)</f>
        <v>139554000</v>
      </c>
      <c r="H243" s="155" t="s">
        <v>214</v>
      </c>
      <c r="I243" s="64" t="s">
        <v>660</v>
      </c>
      <c r="J243" s="63"/>
      <c r="K243" s="63"/>
      <c r="L243" s="65"/>
      <c r="M243" s="65">
        <f>SUM(M244,M249,M251,M253)</f>
        <v>232054000</v>
      </c>
      <c r="N243" s="355">
        <f>SUM(N244,N249,N251,N253)</f>
        <v>-92500000</v>
      </c>
      <c r="O243" s="207" t="s">
        <v>977</v>
      </c>
      <c r="P243" s="384" t="s">
        <v>499</v>
      </c>
      <c r="Q243" s="384" t="s">
        <v>501</v>
      </c>
      <c r="S243" s="223"/>
    </row>
    <row r="244" spans="1:19" ht="13.2" x14ac:dyDescent="0.25">
      <c r="A244" s="1" t="s">
        <v>215</v>
      </c>
      <c r="B244" s="45" t="s">
        <v>523</v>
      </c>
      <c r="C244" s="46" t="s">
        <v>24</v>
      </c>
      <c r="D244" s="45"/>
      <c r="E244" s="45"/>
      <c r="F244" s="47"/>
      <c r="G244" s="121">
        <f>SUM(G245:G248)</f>
        <v>23500000</v>
      </c>
      <c r="H244" s="149" t="s">
        <v>523</v>
      </c>
      <c r="I244" s="46" t="s">
        <v>24</v>
      </c>
      <c r="J244" s="45"/>
      <c r="K244" s="45"/>
      <c r="L244" s="47"/>
      <c r="M244" s="47">
        <f>SUM(M245:M248)</f>
        <v>31000000</v>
      </c>
      <c r="N244" s="349">
        <f>SUM(N245:N248)</f>
        <v>-7500000</v>
      </c>
      <c r="O244" s="207" t="s">
        <v>977</v>
      </c>
      <c r="P244" s="180"/>
      <c r="Q244" s="180"/>
      <c r="S244" s="223" t="s">
        <v>501</v>
      </c>
    </row>
    <row r="245" spans="1:19" ht="13.2" x14ac:dyDescent="0.25">
      <c r="A245" s="1" t="s">
        <v>216</v>
      </c>
      <c r="B245" s="48"/>
      <c r="C245" s="49" t="s">
        <v>554</v>
      </c>
      <c r="D245" s="48">
        <v>100</v>
      </c>
      <c r="E245" s="48" t="s">
        <v>26</v>
      </c>
      <c r="F245" s="50">
        <v>75000</v>
      </c>
      <c r="G245" s="122">
        <f>ROUNDDOWN(D245*F245,-3)</f>
        <v>7500000</v>
      </c>
      <c r="H245" s="150"/>
      <c r="I245" s="201" t="s">
        <v>554</v>
      </c>
      <c r="J245" s="389">
        <v>200</v>
      </c>
      <c r="K245" s="202" t="s">
        <v>26</v>
      </c>
      <c r="L245" s="204">
        <v>75000</v>
      </c>
      <c r="M245" s="204">
        <f>ROUNDDOWN(J245*L245,-3)</f>
        <v>15000000</v>
      </c>
      <c r="N245" s="375">
        <f>Matrik[[#This Row],[JUMLAH]]-Matrik[[#This Row],[JUMLAH ]]</f>
        <v>-7500000</v>
      </c>
      <c r="O245" s="187" t="str">
        <f>IF(AND(ISBLANK(H245),N245&lt;&gt;0),"Rev detil","")</f>
        <v>Rev detil</v>
      </c>
      <c r="P245" s="180"/>
      <c r="Q245" s="180"/>
    </row>
    <row r="246" spans="1:19" ht="13.2" x14ac:dyDescent="0.25">
      <c r="A246" s="1" t="s">
        <v>217</v>
      </c>
      <c r="B246" s="48"/>
      <c r="C246" s="49" t="s">
        <v>555</v>
      </c>
      <c r="D246" s="48">
        <v>4</v>
      </c>
      <c r="E246" s="48" t="s">
        <v>120</v>
      </c>
      <c r="F246" s="50">
        <v>1500000</v>
      </c>
      <c r="G246" s="122">
        <f>ROUNDDOWN(D246*F246,-3)</f>
        <v>6000000</v>
      </c>
      <c r="H246" s="150"/>
      <c r="I246" s="49" t="s">
        <v>555</v>
      </c>
      <c r="J246" s="48">
        <v>4</v>
      </c>
      <c r="K246" s="48" t="s">
        <v>120</v>
      </c>
      <c r="L246" s="50">
        <v>1500000</v>
      </c>
      <c r="M246" s="50">
        <f>ROUNDDOWN(J246*L246,-3)</f>
        <v>6000000</v>
      </c>
      <c r="N246" s="376">
        <f>Matrik[[#This Row],[JUMLAH]]-Matrik[[#This Row],[JUMLAH ]]</f>
        <v>0</v>
      </c>
      <c r="O246" s="207" t="s">
        <v>977</v>
      </c>
      <c r="P246" s="180"/>
      <c r="Q246" s="180"/>
    </row>
    <row r="247" spans="1:19" ht="13.2" x14ac:dyDescent="0.25">
      <c r="A247" s="1" t="s">
        <v>218</v>
      </c>
      <c r="B247" s="48"/>
      <c r="C247" s="49" t="s">
        <v>556</v>
      </c>
      <c r="D247" s="48">
        <v>4</v>
      </c>
      <c r="E247" s="48" t="s">
        <v>120</v>
      </c>
      <c r="F247" s="50">
        <v>1500000</v>
      </c>
      <c r="G247" s="122">
        <f>ROUNDDOWN(D247*F247,-3)</f>
        <v>6000000</v>
      </c>
      <c r="H247" s="150"/>
      <c r="I247" s="49" t="s">
        <v>556</v>
      </c>
      <c r="J247" s="48">
        <v>4</v>
      </c>
      <c r="K247" s="48" t="s">
        <v>120</v>
      </c>
      <c r="L247" s="50">
        <v>1500000</v>
      </c>
      <c r="M247" s="50">
        <f>ROUNDDOWN(J247*L247,-3)</f>
        <v>6000000</v>
      </c>
      <c r="N247" s="376">
        <f>Matrik[[#This Row],[JUMLAH]]-Matrik[[#This Row],[JUMLAH ]]</f>
        <v>0</v>
      </c>
      <c r="O247" s="207" t="s">
        <v>977</v>
      </c>
      <c r="P247" s="180"/>
      <c r="Q247" s="180"/>
    </row>
    <row r="248" spans="1:19" ht="13.2" x14ac:dyDescent="0.25">
      <c r="A248" s="1" t="s">
        <v>219</v>
      </c>
      <c r="B248" s="48"/>
      <c r="C248" s="49" t="s">
        <v>557</v>
      </c>
      <c r="D248" s="48">
        <v>4</v>
      </c>
      <c r="E248" s="48" t="s">
        <v>120</v>
      </c>
      <c r="F248" s="50">
        <v>1000000</v>
      </c>
      <c r="G248" s="122">
        <f>ROUNDDOWN(D248*F248,-3)</f>
        <v>4000000</v>
      </c>
      <c r="H248" s="150"/>
      <c r="I248" s="49" t="s">
        <v>557</v>
      </c>
      <c r="J248" s="48">
        <v>4</v>
      </c>
      <c r="K248" s="48" t="s">
        <v>120</v>
      </c>
      <c r="L248" s="50">
        <v>1000000</v>
      </c>
      <c r="M248" s="50">
        <f>ROUNDDOWN(J248*L248,-3)</f>
        <v>4000000</v>
      </c>
      <c r="N248" s="376">
        <f>Matrik[[#This Row],[JUMLAH]]-Matrik[[#This Row],[JUMLAH ]]</f>
        <v>0</v>
      </c>
      <c r="O248" s="207" t="s">
        <v>977</v>
      </c>
      <c r="P248" s="180"/>
      <c r="Q248" s="180"/>
    </row>
    <row r="249" spans="1:19" ht="13.2" x14ac:dyDescent="0.25">
      <c r="A249" s="1" t="s">
        <v>1131</v>
      </c>
      <c r="B249" s="48"/>
      <c r="C249" s="49"/>
      <c r="D249" s="48"/>
      <c r="E249" s="48"/>
      <c r="F249" s="50"/>
      <c r="G249" s="122"/>
      <c r="H249" s="151" t="s">
        <v>524</v>
      </c>
      <c r="I249" s="52" t="s">
        <v>73</v>
      </c>
      <c r="J249" s="51"/>
      <c r="K249" s="51"/>
      <c r="L249" s="53"/>
      <c r="M249" s="53">
        <f>M250</f>
        <v>80000000</v>
      </c>
      <c r="N249" s="324">
        <f>N250</f>
        <v>-80000000</v>
      </c>
      <c r="O249" s="178"/>
      <c r="P249" s="180"/>
      <c r="Q249" s="180"/>
      <c r="S249" s="223" t="s">
        <v>501</v>
      </c>
    </row>
    <row r="250" spans="1:19" ht="13.2" x14ac:dyDescent="0.25">
      <c r="A250" s="1" t="s">
        <v>1133</v>
      </c>
      <c r="B250" s="48"/>
      <c r="C250" s="49"/>
      <c r="D250" s="48"/>
      <c r="E250" s="48"/>
      <c r="F250" s="50"/>
      <c r="G250" s="122"/>
      <c r="H250" s="150"/>
      <c r="I250" s="201" t="s">
        <v>1117</v>
      </c>
      <c r="J250" s="389">
        <v>1</v>
      </c>
      <c r="K250" s="202" t="s">
        <v>120</v>
      </c>
      <c r="L250" s="204">
        <v>80000000</v>
      </c>
      <c r="M250" s="204">
        <f>ROUNDDOWN(J250*L250,-3)</f>
        <v>80000000</v>
      </c>
      <c r="N250" s="247">
        <f>Matrik[[#This Row],[JUMLAH]]-Matrik[[#This Row],[JUMLAH ]]</f>
        <v>-80000000</v>
      </c>
      <c r="O250" s="178"/>
      <c r="P250" s="180"/>
      <c r="Q250" s="180"/>
    </row>
    <row r="251" spans="1:19" ht="13.2" x14ac:dyDescent="0.25">
      <c r="A251" s="1" t="s">
        <v>1132</v>
      </c>
      <c r="B251" s="48"/>
      <c r="C251" s="49"/>
      <c r="D251" s="48"/>
      <c r="E251" s="48"/>
      <c r="F251" s="50"/>
      <c r="G251" s="122"/>
      <c r="H251" s="151" t="s">
        <v>528</v>
      </c>
      <c r="I251" s="52" t="s">
        <v>31</v>
      </c>
      <c r="J251" s="51"/>
      <c r="K251" s="51"/>
      <c r="L251" s="53"/>
      <c r="M251" s="53">
        <f>M252</f>
        <v>5000000</v>
      </c>
      <c r="N251" s="324">
        <f>N252</f>
        <v>-5000000</v>
      </c>
      <c r="O251" s="178"/>
      <c r="P251" s="180"/>
      <c r="Q251" s="180"/>
      <c r="S251" s="223" t="s">
        <v>501</v>
      </c>
    </row>
    <row r="252" spans="1:19" ht="13.2" x14ac:dyDescent="0.25">
      <c r="A252" s="1" t="s">
        <v>1134</v>
      </c>
      <c r="B252" s="48"/>
      <c r="C252" s="49"/>
      <c r="D252" s="48"/>
      <c r="E252" s="48"/>
      <c r="F252" s="50"/>
      <c r="G252" s="122"/>
      <c r="H252" s="150"/>
      <c r="I252" s="201" t="s">
        <v>1118</v>
      </c>
      <c r="J252" s="389">
        <v>5</v>
      </c>
      <c r="K252" s="202" t="s">
        <v>33</v>
      </c>
      <c r="L252" s="204">
        <v>1000000</v>
      </c>
      <c r="M252" s="204">
        <f>ROUNDDOWN(J252*L252,-3)</f>
        <v>5000000</v>
      </c>
      <c r="N252" s="376">
        <f>Matrik[[#This Row],[JUMLAH]]-Matrik[[#This Row],[JUMLAH ]]</f>
        <v>-5000000</v>
      </c>
      <c r="O252" s="178"/>
      <c r="P252" s="180"/>
      <c r="Q252" s="180"/>
    </row>
    <row r="253" spans="1:19" ht="13.2" x14ac:dyDescent="0.25">
      <c r="A253" s="1" t="s">
        <v>220</v>
      </c>
      <c r="B253" s="45" t="s">
        <v>525</v>
      </c>
      <c r="C253" s="46" t="s">
        <v>35</v>
      </c>
      <c r="D253" s="45"/>
      <c r="E253" s="45"/>
      <c r="F253" s="47"/>
      <c r="G253" s="121">
        <f>G254</f>
        <v>116054000</v>
      </c>
      <c r="H253" s="149" t="s">
        <v>525</v>
      </c>
      <c r="I253" s="46" t="s">
        <v>35</v>
      </c>
      <c r="J253" s="45"/>
      <c r="K253" s="45"/>
      <c r="L253" s="47"/>
      <c r="M253" s="47">
        <f>M254</f>
        <v>116054000</v>
      </c>
      <c r="N253" s="349">
        <f>N254</f>
        <v>0</v>
      </c>
      <c r="O253" s="207" t="s">
        <v>977</v>
      </c>
      <c r="P253" s="180"/>
      <c r="Q253" s="180"/>
      <c r="S253" s="223" t="s">
        <v>501</v>
      </c>
    </row>
    <row r="254" spans="1:19" ht="13.2" x14ac:dyDescent="0.25">
      <c r="A254" s="1" t="s">
        <v>221</v>
      </c>
      <c r="B254" s="48"/>
      <c r="C254" s="49" t="s">
        <v>661</v>
      </c>
      <c r="D254" s="48">
        <v>21</v>
      </c>
      <c r="E254" s="48" t="s">
        <v>26</v>
      </c>
      <c r="F254" s="50">
        <v>5526381</v>
      </c>
      <c r="G254" s="122">
        <f>ROUNDDOWN(D254*F254,-3)</f>
        <v>116054000</v>
      </c>
      <c r="H254" s="150"/>
      <c r="I254" s="49" t="s">
        <v>661</v>
      </c>
      <c r="J254" s="48">
        <v>21</v>
      </c>
      <c r="K254" s="48" t="s">
        <v>26</v>
      </c>
      <c r="L254" s="50">
        <v>5526381</v>
      </c>
      <c r="M254" s="50">
        <f>ROUNDDOWN(J254*L254,-3)</f>
        <v>116054000</v>
      </c>
      <c r="N254" s="375">
        <f>Matrik[[#This Row],[JUMLAH]]-Matrik[[#This Row],[JUMLAH ]]</f>
        <v>0</v>
      </c>
      <c r="O254" s="187" t="str">
        <f>IF(AND(ISBLANK(H254),N254&lt;&gt;0),"Rev detil","")</f>
        <v/>
      </c>
      <c r="P254" s="180"/>
      <c r="Q254" s="180"/>
    </row>
    <row r="255" spans="1:19" ht="13.2" x14ac:dyDescent="0.25">
      <c r="A255" s="1" t="s">
        <v>222</v>
      </c>
      <c r="B255" s="63" t="s">
        <v>223</v>
      </c>
      <c r="C255" s="64" t="s">
        <v>662</v>
      </c>
      <c r="D255" s="63"/>
      <c r="E255" s="63"/>
      <c r="F255" s="65"/>
      <c r="G255" s="127">
        <f>SUM(G256,G261)</f>
        <v>50000000</v>
      </c>
      <c r="H255" s="155" t="s">
        <v>223</v>
      </c>
      <c r="I255" s="64" t="s">
        <v>662</v>
      </c>
      <c r="J255" s="63"/>
      <c r="K255" s="63"/>
      <c r="L255" s="65"/>
      <c r="M255" s="65">
        <f>SUM(M256,M261)</f>
        <v>50000000</v>
      </c>
      <c r="N255" s="327">
        <f>SUM(N256,N261)</f>
        <v>0</v>
      </c>
      <c r="O255" s="207" t="s">
        <v>977</v>
      </c>
      <c r="P255" s="384" t="s">
        <v>507</v>
      </c>
      <c r="Q255" s="384" t="s">
        <v>509</v>
      </c>
      <c r="S255" s="223"/>
    </row>
    <row r="256" spans="1:19" ht="13.2" x14ac:dyDescent="0.25">
      <c r="A256" s="1" t="s">
        <v>224</v>
      </c>
      <c r="B256" s="51" t="s">
        <v>523</v>
      </c>
      <c r="C256" s="52" t="s">
        <v>24</v>
      </c>
      <c r="D256" s="51"/>
      <c r="E256" s="51"/>
      <c r="F256" s="53"/>
      <c r="G256" s="123">
        <f>SUM(G257:G260)</f>
        <v>15500000</v>
      </c>
      <c r="H256" s="151" t="s">
        <v>523</v>
      </c>
      <c r="I256" s="52" t="s">
        <v>24</v>
      </c>
      <c r="J256" s="51"/>
      <c r="K256" s="51"/>
      <c r="L256" s="53"/>
      <c r="M256" s="53">
        <f>SUM(M257:M260)</f>
        <v>15500000</v>
      </c>
      <c r="N256" s="324">
        <f>SUM(N257:N260)</f>
        <v>0</v>
      </c>
      <c r="O256" s="209"/>
      <c r="P256" s="180"/>
      <c r="Q256" s="180"/>
      <c r="S256" s="180" t="s">
        <v>509</v>
      </c>
    </row>
    <row r="257" spans="1:19" ht="13.2" x14ac:dyDescent="0.25">
      <c r="A257" s="1" t="s">
        <v>225</v>
      </c>
      <c r="B257" s="48"/>
      <c r="C257" s="49" t="s">
        <v>554</v>
      </c>
      <c r="D257" s="48">
        <v>100</v>
      </c>
      <c r="E257" s="48" t="s">
        <v>26</v>
      </c>
      <c r="F257" s="50">
        <v>75000</v>
      </c>
      <c r="G257" s="122">
        <f>ROUNDDOWN(D257*F257,-3)</f>
        <v>7500000</v>
      </c>
      <c r="H257" s="150"/>
      <c r="I257" s="49" t="s">
        <v>554</v>
      </c>
      <c r="J257" s="48">
        <v>100</v>
      </c>
      <c r="K257" s="48" t="s">
        <v>26</v>
      </c>
      <c r="L257" s="50">
        <v>75000</v>
      </c>
      <c r="M257" s="50">
        <f>ROUNDDOWN(J257*L257,-3)</f>
        <v>7500000</v>
      </c>
      <c r="N257" s="247">
        <f>Matrik[[#This Row],[JUMLAH]]-Matrik[[#This Row],[JUMLAH ]]</f>
        <v>0</v>
      </c>
      <c r="O257" s="178" t="str">
        <f>IF(AND(ISBLANK(H257),N257&lt;&gt;0),"Rev","")</f>
        <v/>
      </c>
      <c r="P257" s="180"/>
      <c r="Q257" s="180"/>
    </row>
    <row r="258" spans="1:19" ht="13.2" x14ac:dyDescent="0.25">
      <c r="A258" s="1" t="s">
        <v>226</v>
      </c>
      <c r="B258" s="48"/>
      <c r="C258" s="49" t="s">
        <v>555</v>
      </c>
      <c r="D258" s="48">
        <v>2</v>
      </c>
      <c r="E258" s="48" t="s">
        <v>120</v>
      </c>
      <c r="F258" s="50">
        <v>1500000</v>
      </c>
      <c r="G258" s="122">
        <f>ROUNDDOWN(D258*F258,-3)</f>
        <v>3000000</v>
      </c>
      <c r="H258" s="150"/>
      <c r="I258" s="49" t="s">
        <v>555</v>
      </c>
      <c r="J258" s="48">
        <v>2</v>
      </c>
      <c r="K258" s="48" t="s">
        <v>120</v>
      </c>
      <c r="L258" s="50">
        <v>1500000</v>
      </c>
      <c r="M258" s="50">
        <f>ROUNDDOWN(J258*L258,-3)</f>
        <v>3000000</v>
      </c>
      <c r="N258" s="247">
        <f>Matrik[[#This Row],[JUMLAH]]-Matrik[[#This Row],[JUMLAH ]]</f>
        <v>0</v>
      </c>
      <c r="O258" s="178" t="str">
        <f>IF(AND(ISBLANK(H258),N258&lt;&gt;0),"Rev","")</f>
        <v/>
      </c>
      <c r="P258" s="180"/>
      <c r="Q258" s="180"/>
    </row>
    <row r="259" spans="1:19" ht="13.2" x14ac:dyDescent="0.25">
      <c r="A259" s="1" t="s">
        <v>227</v>
      </c>
      <c r="B259" s="48"/>
      <c r="C259" s="49" t="s">
        <v>556</v>
      </c>
      <c r="D259" s="48">
        <v>2</v>
      </c>
      <c r="E259" s="48" t="s">
        <v>120</v>
      </c>
      <c r="F259" s="50">
        <v>1500000</v>
      </c>
      <c r="G259" s="122">
        <f>ROUNDDOWN(D259*F259,-3)</f>
        <v>3000000</v>
      </c>
      <c r="H259" s="150"/>
      <c r="I259" s="49" t="s">
        <v>556</v>
      </c>
      <c r="J259" s="48">
        <v>2</v>
      </c>
      <c r="K259" s="48" t="s">
        <v>120</v>
      </c>
      <c r="L259" s="50">
        <v>1500000</v>
      </c>
      <c r="M259" s="50">
        <f>ROUNDDOWN(J259*L259,-3)</f>
        <v>3000000</v>
      </c>
      <c r="N259" s="247">
        <f>Matrik[[#This Row],[JUMLAH]]-Matrik[[#This Row],[JUMLAH ]]</f>
        <v>0</v>
      </c>
      <c r="O259" s="178" t="str">
        <f>IF(AND(ISBLANK(H259),N259&lt;&gt;0),"Rev","")</f>
        <v/>
      </c>
      <c r="P259" s="180"/>
      <c r="Q259" s="180"/>
    </row>
    <row r="260" spans="1:19" ht="13.2" x14ac:dyDescent="0.25">
      <c r="A260" s="1" t="s">
        <v>228</v>
      </c>
      <c r="B260" s="48"/>
      <c r="C260" s="49" t="s">
        <v>557</v>
      </c>
      <c r="D260" s="48">
        <v>2</v>
      </c>
      <c r="E260" s="48" t="s">
        <v>120</v>
      </c>
      <c r="F260" s="50">
        <v>1000000</v>
      </c>
      <c r="G260" s="122">
        <f>ROUNDDOWN(D260*F260,-3)</f>
        <v>2000000</v>
      </c>
      <c r="H260" s="150"/>
      <c r="I260" s="49" t="s">
        <v>557</v>
      </c>
      <c r="J260" s="48">
        <v>2</v>
      </c>
      <c r="K260" s="48" t="s">
        <v>120</v>
      </c>
      <c r="L260" s="50">
        <v>1000000</v>
      </c>
      <c r="M260" s="50">
        <f>ROUNDDOWN(J260*L260,-3)</f>
        <v>2000000</v>
      </c>
      <c r="N260" s="247">
        <f>Matrik[[#This Row],[JUMLAH]]-Matrik[[#This Row],[JUMLAH ]]</f>
        <v>0</v>
      </c>
      <c r="O260" s="178" t="str">
        <f>IF(AND(ISBLANK(H260),N260&lt;&gt;0),"Rev","")</f>
        <v/>
      </c>
      <c r="P260" s="180"/>
      <c r="Q260" s="180"/>
    </row>
    <row r="261" spans="1:19" ht="13.2" x14ac:dyDescent="0.25">
      <c r="A261" s="1" t="s">
        <v>229</v>
      </c>
      <c r="B261" s="45" t="s">
        <v>525</v>
      </c>
      <c r="C261" s="46" t="s">
        <v>35</v>
      </c>
      <c r="D261" s="45"/>
      <c r="E261" s="45"/>
      <c r="F261" s="47"/>
      <c r="G261" s="121">
        <f>G262</f>
        <v>34500000</v>
      </c>
      <c r="H261" s="149" t="s">
        <v>525</v>
      </c>
      <c r="I261" s="46" t="s">
        <v>35</v>
      </c>
      <c r="J261" s="45"/>
      <c r="K261" s="45"/>
      <c r="L261" s="47"/>
      <c r="M261" s="47">
        <f>M262</f>
        <v>34500000</v>
      </c>
      <c r="N261" s="323">
        <f>N262</f>
        <v>0</v>
      </c>
      <c r="O261" s="208"/>
      <c r="P261" s="180"/>
      <c r="Q261" s="180"/>
      <c r="S261" s="180" t="s">
        <v>509</v>
      </c>
    </row>
    <row r="262" spans="1:19" ht="13.2" x14ac:dyDescent="0.25">
      <c r="A262" s="1" t="s">
        <v>230</v>
      </c>
      <c r="B262" s="48"/>
      <c r="C262" s="49" t="s">
        <v>663</v>
      </c>
      <c r="D262" s="48">
        <v>6</v>
      </c>
      <c r="E262" s="48" t="s">
        <v>26</v>
      </c>
      <c r="F262" s="50">
        <v>5750000</v>
      </c>
      <c r="G262" s="122">
        <f>ROUNDDOWN(D262*F262,-3)</f>
        <v>34500000</v>
      </c>
      <c r="H262" s="150"/>
      <c r="I262" s="49" t="s">
        <v>663</v>
      </c>
      <c r="J262" s="48">
        <v>6</v>
      </c>
      <c r="K262" s="48" t="s">
        <v>26</v>
      </c>
      <c r="L262" s="50">
        <v>5750000</v>
      </c>
      <c r="M262" s="50">
        <f>ROUNDDOWN(J262*L262,-3)</f>
        <v>34500000</v>
      </c>
      <c r="N262" s="247">
        <f>Matrik[[#This Row],[JUMLAH]]-Matrik[[#This Row],[JUMLAH ]]</f>
        <v>0</v>
      </c>
      <c r="O262" s="178" t="str">
        <f>IF(AND(ISBLANK(H262),N262&lt;&gt;0),"Rev","")</f>
        <v/>
      </c>
      <c r="P262" s="180"/>
      <c r="Q262" s="180"/>
    </row>
    <row r="263" spans="1:19" ht="13.2" x14ac:dyDescent="0.25">
      <c r="A263" s="1" t="s">
        <v>994</v>
      </c>
      <c r="B263" s="48"/>
      <c r="C263" s="49"/>
      <c r="D263" s="48"/>
      <c r="E263" s="48"/>
      <c r="F263" s="50"/>
      <c r="G263" s="122"/>
      <c r="H263" s="155" t="s">
        <v>957</v>
      </c>
      <c r="I263" s="64" t="s">
        <v>964</v>
      </c>
      <c r="J263" s="63"/>
      <c r="K263" s="63"/>
      <c r="L263" s="65"/>
      <c r="M263" s="65">
        <f>SUM(M264,M273,M275,M277,M270)</f>
        <v>319947000</v>
      </c>
      <c r="N263" s="355">
        <f>SUM(N264,N273,N275,N277,N270)</f>
        <v>-319947000</v>
      </c>
      <c r="O263" s="207" t="s">
        <v>977</v>
      </c>
      <c r="P263" s="384" t="s">
        <v>505</v>
      </c>
      <c r="Q263" s="384" t="s">
        <v>506</v>
      </c>
      <c r="S263" s="223"/>
    </row>
    <row r="264" spans="1:19" ht="13.2" x14ac:dyDescent="0.25">
      <c r="A264" s="1" t="s">
        <v>995</v>
      </c>
      <c r="B264" s="48"/>
      <c r="C264" s="49"/>
      <c r="D264" s="48"/>
      <c r="E264" s="48"/>
      <c r="F264" s="50"/>
      <c r="G264" s="122"/>
      <c r="H264" s="151">
        <v>521211</v>
      </c>
      <c r="I264" s="52" t="s">
        <v>24</v>
      </c>
      <c r="J264" s="51"/>
      <c r="K264" s="51"/>
      <c r="L264" s="53"/>
      <c r="M264" s="53">
        <f>SUM(M265:M269)</f>
        <v>77500000</v>
      </c>
      <c r="N264" s="382">
        <f>SUM(N265:N269)</f>
        <v>-77500000</v>
      </c>
      <c r="O264" s="207" t="s">
        <v>977</v>
      </c>
      <c r="P264" s="180"/>
      <c r="Q264" s="180"/>
      <c r="R264" s="4" t="s">
        <v>131</v>
      </c>
      <c r="S264" s="223" t="s">
        <v>506</v>
      </c>
    </row>
    <row r="265" spans="1:19" ht="13.2" x14ac:dyDescent="0.25">
      <c r="A265" s="1" t="s">
        <v>1135</v>
      </c>
      <c r="B265" s="48"/>
      <c r="C265" s="49"/>
      <c r="D265" s="48"/>
      <c r="E265" s="48"/>
      <c r="F265" s="50"/>
      <c r="G265" s="122"/>
      <c r="H265" s="150"/>
      <c r="I265" s="201" t="s">
        <v>965</v>
      </c>
      <c r="J265" s="389">
        <v>2</v>
      </c>
      <c r="K265" s="202" t="s">
        <v>120</v>
      </c>
      <c r="L265" s="204">
        <v>32250000</v>
      </c>
      <c r="M265" s="204">
        <f>ROUNDDOWN(J265*L265,-3)</f>
        <v>64500000</v>
      </c>
      <c r="N265" s="375">
        <f>Matrik[[#This Row],[JUMLAH]]-Matrik[[#This Row],[JUMLAH ]]</f>
        <v>-64500000</v>
      </c>
      <c r="O265" s="187" t="str">
        <f>IF(AND(ISBLANK(H265),N265&lt;&gt;0),"Rev detil","")</f>
        <v>Rev detil</v>
      </c>
      <c r="P265" s="180"/>
      <c r="Q265" s="180"/>
    </row>
    <row r="266" spans="1:19" ht="13.2" x14ac:dyDescent="0.25">
      <c r="A266" s="1" t="s">
        <v>1136</v>
      </c>
      <c r="B266" s="48"/>
      <c r="C266" s="49"/>
      <c r="D266" s="48"/>
      <c r="E266" s="48"/>
      <c r="F266" s="50"/>
      <c r="G266" s="122"/>
      <c r="H266" s="150"/>
      <c r="I266" s="201" t="s">
        <v>562</v>
      </c>
      <c r="J266" s="389">
        <v>1</v>
      </c>
      <c r="K266" s="202" t="s">
        <v>120</v>
      </c>
      <c r="L266" s="204">
        <v>1500000</v>
      </c>
      <c r="M266" s="204">
        <f>ROUNDDOWN(J266*L266,-3)</f>
        <v>1500000</v>
      </c>
      <c r="N266" s="375">
        <f>Matrik[[#This Row],[JUMLAH]]-Matrik[[#This Row],[JUMLAH ]]</f>
        <v>-1500000</v>
      </c>
      <c r="O266" s="187" t="str">
        <f>IF(AND(ISBLANK(H266),N266&lt;&gt;0),"Rev detil","")</f>
        <v>Rev detil</v>
      </c>
      <c r="P266" s="180"/>
      <c r="Q266" s="180"/>
    </row>
    <row r="267" spans="1:19" ht="13.2" x14ac:dyDescent="0.25">
      <c r="A267" s="1" t="s">
        <v>1137</v>
      </c>
      <c r="B267" s="48"/>
      <c r="C267" s="49"/>
      <c r="D267" s="48"/>
      <c r="E267" s="48"/>
      <c r="F267" s="50"/>
      <c r="G267" s="122"/>
      <c r="H267" s="150"/>
      <c r="I267" s="201" t="s">
        <v>563</v>
      </c>
      <c r="J267" s="389">
        <v>1</v>
      </c>
      <c r="K267" s="202" t="s">
        <v>120</v>
      </c>
      <c r="L267" s="204">
        <v>1000000</v>
      </c>
      <c r="M267" s="204">
        <f>ROUNDDOWN(J267*L267,-3)</f>
        <v>1000000</v>
      </c>
      <c r="N267" s="375">
        <f>Matrik[[#This Row],[JUMLAH]]-Matrik[[#This Row],[JUMLAH ]]</f>
        <v>-1000000</v>
      </c>
      <c r="O267" s="187" t="str">
        <f>IF(AND(ISBLANK(H267),N267&lt;&gt;0),"Rev detil","")</f>
        <v>Rev detil</v>
      </c>
      <c r="P267" s="180"/>
      <c r="Q267" s="180"/>
    </row>
    <row r="268" spans="1:19" ht="13.2" x14ac:dyDescent="0.25">
      <c r="A268" s="1" t="s">
        <v>1138</v>
      </c>
      <c r="B268" s="48"/>
      <c r="C268" s="49"/>
      <c r="D268" s="48"/>
      <c r="E268" s="48"/>
      <c r="F268" s="50"/>
      <c r="G268" s="122"/>
      <c r="H268" s="150"/>
      <c r="I268" s="201" t="s">
        <v>643</v>
      </c>
      <c r="J268" s="389">
        <v>1</v>
      </c>
      <c r="K268" s="202" t="s">
        <v>120</v>
      </c>
      <c r="L268" s="204">
        <v>1500000</v>
      </c>
      <c r="M268" s="204">
        <f>ROUNDDOWN(J268*L268,-3)</f>
        <v>1500000</v>
      </c>
      <c r="N268" s="375">
        <f>Matrik[[#This Row],[JUMLAH]]-Matrik[[#This Row],[JUMLAH ]]</f>
        <v>-1500000</v>
      </c>
      <c r="O268" s="187" t="str">
        <f>IF(AND(ISBLANK(H268),N268&lt;&gt;0),"Rev detil","")</f>
        <v>Rev detil</v>
      </c>
      <c r="P268" s="180"/>
      <c r="Q268" s="180"/>
    </row>
    <row r="269" spans="1:19" ht="13.2" x14ac:dyDescent="0.25">
      <c r="A269" s="1" t="s">
        <v>1139</v>
      </c>
      <c r="B269" s="48"/>
      <c r="C269" s="49"/>
      <c r="D269" s="48"/>
      <c r="E269" s="48"/>
      <c r="F269" s="50"/>
      <c r="G269" s="122"/>
      <c r="H269" s="150"/>
      <c r="I269" s="201" t="s">
        <v>1046</v>
      </c>
      <c r="J269" s="389">
        <v>120</v>
      </c>
      <c r="K269" s="202" t="s">
        <v>120</v>
      </c>
      <c r="L269" s="204">
        <v>75000</v>
      </c>
      <c r="M269" s="204">
        <f>ROUNDDOWN(J269*L269,-3)</f>
        <v>9000000</v>
      </c>
      <c r="N269" s="375">
        <f>Matrik[[#This Row],[JUMLAH]]-Matrik[[#This Row],[JUMLAH ]]</f>
        <v>-9000000</v>
      </c>
      <c r="O269" s="187"/>
      <c r="P269" s="180"/>
      <c r="Q269" s="180"/>
    </row>
    <row r="270" spans="1:19" ht="13.2" x14ac:dyDescent="0.25">
      <c r="A270" s="1" t="s">
        <v>1140</v>
      </c>
      <c r="B270" s="48"/>
      <c r="C270" s="49"/>
      <c r="D270" s="48"/>
      <c r="E270" s="48"/>
      <c r="F270" s="50"/>
      <c r="G270" s="122"/>
      <c r="H270" s="151" t="s">
        <v>532</v>
      </c>
      <c r="I270" s="52" t="s">
        <v>159</v>
      </c>
      <c r="J270" s="362"/>
      <c r="K270" s="362"/>
      <c r="L270" s="363"/>
      <c r="M270" s="370">
        <f>SUM(M271:M272)</f>
        <v>53038000</v>
      </c>
      <c r="N270" s="370">
        <f>SUM(N271:N272)</f>
        <v>-53038000</v>
      </c>
      <c r="O270" s="207" t="s">
        <v>977</v>
      </c>
      <c r="P270" s="180"/>
      <c r="Q270" s="180"/>
      <c r="R270" s="4" t="s">
        <v>131</v>
      </c>
      <c r="S270" s="223" t="s">
        <v>506</v>
      </c>
    </row>
    <row r="271" spans="1:19" ht="26.4" x14ac:dyDescent="0.25">
      <c r="A271" s="1" t="s">
        <v>1141</v>
      </c>
      <c r="B271" s="48"/>
      <c r="C271" s="49"/>
      <c r="D271" s="48"/>
      <c r="E271" s="48"/>
      <c r="F271" s="50"/>
      <c r="G271" s="122"/>
      <c r="H271" s="150"/>
      <c r="I271" s="201" t="s">
        <v>1047</v>
      </c>
      <c r="J271" s="389">
        <v>4</v>
      </c>
      <c r="K271" s="202" t="s">
        <v>1028</v>
      </c>
      <c r="L271" s="204">
        <v>11500000</v>
      </c>
      <c r="M271" s="204">
        <f>ROUNDDOWN(J271*L271,-3)</f>
        <v>46000000</v>
      </c>
      <c r="N271" s="375">
        <f>Matrik[[#This Row],[JUMLAH]]-Matrik[[#This Row],[JUMLAH ]]</f>
        <v>-46000000</v>
      </c>
      <c r="O271" s="187" t="str">
        <f>IF(AND(ISBLANK(H271),N271&lt;&gt;0),"Rev detil","")</f>
        <v>Rev detil</v>
      </c>
      <c r="P271" s="180"/>
      <c r="Q271" s="180"/>
    </row>
    <row r="272" spans="1:19" ht="26.4" x14ac:dyDescent="0.25">
      <c r="A272" s="1" t="s">
        <v>1142</v>
      </c>
      <c r="B272" s="48"/>
      <c r="C272" s="49"/>
      <c r="D272" s="48"/>
      <c r="E272" s="48"/>
      <c r="F272" s="50"/>
      <c r="G272" s="122"/>
      <c r="H272" s="150"/>
      <c r="I272" s="201" t="s">
        <v>1048</v>
      </c>
      <c r="J272" s="389">
        <v>2</v>
      </c>
      <c r="K272" s="202" t="s">
        <v>1028</v>
      </c>
      <c r="L272" s="204">
        <v>3519000</v>
      </c>
      <c r="M272" s="204">
        <f>ROUNDDOWN(J272*L272,-3)</f>
        <v>7038000</v>
      </c>
      <c r="N272" s="375">
        <f>Matrik[[#This Row],[JUMLAH]]-Matrik[[#This Row],[JUMLAH ]]</f>
        <v>-7038000</v>
      </c>
      <c r="O272" s="187" t="str">
        <f>IF(AND(ISBLANK(H272),N272&lt;&gt;0),"Rev detil","")</f>
        <v>Rev detil</v>
      </c>
      <c r="P272" s="180"/>
      <c r="Q272" s="180"/>
    </row>
    <row r="273" spans="1:19" ht="13.2" x14ac:dyDescent="0.25">
      <c r="A273" s="1" t="s">
        <v>996</v>
      </c>
      <c r="B273" s="48"/>
      <c r="C273" s="49"/>
      <c r="D273" s="48"/>
      <c r="E273" s="48"/>
      <c r="F273" s="50"/>
      <c r="G273" s="122"/>
      <c r="H273" s="149">
        <v>522191</v>
      </c>
      <c r="I273" s="46" t="s">
        <v>185</v>
      </c>
      <c r="J273" s="45"/>
      <c r="K273" s="45"/>
      <c r="L273" s="47"/>
      <c r="M273" s="47">
        <f>M274</f>
        <v>100000000</v>
      </c>
      <c r="N273" s="349">
        <f>N274</f>
        <v>-100000000</v>
      </c>
      <c r="O273" s="207" t="s">
        <v>977</v>
      </c>
      <c r="P273" s="180"/>
      <c r="Q273" s="180"/>
      <c r="R273" s="4" t="s">
        <v>131</v>
      </c>
      <c r="S273" s="223" t="s">
        <v>506</v>
      </c>
    </row>
    <row r="274" spans="1:19" ht="13.2" x14ac:dyDescent="0.25">
      <c r="A274" s="1" t="s">
        <v>1143</v>
      </c>
      <c r="B274" s="48"/>
      <c r="C274" s="49"/>
      <c r="D274" s="48"/>
      <c r="E274" s="48"/>
      <c r="F274" s="50"/>
      <c r="G274" s="122"/>
      <c r="H274" s="150"/>
      <c r="I274" s="201" t="s">
        <v>966</v>
      </c>
      <c r="J274" s="389">
        <v>2</v>
      </c>
      <c r="K274" s="202" t="s">
        <v>120</v>
      </c>
      <c r="L274" s="204">
        <v>50000000</v>
      </c>
      <c r="M274" s="204">
        <f>ROUNDDOWN(J274*L274,-3)</f>
        <v>100000000</v>
      </c>
      <c r="N274" s="375">
        <f>Matrik[[#This Row],[JUMLAH]]-Matrik[[#This Row],[JUMLAH ]]</f>
        <v>-100000000</v>
      </c>
      <c r="O274" s="187" t="str">
        <f>IF(AND(ISBLANK(H274),N274&lt;&gt;0),"Rev detil","")</f>
        <v>Rev detil</v>
      </c>
      <c r="P274" s="371"/>
      <c r="Q274" s="180"/>
    </row>
    <row r="275" spans="1:19" ht="13.2" x14ac:dyDescent="0.25">
      <c r="A275" s="1" t="s">
        <v>997</v>
      </c>
      <c r="B275" s="48"/>
      <c r="C275" s="49"/>
      <c r="D275" s="48"/>
      <c r="E275" s="48"/>
      <c r="F275" s="50"/>
      <c r="G275" s="122"/>
      <c r="H275" s="149">
        <v>524111</v>
      </c>
      <c r="I275" s="46" t="s">
        <v>35</v>
      </c>
      <c r="J275" s="48"/>
      <c r="K275" s="48"/>
      <c r="L275" s="50"/>
      <c r="M275" s="47">
        <f>M276</f>
        <v>11634000</v>
      </c>
      <c r="N275" s="349">
        <f>N276</f>
        <v>-11634000</v>
      </c>
      <c r="O275" s="207" t="s">
        <v>977</v>
      </c>
      <c r="P275" s="180"/>
      <c r="Q275" s="180"/>
      <c r="R275" s="4" t="s">
        <v>131</v>
      </c>
      <c r="S275" s="223" t="s">
        <v>506</v>
      </c>
    </row>
    <row r="276" spans="1:19" ht="13.2" x14ac:dyDescent="0.25">
      <c r="A276" s="1" t="s">
        <v>1144</v>
      </c>
      <c r="B276" s="48"/>
      <c r="C276" s="49"/>
      <c r="D276" s="48"/>
      <c r="E276" s="48"/>
      <c r="F276" s="50"/>
      <c r="G276" s="122"/>
      <c r="H276" s="150"/>
      <c r="I276" s="201" t="s">
        <v>967</v>
      </c>
      <c r="J276" s="389">
        <v>6</v>
      </c>
      <c r="K276" s="202" t="s">
        <v>26</v>
      </c>
      <c r="L276" s="204">
        <v>1939000</v>
      </c>
      <c r="M276" s="204">
        <f>ROUNDDOWN(J276*L276,-3)</f>
        <v>11634000</v>
      </c>
      <c r="N276" s="375">
        <f>Matrik[[#This Row],[JUMLAH]]-Matrik[[#This Row],[JUMLAH ]]</f>
        <v>-11634000</v>
      </c>
      <c r="O276" s="187" t="str">
        <f>IF(AND(ISBLANK(H276),N276&lt;&gt;0),"Rev detil","")</f>
        <v>Rev detil</v>
      </c>
      <c r="P276" s="180"/>
      <c r="Q276" s="180"/>
    </row>
    <row r="277" spans="1:19" ht="13.2" x14ac:dyDescent="0.25">
      <c r="A277" s="1" t="s">
        <v>998</v>
      </c>
      <c r="B277" s="48"/>
      <c r="C277" s="49"/>
      <c r="D277" s="48"/>
      <c r="E277" s="48"/>
      <c r="F277" s="50"/>
      <c r="G277" s="122"/>
      <c r="H277" s="151" t="s">
        <v>529</v>
      </c>
      <c r="I277" s="52" t="s">
        <v>477</v>
      </c>
      <c r="J277" s="51"/>
      <c r="K277" s="51"/>
      <c r="L277" s="53"/>
      <c r="M277" s="53">
        <f>SUM(M278:M280)</f>
        <v>77775000</v>
      </c>
      <c r="N277" s="352">
        <f>SUM(N278:N280)</f>
        <v>-77775000</v>
      </c>
      <c r="O277" s="207" t="s">
        <v>977</v>
      </c>
      <c r="P277" s="180"/>
      <c r="Q277" s="180"/>
      <c r="R277" s="4" t="s">
        <v>131</v>
      </c>
      <c r="S277" s="223" t="s">
        <v>506</v>
      </c>
    </row>
    <row r="278" spans="1:19" ht="13.2" x14ac:dyDescent="0.25">
      <c r="A278" s="1" t="s">
        <v>1145</v>
      </c>
      <c r="B278" s="48"/>
      <c r="C278" s="49"/>
      <c r="D278" s="48"/>
      <c r="E278" s="48"/>
      <c r="F278" s="50"/>
      <c r="G278" s="122"/>
      <c r="H278" s="150"/>
      <c r="I278" s="201" t="s">
        <v>1049</v>
      </c>
      <c r="J278" s="389">
        <v>75</v>
      </c>
      <c r="K278" s="202" t="s">
        <v>479</v>
      </c>
      <c r="L278" s="204">
        <v>693000</v>
      </c>
      <c r="M278" s="204">
        <f>ROUNDDOWN(J278*L278,-3)</f>
        <v>51975000</v>
      </c>
      <c r="N278" s="375">
        <f>Matrik[[#This Row],[JUMLAH]]-Matrik[[#This Row],[JUMLAH ]]</f>
        <v>-51975000</v>
      </c>
      <c r="O278" s="187" t="str">
        <f>IF(AND(ISBLANK(H278),N278&lt;&gt;0),"Rev detil","")</f>
        <v>Rev detil</v>
      </c>
      <c r="P278" s="180"/>
      <c r="Q278" s="180"/>
    </row>
    <row r="279" spans="1:19" ht="13.2" x14ac:dyDescent="0.25">
      <c r="A279" s="1" t="s">
        <v>1146</v>
      </c>
      <c r="B279" s="48"/>
      <c r="C279" s="49"/>
      <c r="D279" s="48"/>
      <c r="E279" s="48"/>
      <c r="F279" s="50"/>
      <c r="G279" s="122"/>
      <c r="H279" s="150"/>
      <c r="I279" s="201" t="s">
        <v>1050</v>
      </c>
      <c r="J279" s="389">
        <v>150</v>
      </c>
      <c r="K279" s="202" t="s">
        <v>479</v>
      </c>
      <c r="L279" s="204">
        <v>130000</v>
      </c>
      <c r="M279" s="204">
        <f>ROUNDDOWN(J279*L279,-3)</f>
        <v>19500000</v>
      </c>
      <c r="N279" s="375">
        <f>Matrik[[#This Row],[JUMLAH]]-Matrik[[#This Row],[JUMLAH ]]</f>
        <v>-19500000</v>
      </c>
      <c r="O279" s="187" t="str">
        <f>IF(AND(ISBLANK(H279),N279&lt;&gt;0),"Rev detil","")</f>
        <v>Rev detil</v>
      </c>
      <c r="P279" s="180"/>
      <c r="Q279" s="180"/>
    </row>
    <row r="280" spans="1:19" ht="13.2" x14ac:dyDescent="0.25">
      <c r="A280" s="1" t="s">
        <v>1147</v>
      </c>
      <c r="B280" s="48"/>
      <c r="C280" s="49"/>
      <c r="D280" s="48"/>
      <c r="E280" s="48"/>
      <c r="F280" s="50"/>
      <c r="G280" s="122"/>
      <c r="H280" s="150"/>
      <c r="I280" s="201" t="s">
        <v>1051</v>
      </c>
      <c r="J280" s="389">
        <v>60</v>
      </c>
      <c r="K280" s="202" t="s">
        <v>479</v>
      </c>
      <c r="L280" s="204">
        <v>105000</v>
      </c>
      <c r="M280" s="204">
        <f>ROUNDDOWN(J280*L280,-3)</f>
        <v>6300000</v>
      </c>
      <c r="N280" s="375">
        <f>Matrik[[#This Row],[JUMLAH]]-Matrik[[#This Row],[JUMLAH ]]</f>
        <v>-6300000</v>
      </c>
      <c r="O280" s="187" t="str">
        <f>IF(AND(ISBLANK(H280),N280&lt;&gt;0),"Rev detil","")</f>
        <v>Rev detil</v>
      </c>
      <c r="P280" s="180"/>
      <c r="Q280" s="180"/>
    </row>
    <row r="281" spans="1:19" ht="26.4" x14ac:dyDescent="0.25">
      <c r="A281" s="1" t="s">
        <v>999</v>
      </c>
      <c r="B281" s="48"/>
      <c r="C281" s="49"/>
      <c r="D281" s="48"/>
      <c r="E281" s="48"/>
      <c r="F281" s="50"/>
      <c r="G281" s="122"/>
      <c r="H281" s="155" t="s">
        <v>963</v>
      </c>
      <c r="I281" s="64" t="s">
        <v>1036</v>
      </c>
      <c r="J281" s="63"/>
      <c r="K281" s="63"/>
      <c r="L281" s="65"/>
      <c r="M281" s="65">
        <f>SUM(M282,M288,M290,M292,M294)</f>
        <v>256340000</v>
      </c>
      <c r="N281" s="355">
        <f>SUM(N282,N288,N290,N292,N294)</f>
        <v>-256340000</v>
      </c>
      <c r="O281" s="207" t="s">
        <v>977</v>
      </c>
      <c r="P281" s="384" t="s">
        <v>499</v>
      </c>
      <c r="Q281" s="384" t="s">
        <v>500</v>
      </c>
      <c r="S281" s="223"/>
    </row>
    <row r="282" spans="1:19" ht="13.2" x14ac:dyDescent="0.25">
      <c r="A282" s="1" t="s">
        <v>1000</v>
      </c>
      <c r="B282" s="48"/>
      <c r="C282" s="49"/>
      <c r="D282" s="48"/>
      <c r="E282" s="48"/>
      <c r="F282" s="50"/>
      <c r="G282" s="122"/>
      <c r="H282" s="151">
        <v>521211</v>
      </c>
      <c r="I282" s="52" t="s">
        <v>24</v>
      </c>
      <c r="J282" s="51"/>
      <c r="K282" s="51"/>
      <c r="L282" s="53"/>
      <c r="M282" s="53">
        <f>SUM(M283:M287)</f>
        <v>31750000</v>
      </c>
      <c r="N282" s="352">
        <f>SUM(N283:N287)</f>
        <v>-31750000</v>
      </c>
      <c r="O282" s="207" t="s">
        <v>977</v>
      </c>
      <c r="P282" s="180"/>
      <c r="Q282" s="180"/>
      <c r="S282" s="223" t="s">
        <v>500</v>
      </c>
    </row>
    <row r="283" spans="1:19" ht="13.2" x14ac:dyDescent="0.25">
      <c r="A283" s="1" t="s">
        <v>1148</v>
      </c>
      <c r="B283" s="48"/>
      <c r="C283" s="49"/>
      <c r="D283" s="48"/>
      <c r="E283" s="48"/>
      <c r="F283" s="50"/>
      <c r="G283" s="122"/>
      <c r="H283" s="150"/>
      <c r="I283" s="201" t="s">
        <v>554</v>
      </c>
      <c r="J283" s="389">
        <v>150</v>
      </c>
      <c r="K283" s="202" t="s">
        <v>26</v>
      </c>
      <c r="L283" s="204">
        <v>75000</v>
      </c>
      <c r="M283" s="204">
        <f>ROUNDDOWN(J283*L283,-3)</f>
        <v>11250000</v>
      </c>
      <c r="N283" s="375">
        <f>Matrik[[#This Row],[JUMLAH]]-Matrik[[#This Row],[JUMLAH ]]</f>
        <v>-11250000</v>
      </c>
      <c r="O283" s="187" t="str">
        <f>IF(AND(ISBLANK(H283),N283&lt;&gt;0),"Rev detil","")</f>
        <v>Rev detil</v>
      </c>
      <c r="P283" s="180"/>
      <c r="Q283" s="180"/>
    </row>
    <row r="284" spans="1:19" ht="13.2" x14ac:dyDescent="0.25">
      <c r="A284" s="1" t="s">
        <v>1149</v>
      </c>
      <c r="B284" s="48"/>
      <c r="C284" s="49"/>
      <c r="D284" s="48"/>
      <c r="E284" s="48"/>
      <c r="F284" s="50"/>
      <c r="G284" s="122"/>
      <c r="H284" s="150"/>
      <c r="I284" s="201" t="s">
        <v>1037</v>
      </c>
      <c r="J284" s="389">
        <v>2</v>
      </c>
      <c r="K284" s="202" t="s">
        <v>120</v>
      </c>
      <c r="L284" s="204">
        <v>1000000</v>
      </c>
      <c r="M284" s="204">
        <f t="shared" ref="M284:M287" si="5">ROUNDDOWN(J284*L284,-3)</f>
        <v>2000000</v>
      </c>
      <c r="N284" s="375">
        <f>Matrik[[#This Row],[JUMLAH]]-Matrik[[#This Row],[JUMLAH ]]</f>
        <v>-2000000</v>
      </c>
      <c r="O284" s="187" t="str">
        <f>IF(AND(ISBLANK(H284),N284&lt;&gt;0),"Rev detil","")</f>
        <v>Rev detil</v>
      </c>
      <c r="P284" s="180"/>
      <c r="Q284" s="180"/>
    </row>
    <row r="285" spans="1:19" ht="13.2" x14ac:dyDescent="0.25">
      <c r="A285" s="1" t="s">
        <v>1150</v>
      </c>
      <c r="B285" s="48"/>
      <c r="C285" s="49"/>
      <c r="D285" s="48"/>
      <c r="E285" s="48"/>
      <c r="F285" s="50"/>
      <c r="G285" s="122"/>
      <c r="H285" s="150"/>
      <c r="I285" s="201" t="s">
        <v>556</v>
      </c>
      <c r="J285" s="389">
        <v>1</v>
      </c>
      <c r="K285" s="202" t="s">
        <v>120</v>
      </c>
      <c r="L285" s="204">
        <v>1500000</v>
      </c>
      <c r="M285" s="204">
        <f t="shared" si="5"/>
        <v>1500000</v>
      </c>
      <c r="N285" s="375">
        <f>Matrik[[#This Row],[JUMLAH]]-Matrik[[#This Row],[JUMLAH ]]</f>
        <v>-1500000</v>
      </c>
      <c r="O285" s="187" t="str">
        <f>IF(AND(ISBLANK(H285),N285&lt;&gt;0),"Rev detil","")</f>
        <v>Rev detil</v>
      </c>
      <c r="P285" s="180"/>
      <c r="Q285" s="180"/>
    </row>
    <row r="286" spans="1:19" ht="13.2" x14ac:dyDescent="0.25">
      <c r="A286" s="1" t="s">
        <v>1151</v>
      </c>
      <c r="B286" s="48"/>
      <c r="C286" s="49"/>
      <c r="D286" s="48"/>
      <c r="E286" s="48"/>
      <c r="F286" s="50"/>
      <c r="G286" s="122"/>
      <c r="H286" s="150"/>
      <c r="I286" s="201" t="s">
        <v>557</v>
      </c>
      <c r="J286" s="389">
        <v>2</v>
      </c>
      <c r="K286" s="202" t="s">
        <v>120</v>
      </c>
      <c r="L286" s="204">
        <v>1000000</v>
      </c>
      <c r="M286" s="204">
        <f t="shared" si="5"/>
        <v>2000000</v>
      </c>
      <c r="N286" s="375">
        <f>Matrik[[#This Row],[JUMLAH]]-Matrik[[#This Row],[JUMLAH ]]</f>
        <v>-2000000</v>
      </c>
      <c r="O286" s="187" t="str">
        <f>IF(AND(ISBLANK(H286),N286&lt;&gt;0),"Rev detil","")</f>
        <v>Rev detil</v>
      </c>
      <c r="P286" s="180"/>
      <c r="Q286" s="180"/>
    </row>
    <row r="287" spans="1:19" ht="13.2" x14ac:dyDescent="0.25">
      <c r="A287" s="1" t="s">
        <v>1152</v>
      </c>
      <c r="B287" s="48"/>
      <c r="C287" s="49"/>
      <c r="D287" s="48"/>
      <c r="E287" s="48"/>
      <c r="F287" s="50"/>
      <c r="G287" s="122"/>
      <c r="H287" s="150"/>
      <c r="I287" s="205" t="s">
        <v>1038</v>
      </c>
      <c r="J287" s="389">
        <v>100</v>
      </c>
      <c r="K287" s="202" t="s">
        <v>120</v>
      </c>
      <c r="L287" s="204">
        <v>150000</v>
      </c>
      <c r="M287" s="204">
        <f t="shared" si="5"/>
        <v>15000000</v>
      </c>
      <c r="N287" s="375">
        <f>Matrik[[#This Row],[JUMLAH]]-Matrik[[#This Row],[JUMLAH ]]</f>
        <v>-15000000</v>
      </c>
      <c r="O287" s="187"/>
      <c r="P287" s="180"/>
      <c r="Q287" s="180"/>
    </row>
    <row r="288" spans="1:19" ht="13.2" x14ac:dyDescent="0.25">
      <c r="A288" s="1" t="s">
        <v>1039</v>
      </c>
      <c r="B288" s="48"/>
      <c r="C288" s="49"/>
      <c r="D288" s="48"/>
      <c r="E288" s="48"/>
      <c r="F288" s="50"/>
      <c r="G288" s="122"/>
      <c r="H288" s="149">
        <v>521213</v>
      </c>
      <c r="I288" s="46" t="s">
        <v>1040</v>
      </c>
      <c r="J288" s="45"/>
      <c r="K288" s="45"/>
      <c r="L288" s="47"/>
      <c r="M288" s="47">
        <f>M289</f>
        <v>6400000</v>
      </c>
      <c r="N288" s="349">
        <f>N289</f>
        <v>-6400000</v>
      </c>
      <c r="O288" s="207" t="s">
        <v>977</v>
      </c>
      <c r="P288" s="180"/>
      <c r="Q288" s="180"/>
      <c r="S288" s="223" t="s">
        <v>500</v>
      </c>
    </row>
    <row r="289" spans="1:19" ht="13.2" x14ac:dyDescent="0.25">
      <c r="A289" s="1" t="s">
        <v>1153</v>
      </c>
      <c r="B289" s="48"/>
      <c r="C289" s="49"/>
      <c r="D289" s="48"/>
      <c r="E289" s="48"/>
      <c r="F289" s="50"/>
      <c r="G289" s="122"/>
      <c r="H289" s="150"/>
      <c r="I289" s="201" t="s">
        <v>1041</v>
      </c>
      <c r="J289" s="389">
        <v>80</v>
      </c>
      <c r="K289" s="202" t="s">
        <v>479</v>
      </c>
      <c r="L289" s="204">
        <v>80000</v>
      </c>
      <c r="M289" s="204">
        <f>ROUNDDOWN(J289*L289,-3)</f>
        <v>6400000</v>
      </c>
      <c r="N289" s="375">
        <f>Matrik[[#This Row],[JUMLAH]]-Matrik[[#This Row],[JUMLAH ]]</f>
        <v>-6400000</v>
      </c>
      <c r="O289" s="187" t="str">
        <f>IF(AND(ISBLANK(H289),N289&lt;&gt;0),"Rev detil","")</f>
        <v>Rev detil</v>
      </c>
      <c r="P289" s="180"/>
      <c r="Q289" s="180"/>
    </row>
    <row r="290" spans="1:19" ht="13.2" x14ac:dyDescent="0.25">
      <c r="A290" s="1" t="s">
        <v>1001</v>
      </c>
      <c r="B290" s="48"/>
      <c r="C290" s="49"/>
      <c r="D290" s="48"/>
      <c r="E290" s="48"/>
      <c r="F290" s="50"/>
      <c r="G290" s="122"/>
      <c r="H290" s="149">
        <v>522151</v>
      </c>
      <c r="I290" s="46" t="s">
        <v>31</v>
      </c>
      <c r="J290" s="45"/>
      <c r="K290" s="45"/>
      <c r="L290" s="47"/>
      <c r="M290" s="47">
        <f>M291</f>
        <v>18000000</v>
      </c>
      <c r="N290" s="349">
        <f>N291</f>
        <v>-18000000</v>
      </c>
      <c r="O290" s="207" t="s">
        <v>977</v>
      </c>
      <c r="P290" s="180"/>
      <c r="Q290" s="180"/>
      <c r="S290" s="223" t="s">
        <v>500</v>
      </c>
    </row>
    <row r="291" spans="1:19" ht="13.2" x14ac:dyDescent="0.25">
      <c r="A291" s="1" t="s">
        <v>1154</v>
      </c>
      <c r="B291" s="48"/>
      <c r="C291" s="49"/>
      <c r="D291" s="48"/>
      <c r="E291" s="48"/>
      <c r="F291" s="50"/>
      <c r="G291" s="122"/>
      <c r="H291" s="150"/>
      <c r="I291" s="201" t="s">
        <v>558</v>
      </c>
      <c r="J291" s="389">
        <v>18</v>
      </c>
      <c r="K291" s="202" t="s">
        <v>33</v>
      </c>
      <c r="L291" s="204">
        <v>1000000</v>
      </c>
      <c r="M291" s="204">
        <f>ROUNDDOWN(J291*L291,-3)</f>
        <v>18000000</v>
      </c>
      <c r="N291" s="375">
        <f>Matrik[[#This Row],[JUMLAH]]-Matrik[[#This Row],[JUMLAH ]]</f>
        <v>-18000000</v>
      </c>
      <c r="O291" s="187" t="str">
        <f>IF(AND(ISBLANK(H291),N291&lt;&gt;0),"Rev detil","")</f>
        <v>Rev detil</v>
      </c>
      <c r="P291" s="180"/>
      <c r="Q291" s="180"/>
    </row>
    <row r="292" spans="1:19" ht="13.2" x14ac:dyDescent="0.25">
      <c r="A292" s="1" t="s">
        <v>1002</v>
      </c>
      <c r="B292" s="48"/>
      <c r="C292" s="49"/>
      <c r="D292" s="48"/>
      <c r="E292" s="48"/>
      <c r="F292" s="50"/>
      <c r="G292" s="122"/>
      <c r="H292" s="149">
        <v>524111</v>
      </c>
      <c r="I292" s="46" t="s">
        <v>35</v>
      </c>
      <c r="J292" s="48"/>
      <c r="K292" s="48"/>
      <c r="L292" s="50"/>
      <c r="M292" s="47">
        <f>M293</f>
        <v>195690000</v>
      </c>
      <c r="N292" s="349">
        <f>N293</f>
        <v>-195690000</v>
      </c>
      <c r="O292" s="207" t="s">
        <v>977</v>
      </c>
      <c r="P292" s="180"/>
      <c r="Q292" s="180"/>
      <c r="S292" s="223" t="s">
        <v>500</v>
      </c>
    </row>
    <row r="293" spans="1:19" ht="13.2" x14ac:dyDescent="0.25">
      <c r="A293" s="1" t="s">
        <v>1155</v>
      </c>
      <c r="B293" s="48"/>
      <c r="C293" s="49"/>
      <c r="D293" s="48"/>
      <c r="E293" s="48"/>
      <c r="F293" s="50"/>
      <c r="G293" s="122"/>
      <c r="H293" s="150"/>
      <c r="I293" s="201" t="s">
        <v>1042</v>
      </c>
      <c r="J293" s="389">
        <v>33</v>
      </c>
      <c r="K293" s="202" t="s">
        <v>26</v>
      </c>
      <c r="L293" s="204">
        <v>5930000</v>
      </c>
      <c r="M293" s="204">
        <f>ROUNDDOWN(J293*L293,-3)</f>
        <v>195690000</v>
      </c>
      <c r="N293" s="375">
        <f>Matrik[[#This Row],[JUMLAH]]-Matrik[[#This Row],[JUMLAH ]]</f>
        <v>-195690000</v>
      </c>
      <c r="O293" s="187" t="str">
        <f>IF(AND(ISBLANK(H293),N293&lt;&gt;0),"Rev detil","")</f>
        <v>Rev detil</v>
      </c>
      <c r="P293" s="180"/>
      <c r="Q293" s="180"/>
    </row>
    <row r="294" spans="1:19" ht="13.2" x14ac:dyDescent="0.25">
      <c r="A294" s="1" t="s">
        <v>1044</v>
      </c>
      <c r="B294" s="48"/>
      <c r="C294" s="49"/>
      <c r="D294" s="48"/>
      <c r="E294" s="48"/>
      <c r="F294" s="50"/>
      <c r="G294" s="122"/>
      <c r="H294" s="149">
        <v>524113</v>
      </c>
      <c r="I294" s="46" t="s">
        <v>1043</v>
      </c>
      <c r="J294" s="48"/>
      <c r="K294" s="48"/>
      <c r="L294" s="50"/>
      <c r="M294" s="47">
        <f>M295</f>
        <v>4500000</v>
      </c>
      <c r="N294" s="349">
        <f>N295</f>
        <v>-4500000</v>
      </c>
      <c r="O294" s="207" t="s">
        <v>977</v>
      </c>
      <c r="P294" s="180"/>
      <c r="Q294" s="180"/>
      <c r="S294" s="223" t="s">
        <v>500</v>
      </c>
    </row>
    <row r="295" spans="1:19" ht="13.2" x14ac:dyDescent="0.25">
      <c r="A295" s="1" t="s">
        <v>1156</v>
      </c>
      <c r="B295" s="48"/>
      <c r="C295" s="49"/>
      <c r="D295" s="48"/>
      <c r="E295" s="48"/>
      <c r="F295" s="50"/>
      <c r="G295" s="122"/>
      <c r="H295" s="150"/>
      <c r="I295" s="201" t="s">
        <v>1042</v>
      </c>
      <c r="J295" s="389">
        <v>30</v>
      </c>
      <c r="K295" s="202" t="s">
        <v>26</v>
      </c>
      <c r="L295" s="204">
        <v>150000</v>
      </c>
      <c r="M295" s="204">
        <f>ROUNDDOWN(J295*L295,-3)</f>
        <v>4500000</v>
      </c>
      <c r="N295" s="375">
        <f>Matrik[[#This Row],[JUMLAH]]-Matrik[[#This Row],[JUMLAH ]]</f>
        <v>-4500000</v>
      </c>
      <c r="O295" s="187" t="str">
        <f>IF(AND(ISBLANK(H295),N295&lt;&gt;0),"Rev detil","")</f>
        <v>Rev detil</v>
      </c>
      <c r="P295" s="180"/>
      <c r="Q295" s="180"/>
    </row>
    <row r="296" spans="1:19" ht="13.2" x14ac:dyDescent="0.25">
      <c r="A296" s="1" t="s">
        <v>1003</v>
      </c>
      <c r="B296" s="48"/>
      <c r="C296" s="49"/>
      <c r="D296" s="48"/>
      <c r="E296" s="48"/>
      <c r="F296" s="50"/>
      <c r="G296" s="122"/>
      <c r="H296" s="155" t="s">
        <v>984</v>
      </c>
      <c r="I296" s="64" t="s">
        <v>985</v>
      </c>
      <c r="J296" s="63"/>
      <c r="K296" s="63"/>
      <c r="L296" s="65"/>
      <c r="M296" s="65">
        <f>SUM(M297,M299)</f>
        <v>58815000</v>
      </c>
      <c r="N296" s="355">
        <f>SUM(N297,N299)</f>
        <v>-58815000</v>
      </c>
      <c r="O296" s="207" t="s">
        <v>977</v>
      </c>
      <c r="P296" s="384" t="s">
        <v>499</v>
      </c>
      <c r="Q296" s="384" t="s">
        <v>501</v>
      </c>
      <c r="S296" s="223"/>
    </row>
    <row r="297" spans="1:19" ht="13.2" x14ac:dyDescent="0.25">
      <c r="A297" s="1" t="s">
        <v>1157</v>
      </c>
      <c r="B297" s="48"/>
      <c r="C297" s="49"/>
      <c r="D297" s="48"/>
      <c r="E297" s="48"/>
      <c r="F297" s="50"/>
      <c r="G297" s="122"/>
      <c r="H297" s="151">
        <v>521211</v>
      </c>
      <c r="I297" s="52" t="s">
        <v>24</v>
      </c>
      <c r="J297" s="51"/>
      <c r="K297" s="51"/>
      <c r="L297" s="53"/>
      <c r="M297" s="53">
        <f>M298</f>
        <v>7500000</v>
      </c>
      <c r="N297" s="352">
        <f>N298</f>
        <v>-7500000</v>
      </c>
      <c r="O297" s="178"/>
      <c r="P297" s="180"/>
      <c r="Q297" s="180"/>
      <c r="S297" s="180" t="s">
        <v>501</v>
      </c>
    </row>
    <row r="298" spans="1:19" ht="13.2" x14ac:dyDescent="0.25">
      <c r="A298" s="1" t="s">
        <v>1158</v>
      </c>
      <c r="B298" s="48"/>
      <c r="C298" s="49"/>
      <c r="D298" s="48"/>
      <c r="E298" s="48"/>
      <c r="F298" s="50"/>
      <c r="G298" s="122"/>
      <c r="H298" s="150"/>
      <c r="I298" s="201" t="s">
        <v>554</v>
      </c>
      <c r="J298" s="389">
        <v>100</v>
      </c>
      <c r="K298" s="202" t="s">
        <v>26</v>
      </c>
      <c r="L298" s="204">
        <v>75000</v>
      </c>
      <c r="M298" s="204">
        <f>ROUNDDOWN(J298*L298,-3)</f>
        <v>7500000</v>
      </c>
      <c r="N298" s="375">
        <f>Matrik[[#This Row],[JUMLAH]]-Matrik[[#This Row],[JUMLAH ]]</f>
        <v>-7500000</v>
      </c>
      <c r="O298" s="178"/>
      <c r="P298" s="180"/>
      <c r="Q298" s="180"/>
    </row>
    <row r="299" spans="1:19" ht="13.2" x14ac:dyDescent="0.25">
      <c r="A299" s="1" t="s">
        <v>1004</v>
      </c>
      <c r="B299" s="48"/>
      <c r="C299" s="49"/>
      <c r="D299" s="48"/>
      <c r="E299" s="48"/>
      <c r="F299" s="50"/>
      <c r="G299" s="122"/>
      <c r="H299" s="149">
        <v>524111</v>
      </c>
      <c r="I299" s="46" t="s">
        <v>35</v>
      </c>
      <c r="J299" s="51"/>
      <c r="K299" s="51"/>
      <c r="L299" s="53"/>
      <c r="M299" s="53">
        <f>M300</f>
        <v>51315000</v>
      </c>
      <c r="N299" s="352">
        <f>N300</f>
        <v>-51315000</v>
      </c>
      <c r="O299" s="207" t="s">
        <v>977</v>
      </c>
      <c r="P299" s="180"/>
      <c r="Q299" s="180"/>
      <c r="S299" s="180" t="s">
        <v>501</v>
      </c>
    </row>
    <row r="300" spans="1:19" ht="13.2" x14ac:dyDescent="0.25">
      <c r="A300" s="1" t="s">
        <v>1159</v>
      </c>
      <c r="B300" s="48"/>
      <c r="C300" s="49"/>
      <c r="D300" s="48"/>
      <c r="E300" s="48"/>
      <c r="F300" s="50"/>
      <c r="G300" s="122"/>
      <c r="H300" s="150"/>
      <c r="I300" s="201" t="s">
        <v>986</v>
      </c>
      <c r="J300" s="389">
        <v>6</v>
      </c>
      <c r="K300" s="202" t="s">
        <v>26</v>
      </c>
      <c r="L300" s="204">
        <v>8552527.777777778</v>
      </c>
      <c r="M300" s="204">
        <f>ROUNDDOWN(J300*L300,-3)</f>
        <v>51315000</v>
      </c>
      <c r="N300" s="375">
        <f>Matrik[[#This Row],[JUMLAH]]-Matrik[[#This Row],[JUMLAH ]]</f>
        <v>-51315000</v>
      </c>
      <c r="O300" s="187" t="str">
        <f>IF(AND(ISBLANK(H300),N300&lt;&gt;0),"Rev detil","")</f>
        <v>Rev detil</v>
      </c>
      <c r="P300" s="180"/>
      <c r="Q300" s="180"/>
    </row>
    <row r="301" spans="1:19" ht="13.2" x14ac:dyDescent="0.25">
      <c r="A301" s="1" t="s">
        <v>1016</v>
      </c>
      <c r="B301" s="48"/>
      <c r="C301" s="49"/>
      <c r="D301" s="48"/>
      <c r="E301" s="48"/>
      <c r="F301" s="50"/>
      <c r="G301" s="122"/>
      <c r="H301" s="155" t="s">
        <v>1015</v>
      </c>
      <c r="I301" s="64" t="s">
        <v>1226</v>
      </c>
      <c r="J301" s="63"/>
      <c r="K301" s="63"/>
      <c r="L301" s="65"/>
      <c r="M301" s="65">
        <f>SUM(M302,M307,M309)</f>
        <v>46544000</v>
      </c>
      <c r="N301" s="355">
        <f>SUM(N302,N307,N309)</f>
        <v>-46544000</v>
      </c>
      <c r="O301" s="207" t="s">
        <v>977</v>
      </c>
      <c r="P301" s="384" t="s">
        <v>505</v>
      </c>
      <c r="Q301" s="384" t="s">
        <v>506</v>
      </c>
      <c r="S301" s="223"/>
    </row>
    <row r="302" spans="1:19" ht="13.2" x14ac:dyDescent="0.25">
      <c r="A302" s="1" t="s">
        <v>1160</v>
      </c>
      <c r="B302" s="48"/>
      <c r="C302" s="49"/>
      <c r="D302" s="48"/>
      <c r="E302" s="48"/>
      <c r="F302" s="50"/>
      <c r="G302" s="122"/>
      <c r="H302" s="151">
        <v>521211</v>
      </c>
      <c r="I302" s="52" t="s">
        <v>24</v>
      </c>
      <c r="J302" s="51"/>
      <c r="K302" s="51"/>
      <c r="L302" s="53"/>
      <c r="M302" s="53">
        <f>SUM(M303:M306)</f>
        <v>7750000</v>
      </c>
      <c r="N302" s="352">
        <f>SUM(N303:N306)</f>
        <v>-7750000</v>
      </c>
      <c r="O302" s="207" t="s">
        <v>977</v>
      </c>
      <c r="P302" s="180"/>
      <c r="Q302" s="180"/>
      <c r="R302" s="4" t="s">
        <v>131</v>
      </c>
      <c r="S302" s="410" t="s">
        <v>506</v>
      </c>
    </row>
    <row r="303" spans="1:19" ht="13.2" x14ac:dyDescent="0.25">
      <c r="A303" s="1" t="s">
        <v>1161</v>
      </c>
      <c r="B303" s="48"/>
      <c r="C303" s="49"/>
      <c r="D303" s="48"/>
      <c r="E303" s="48"/>
      <c r="F303" s="50"/>
      <c r="G303" s="122"/>
      <c r="H303" s="150"/>
      <c r="I303" s="201" t="s">
        <v>554</v>
      </c>
      <c r="J303" s="389">
        <v>50</v>
      </c>
      <c r="K303" s="202" t="s">
        <v>26</v>
      </c>
      <c r="L303" s="204">
        <v>75000</v>
      </c>
      <c r="M303" s="204">
        <f>ROUNDDOWN(J303*L303,-3)</f>
        <v>3750000</v>
      </c>
      <c r="N303" s="375">
        <f>Matrik[[#This Row],[JUMLAH]]-Matrik[[#This Row],[JUMLAH ]]</f>
        <v>-3750000</v>
      </c>
      <c r="O303" s="187" t="str">
        <f>IF(AND(ISBLANK(H303),N303&lt;&gt;0),"Rev detil","")</f>
        <v>Rev detil</v>
      </c>
      <c r="P303" s="180"/>
      <c r="Q303" s="180"/>
    </row>
    <row r="304" spans="1:19" ht="13.2" x14ac:dyDescent="0.25">
      <c r="A304" s="1" t="s">
        <v>1227</v>
      </c>
      <c r="B304" s="48"/>
      <c r="C304" s="49"/>
      <c r="D304" s="48"/>
      <c r="E304" s="48"/>
      <c r="F304" s="50"/>
      <c r="G304" s="122"/>
      <c r="H304" s="150"/>
      <c r="I304" s="201" t="s">
        <v>1037</v>
      </c>
      <c r="J304" s="389">
        <v>1</v>
      </c>
      <c r="K304" s="202" t="s">
        <v>120</v>
      </c>
      <c r="L304" s="204">
        <v>1500000</v>
      </c>
      <c r="M304" s="204">
        <f t="shared" ref="M304:M306" si="6">ROUNDDOWN(J304*L304,-3)</f>
        <v>1500000</v>
      </c>
      <c r="N304" s="375">
        <f>Matrik[[#This Row],[JUMLAH]]-Matrik[[#This Row],[JUMLAH ]]</f>
        <v>-1500000</v>
      </c>
      <c r="O304" s="178"/>
      <c r="P304" s="180"/>
      <c r="Q304" s="180"/>
    </row>
    <row r="305" spans="1:19" ht="13.2" x14ac:dyDescent="0.25">
      <c r="A305" s="1" t="s">
        <v>1228</v>
      </c>
      <c r="B305" s="48"/>
      <c r="C305" s="49"/>
      <c r="D305" s="48"/>
      <c r="E305" s="48"/>
      <c r="F305" s="50"/>
      <c r="G305" s="122"/>
      <c r="H305" s="150"/>
      <c r="I305" s="201" t="s">
        <v>556</v>
      </c>
      <c r="J305" s="389">
        <v>1</v>
      </c>
      <c r="K305" s="202" t="s">
        <v>120</v>
      </c>
      <c r="L305" s="204">
        <v>1500000</v>
      </c>
      <c r="M305" s="204">
        <f t="shared" si="6"/>
        <v>1500000</v>
      </c>
      <c r="N305" s="375">
        <f>Matrik[[#This Row],[JUMLAH]]-Matrik[[#This Row],[JUMLAH ]]</f>
        <v>-1500000</v>
      </c>
      <c r="O305" s="178"/>
      <c r="P305" s="180"/>
      <c r="Q305" s="180"/>
    </row>
    <row r="306" spans="1:19" ht="13.2" x14ac:dyDescent="0.25">
      <c r="A306" s="1" t="s">
        <v>1229</v>
      </c>
      <c r="B306" s="48"/>
      <c r="C306" s="49"/>
      <c r="D306" s="48"/>
      <c r="E306" s="48"/>
      <c r="F306" s="50"/>
      <c r="G306" s="122"/>
      <c r="H306" s="150"/>
      <c r="I306" s="201" t="s">
        <v>557</v>
      </c>
      <c r="J306" s="389">
        <v>1</v>
      </c>
      <c r="K306" s="202" t="s">
        <v>120</v>
      </c>
      <c r="L306" s="204">
        <v>1000000</v>
      </c>
      <c r="M306" s="204">
        <f t="shared" si="6"/>
        <v>1000000</v>
      </c>
      <c r="N306" s="375">
        <f>Matrik[[#This Row],[JUMLAH]]-Matrik[[#This Row],[JUMLAH ]]</f>
        <v>-1000000</v>
      </c>
      <c r="O306" s="178"/>
      <c r="P306" s="180"/>
      <c r="Q306" s="180"/>
    </row>
    <row r="307" spans="1:19" ht="13.2" x14ac:dyDescent="0.25">
      <c r="A307" s="1" t="s">
        <v>1230</v>
      </c>
      <c r="B307" s="48"/>
      <c r="C307" s="49"/>
      <c r="D307" s="48"/>
      <c r="E307" s="48"/>
      <c r="F307" s="50"/>
      <c r="G307" s="122"/>
      <c r="H307" s="149">
        <v>524111</v>
      </c>
      <c r="I307" s="46" t="s">
        <v>35</v>
      </c>
      <c r="J307" s="48"/>
      <c r="K307" s="48"/>
      <c r="L307" s="50"/>
      <c r="M307" s="47">
        <f>M308</f>
        <v>5000000</v>
      </c>
      <c r="N307" s="349">
        <f>N308</f>
        <v>-5000000</v>
      </c>
      <c r="O307" s="178"/>
      <c r="P307" s="180"/>
      <c r="Q307" s="180"/>
      <c r="R307" s="4" t="s">
        <v>131</v>
      </c>
      <c r="S307" s="410" t="s">
        <v>506</v>
      </c>
    </row>
    <row r="308" spans="1:19" ht="13.2" x14ac:dyDescent="0.25">
      <c r="A308" s="1" t="s">
        <v>1231</v>
      </c>
      <c r="B308" s="48"/>
      <c r="C308" s="49"/>
      <c r="D308" s="48"/>
      <c r="E308" s="48"/>
      <c r="F308" s="50"/>
      <c r="G308" s="122"/>
      <c r="H308" s="150"/>
      <c r="I308" s="201" t="s">
        <v>1042</v>
      </c>
      <c r="J308" s="389">
        <v>10</v>
      </c>
      <c r="K308" s="202" t="s">
        <v>26</v>
      </c>
      <c r="L308" s="204">
        <v>500000</v>
      </c>
      <c r="M308" s="204">
        <f>ROUNDDOWN(J308*L308,-3)</f>
        <v>5000000</v>
      </c>
      <c r="N308" s="375">
        <f>Matrik[[#This Row],[JUMLAH]]-Matrik[[#This Row],[JUMLAH ]]</f>
        <v>-5000000</v>
      </c>
      <c r="O308" s="178"/>
      <c r="P308" s="180"/>
      <c r="Q308" s="180"/>
    </row>
    <row r="309" spans="1:19" ht="13.2" x14ac:dyDescent="0.25">
      <c r="A309" s="1" t="s">
        <v>1232</v>
      </c>
      <c r="B309" s="48"/>
      <c r="C309" s="49"/>
      <c r="D309" s="48"/>
      <c r="E309" s="48"/>
      <c r="F309" s="50"/>
      <c r="G309" s="122"/>
      <c r="H309" s="151" t="s">
        <v>529</v>
      </c>
      <c r="I309" s="52" t="s">
        <v>477</v>
      </c>
      <c r="J309" s="51"/>
      <c r="K309" s="51"/>
      <c r="L309" s="53"/>
      <c r="M309" s="53">
        <f>SUM(M310:M312)</f>
        <v>33794000</v>
      </c>
      <c r="N309" s="352">
        <f>SUM(N310:N312)</f>
        <v>-33794000</v>
      </c>
      <c r="O309" s="178"/>
      <c r="P309" s="180"/>
      <c r="Q309" s="180"/>
      <c r="R309" s="4" t="s">
        <v>131</v>
      </c>
      <c r="S309" s="410" t="s">
        <v>506</v>
      </c>
    </row>
    <row r="310" spans="1:19" ht="13.2" x14ac:dyDescent="0.25">
      <c r="A310" s="1" t="s">
        <v>1233</v>
      </c>
      <c r="B310" s="48"/>
      <c r="C310" s="49"/>
      <c r="D310" s="48"/>
      <c r="E310" s="48"/>
      <c r="F310" s="50"/>
      <c r="G310" s="122"/>
      <c r="H310" s="150"/>
      <c r="I310" s="201" t="s">
        <v>1223</v>
      </c>
      <c r="J310" s="389">
        <v>27</v>
      </c>
      <c r="K310" s="202" t="s">
        <v>479</v>
      </c>
      <c r="L310" s="204">
        <v>822000</v>
      </c>
      <c r="M310" s="204">
        <f>ROUNDDOWN(J310*L310,-3)</f>
        <v>22194000</v>
      </c>
      <c r="N310" s="375">
        <f>Matrik[[#This Row],[JUMLAH]]-Matrik[[#This Row],[JUMLAH ]]</f>
        <v>-22194000</v>
      </c>
      <c r="O310" s="178"/>
      <c r="P310" s="180"/>
      <c r="Q310" s="180"/>
    </row>
    <row r="311" spans="1:19" ht="13.2" x14ac:dyDescent="0.25">
      <c r="A311" s="1" t="s">
        <v>1234</v>
      </c>
      <c r="B311" s="48"/>
      <c r="C311" s="49"/>
      <c r="D311" s="48"/>
      <c r="E311" s="48"/>
      <c r="F311" s="50"/>
      <c r="G311" s="122"/>
      <c r="H311" s="150"/>
      <c r="I311" s="201" t="s">
        <v>1225</v>
      </c>
      <c r="J311" s="389">
        <v>54</v>
      </c>
      <c r="K311" s="202" t="s">
        <v>479</v>
      </c>
      <c r="L311" s="204">
        <v>150000</v>
      </c>
      <c r="M311" s="204">
        <f>ROUNDDOWN(J311*L311,-3)</f>
        <v>8100000</v>
      </c>
      <c r="N311" s="375">
        <f>Matrik[[#This Row],[JUMLAH]]-Matrik[[#This Row],[JUMLAH ]]</f>
        <v>-8100000</v>
      </c>
      <c r="O311" s="178"/>
      <c r="P311" s="180"/>
      <c r="Q311" s="180"/>
    </row>
    <row r="312" spans="1:19" ht="13.2" x14ac:dyDescent="0.25">
      <c r="A312" s="1" t="s">
        <v>1235</v>
      </c>
      <c r="B312" s="48"/>
      <c r="C312" s="49"/>
      <c r="D312" s="48"/>
      <c r="E312" s="48"/>
      <c r="F312" s="50"/>
      <c r="G312" s="122"/>
      <c r="H312" s="150"/>
      <c r="I312" s="201" t="s">
        <v>1224</v>
      </c>
      <c r="J312" s="389">
        <v>10</v>
      </c>
      <c r="K312" s="202" t="s">
        <v>479</v>
      </c>
      <c r="L312" s="204">
        <v>350000</v>
      </c>
      <c r="M312" s="204">
        <f>ROUNDDOWN(J312*L312,-3)</f>
        <v>3500000</v>
      </c>
      <c r="N312" s="375">
        <f>Matrik[[#This Row],[JUMLAH]]-Matrik[[#This Row],[JUMLAH ]]</f>
        <v>-3500000</v>
      </c>
      <c r="O312" s="178"/>
      <c r="P312" s="180"/>
      <c r="Q312" s="180"/>
    </row>
    <row r="313" spans="1:19" ht="26.4" hidden="1" x14ac:dyDescent="0.25">
      <c r="A313" s="1" t="s">
        <v>1162</v>
      </c>
      <c r="B313" s="308"/>
      <c r="C313" s="309"/>
      <c r="D313" s="308"/>
      <c r="E313" s="308"/>
      <c r="F313" s="310"/>
      <c r="G313" s="311"/>
      <c r="H313" s="148" t="s">
        <v>1018</v>
      </c>
      <c r="I313" s="43" t="s">
        <v>1019</v>
      </c>
      <c r="J313" s="42"/>
      <c r="K313" s="42"/>
      <c r="L313" s="44"/>
      <c r="M313" s="44">
        <f>SUM(M314,M316)</f>
        <v>0</v>
      </c>
      <c r="N313" s="350">
        <f>SUM(N314,N316)</f>
        <v>0</v>
      </c>
      <c r="O313" s="207" t="s">
        <v>977</v>
      </c>
      <c r="P313" s="384" t="s">
        <v>499</v>
      </c>
      <c r="Q313" s="384" t="s">
        <v>501</v>
      </c>
      <c r="S313" s="223"/>
    </row>
    <row r="314" spans="1:19" ht="13.2" hidden="1" x14ac:dyDescent="0.25">
      <c r="A314" s="1" t="s">
        <v>1163</v>
      </c>
      <c r="B314" s="48"/>
      <c r="C314" s="49"/>
      <c r="D314" s="48"/>
      <c r="E314" s="48"/>
      <c r="F314" s="50"/>
      <c r="G314" s="122"/>
      <c r="H314" s="149" t="s">
        <v>524</v>
      </c>
      <c r="I314" s="46" t="s">
        <v>73</v>
      </c>
      <c r="J314" s="45"/>
      <c r="K314" s="45"/>
      <c r="L314" s="47"/>
      <c r="M314" s="47">
        <f>M315</f>
        <v>0</v>
      </c>
      <c r="N314" s="349">
        <f>N315</f>
        <v>0</v>
      </c>
      <c r="O314" s="207" t="s">
        <v>977</v>
      </c>
      <c r="P314" s="180"/>
      <c r="Q314" s="180"/>
      <c r="S314" s="223" t="s">
        <v>501</v>
      </c>
    </row>
    <row r="315" spans="1:19" ht="13.2" hidden="1" x14ac:dyDescent="0.25">
      <c r="A315" s="1" t="s">
        <v>1164</v>
      </c>
      <c r="B315" s="48"/>
      <c r="C315" s="49"/>
      <c r="D315" s="48"/>
      <c r="E315" s="48"/>
      <c r="F315" s="50"/>
      <c r="G315" s="122"/>
      <c r="H315" s="150"/>
      <c r="I315" s="49" t="s">
        <v>983</v>
      </c>
      <c r="J315" s="48">
        <v>0</v>
      </c>
      <c r="K315" s="48" t="s">
        <v>120</v>
      </c>
      <c r="L315" s="50">
        <v>25000000</v>
      </c>
      <c r="M315" s="50">
        <f>ROUNDDOWN(J315*L315,-3)</f>
        <v>0</v>
      </c>
      <c r="N315" s="375">
        <f>Matrik[[#This Row],[JUMLAH]]-Matrik[[#This Row],[JUMLAH ]]</f>
        <v>0</v>
      </c>
      <c r="O315" s="187" t="str">
        <f>IF(AND(ISBLANK(H315),N315&lt;&gt;0),"Rev detil","")</f>
        <v/>
      </c>
      <c r="P315" s="180"/>
      <c r="Q315" s="180"/>
    </row>
    <row r="316" spans="1:19" ht="13.2" hidden="1" x14ac:dyDescent="0.25">
      <c r="A316" s="1" t="s">
        <v>1165</v>
      </c>
      <c r="B316" s="48"/>
      <c r="C316" s="49"/>
      <c r="D316" s="48"/>
      <c r="E316" s="48"/>
      <c r="F316" s="50"/>
      <c r="G316" s="122"/>
      <c r="H316" s="153" t="s">
        <v>528</v>
      </c>
      <c r="I316" s="58" t="s">
        <v>31</v>
      </c>
      <c r="J316" s="57"/>
      <c r="K316" s="57"/>
      <c r="L316" s="59"/>
      <c r="M316" s="59">
        <f>M317</f>
        <v>0</v>
      </c>
      <c r="N316" s="354">
        <f>N317</f>
        <v>0</v>
      </c>
      <c r="O316" s="207" t="s">
        <v>977</v>
      </c>
      <c r="P316" s="180"/>
      <c r="Q316" s="180"/>
      <c r="S316" s="223" t="s">
        <v>501</v>
      </c>
    </row>
    <row r="317" spans="1:19" ht="13.2" hidden="1" x14ac:dyDescent="0.25">
      <c r="A317" s="1" t="s">
        <v>1166</v>
      </c>
      <c r="B317" s="48"/>
      <c r="C317" s="49"/>
      <c r="D317" s="48"/>
      <c r="E317" s="48"/>
      <c r="F317" s="50"/>
      <c r="G317" s="122"/>
      <c r="H317" s="150"/>
      <c r="I317" s="49" t="s">
        <v>558</v>
      </c>
      <c r="J317" s="48">
        <v>0</v>
      </c>
      <c r="K317" s="48" t="s">
        <v>33</v>
      </c>
      <c r="L317" s="50">
        <v>900000</v>
      </c>
      <c r="M317" s="50">
        <f>ROUNDDOWN(J317*L317,-3)</f>
        <v>0</v>
      </c>
      <c r="N317" s="375">
        <f>Matrik[[#This Row],[JUMLAH]]-Matrik[[#This Row],[JUMLAH ]]</f>
        <v>0</v>
      </c>
      <c r="O317" s="187" t="str">
        <f>IF(AND(ISBLANK(H317),N317&lt;&gt;0),"Rev detil","")</f>
        <v/>
      </c>
      <c r="P317" s="180"/>
      <c r="Q317" s="180"/>
    </row>
    <row r="318" spans="1:19" ht="13.2" hidden="1" x14ac:dyDescent="0.25">
      <c r="A318" s="1" t="s">
        <v>1167</v>
      </c>
      <c r="B318" s="308"/>
      <c r="C318" s="309"/>
      <c r="D318" s="308"/>
      <c r="E318" s="308"/>
      <c r="F318" s="310"/>
      <c r="G318" s="311"/>
      <c r="H318" s="152" t="s">
        <v>1020</v>
      </c>
      <c r="I318" s="55" t="s">
        <v>1021</v>
      </c>
      <c r="J318" s="54"/>
      <c r="K318" s="54"/>
      <c r="L318" s="56"/>
      <c r="M318" s="56">
        <f t="shared" ref="M318:N319" si="7">M319</f>
        <v>0</v>
      </c>
      <c r="N318" s="351">
        <f t="shared" si="7"/>
        <v>0</v>
      </c>
      <c r="O318" s="207" t="s">
        <v>977</v>
      </c>
      <c r="P318" s="384" t="s">
        <v>502</v>
      </c>
      <c r="Q318" s="384" t="s">
        <v>504</v>
      </c>
      <c r="S318" s="223"/>
    </row>
    <row r="319" spans="1:19" ht="13.2" hidden="1" x14ac:dyDescent="0.25">
      <c r="A319" s="1" t="s">
        <v>1168</v>
      </c>
      <c r="B319" s="48"/>
      <c r="C319" s="49"/>
      <c r="D319" s="48"/>
      <c r="E319" s="48"/>
      <c r="F319" s="50"/>
      <c r="G319" s="122"/>
      <c r="H319" s="153" t="s">
        <v>528</v>
      </c>
      <c r="I319" s="58" t="s">
        <v>31</v>
      </c>
      <c r="J319" s="57"/>
      <c r="K319" s="57"/>
      <c r="L319" s="59"/>
      <c r="M319" s="59">
        <f t="shared" si="7"/>
        <v>0</v>
      </c>
      <c r="N319" s="354">
        <f t="shared" si="7"/>
        <v>0</v>
      </c>
      <c r="O319" s="207" t="s">
        <v>977</v>
      </c>
      <c r="P319" s="180"/>
      <c r="Q319" s="180"/>
      <c r="S319" s="223" t="s">
        <v>504</v>
      </c>
    </row>
    <row r="320" spans="1:19" ht="13.2" hidden="1" x14ac:dyDescent="0.25">
      <c r="A320" s="1" t="s">
        <v>1169</v>
      </c>
      <c r="B320" s="48"/>
      <c r="C320" s="49"/>
      <c r="D320" s="48"/>
      <c r="E320" s="48"/>
      <c r="F320" s="50"/>
      <c r="G320" s="122"/>
      <c r="H320" s="150"/>
      <c r="I320" s="49" t="s">
        <v>558</v>
      </c>
      <c r="J320" s="48">
        <v>0</v>
      </c>
      <c r="K320" s="48" t="s">
        <v>33</v>
      </c>
      <c r="L320" s="50">
        <v>900000</v>
      </c>
      <c r="M320" s="50">
        <f>ROUNDDOWN(J320*L320,-3)</f>
        <v>0</v>
      </c>
      <c r="N320" s="375">
        <f>Matrik[[#This Row],[JUMLAH]]-Matrik[[#This Row],[JUMLAH ]]</f>
        <v>0</v>
      </c>
      <c r="O320" s="187" t="str">
        <f>IF(AND(ISBLANK(H320),N320&lt;&gt;0),"Rev detil","")</f>
        <v/>
      </c>
      <c r="P320" s="180"/>
      <c r="Q320" s="180"/>
    </row>
    <row r="321" spans="1:19" ht="13.2" x14ac:dyDescent="0.25">
      <c r="A321" s="1" t="s">
        <v>231</v>
      </c>
      <c r="B321" s="96" t="s">
        <v>232</v>
      </c>
      <c r="C321" s="97" t="s">
        <v>233</v>
      </c>
      <c r="D321" s="96">
        <v>1</v>
      </c>
      <c r="E321" s="96" t="s">
        <v>123</v>
      </c>
      <c r="F321" s="98"/>
      <c r="G321" s="138">
        <f>SUM(G322,G348)</f>
        <v>9231678000</v>
      </c>
      <c r="H321" s="166" t="s">
        <v>232</v>
      </c>
      <c r="I321" s="97" t="s">
        <v>233</v>
      </c>
      <c r="J321" s="96">
        <v>1</v>
      </c>
      <c r="K321" s="96" t="s">
        <v>123</v>
      </c>
      <c r="L321" s="98"/>
      <c r="M321" s="98">
        <f>SUM(M322,M348)</f>
        <v>9231678000</v>
      </c>
      <c r="N321" s="333">
        <f>SUM(N322,N348)</f>
        <v>0</v>
      </c>
      <c r="O321" s="207" t="s">
        <v>977</v>
      </c>
      <c r="P321" s="180"/>
      <c r="Q321" s="180"/>
    </row>
    <row r="322" spans="1:19" ht="14.4" x14ac:dyDescent="0.3">
      <c r="A322" t="s">
        <v>534</v>
      </c>
      <c r="B322" s="287" t="s">
        <v>535</v>
      </c>
      <c r="C322" s="292" t="s">
        <v>536</v>
      </c>
      <c r="D322" s="293"/>
      <c r="E322" s="293" t="s">
        <v>553</v>
      </c>
      <c r="F322" s="294"/>
      <c r="G322" s="295">
        <f>G323</f>
        <v>7036020000</v>
      </c>
      <c r="H322" s="291" t="s">
        <v>535</v>
      </c>
      <c r="I322" s="292" t="s">
        <v>536</v>
      </c>
      <c r="J322" s="293"/>
      <c r="K322" s="293" t="s">
        <v>553</v>
      </c>
      <c r="L322" s="294"/>
      <c r="M322" s="294">
        <f>M323</f>
        <v>7036020000</v>
      </c>
      <c r="N322" s="334">
        <f>N323</f>
        <v>0</v>
      </c>
      <c r="O322" s="207" t="s">
        <v>977</v>
      </c>
      <c r="P322" s="180"/>
      <c r="Q322" s="180"/>
    </row>
    <row r="323" spans="1:19" ht="13.2" x14ac:dyDescent="0.25">
      <c r="A323" s="1" t="s">
        <v>664</v>
      </c>
      <c r="B323" s="63" t="s">
        <v>665</v>
      </c>
      <c r="C323" s="64" t="s">
        <v>537</v>
      </c>
      <c r="D323" s="63"/>
      <c r="E323" s="63"/>
      <c r="F323" s="65"/>
      <c r="G323" s="127">
        <f>SUM(G324,G326,G328,G330,G332,G334,G336,G338,G340,G342,G344,G346)</f>
        <v>7036020000</v>
      </c>
      <c r="H323" s="155" t="s">
        <v>665</v>
      </c>
      <c r="I323" s="64" t="s">
        <v>537</v>
      </c>
      <c r="J323" s="63"/>
      <c r="K323" s="63"/>
      <c r="L323" s="65"/>
      <c r="M323" s="65">
        <f>SUM(M324,M326,M328,M330,M332,M334,M336,M338,M340,M342,M344,M346)</f>
        <v>7036020000</v>
      </c>
      <c r="N323" s="327">
        <f>SUM(N324,N326,N328,N330,N332,N334,N336,N338,N340,N342,N344,N346)</f>
        <v>0</v>
      </c>
      <c r="O323" s="213"/>
      <c r="P323" s="384" t="s">
        <v>505</v>
      </c>
      <c r="Q323" s="384" t="s">
        <v>510</v>
      </c>
      <c r="S323" s="223"/>
    </row>
    <row r="324" spans="1:19" ht="13.2" hidden="1" x14ac:dyDescent="0.25">
      <c r="A324" s="1" t="s">
        <v>666</v>
      </c>
      <c r="B324" s="57" t="s">
        <v>667</v>
      </c>
      <c r="C324" s="58" t="s">
        <v>538</v>
      </c>
      <c r="D324" s="57"/>
      <c r="E324" s="57"/>
      <c r="F324" s="59"/>
      <c r="G324" s="125">
        <f>G325</f>
        <v>2390272000</v>
      </c>
      <c r="H324" s="153" t="s">
        <v>667</v>
      </c>
      <c r="I324" s="58" t="s">
        <v>538</v>
      </c>
      <c r="J324" s="57"/>
      <c r="K324" s="57"/>
      <c r="L324" s="59"/>
      <c r="M324" s="59">
        <f>M325</f>
        <v>2390272000</v>
      </c>
      <c r="N324" s="325">
        <f>N325</f>
        <v>0</v>
      </c>
      <c r="O324" s="211"/>
      <c r="P324" s="180"/>
      <c r="Q324" s="180"/>
      <c r="R324" s="252" t="s">
        <v>1012</v>
      </c>
      <c r="S324" s="223" t="s">
        <v>510</v>
      </c>
    </row>
    <row r="325" spans="1:19" ht="13.2" hidden="1" x14ac:dyDescent="0.25">
      <c r="A325" s="1" t="s">
        <v>668</v>
      </c>
      <c r="B325" s="48"/>
      <c r="C325" s="49" t="s">
        <v>669</v>
      </c>
      <c r="D325" s="48">
        <v>14</v>
      </c>
      <c r="E325" s="48" t="s">
        <v>670</v>
      </c>
      <c r="F325" s="50">
        <v>170733715</v>
      </c>
      <c r="G325" s="122">
        <f>ROUNDDOWN(D325*F325,-3)</f>
        <v>2390272000</v>
      </c>
      <c r="H325" s="150"/>
      <c r="I325" s="49" t="s">
        <v>669</v>
      </c>
      <c r="J325" s="48">
        <v>14</v>
      </c>
      <c r="K325" s="48" t="s">
        <v>670</v>
      </c>
      <c r="L325" s="50">
        <v>170733715</v>
      </c>
      <c r="M325" s="50">
        <f>ROUNDDOWN(J325*L325,-3)</f>
        <v>2390272000</v>
      </c>
      <c r="N325" s="247">
        <f>Matrik[[#This Row],[JUMLAH]]-Matrik[[#This Row],[JUMLAH ]]</f>
        <v>0</v>
      </c>
      <c r="O325" s="178" t="str">
        <f>IF(AND(ISBLANK(H325),N325&lt;&gt;0),"Rev","")</f>
        <v/>
      </c>
      <c r="P325" s="180"/>
      <c r="Q325" s="180"/>
    </row>
    <row r="326" spans="1:19" ht="13.2" hidden="1" x14ac:dyDescent="0.25">
      <c r="A326" s="1" t="s">
        <v>671</v>
      </c>
      <c r="B326" s="51" t="s">
        <v>672</v>
      </c>
      <c r="C326" s="52" t="s">
        <v>539</v>
      </c>
      <c r="D326" s="51"/>
      <c r="E326" s="51"/>
      <c r="F326" s="53"/>
      <c r="G326" s="123">
        <f>G327</f>
        <v>109000</v>
      </c>
      <c r="H326" s="151" t="s">
        <v>672</v>
      </c>
      <c r="I326" s="52" t="s">
        <v>539</v>
      </c>
      <c r="J326" s="51"/>
      <c r="K326" s="51"/>
      <c r="L326" s="53"/>
      <c r="M326" s="53">
        <f>M327</f>
        <v>109000</v>
      </c>
      <c r="N326" s="324">
        <f>N327</f>
        <v>0</v>
      </c>
      <c r="O326" s="209"/>
      <c r="P326" s="180"/>
      <c r="Q326" s="180"/>
      <c r="R326" s="252" t="s">
        <v>1012</v>
      </c>
      <c r="S326" s="223" t="s">
        <v>510</v>
      </c>
    </row>
    <row r="327" spans="1:19" ht="13.2" hidden="1" x14ac:dyDescent="0.25">
      <c r="A327" s="1" t="s">
        <v>673</v>
      </c>
      <c r="B327" s="48"/>
      <c r="C327" s="49" t="s">
        <v>674</v>
      </c>
      <c r="D327" s="48">
        <v>14</v>
      </c>
      <c r="E327" s="48" t="s">
        <v>670</v>
      </c>
      <c r="F327" s="50">
        <v>7786</v>
      </c>
      <c r="G327" s="122">
        <f>ROUNDDOWN(D327*F327,-3)</f>
        <v>109000</v>
      </c>
      <c r="H327" s="150"/>
      <c r="I327" s="49" t="s">
        <v>674</v>
      </c>
      <c r="J327" s="48">
        <v>14</v>
      </c>
      <c r="K327" s="48" t="s">
        <v>670</v>
      </c>
      <c r="L327" s="50">
        <v>7786</v>
      </c>
      <c r="M327" s="50">
        <f>ROUNDDOWN(J327*L327,-3)</f>
        <v>109000</v>
      </c>
      <c r="N327" s="247">
        <f>Matrik[[#This Row],[JUMLAH]]-Matrik[[#This Row],[JUMLAH ]]</f>
        <v>0</v>
      </c>
      <c r="O327" s="178" t="str">
        <f>IF(AND(ISBLANK(H327),N327&lt;&gt;0),"Rev","")</f>
        <v/>
      </c>
      <c r="P327" s="180"/>
      <c r="Q327" s="180"/>
    </row>
    <row r="328" spans="1:19" ht="13.2" hidden="1" x14ac:dyDescent="0.25">
      <c r="A328" s="1" t="s">
        <v>675</v>
      </c>
      <c r="B328" s="51" t="s">
        <v>676</v>
      </c>
      <c r="C328" s="52" t="s">
        <v>540</v>
      </c>
      <c r="D328" s="51"/>
      <c r="E328" s="51"/>
      <c r="F328" s="53"/>
      <c r="G328" s="123">
        <f>G329</f>
        <v>163168000</v>
      </c>
      <c r="H328" s="151" t="s">
        <v>676</v>
      </c>
      <c r="I328" s="52" t="s">
        <v>540</v>
      </c>
      <c r="J328" s="51"/>
      <c r="K328" s="51"/>
      <c r="L328" s="53"/>
      <c r="M328" s="53">
        <f>M329</f>
        <v>163168000</v>
      </c>
      <c r="N328" s="324">
        <f>N329</f>
        <v>0</v>
      </c>
      <c r="O328" s="209"/>
      <c r="P328" s="180"/>
      <c r="Q328" s="180"/>
      <c r="R328" s="252" t="s">
        <v>1012</v>
      </c>
      <c r="S328" s="223" t="s">
        <v>510</v>
      </c>
    </row>
    <row r="329" spans="1:19" ht="13.2" hidden="1" x14ac:dyDescent="0.25">
      <c r="A329" s="1" t="s">
        <v>677</v>
      </c>
      <c r="B329" s="48"/>
      <c r="C329" s="49" t="s">
        <v>678</v>
      </c>
      <c r="D329" s="48">
        <v>14</v>
      </c>
      <c r="E329" s="48" t="s">
        <v>670</v>
      </c>
      <c r="F329" s="50">
        <v>11654858</v>
      </c>
      <c r="G329" s="122">
        <f>ROUNDDOWN(D329*F329,-3)</f>
        <v>163168000</v>
      </c>
      <c r="H329" s="150"/>
      <c r="I329" s="49" t="s">
        <v>678</v>
      </c>
      <c r="J329" s="48">
        <v>14</v>
      </c>
      <c r="K329" s="48" t="s">
        <v>670</v>
      </c>
      <c r="L329" s="50">
        <v>11654858</v>
      </c>
      <c r="M329" s="50">
        <f>ROUNDDOWN(J329*L329,-3)</f>
        <v>163168000</v>
      </c>
      <c r="N329" s="247">
        <f>Matrik[[#This Row],[JUMLAH]]-Matrik[[#This Row],[JUMLAH ]]</f>
        <v>0</v>
      </c>
      <c r="O329" s="178" t="str">
        <f>IF(AND(ISBLANK(H329),N329&lt;&gt;0),"Rev","")</f>
        <v/>
      </c>
      <c r="P329" s="180"/>
      <c r="Q329" s="180"/>
    </row>
    <row r="330" spans="1:19" ht="13.2" hidden="1" x14ac:dyDescent="0.25">
      <c r="A330" s="1" t="s">
        <v>679</v>
      </c>
      <c r="B330" s="51" t="s">
        <v>680</v>
      </c>
      <c r="C330" s="52" t="s">
        <v>541</v>
      </c>
      <c r="D330" s="51"/>
      <c r="E330" s="51"/>
      <c r="F330" s="53"/>
      <c r="G330" s="123">
        <f>G331</f>
        <v>57444000</v>
      </c>
      <c r="H330" s="151" t="s">
        <v>680</v>
      </c>
      <c r="I330" s="52" t="s">
        <v>541</v>
      </c>
      <c r="J330" s="51"/>
      <c r="K330" s="51"/>
      <c r="L330" s="53"/>
      <c r="M330" s="53">
        <f>M331</f>
        <v>57444000</v>
      </c>
      <c r="N330" s="324">
        <f>N331</f>
        <v>0</v>
      </c>
      <c r="O330" s="209"/>
      <c r="P330" s="180"/>
      <c r="Q330" s="180"/>
      <c r="R330" s="252" t="s">
        <v>1012</v>
      </c>
      <c r="S330" s="223" t="s">
        <v>510</v>
      </c>
    </row>
    <row r="331" spans="1:19" ht="13.2" hidden="1" x14ac:dyDescent="0.25">
      <c r="A331" s="1" t="s">
        <v>681</v>
      </c>
      <c r="B331" s="48"/>
      <c r="C331" s="49" t="s">
        <v>682</v>
      </c>
      <c r="D331" s="48">
        <v>14</v>
      </c>
      <c r="E331" s="48" t="s">
        <v>670</v>
      </c>
      <c r="F331" s="50">
        <v>4103143</v>
      </c>
      <c r="G331" s="122">
        <f>ROUNDDOWN(D331*F331,-3)</f>
        <v>57444000</v>
      </c>
      <c r="H331" s="150"/>
      <c r="I331" s="49" t="s">
        <v>682</v>
      </c>
      <c r="J331" s="48">
        <v>14</v>
      </c>
      <c r="K331" s="48" t="s">
        <v>670</v>
      </c>
      <c r="L331" s="50">
        <v>4103143</v>
      </c>
      <c r="M331" s="50">
        <f>ROUNDDOWN(J331*L331,-3)</f>
        <v>57444000</v>
      </c>
      <c r="N331" s="247">
        <f>Matrik[[#This Row],[JUMLAH]]-Matrik[[#This Row],[JUMLAH ]]</f>
        <v>0</v>
      </c>
      <c r="O331" s="178" t="str">
        <f>IF(AND(ISBLANK(H331),N331&lt;&gt;0),"Rev","")</f>
        <v/>
      </c>
      <c r="P331" s="180"/>
      <c r="Q331" s="180"/>
    </row>
    <row r="332" spans="1:19" ht="13.2" hidden="1" x14ac:dyDescent="0.25">
      <c r="A332" s="1" t="s">
        <v>683</v>
      </c>
      <c r="B332" s="51" t="s">
        <v>684</v>
      </c>
      <c r="C332" s="52" t="s">
        <v>542</v>
      </c>
      <c r="D332" s="51"/>
      <c r="E332" s="51"/>
      <c r="F332" s="53"/>
      <c r="G332" s="123">
        <f>G333</f>
        <v>136220000</v>
      </c>
      <c r="H332" s="151" t="s">
        <v>684</v>
      </c>
      <c r="I332" s="52" t="s">
        <v>542</v>
      </c>
      <c r="J332" s="51"/>
      <c r="K332" s="51"/>
      <c r="L332" s="53"/>
      <c r="M332" s="53">
        <f>M333</f>
        <v>136220000</v>
      </c>
      <c r="N332" s="324">
        <f>N333</f>
        <v>0</v>
      </c>
      <c r="O332" s="209"/>
      <c r="P332" s="180"/>
      <c r="Q332" s="180"/>
      <c r="R332" s="252" t="s">
        <v>1012</v>
      </c>
      <c r="S332" s="223" t="s">
        <v>510</v>
      </c>
    </row>
    <row r="333" spans="1:19" ht="13.2" hidden="1" x14ac:dyDescent="0.25">
      <c r="A333" s="1" t="s">
        <v>685</v>
      </c>
      <c r="B333" s="48"/>
      <c r="C333" s="49" t="s">
        <v>686</v>
      </c>
      <c r="D333" s="48">
        <v>14</v>
      </c>
      <c r="E333" s="48" t="s">
        <v>670</v>
      </c>
      <c r="F333" s="50">
        <v>9730000</v>
      </c>
      <c r="G333" s="122">
        <f>ROUNDDOWN(D333*F333,-3)</f>
        <v>136220000</v>
      </c>
      <c r="H333" s="150"/>
      <c r="I333" s="49" t="s">
        <v>686</v>
      </c>
      <c r="J333" s="48">
        <v>14</v>
      </c>
      <c r="K333" s="48" t="s">
        <v>670</v>
      </c>
      <c r="L333" s="50">
        <v>9730000</v>
      </c>
      <c r="M333" s="50">
        <f>ROUNDDOWN(J333*L333,-3)</f>
        <v>136220000</v>
      </c>
      <c r="N333" s="247">
        <f>Matrik[[#This Row],[JUMLAH]]-Matrik[[#This Row],[JUMLAH ]]</f>
        <v>0</v>
      </c>
      <c r="O333" s="178" t="str">
        <f>IF(AND(ISBLANK(H333),N333&lt;&gt;0),"Rev","")</f>
        <v/>
      </c>
      <c r="P333" s="180"/>
      <c r="Q333" s="180"/>
    </row>
    <row r="334" spans="1:19" ht="13.2" hidden="1" x14ac:dyDescent="0.25">
      <c r="A334" s="1" t="s">
        <v>687</v>
      </c>
      <c r="B334" s="51" t="s">
        <v>688</v>
      </c>
      <c r="C334" s="52" t="s">
        <v>543</v>
      </c>
      <c r="D334" s="51"/>
      <c r="E334" s="51"/>
      <c r="F334" s="53"/>
      <c r="G334" s="123">
        <f>G335</f>
        <v>198366000</v>
      </c>
      <c r="H334" s="151" t="s">
        <v>688</v>
      </c>
      <c r="I334" s="52" t="s">
        <v>543</v>
      </c>
      <c r="J334" s="51"/>
      <c r="K334" s="51"/>
      <c r="L334" s="53"/>
      <c r="M334" s="53">
        <f>M335</f>
        <v>198366000</v>
      </c>
      <c r="N334" s="324">
        <f>N335</f>
        <v>0</v>
      </c>
      <c r="O334" s="209"/>
      <c r="P334" s="180"/>
      <c r="Q334" s="180"/>
      <c r="R334" s="252" t="s">
        <v>1012</v>
      </c>
      <c r="S334" s="223" t="s">
        <v>510</v>
      </c>
    </row>
    <row r="335" spans="1:19" ht="13.2" hidden="1" x14ac:dyDescent="0.25">
      <c r="A335" s="1" t="s">
        <v>689</v>
      </c>
      <c r="B335" s="48"/>
      <c r="C335" s="49" t="s">
        <v>690</v>
      </c>
      <c r="D335" s="48">
        <v>14</v>
      </c>
      <c r="E335" s="48" t="s">
        <v>670</v>
      </c>
      <c r="F335" s="50">
        <v>14169000</v>
      </c>
      <c r="G335" s="122">
        <f>ROUNDDOWN(D335*F335,-3)</f>
        <v>198366000</v>
      </c>
      <c r="H335" s="150"/>
      <c r="I335" s="49" t="s">
        <v>690</v>
      </c>
      <c r="J335" s="48">
        <v>14</v>
      </c>
      <c r="K335" s="48" t="s">
        <v>670</v>
      </c>
      <c r="L335" s="50">
        <v>14169000</v>
      </c>
      <c r="M335" s="50">
        <f>ROUNDDOWN(J335*L335,-3)</f>
        <v>198366000</v>
      </c>
      <c r="N335" s="247">
        <f>Matrik[[#This Row],[JUMLAH]]-Matrik[[#This Row],[JUMLAH ]]</f>
        <v>0</v>
      </c>
      <c r="O335" s="178" t="str">
        <f>IF(AND(ISBLANK(H335),N335&lt;&gt;0),"Rev","")</f>
        <v/>
      </c>
      <c r="P335" s="180"/>
      <c r="Q335" s="180"/>
    </row>
    <row r="336" spans="1:19" ht="13.2" hidden="1" x14ac:dyDescent="0.25">
      <c r="A336" s="1" t="s">
        <v>691</v>
      </c>
      <c r="B336" s="51" t="s">
        <v>692</v>
      </c>
      <c r="C336" s="52" t="s">
        <v>544</v>
      </c>
      <c r="D336" s="51"/>
      <c r="E336" s="51"/>
      <c r="F336" s="53"/>
      <c r="G336" s="123">
        <f>G337</f>
        <v>13346000</v>
      </c>
      <c r="H336" s="151" t="s">
        <v>692</v>
      </c>
      <c r="I336" s="52" t="s">
        <v>544</v>
      </c>
      <c r="J336" s="51"/>
      <c r="K336" s="51"/>
      <c r="L336" s="53"/>
      <c r="M336" s="53">
        <f>M337</f>
        <v>13346000</v>
      </c>
      <c r="N336" s="324">
        <f>N337</f>
        <v>0</v>
      </c>
      <c r="O336" s="209"/>
      <c r="P336" s="180"/>
      <c r="Q336" s="180"/>
      <c r="R336" s="252" t="s">
        <v>1012</v>
      </c>
      <c r="S336" s="223" t="s">
        <v>510</v>
      </c>
    </row>
    <row r="337" spans="1:19" ht="13.2" hidden="1" x14ac:dyDescent="0.25">
      <c r="A337" s="1" t="s">
        <v>693</v>
      </c>
      <c r="B337" s="48"/>
      <c r="C337" s="49" t="s">
        <v>694</v>
      </c>
      <c r="D337" s="48">
        <v>14</v>
      </c>
      <c r="E337" s="48" t="s">
        <v>670</v>
      </c>
      <c r="F337" s="50">
        <v>953357</v>
      </c>
      <c r="G337" s="122">
        <f>ROUNDDOWN(D337*F337,-3)</f>
        <v>13346000</v>
      </c>
      <c r="H337" s="150"/>
      <c r="I337" s="49" t="s">
        <v>694</v>
      </c>
      <c r="J337" s="48">
        <v>14</v>
      </c>
      <c r="K337" s="48" t="s">
        <v>670</v>
      </c>
      <c r="L337" s="50">
        <v>953357</v>
      </c>
      <c r="M337" s="50">
        <f>ROUNDDOWN(J337*L337,-3)</f>
        <v>13346000</v>
      </c>
      <c r="N337" s="247">
        <f>Matrik[[#This Row],[JUMLAH]]-Matrik[[#This Row],[JUMLAH ]]</f>
        <v>0</v>
      </c>
      <c r="O337" s="178" t="str">
        <f>IF(AND(ISBLANK(H337),N337&lt;&gt;0),"Rev","")</f>
        <v/>
      </c>
      <c r="P337" s="180"/>
      <c r="Q337" s="180"/>
    </row>
    <row r="338" spans="1:19" ht="13.2" hidden="1" x14ac:dyDescent="0.25">
      <c r="A338" s="1" t="s">
        <v>695</v>
      </c>
      <c r="B338" s="45" t="s">
        <v>696</v>
      </c>
      <c r="C338" s="46" t="s">
        <v>545</v>
      </c>
      <c r="D338" s="45"/>
      <c r="E338" s="45"/>
      <c r="F338" s="47"/>
      <c r="G338" s="121">
        <f>G339</f>
        <v>113636000</v>
      </c>
      <c r="H338" s="149" t="s">
        <v>696</v>
      </c>
      <c r="I338" s="46" t="s">
        <v>545</v>
      </c>
      <c r="J338" s="45"/>
      <c r="K338" s="45"/>
      <c r="L338" s="47"/>
      <c r="M338" s="47">
        <f>M339</f>
        <v>113636000</v>
      </c>
      <c r="N338" s="323">
        <f>N339</f>
        <v>0</v>
      </c>
      <c r="O338" s="208"/>
      <c r="P338" s="180"/>
      <c r="Q338" s="180"/>
      <c r="R338" s="252" t="s">
        <v>1012</v>
      </c>
      <c r="S338" s="223" t="s">
        <v>510</v>
      </c>
    </row>
    <row r="339" spans="1:19" ht="13.2" hidden="1" x14ac:dyDescent="0.25">
      <c r="A339" s="1" t="s">
        <v>697</v>
      </c>
      <c r="B339" s="48"/>
      <c r="C339" s="49" t="s">
        <v>698</v>
      </c>
      <c r="D339" s="48">
        <v>1</v>
      </c>
      <c r="E339" s="48" t="s">
        <v>388</v>
      </c>
      <c r="F339" s="50">
        <v>113636000</v>
      </c>
      <c r="G339" s="122">
        <f>ROUNDDOWN(D339*F339,-3)</f>
        <v>113636000</v>
      </c>
      <c r="H339" s="150"/>
      <c r="I339" s="49" t="s">
        <v>698</v>
      </c>
      <c r="J339" s="48">
        <v>1</v>
      </c>
      <c r="K339" s="48" t="s">
        <v>388</v>
      </c>
      <c r="L339" s="50">
        <v>113636000</v>
      </c>
      <c r="M339" s="50">
        <f>ROUNDDOWN(J339*L339,-3)</f>
        <v>113636000</v>
      </c>
      <c r="N339" s="247">
        <f>Matrik[[#This Row],[JUMLAH]]-Matrik[[#This Row],[JUMLAH ]]</f>
        <v>0</v>
      </c>
      <c r="O339" s="178" t="str">
        <f>IF(AND(ISBLANK(H339),N339&lt;&gt;0),"Rev","")</f>
        <v/>
      </c>
      <c r="P339" s="180"/>
      <c r="Q339" s="180"/>
    </row>
    <row r="340" spans="1:19" ht="13.2" hidden="1" x14ac:dyDescent="0.25">
      <c r="A340" s="1" t="s">
        <v>699</v>
      </c>
      <c r="B340" s="51" t="s">
        <v>700</v>
      </c>
      <c r="C340" s="52" t="s">
        <v>546</v>
      </c>
      <c r="D340" s="51"/>
      <c r="E340" s="51"/>
      <c r="F340" s="53"/>
      <c r="G340" s="123">
        <f>G341</f>
        <v>451220000</v>
      </c>
      <c r="H340" s="151" t="s">
        <v>700</v>
      </c>
      <c r="I340" s="52" t="s">
        <v>546</v>
      </c>
      <c r="J340" s="51"/>
      <c r="K340" s="51"/>
      <c r="L340" s="53"/>
      <c r="M340" s="53">
        <f>M341</f>
        <v>451220000</v>
      </c>
      <c r="N340" s="324">
        <f>N341</f>
        <v>0</v>
      </c>
      <c r="O340" s="209"/>
      <c r="P340" s="180"/>
      <c r="Q340" s="180"/>
      <c r="R340" s="252" t="s">
        <v>1012</v>
      </c>
      <c r="S340" s="223" t="s">
        <v>510</v>
      </c>
    </row>
    <row r="341" spans="1:19" ht="13.2" hidden="1" x14ac:dyDescent="0.25">
      <c r="A341" s="1" t="s">
        <v>701</v>
      </c>
      <c r="B341" s="48"/>
      <c r="C341" s="49" t="s">
        <v>702</v>
      </c>
      <c r="D341" s="48">
        <v>1</v>
      </c>
      <c r="E341" s="48" t="s">
        <v>388</v>
      </c>
      <c r="F341" s="50">
        <v>451220000</v>
      </c>
      <c r="G341" s="122">
        <f>ROUNDDOWN(D341*F341,-3)</f>
        <v>451220000</v>
      </c>
      <c r="H341" s="150"/>
      <c r="I341" s="49" t="s">
        <v>702</v>
      </c>
      <c r="J341" s="48">
        <v>1</v>
      </c>
      <c r="K341" s="48" t="s">
        <v>388</v>
      </c>
      <c r="L341" s="50">
        <v>451220000</v>
      </c>
      <c r="M341" s="50">
        <f>ROUNDDOWN(J341*L341,-3)</f>
        <v>451220000</v>
      </c>
      <c r="N341" s="247">
        <f>Matrik[[#This Row],[JUMLAH]]-Matrik[[#This Row],[JUMLAH ]]</f>
        <v>0</v>
      </c>
      <c r="O341" s="178" t="str">
        <f>IF(AND(ISBLANK(H341),N341&lt;&gt;0),"Rev","")</f>
        <v/>
      </c>
      <c r="P341" s="180"/>
      <c r="Q341" s="180"/>
    </row>
    <row r="342" spans="1:19" ht="13.2" hidden="1" x14ac:dyDescent="0.25">
      <c r="A342" s="1" t="s">
        <v>703</v>
      </c>
      <c r="B342" s="45" t="s">
        <v>704</v>
      </c>
      <c r="C342" s="46" t="s">
        <v>547</v>
      </c>
      <c r="D342" s="45"/>
      <c r="E342" s="45"/>
      <c r="F342" s="47"/>
      <c r="G342" s="121">
        <f>G343</f>
        <v>81480000</v>
      </c>
      <c r="H342" s="149" t="s">
        <v>704</v>
      </c>
      <c r="I342" s="46" t="s">
        <v>547</v>
      </c>
      <c r="J342" s="45"/>
      <c r="K342" s="45"/>
      <c r="L342" s="47"/>
      <c r="M342" s="47">
        <f>M343</f>
        <v>81480000</v>
      </c>
      <c r="N342" s="323">
        <f>N343</f>
        <v>0</v>
      </c>
      <c r="O342" s="208"/>
      <c r="P342" s="180"/>
      <c r="Q342" s="180"/>
      <c r="R342" s="252" t="s">
        <v>1012</v>
      </c>
      <c r="S342" s="223" t="s">
        <v>510</v>
      </c>
    </row>
    <row r="343" spans="1:19" ht="13.2" hidden="1" x14ac:dyDescent="0.25">
      <c r="A343" s="1" t="s">
        <v>705</v>
      </c>
      <c r="B343" s="48"/>
      <c r="C343" s="49" t="s">
        <v>706</v>
      </c>
      <c r="D343" s="48">
        <v>14</v>
      </c>
      <c r="E343" s="48" t="s">
        <v>670</v>
      </c>
      <c r="F343" s="50">
        <v>5820000</v>
      </c>
      <c r="G343" s="122">
        <f>ROUNDDOWN(D343*F343,-3)</f>
        <v>81480000</v>
      </c>
      <c r="H343" s="150"/>
      <c r="I343" s="49" t="s">
        <v>706</v>
      </c>
      <c r="J343" s="48">
        <v>14</v>
      </c>
      <c r="K343" s="48" t="s">
        <v>670</v>
      </c>
      <c r="L343" s="50">
        <v>5820000</v>
      </c>
      <c r="M343" s="50">
        <f>ROUNDDOWN(J343*L343,-3)</f>
        <v>81480000</v>
      </c>
      <c r="N343" s="247">
        <f>Matrik[[#This Row],[JUMLAH]]-Matrik[[#This Row],[JUMLAH ]]</f>
        <v>0</v>
      </c>
      <c r="O343" s="178" t="str">
        <f>IF(AND(ISBLANK(H343),N343&lt;&gt;0),"Rev","")</f>
        <v/>
      </c>
      <c r="P343" s="180"/>
      <c r="Q343" s="180"/>
    </row>
    <row r="344" spans="1:19" ht="13.2" hidden="1" x14ac:dyDescent="0.25">
      <c r="A344" s="1" t="s">
        <v>707</v>
      </c>
      <c r="B344" s="57" t="s">
        <v>708</v>
      </c>
      <c r="C344" s="58" t="s">
        <v>709</v>
      </c>
      <c r="D344" s="57"/>
      <c r="E344" s="57"/>
      <c r="F344" s="59"/>
      <c r="G344" s="125">
        <f>G345</f>
        <v>173032000</v>
      </c>
      <c r="H344" s="153" t="s">
        <v>708</v>
      </c>
      <c r="I344" s="58" t="s">
        <v>709</v>
      </c>
      <c r="J344" s="57"/>
      <c r="K344" s="57"/>
      <c r="L344" s="59"/>
      <c r="M344" s="59">
        <f>M345</f>
        <v>173032000</v>
      </c>
      <c r="N344" s="325">
        <f>N345</f>
        <v>0</v>
      </c>
      <c r="O344" s="211"/>
      <c r="P344" s="180"/>
      <c r="Q344" s="180"/>
      <c r="R344" s="252" t="s">
        <v>1012</v>
      </c>
      <c r="S344" s="223" t="s">
        <v>510</v>
      </c>
    </row>
    <row r="345" spans="1:19" ht="13.2" hidden="1" x14ac:dyDescent="0.25">
      <c r="A345" s="1" t="s">
        <v>710</v>
      </c>
      <c r="B345" s="48"/>
      <c r="C345" s="49" t="s">
        <v>711</v>
      </c>
      <c r="D345" s="48">
        <v>1</v>
      </c>
      <c r="E345" s="48" t="s">
        <v>388</v>
      </c>
      <c r="F345" s="50">
        <v>173032000</v>
      </c>
      <c r="G345" s="122">
        <f>ROUNDDOWN(D345*F345,-3)</f>
        <v>173032000</v>
      </c>
      <c r="H345" s="150"/>
      <c r="I345" s="49" t="s">
        <v>711</v>
      </c>
      <c r="J345" s="48">
        <v>1</v>
      </c>
      <c r="K345" s="48" t="s">
        <v>388</v>
      </c>
      <c r="L345" s="50">
        <v>173032000</v>
      </c>
      <c r="M345" s="50">
        <f>ROUNDDOWN(J345*L345,-3)</f>
        <v>173032000</v>
      </c>
      <c r="N345" s="247">
        <f>Matrik[[#This Row],[JUMLAH]]-Matrik[[#This Row],[JUMLAH ]]</f>
        <v>0</v>
      </c>
      <c r="O345" s="178" t="str">
        <f>IF(AND(ISBLANK(H345),N345&lt;&gt;0),"Rev","")</f>
        <v/>
      </c>
      <c r="P345" s="180"/>
      <c r="Q345" s="180"/>
    </row>
    <row r="346" spans="1:19" ht="13.2" hidden="1" x14ac:dyDescent="0.25">
      <c r="A346" s="1" t="s">
        <v>712</v>
      </c>
      <c r="B346" s="51" t="s">
        <v>713</v>
      </c>
      <c r="C346" s="52" t="s">
        <v>548</v>
      </c>
      <c r="D346" s="51"/>
      <c r="E346" s="51"/>
      <c r="F346" s="53"/>
      <c r="G346" s="123">
        <f>G347</f>
        <v>3257727000</v>
      </c>
      <c r="H346" s="151" t="s">
        <v>713</v>
      </c>
      <c r="I346" s="52" t="s">
        <v>548</v>
      </c>
      <c r="J346" s="51"/>
      <c r="K346" s="51"/>
      <c r="L346" s="53"/>
      <c r="M346" s="53">
        <f>M347</f>
        <v>3257727000</v>
      </c>
      <c r="N346" s="324">
        <f>N347</f>
        <v>0</v>
      </c>
      <c r="O346" s="209"/>
      <c r="P346" s="180"/>
      <c r="Q346" s="180"/>
      <c r="R346" s="252" t="s">
        <v>1012</v>
      </c>
      <c r="S346" s="223" t="s">
        <v>510</v>
      </c>
    </row>
    <row r="347" spans="1:19" ht="13.2" hidden="1" x14ac:dyDescent="0.25">
      <c r="A347" s="1" t="s">
        <v>714</v>
      </c>
      <c r="B347" s="48"/>
      <c r="C347" s="49" t="s">
        <v>715</v>
      </c>
      <c r="D347" s="48">
        <v>14</v>
      </c>
      <c r="E347" s="48" t="s">
        <v>670</v>
      </c>
      <c r="F347" s="50">
        <v>232694790</v>
      </c>
      <c r="G347" s="122">
        <f>ROUNDDOWN(D347*F347,-3)</f>
        <v>3257727000</v>
      </c>
      <c r="H347" s="150"/>
      <c r="I347" s="49" t="s">
        <v>715</v>
      </c>
      <c r="J347" s="48">
        <v>14</v>
      </c>
      <c r="K347" s="48" t="s">
        <v>670</v>
      </c>
      <c r="L347" s="50">
        <v>232694790</v>
      </c>
      <c r="M347" s="50">
        <f>ROUNDDOWN(J347*L347,-3)</f>
        <v>3257727000</v>
      </c>
      <c r="N347" s="247">
        <f>Matrik[[#This Row],[JUMLAH]]-Matrik[[#This Row],[JUMLAH ]]</f>
        <v>0</v>
      </c>
      <c r="O347" s="178" t="str">
        <f>IF(AND(ISBLANK(H347),N347&lt;&gt;0),"Rev","")</f>
        <v/>
      </c>
      <c r="P347" s="180"/>
      <c r="Q347" s="180"/>
    </row>
    <row r="348" spans="1:19" ht="13.2" x14ac:dyDescent="0.25">
      <c r="A348" s="1" t="s">
        <v>234</v>
      </c>
      <c r="B348" s="60" t="s">
        <v>235</v>
      </c>
      <c r="C348" s="61" t="s">
        <v>236</v>
      </c>
      <c r="D348" s="60"/>
      <c r="E348" s="60" t="s">
        <v>553</v>
      </c>
      <c r="F348" s="62"/>
      <c r="G348" s="126">
        <f>SUM(G349,G373,G379,G392)</f>
        <v>2195658000</v>
      </c>
      <c r="H348" s="154" t="s">
        <v>235</v>
      </c>
      <c r="I348" s="61" t="s">
        <v>236</v>
      </c>
      <c r="J348" s="60"/>
      <c r="K348" s="60" t="s">
        <v>553</v>
      </c>
      <c r="L348" s="62"/>
      <c r="M348" s="62">
        <f>SUM(M349,M373,M379,M392)</f>
        <v>2195658000</v>
      </c>
      <c r="N348" s="335">
        <f>SUM(N349,N373,N379,N392)</f>
        <v>0</v>
      </c>
      <c r="O348" s="207" t="s">
        <v>977</v>
      </c>
      <c r="P348" s="180"/>
      <c r="Q348" s="180"/>
    </row>
    <row r="349" spans="1:19" ht="13.2" x14ac:dyDescent="0.25">
      <c r="A349" s="1" t="s">
        <v>237</v>
      </c>
      <c r="B349" s="63" t="s">
        <v>238</v>
      </c>
      <c r="C349" s="64" t="s">
        <v>239</v>
      </c>
      <c r="D349" s="63"/>
      <c r="E349" s="63"/>
      <c r="F349" s="65"/>
      <c r="G349" s="127">
        <f>SUM(G350,G361,G363)</f>
        <v>1410100000</v>
      </c>
      <c r="H349" s="155" t="s">
        <v>238</v>
      </c>
      <c r="I349" s="64" t="s">
        <v>239</v>
      </c>
      <c r="J349" s="63"/>
      <c r="K349" s="63"/>
      <c r="L349" s="65"/>
      <c r="M349" s="65">
        <f>SUM(M350,M361,M363)</f>
        <v>1552900000</v>
      </c>
      <c r="N349" s="355">
        <f>SUM(N350,N361,N363)</f>
        <v>-142800000</v>
      </c>
      <c r="O349" s="207" t="s">
        <v>977</v>
      </c>
      <c r="P349" s="384" t="s">
        <v>505</v>
      </c>
      <c r="Q349" s="384" t="s">
        <v>506</v>
      </c>
      <c r="S349" s="223"/>
    </row>
    <row r="350" spans="1:19" ht="13.2" x14ac:dyDescent="0.25">
      <c r="A350" s="1" t="s">
        <v>240</v>
      </c>
      <c r="B350" s="51" t="s">
        <v>716</v>
      </c>
      <c r="C350" s="52" t="s">
        <v>241</v>
      </c>
      <c r="D350" s="51"/>
      <c r="E350" s="51"/>
      <c r="F350" s="53"/>
      <c r="G350" s="123">
        <f>SUM(G351:G360)</f>
        <v>1099590000</v>
      </c>
      <c r="H350" s="151" t="s">
        <v>716</v>
      </c>
      <c r="I350" s="52" t="s">
        <v>241</v>
      </c>
      <c r="J350" s="51"/>
      <c r="K350" s="51"/>
      <c r="L350" s="53"/>
      <c r="M350" s="53">
        <f>SUM(M351:M360)</f>
        <v>1276040000</v>
      </c>
      <c r="N350" s="352">
        <f>SUM(N351:N360)</f>
        <v>-176450000</v>
      </c>
      <c r="O350" s="207" t="s">
        <v>977</v>
      </c>
      <c r="P350" s="180"/>
      <c r="Q350" s="180"/>
      <c r="R350" s="252" t="s">
        <v>236</v>
      </c>
      <c r="S350" s="223" t="s">
        <v>506</v>
      </c>
    </row>
    <row r="351" spans="1:19" ht="13.2" x14ac:dyDescent="0.25">
      <c r="A351" s="1" t="s">
        <v>242</v>
      </c>
      <c r="B351" s="48"/>
      <c r="C351" s="49" t="s">
        <v>717</v>
      </c>
      <c r="D351" s="48">
        <v>60</v>
      </c>
      <c r="E351" s="48" t="s">
        <v>718</v>
      </c>
      <c r="F351" s="50">
        <v>1500000</v>
      </c>
      <c r="G351" s="122">
        <f t="shared" ref="G351:G360" si="8">ROUNDDOWN(D351*F351,-3)</f>
        <v>90000000</v>
      </c>
      <c r="H351" s="150"/>
      <c r="I351" s="201" t="s">
        <v>717</v>
      </c>
      <c r="J351" s="389">
        <v>60</v>
      </c>
      <c r="K351" s="202" t="s">
        <v>718</v>
      </c>
      <c r="L351" s="204">
        <v>1487500</v>
      </c>
      <c r="M351" s="204">
        <f t="shared" ref="M351:M360" si="9">ROUNDDOWN(J351*L351,-3)</f>
        <v>89250000</v>
      </c>
      <c r="N351" s="376">
        <f>Matrik[[#This Row],[JUMLAH]]-Matrik[[#This Row],[JUMLAH ]]</f>
        <v>750000</v>
      </c>
      <c r="O351" s="187" t="str">
        <f>IF(AND(ISBLANK(H351),N351&lt;&gt;0),"Rev detil","")</f>
        <v>Rev detil</v>
      </c>
      <c r="P351" s="180"/>
      <c r="Q351" s="180"/>
    </row>
    <row r="352" spans="1:19" ht="13.2" x14ac:dyDescent="0.25">
      <c r="A352" s="1" t="s">
        <v>243</v>
      </c>
      <c r="B352" s="99"/>
      <c r="C352" s="49" t="s">
        <v>719</v>
      </c>
      <c r="D352" s="48">
        <v>1</v>
      </c>
      <c r="E352" s="48" t="s">
        <v>147</v>
      </c>
      <c r="F352" s="50">
        <v>63386000</v>
      </c>
      <c r="G352" s="122">
        <f t="shared" si="8"/>
        <v>63386000</v>
      </c>
      <c r="H352" s="167"/>
      <c r="I352" s="49" t="s">
        <v>719</v>
      </c>
      <c r="J352" s="48">
        <v>1</v>
      </c>
      <c r="K352" s="48" t="s">
        <v>147</v>
      </c>
      <c r="L352" s="50">
        <v>63386000</v>
      </c>
      <c r="M352" s="50">
        <f t="shared" si="9"/>
        <v>63386000</v>
      </c>
      <c r="N352" s="247">
        <f>Matrik[[#This Row],[JUMLAH]]-Matrik[[#This Row],[JUMLAH ]]</f>
        <v>0</v>
      </c>
      <c r="O352" s="207" t="s">
        <v>977</v>
      </c>
      <c r="P352" s="180"/>
      <c r="Q352" s="180"/>
    </row>
    <row r="353" spans="1:19" ht="13.2" x14ac:dyDescent="0.25">
      <c r="A353" s="1" t="s">
        <v>244</v>
      </c>
      <c r="B353" s="48"/>
      <c r="C353" s="49" t="s">
        <v>720</v>
      </c>
      <c r="D353" s="48">
        <v>144</v>
      </c>
      <c r="E353" s="48" t="s">
        <v>184</v>
      </c>
      <c r="F353" s="50">
        <v>5100000</v>
      </c>
      <c r="G353" s="122">
        <f t="shared" si="8"/>
        <v>734400000</v>
      </c>
      <c r="H353" s="150"/>
      <c r="I353" s="201" t="s">
        <v>970</v>
      </c>
      <c r="J353" s="389">
        <v>156</v>
      </c>
      <c r="K353" s="202" t="s">
        <v>184</v>
      </c>
      <c r="L353" s="204">
        <v>5100000</v>
      </c>
      <c r="M353" s="204">
        <f t="shared" si="9"/>
        <v>795600000</v>
      </c>
      <c r="N353" s="375">
        <f>Matrik[[#This Row],[JUMLAH]]-Matrik[[#This Row],[JUMLAH ]]</f>
        <v>-61200000</v>
      </c>
      <c r="O353" s="187" t="str">
        <f>IF(AND(ISBLANK(H353),N353&lt;&gt;0),"Rev detil","")</f>
        <v>Rev detil</v>
      </c>
      <c r="P353" s="180"/>
      <c r="Q353" s="180"/>
    </row>
    <row r="354" spans="1:19" ht="13.2" x14ac:dyDescent="0.25">
      <c r="A354" s="1" t="s">
        <v>245</v>
      </c>
      <c r="B354" s="48"/>
      <c r="C354" s="49" t="s">
        <v>721</v>
      </c>
      <c r="D354" s="48">
        <v>12</v>
      </c>
      <c r="E354" s="48" t="s">
        <v>184</v>
      </c>
      <c r="F354" s="50">
        <v>5600000</v>
      </c>
      <c r="G354" s="122">
        <f t="shared" si="8"/>
        <v>67200000</v>
      </c>
      <c r="H354" s="150"/>
      <c r="I354" s="201" t="s">
        <v>971</v>
      </c>
      <c r="J354" s="389">
        <v>13</v>
      </c>
      <c r="K354" s="202" t="s">
        <v>184</v>
      </c>
      <c r="L354" s="204">
        <v>5600000</v>
      </c>
      <c r="M354" s="204">
        <f t="shared" si="9"/>
        <v>72800000</v>
      </c>
      <c r="N354" s="375">
        <f>Matrik[[#This Row],[JUMLAH]]-Matrik[[#This Row],[JUMLAH ]]</f>
        <v>-5600000</v>
      </c>
      <c r="O354" s="187" t="str">
        <f>IF(AND(ISBLANK(H354),N354&lt;&gt;0),"Rev detil","")</f>
        <v>Rev detil</v>
      </c>
      <c r="P354" s="180"/>
      <c r="Q354" s="180"/>
    </row>
    <row r="355" spans="1:19" ht="13.2" x14ac:dyDescent="0.25">
      <c r="A355" s="1" t="s">
        <v>246</v>
      </c>
      <c r="B355" s="48"/>
      <c r="C355" s="49" t="s">
        <v>722</v>
      </c>
      <c r="D355" s="48">
        <v>11</v>
      </c>
      <c r="E355" s="48" t="s">
        <v>247</v>
      </c>
      <c r="F355" s="50">
        <v>400000</v>
      </c>
      <c r="G355" s="122">
        <f t="shared" si="8"/>
        <v>4400000</v>
      </c>
      <c r="H355" s="150"/>
      <c r="I355" s="201" t="s">
        <v>722</v>
      </c>
      <c r="J355" s="389">
        <v>12</v>
      </c>
      <c r="K355" s="202" t="s">
        <v>247</v>
      </c>
      <c r="L355" s="204">
        <v>400000</v>
      </c>
      <c r="M355" s="204">
        <f t="shared" si="9"/>
        <v>4800000</v>
      </c>
      <c r="N355" s="375">
        <f>Matrik[[#This Row],[JUMLAH]]-Matrik[[#This Row],[JUMLAH ]]</f>
        <v>-400000</v>
      </c>
      <c r="O355" s="187" t="str">
        <f>IF(AND(ISBLANK(H355),N355&lt;&gt;0),"Rev detil","")</f>
        <v>Rev detil</v>
      </c>
      <c r="P355" s="180"/>
      <c r="Q355" s="180"/>
    </row>
    <row r="356" spans="1:19" ht="13.2" x14ac:dyDescent="0.25">
      <c r="A356" s="1" t="s">
        <v>248</v>
      </c>
      <c r="B356" s="48"/>
      <c r="C356" s="49" t="s">
        <v>723</v>
      </c>
      <c r="D356" s="48">
        <v>70</v>
      </c>
      <c r="E356" s="48" t="s">
        <v>59</v>
      </c>
      <c r="F356" s="50">
        <v>500000</v>
      </c>
      <c r="G356" s="122">
        <f t="shared" si="8"/>
        <v>35000000</v>
      </c>
      <c r="H356" s="150"/>
      <c r="I356" s="201" t="s">
        <v>969</v>
      </c>
      <c r="J356" s="389">
        <v>1</v>
      </c>
      <c r="K356" s="202" t="s">
        <v>147</v>
      </c>
      <c r="L356" s="204">
        <v>130000000</v>
      </c>
      <c r="M356" s="204">
        <f t="shared" si="9"/>
        <v>130000000</v>
      </c>
      <c r="N356" s="375">
        <f>Matrik[[#This Row],[JUMLAH]]-Matrik[[#This Row],[JUMLAH ]]</f>
        <v>-95000000</v>
      </c>
      <c r="O356" s="187" t="str">
        <f>IF(AND(ISBLANK(H356),N356&lt;&gt;0),"Rev detil","")</f>
        <v>Rev detil</v>
      </c>
      <c r="P356" s="180"/>
      <c r="Q356" s="180"/>
    </row>
    <row r="357" spans="1:19" ht="13.2" x14ac:dyDescent="0.25">
      <c r="A357" s="1" t="s">
        <v>249</v>
      </c>
      <c r="B357" s="48"/>
      <c r="C357" s="49" t="s">
        <v>724</v>
      </c>
      <c r="D357" s="48">
        <v>12</v>
      </c>
      <c r="E357" s="48" t="s">
        <v>247</v>
      </c>
      <c r="F357" s="50">
        <v>750000</v>
      </c>
      <c r="G357" s="122">
        <f t="shared" si="8"/>
        <v>9000000</v>
      </c>
      <c r="H357" s="150"/>
      <c r="I357" s="217"/>
      <c r="J357" s="391"/>
      <c r="K357" s="218"/>
      <c r="L357" s="219"/>
      <c r="M357" s="219"/>
      <c r="N357" s="374">
        <f>Matrik[[#This Row],[JUMLAH]]-Matrik[[#This Row],[JUMLAH ]]</f>
        <v>9000000</v>
      </c>
      <c r="O357" s="187" t="str">
        <f>IF(AND(ISBLANK(H357),N357&lt;&gt;0),"Rev detil","")</f>
        <v>Rev detil</v>
      </c>
      <c r="P357" s="180"/>
      <c r="Q357" s="180"/>
    </row>
    <row r="358" spans="1:19" ht="13.2" x14ac:dyDescent="0.25">
      <c r="A358" s="1" t="s">
        <v>250</v>
      </c>
      <c r="B358" s="48"/>
      <c r="C358" s="49" t="s">
        <v>725</v>
      </c>
      <c r="D358" s="48">
        <v>12</v>
      </c>
      <c r="E358" s="48" t="s">
        <v>247</v>
      </c>
      <c r="F358" s="50">
        <v>1325000</v>
      </c>
      <c r="G358" s="122">
        <f t="shared" si="8"/>
        <v>15900000</v>
      </c>
      <c r="H358" s="150"/>
      <c r="I358" s="49" t="s">
        <v>725</v>
      </c>
      <c r="J358" s="48">
        <v>12</v>
      </c>
      <c r="K358" s="48" t="s">
        <v>247</v>
      </c>
      <c r="L358" s="50">
        <v>1325000</v>
      </c>
      <c r="M358" s="50">
        <f t="shared" si="9"/>
        <v>15900000</v>
      </c>
      <c r="N358" s="247">
        <f>Matrik[[#This Row],[JUMLAH]]-Matrik[[#This Row],[JUMLAH ]]</f>
        <v>0</v>
      </c>
      <c r="O358" s="207" t="s">
        <v>977</v>
      </c>
      <c r="P358" s="180"/>
      <c r="Q358" s="180"/>
    </row>
    <row r="359" spans="1:19" ht="13.2" x14ac:dyDescent="0.25">
      <c r="A359" s="1" t="s">
        <v>251</v>
      </c>
      <c r="B359" s="48"/>
      <c r="C359" s="49" t="s">
        <v>726</v>
      </c>
      <c r="D359" s="48">
        <v>12</v>
      </c>
      <c r="E359" s="48" t="s">
        <v>247</v>
      </c>
      <c r="F359" s="50">
        <v>3000000</v>
      </c>
      <c r="G359" s="122">
        <f t="shared" si="8"/>
        <v>36000000</v>
      </c>
      <c r="H359" s="150"/>
      <c r="I359" s="201" t="s">
        <v>726</v>
      </c>
      <c r="J359" s="389">
        <v>12</v>
      </c>
      <c r="K359" s="202" t="s">
        <v>247</v>
      </c>
      <c r="L359" s="204">
        <v>5000000</v>
      </c>
      <c r="M359" s="204">
        <f t="shared" si="9"/>
        <v>60000000</v>
      </c>
      <c r="N359" s="247">
        <f>Matrik[[#This Row],[JUMLAH]]-Matrik[[#This Row],[JUMLAH ]]</f>
        <v>-24000000</v>
      </c>
      <c r="O359" s="207" t="s">
        <v>977</v>
      </c>
      <c r="P359" s="180"/>
      <c r="Q359" s="180"/>
    </row>
    <row r="360" spans="1:19" ht="13.2" x14ac:dyDescent="0.25">
      <c r="A360" s="1" t="s">
        <v>727</v>
      </c>
      <c r="B360" s="48"/>
      <c r="C360" s="49" t="s">
        <v>728</v>
      </c>
      <c r="D360" s="48">
        <v>1</v>
      </c>
      <c r="E360" s="48" t="s">
        <v>88</v>
      </c>
      <c r="F360" s="50">
        <v>44304000</v>
      </c>
      <c r="G360" s="122">
        <f t="shared" si="8"/>
        <v>44304000</v>
      </c>
      <c r="H360" s="150"/>
      <c r="I360" s="49" t="s">
        <v>728</v>
      </c>
      <c r="J360" s="48">
        <v>1</v>
      </c>
      <c r="K360" s="48" t="s">
        <v>88</v>
      </c>
      <c r="L360" s="50">
        <v>44304000</v>
      </c>
      <c r="M360" s="50">
        <f t="shared" si="9"/>
        <v>44304000</v>
      </c>
      <c r="N360" s="247">
        <f>Matrik[[#This Row],[JUMLAH]]-Matrik[[#This Row],[JUMLAH ]]</f>
        <v>0</v>
      </c>
      <c r="O360" s="207" t="s">
        <v>977</v>
      </c>
      <c r="P360" s="180"/>
      <c r="Q360" s="180"/>
    </row>
    <row r="361" spans="1:19" ht="26.4" x14ac:dyDescent="0.25">
      <c r="A361" s="1" t="s">
        <v>729</v>
      </c>
      <c r="B361" s="45" t="s">
        <v>730</v>
      </c>
      <c r="C361" s="46" t="s">
        <v>731</v>
      </c>
      <c r="D361" s="45"/>
      <c r="E361" s="45"/>
      <c r="F361" s="47"/>
      <c r="G361" s="121">
        <f>G362</f>
        <v>103250000</v>
      </c>
      <c r="H361" s="149" t="s">
        <v>730</v>
      </c>
      <c r="I361" s="46" t="s">
        <v>731</v>
      </c>
      <c r="J361" s="45"/>
      <c r="K361" s="45"/>
      <c r="L361" s="47"/>
      <c r="M361" s="47">
        <f>M362</f>
        <v>69600000</v>
      </c>
      <c r="N361" s="323">
        <f>N362</f>
        <v>33650000</v>
      </c>
      <c r="O361" s="207" t="s">
        <v>977</v>
      </c>
      <c r="P361" s="180"/>
      <c r="Q361" s="180"/>
      <c r="R361" s="252" t="s">
        <v>236</v>
      </c>
      <c r="S361" s="223" t="s">
        <v>506</v>
      </c>
    </row>
    <row r="362" spans="1:19" ht="26.4" x14ac:dyDescent="0.25">
      <c r="A362" s="1" t="s">
        <v>732</v>
      </c>
      <c r="B362" s="48"/>
      <c r="C362" s="49" t="s">
        <v>733</v>
      </c>
      <c r="D362" s="48">
        <v>413</v>
      </c>
      <c r="E362" s="48" t="s">
        <v>26</v>
      </c>
      <c r="F362" s="50">
        <v>250000</v>
      </c>
      <c r="G362" s="122">
        <f>ROUNDDOWN(D362*F362,-3)</f>
        <v>103250000</v>
      </c>
      <c r="H362" s="150"/>
      <c r="I362" s="201" t="s">
        <v>1055</v>
      </c>
      <c r="J362" s="389">
        <f>58*12</f>
        <v>696</v>
      </c>
      <c r="K362" s="202" t="s">
        <v>184</v>
      </c>
      <c r="L362" s="204">
        <v>100000</v>
      </c>
      <c r="M362" s="204">
        <f>ROUNDDOWN(J362*L362,-3)</f>
        <v>69600000</v>
      </c>
      <c r="N362" s="376">
        <f>Matrik[[#This Row],[JUMLAH]]-Matrik[[#This Row],[JUMLAH ]]</f>
        <v>33650000</v>
      </c>
      <c r="O362" s="187" t="str">
        <f>IF(AND(ISBLANK(H362),N362&lt;&gt;0),"Rev detil","")</f>
        <v>Rev detil</v>
      </c>
      <c r="P362" s="180"/>
      <c r="Q362" s="180"/>
    </row>
    <row r="363" spans="1:19" ht="13.2" x14ac:dyDescent="0.25">
      <c r="A363" s="1" t="s">
        <v>252</v>
      </c>
      <c r="B363" s="90" t="s">
        <v>734</v>
      </c>
      <c r="C363" s="91" t="s">
        <v>74</v>
      </c>
      <c r="D363" s="90"/>
      <c r="E363" s="90"/>
      <c r="F363" s="92"/>
      <c r="G363" s="136">
        <f>SUM(G364:G372)</f>
        <v>207260000</v>
      </c>
      <c r="H363" s="164" t="s">
        <v>734</v>
      </c>
      <c r="I363" s="91" t="s">
        <v>74</v>
      </c>
      <c r="J363" s="90"/>
      <c r="K363" s="90"/>
      <c r="L363" s="92"/>
      <c r="M363" s="92">
        <f>SUM(M364:M372)</f>
        <v>207260000</v>
      </c>
      <c r="N363" s="336">
        <f>SUM(N364:N372)</f>
        <v>0</v>
      </c>
      <c r="O363" s="207" t="s">
        <v>977</v>
      </c>
      <c r="P363" s="180"/>
      <c r="Q363" s="180"/>
      <c r="S363" s="223" t="s">
        <v>506</v>
      </c>
    </row>
    <row r="364" spans="1:19" ht="13.2" x14ac:dyDescent="0.25">
      <c r="A364" s="22" t="s">
        <v>253</v>
      </c>
      <c r="B364" s="48"/>
      <c r="C364" s="49" t="s">
        <v>735</v>
      </c>
      <c r="D364" s="48">
        <v>48</v>
      </c>
      <c r="E364" s="48" t="s">
        <v>120</v>
      </c>
      <c r="F364" s="50">
        <v>1000000</v>
      </c>
      <c r="G364" s="122">
        <f t="shared" ref="G364:G372" si="10">ROUNDDOWN(D364*F364,-3)</f>
        <v>48000000</v>
      </c>
      <c r="H364" s="150"/>
      <c r="I364" s="49" t="s">
        <v>735</v>
      </c>
      <c r="J364" s="48">
        <v>48</v>
      </c>
      <c r="K364" s="48" t="s">
        <v>120</v>
      </c>
      <c r="L364" s="50">
        <v>1000000</v>
      </c>
      <c r="M364" s="50">
        <f t="shared" ref="M364:M372" si="11">ROUNDDOWN(J364*L364,-3)</f>
        <v>48000000</v>
      </c>
      <c r="N364" s="247">
        <f>Matrik[[#This Row],[JUMLAH]]-Matrik[[#This Row],[JUMLAH ]]</f>
        <v>0</v>
      </c>
      <c r="O364" s="178" t="str">
        <f t="shared" ref="O364:O372" si="12">IF(AND(ISBLANK(H364),N364&lt;&gt;0),"Rev","")</f>
        <v/>
      </c>
      <c r="P364" s="180"/>
      <c r="Q364" s="180"/>
    </row>
    <row r="365" spans="1:19" ht="13.2" x14ac:dyDescent="0.25">
      <c r="A365" s="1" t="s">
        <v>254</v>
      </c>
      <c r="B365" s="48"/>
      <c r="C365" s="49" t="s">
        <v>562</v>
      </c>
      <c r="D365" s="48">
        <v>48</v>
      </c>
      <c r="E365" s="48" t="s">
        <v>120</v>
      </c>
      <c r="F365" s="50">
        <v>1500000</v>
      </c>
      <c r="G365" s="122">
        <f t="shared" si="10"/>
        <v>72000000</v>
      </c>
      <c r="H365" s="150"/>
      <c r="I365" s="49" t="s">
        <v>562</v>
      </c>
      <c r="J365" s="48">
        <v>48</v>
      </c>
      <c r="K365" s="48" t="s">
        <v>120</v>
      </c>
      <c r="L365" s="50">
        <v>1500000</v>
      </c>
      <c r="M365" s="50">
        <f t="shared" si="11"/>
        <v>72000000</v>
      </c>
      <c r="N365" s="247">
        <f>Matrik[[#This Row],[JUMLAH]]-Matrik[[#This Row],[JUMLAH ]]</f>
        <v>0</v>
      </c>
      <c r="O365" s="178" t="str">
        <f t="shared" si="12"/>
        <v/>
      </c>
      <c r="P365" s="180"/>
      <c r="Q365" s="180"/>
    </row>
    <row r="366" spans="1:19" ht="13.2" x14ac:dyDescent="0.25">
      <c r="A366" s="1" t="s">
        <v>255</v>
      </c>
      <c r="B366" s="48"/>
      <c r="C366" s="49" t="s">
        <v>736</v>
      </c>
      <c r="D366" s="48">
        <v>192</v>
      </c>
      <c r="E366" s="48" t="s">
        <v>120</v>
      </c>
      <c r="F366" s="50">
        <v>50000</v>
      </c>
      <c r="G366" s="122">
        <f t="shared" si="10"/>
        <v>9600000</v>
      </c>
      <c r="H366" s="150"/>
      <c r="I366" s="49" t="s">
        <v>736</v>
      </c>
      <c r="J366" s="48">
        <v>192</v>
      </c>
      <c r="K366" s="48" t="s">
        <v>120</v>
      </c>
      <c r="L366" s="50">
        <v>50000</v>
      </c>
      <c r="M366" s="50">
        <f t="shared" si="11"/>
        <v>9600000</v>
      </c>
      <c r="N366" s="247">
        <f>Matrik[[#This Row],[JUMLAH]]-Matrik[[#This Row],[JUMLAH ]]</f>
        <v>0</v>
      </c>
      <c r="O366" s="178" t="str">
        <f t="shared" si="12"/>
        <v/>
      </c>
      <c r="P366" s="180"/>
      <c r="Q366" s="180"/>
    </row>
    <row r="367" spans="1:19" ht="13.2" x14ac:dyDescent="0.25">
      <c r="A367" s="1" t="s">
        <v>256</v>
      </c>
      <c r="B367" s="48"/>
      <c r="C367" s="49" t="s">
        <v>737</v>
      </c>
      <c r="D367" s="48">
        <v>192</v>
      </c>
      <c r="E367" s="48" t="s">
        <v>120</v>
      </c>
      <c r="F367" s="50">
        <v>55000</v>
      </c>
      <c r="G367" s="122">
        <f t="shared" si="10"/>
        <v>10560000</v>
      </c>
      <c r="H367" s="150"/>
      <c r="I367" s="49" t="s">
        <v>737</v>
      </c>
      <c r="J367" s="48">
        <v>192</v>
      </c>
      <c r="K367" s="48" t="s">
        <v>120</v>
      </c>
      <c r="L367" s="50">
        <v>55000</v>
      </c>
      <c r="M367" s="50">
        <f t="shared" si="11"/>
        <v>10560000</v>
      </c>
      <c r="N367" s="247">
        <f>Matrik[[#This Row],[JUMLAH]]-Matrik[[#This Row],[JUMLAH ]]</f>
        <v>0</v>
      </c>
      <c r="O367" s="178" t="str">
        <f t="shared" si="12"/>
        <v/>
      </c>
      <c r="P367" s="180"/>
      <c r="Q367" s="180"/>
    </row>
    <row r="368" spans="1:19" ht="13.2" x14ac:dyDescent="0.25">
      <c r="A368" s="1" t="s">
        <v>257</v>
      </c>
      <c r="B368" s="48"/>
      <c r="C368" s="49" t="s">
        <v>738</v>
      </c>
      <c r="D368" s="48">
        <v>60</v>
      </c>
      <c r="E368" s="48" t="s">
        <v>258</v>
      </c>
      <c r="F368" s="50">
        <v>220000</v>
      </c>
      <c r="G368" s="122">
        <f t="shared" si="10"/>
        <v>13200000</v>
      </c>
      <c r="H368" s="150"/>
      <c r="I368" s="49" t="s">
        <v>738</v>
      </c>
      <c r="J368" s="48">
        <v>60</v>
      </c>
      <c r="K368" s="48" t="s">
        <v>258</v>
      </c>
      <c r="L368" s="50">
        <v>220000</v>
      </c>
      <c r="M368" s="50">
        <f t="shared" si="11"/>
        <v>13200000</v>
      </c>
      <c r="N368" s="247">
        <f>Matrik[[#This Row],[JUMLAH]]-Matrik[[#This Row],[JUMLAH ]]</f>
        <v>0</v>
      </c>
      <c r="O368" s="178" t="str">
        <f t="shared" si="12"/>
        <v/>
      </c>
      <c r="P368" s="180"/>
      <c r="Q368" s="180"/>
    </row>
    <row r="369" spans="1:19" ht="13.2" x14ac:dyDescent="0.25">
      <c r="A369" s="1" t="s">
        <v>259</v>
      </c>
      <c r="B369" s="48"/>
      <c r="C369" s="49" t="s">
        <v>739</v>
      </c>
      <c r="D369" s="48">
        <v>60</v>
      </c>
      <c r="E369" s="48" t="s">
        <v>258</v>
      </c>
      <c r="F369" s="50">
        <v>240000</v>
      </c>
      <c r="G369" s="122">
        <f t="shared" si="10"/>
        <v>14400000</v>
      </c>
      <c r="H369" s="150"/>
      <c r="I369" s="49" t="s">
        <v>739</v>
      </c>
      <c r="J369" s="48">
        <v>60</v>
      </c>
      <c r="K369" s="48" t="s">
        <v>258</v>
      </c>
      <c r="L369" s="50">
        <v>240000</v>
      </c>
      <c r="M369" s="50">
        <f t="shared" si="11"/>
        <v>14400000</v>
      </c>
      <c r="N369" s="247">
        <f>Matrik[[#This Row],[JUMLAH]]-Matrik[[#This Row],[JUMLAH ]]</f>
        <v>0</v>
      </c>
      <c r="O369" s="178" t="str">
        <f t="shared" si="12"/>
        <v/>
      </c>
      <c r="P369" s="180"/>
      <c r="Q369" s="180"/>
    </row>
    <row r="370" spans="1:19" ht="13.2" x14ac:dyDescent="0.25">
      <c r="A370" s="1" t="s">
        <v>260</v>
      </c>
      <c r="B370" s="48"/>
      <c r="C370" s="49" t="s">
        <v>740</v>
      </c>
      <c r="D370" s="48">
        <v>950</v>
      </c>
      <c r="E370" s="48" t="s">
        <v>741</v>
      </c>
      <c r="F370" s="50">
        <v>5000</v>
      </c>
      <c r="G370" s="122">
        <f t="shared" si="10"/>
        <v>4750000</v>
      </c>
      <c r="H370" s="150"/>
      <c r="I370" s="49" t="s">
        <v>740</v>
      </c>
      <c r="J370" s="48">
        <v>950</v>
      </c>
      <c r="K370" s="48" t="s">
        <v>741</v>
      </c>
      <c r="L370" s="50">
        <v>5000</v>
      </c>
      <c r="M370" s="50">
        <f t="shared" si="11"/>
        <v>4750000</v>
      </c>
      <c r="N370" s="247">
        <f>Matrik[[#This Row],[JUMLAH]]-Matrik[[#This Row],[JUMLAH ]]</f>
        <v>0</v>
      </c>
      <c r="O370" s="178" t="str">
        <f t="shared" si="12"/>
        <v/>
      </c>
      <c r="P370" s="180"/>
      <c r="Q370" s="180"/>
    </row>
    <row r="371" spans="1:19" ht="13.2" x14ac:dyDescent="0.25">
      <c r="A371" s="1" t="s">
        <v>262</v>
      </c>
      <c r="B371" s="48"/>
      <c r="C371" s="49" t="s">
        <v>742</v>
      </c>
      <c r="D371" s="48">
        <v>50</v>
      </c>
      <c r="E371" s="48" t="s">
        <v>263</v>
      </c>
      <c r="F371" s="50">
        <v>220000</v>
      </c>
      <c r="G371" s="122">
        <f t="shared" si="10"/>
        <v>11000000</v>
      </c>
      <c r="H371" s="150"/>
      <c r="I371" s="49" t="s">
        <v>742</v>
      </c>
      <c r="J371" s="48">
        <v>50</v>
      </c>
      <c r="K371" s="48" t="s">
        <v>263</v>
      </c>
      <c r="L371" s="50">
        <v>220000</v>
      </c>
      <c r="M371" s="50">
        <f t="shared" si="11"/>
        <v>11000000</v>
      </c>
      <c r="N371" s="247">
        <f>Matrik[[#This Row],[JUMLAH]]-Matrik[[#This Row],[JUMLAH ]]</f>
        <v>0</v>
      </c>
      <c r="O371" s="178" t="str">
        <f t="shared" si="12"/>
        <v/>
      </c>
      <c r="P371" s="180"/>
      <c r="Q371" s="180"/>
    </row>
    <row r="372" spans="1:19" ht="13.2" x14ac:dyDescent="0.25">
      <c r="A372" s="1" t="s">
        <v>264</v>
      </c>
      <c r="B372" s="48"/>
      <c r="C372" s="49" t="s">
        <v>743</v>
      </c>
      <c r="D372" s="48">
        <v>950</v>
      </c>
      <c r="E372" s="48" t="s">
        <v>261</v>
      </c>
      <c r="F372" s="50">
        <v>25000</v>
      </c>
      <c r="G372" s="122">
        <f t="shared" si="10"/>
        <v>23750000</v>
      </c>
      <c r="H372" s="150"/>
      <c r="I372" s="49" t="s">
        <v>743</v>
      </c>
      <c r="J372" s="48">
        <v>950</v>
      </c>
      <c r="K372" s="48" t="s">
        <v>261</v>
      </c>
      <c r="L372" s="50">
        <v>25000</v>
      </c>
      <c r="M372" s="50">
        <f t="shared" si="11"/>
        <v>23750000</v>
      </c>
      <c r="N372" s="247">
        <f>Matrik[[#This Row],[JUMLAH]]-Matrik[[#This Row],[JUMLAH ]]</f>
        <v>0</v>
      </c>
      <c r="O372" s="178" t="str">
        <f t="shared" si="12"/>
        <v/>
      </c>
      <c r="P372" s="180"/>
      <c r="Q372" s="180"/>
    </row>
    <row r="373" spans="1:19" ht="13.2" x14ac:dyDescent="0.25">
      <c r="A373" s="1" t="s">
        <v>265</v>
      </c>
      <c r="B373" s="63" t="s">
        <v>266</v>
      </c>
      <c r="C373" s="64" t="s">
        <v>267</v>
      </c>
      <c r="D373" s="63"/>
      <c r="E373" s="63"/>
      <c r="F373" s="65"/>
      <c r="G373" s="127">
        <f>SUM(G374,G376)</f>
        <v>150000000</v>
      </c>
      <c r="H373" s="155" t="s">
        <v>266</v>
      </c>
      <c r="I373" s="64" t="s">
        <v>267</v>
      </c>
      <c r="J373" s="63"/>
      <c r="K373" s="63"/>
      <c r="L373" s="65"/>
      <c r="M373" s="65">
        <f>SUM(M374,M376)</f>
        <v>119000000</v>
      </c>
      <c r="N373" s="327">
        <f>SUM(N374,N376)</f>
        <v>31000000</v>
      </c>
      <c r="O373" s="207" t="s">
        <v>977</v>
      </c>
      <c r="P373" s="384" t="s">
        <v>505</v>
      </c>
      <c r="Q373" s="384" t="s">
        <v>506</v>
      </c>
      <c r="S373" s="223"/>
    </row>
    <row r="374" spans="1:19" ht="13.2" x14ac:dyDescent="0.25">
      <c r="A374" s="1" t="s">
        <v>268</v>
      </c>
      <c r="B374" s="51" t="s">
        <v>744</v>
      </c>
      <c r="C374" s="52" t="s">
        <v>269</v>
      </c>
      <c r="D374" s="51"/>
      <c r="E374" s="51"/>
      <c r="F374" s="53"/>
      <c r="G374" s="123">
        <f>G375</f>
        <v>30000000</v>
      </c>
      <c r="H374" s="151" t="s">
        <v>744</v>
      </c>
      <c r="I374" s="52" t="s">
        <v>269</v>
      </c>
      <c r="J374" s="51"/>
      <c r="K374" s="51"/>
      <c r="L374" s="53"/>
      <c r="M374" s="53">
        <f>M375</f>
        <v>9000000</v>
      </c>
      <c r="N374" s="324">
        <f>N375</f>
        <v>21000000</v>
      </c>
      <c r="O374" s="207" t="s">
        <v>977</v>
      </c>
      <c r="P374" s="180"/>
      <c r="Q374" s="180"/>
      <c r="R374" s="252" t="s">
        <v>236</v>
      </c>
      <c r="S374" s="223" t="s">
        <v>506</v>
      </c>
    </row>
    <row r="375" spans="1:19" ht="13.2" x14ac:dyDescent="0.25">
      <c r="A375" s="1" t="s">
        <v>270</v>
      </c>
      <c r="B375" s="48"/>
      <c r="C375" s="49" t="s">
        <v>745</v>
      </c>
      <c r="D375" s="48">
        <v>12</v>
      </c>
      <c r="E375" s="48" t="s">
        <v>247</v>
      </c>
      <c r="F375" s="50">
        <v>2500000</v>
      </c>
      <c r="G375" s="122">
        <f>ROUNDDOWN(D375*F375,-3)</f>
        <v>30000000</v>
      </c>
      <c r="H375" s="150"/>
      <c r="I375" s="201" t="s">
        <v>745</v>
      </c>
      <c r="J375" s="389">
        <v>12</v>
      </c>
      <c r="K375" s="202" t="s">
        <v>247</v>
      </c>
      <c r="L375" s="204">
        <v>750000</v>
      </c>
      <c r="M375" s="204">
        <f>ROUNDDOWN(J375*L375,-3)</f>
        <v>9000000</v>
      </c>
      <c r="N375" s="376">
        <f>Matrik[[#This Row],[JUMLAH]]-Matrik[[#This Row],[JUMLAH ]]</f>
        <v>21000000</v>
      </c>
      <c r="O375" s="187" t="str">
        <f>IF(AND(ISBLANK(H375),N375&lt;&gt;0),"Rev detil","")</f>
        <v>Rev detil</v>
      </c>
      <c r="P375" s="180"/>
      <c r="Q375" s="180"/>
    </row>
    <row r="376" spans="1:19" ht="13.2" x14ac:dyDescent="0.25">
      <c r="A376" s="1" t="s">
        <v>271</v>
      </c>
      <c r="B376" s="45" t="s">
        <v>532</v>
      </c>
      <c r="C376" s="46" t="s">
        <v>159</v>
      </c>
      <c r="D376" s="45"/>
      <c r="E376" s="45"/>
      <c r="F376" s="47"/>
      <c r="G376" s="121">
        <f>SUM(G377:G378)</f>
        <v>120000000</v>
      </c>
      <c r="H376" s="149" t="s">
        <v>532</v>
      </c>
      <c r="I376" s="46" t="s">
        <v>159</v>
      </c>
      <c r="J376" s="45"/>
      <c r="K376" s="45"/>
      <c r="L376" s="47"/>
      <c r="M376" s="47">
        <f>SUM(M377:M378)</f>
        <v>110000000</v>
      </c>
      <c r="N376" s="323">
        <f>SUM(N377:N378)</f>
        <v>10000000</v>
      </c>
      <c r="O376" s="207" t="s">
        <v>977</v>
      </c>
      <c r="P376" s="180"/>
      <c r="Q376" s="180"/>
      <c r="R376" s="252" t="s">
        <v>236</v>
      </c>
      <c r="S376" s="223" t="s">
        <v>506</v>
      </c>
    </row>
    <row r="377" spans="1:19" ht="13.2" x14ac:dyDescent="0.25">
      <c r="A377" s="1" t="s">
        <v>272</v>
      </c>
      <c r="B377" s="48"/>
      <c r="C377" s="49" t="s">
        <v>746</v>
      </c>
      <c r="D377" s="48">
        <v>12</v>
      </c>
      <c r="E377" s="48" t="s">
        <v>247</v>
      </c>
      <c r="F377" s="50">
        <v>5000000</v>
      </c>
      <c r="G377" s="122">
        <f>ROUNDDOWN(D377*F377,-3)</f>
        <v>60000000</v>
      </c>
      <c r="H377" s="150"/>
      <c r="I377" s="49" t="s">
        <v>746</v>
      </c>
      <c r="J377" s="48">
        <v>12</v>
      </c>
      <c r="K377" s="48" t="s">
        <v>247</v>
      </c>
      <c r="L377" s="50">
        <v>5000000</v>
      </c>
      <c r="M377" s="50">
        <f>ROUNDDOWN(J377*L377,-3)</f>
        <v>60000000</v>
      </c>
      <c r="N377" s="247">
        <f>Matrik[[#This Row],[JUMLAH]]-Matrik[[#This Row],[JUMLAH ]]</f>
        <v>0</v>
      </c>
      <c r="O377" s="207" t="s">
        <v>977</v>
      </c>
      <c r="P377" s="180"/>
      <c r="Q377" s="180"/>
    </row>
    <row r="378" spans="1:19" ht="13.2" x14ac:dyDescent="0.25">
      <c r="A378" s="1" t="s">
        <v>273</v>
      </c>
      <c r="B378" s="48"/>
      <c r="C378" s="49" t="s">
        <v>747</v>
      </c>
      <c r="D378" s="48">
        <v>1</v>
      </c>
      <c r="E378" s="48" t="s">
        <v>147</v>
      </c>
      <c r="F378" s="50">
        <v>60000000</v>
      </c>
      <c r="G378" s="122">
        <f>ROUNDDOWN(D378*F378,-3)</f>
        <v>60000000</v>
      </c>
      <c r="H378" s="150"/>
      <c r="I378" s="201" t="s">
        <v>747</v>
      </c>
      <c r="J378" s="389">
        <v>1</v>
      </c>
      <c r="K378" s="202" t="s">
        <v>147</v>
      </c>
      <c r="L378" s="204">
        <v>50000000</v>
      </c>
      <c r="M378" s="204">
        <f>ROUNDDOWN(J378*L378,-3)</f>
        <v>50000000</v>
      </c>
      <c r="N378" s="376">
        <f>Matrik[[#This Row],[JUMLAH]]-Matrik[[#This Row],[JUMLAH ]]</f>
        <v>10000000</v>
      </c>
      <c r="O378" s="187" t="str">
        <f>IF(AND(ISBLANK(H378),N378&lt;&gt;0),"Rev detil","")</f>
        <v>Rev detil</v>
      </c>
      <c r="P378" s="180"/>
      <c r="Q378" s="180"/>
    </row>
    <row r="379" spans="1:19" ht="13.2" x14ac:dyDescent="0.25">
      <c r="A379" s="1" t="s">
        <v>274</v>
      </c>
      <c r="B379" s="63" t="s">
        <v>275</v>
      </c>
      <c r="C379" s="64" t="s">
        <v>276</v>
      </c>
      <c r="D379" s="63"/>
      <c r="E379" s="63"/>
      <c r="F379" s="65"/>
      <c r="G379" s="127">
        <f>SUM(G380,G390)</f>
        <v>498162000</v>
      </c>
      <c r="H379" s="155" t="s">
        <v>275</v>
      </c>
      <c r="I379" s="64" t="s">
        <v>276</v>
      </c>
      <c r="J379" s="63"/>
      <c r="K379" s="63"/>
      <c r="L379" s="65"/>
      <c r="M379" s="65">
        <f>SUM(M380,M390)</f>
        <v>386362000</v>
      </c>
      <c r="N379" s="327">
        <f>SUM(N380,N390)</f>
        <v>111800000</v>
      </c>
      <c r="O379" s="207" t="s">
        <v>977</v>
      </c>
      <c r="P379" s="384" t="s">
        <v>505</v>
      </c>
      <c r="Q379" s="384" t="s">
        <v>506</v>
      </c>
      <c r="S379" s="223"/>
    </row>
    <row r="380" spans="1:19" ht="13.2" x14ac:dyDescent="0.25">
      <c r="A380" s="1" t="s">
        <v>277</v>
      </c>
      <c r="B380" s="51" t="s">
        <v>748</v>
      </c>
      <c r="C380" s="52" t="s">
        <v>278</v>
      </c>
      <c r="D380" s="51"/>
      <c r="E380" s="51"/>
      <c r="F380" s="53"/>
      <c r="G380" s="123">
        <f>SUM(G381:G389)</f>
        <v>462162000</v>
      </c>
      <c r="H380" s="151" t="s">
        <v>748</v>
      </c>
      <c r="I380" s="52" t="s">
        <v>278</v>
      </c>
      <c r="J380" s="51"/>
      <c r="K380" s="51"/>
      <c r="L380" s="53"/>
      <c r="M380" s="53">
        <f>SUM(M381:M389)</f>
        <v>350362000</v>
      </c>
      <c r="N380" s="324">
        <f>SUM(N381:N389)</f>
        <v>111800000</v>
      </c>
      <c r="O380" s="207" t="s">
        <v>977</v>
      </c>
      <c r="P380" s="180"/>
      <c r="Q380" s="180"/>
      <c r="R380" s="252" t="s">
        <v>236</v>
      </c>
      <c r="S380" s="223" t="s">
        <v>506</v>
      </c>
    </row>
    <row r="381" spans="1:19" ht="26.4" x14ac:dyDescent="0.25">
      <c r="A381" s="1" t="s">
        <v>279</v>
      </c>
      <c r="B381" s="48"/>
      <c r="C381" s="49" t="s">
        <v>749</v>
      </c>
      <c r="D381" s="48">
        <v>1</v>
      </c>
      <c r="E381" s="48" t="s">
        <v>111</v>
      </c>
      <c r="F381" s="50">
        <v>38730000</v>
      </c>
      <c r="G381" s="122">
        <f t="shared" ref="G381:G389" si="13">ROUNDDOWN(D381*F381,-3)</f>
        <v>38730000</v>
      </c>
      <c r="H381" s="150"/>
      <c r="I381" s="49" t="s">
        <v>749</v>
      </c>
      <c r="J381" s="48">
        <v>1</v>
      </c>
      <c r="K381" s="48" t="s">
        <v>111</v>
      </c>
      <c r="L381" s="50">
        <v>38730000</v>
      </c>
      <c r="M381" s="50">
        <f t="shared" ref="M381:M389" si="14">ROUNDDOWN(J381*L381,-3)</f>
        <v>38730000</v>
      </c>
      <c r="N381" s="247">
        <f>Matrik[[#This Row],[JUMLAH]]-Matrik[[#This Row],[JUMLAH ]]</f>
        <v>0</v>
      </c>
      <c r="O381" s="207" t="s">
        <v>977</v>
      </c>
      <c r="P381" s="180"/>
      <c r="Q381" s="180"/>
    </row>
    <row r="382" spans="1:19" ht="13.2" x14ac:dyDescent="0.25">
      <c r="A382" s="1" t="s">
        <v>280</v>
      </c>
      <c r="B382" s="48"/>
      <c r="C382" s="49" t="s">
        <v>750</v>
      </c>
      <c r="D382" s="48">
        <v>8</v>
      </c>
      <c r="E382" s="48" t="s">
        <v>751</v>
      </c>
      <c r="F382" s="50">
        <v>32850000</v>
      </c>
      <c r="G382" s="122">
        <f t="shared" si="13"/>
        <v>262800000</v>
      </c>
      <c r="H382" s="150"/>
      <c r="I382" s="201" t="s">
        <v>750</v>
      </c>
      <c r="J382" s="389">
        <v>6</v>
      </c>
      <c r="K382" s="202" t="s">
        <v>111</v>
      </c>
      <c r="L382" s="204">
        <v>25000000</v>
      </c>
      <c r="M382" s="204">
        <f t="shared" si="14"/>
        <v>150000000</v>
      </c>
      <c r="N382" s="376">
        <f>Matrik[[#This Row],[JUMLAH]]-Matrik[[#This Row],[JUMLAH ]]</f>
        <v>112800000</v>
      </c>
      <c r="O382" s="187" t="str">
        <f>IF(AND(ISBLANK(H382),N382&lt;&gt;0),"Rev detil","")</f>
        <v>Rev detil</v>
      </c>
      <c r="P382" s="180"/>
      <c r="Q382" s="180"/>
    </row>
    <row r="383" spans="1:19" ht="13.2" x14ac:dyDescent="0.25">
      <c r="A383" s="1" t="s">
        <v>281</v>
      </c>
      <c r="B383" s="48"/>
      <c r="C383" s="49" t="s">
        <v>752</v>
      </c>
      <c r="D383" s="48">
        <v>5</v>
      </c>
      <c r="E383" s="48" t="s">
        <v>111</v>
      </c>
      <c r="F383" s="50">
        <v>3640000</v>
      </c>
      <c r="G383" s="122">
        <f t="shared" si="13"/>
        <v>18200000</v>
      </c>
      <c r="H383" s="150"/>
      <c r="I383" s="49" t="s">
        <v>752</v>
      </c>
      <c r="J383" s="48">
        <v>5</v>
      </c>
      <c r="K383" s="48" t="s">
        <v>111</v>
      </c>
      <c r="L383" s="50">
        <v>3640000</v>
      </c>
      <c r="M383" s="50">
        <f t="shared" si="14"/>
        <v>18200000</v>
      </c>
      <c r="N383" s="247">
        <f>Matrik[[#This Row],[JUMLAH]]-Matrik[[#This Row],[JUMLAH ]]</f>
        <v>0</v>
      </c>
      <c r="O383" s="207" t="s">
        <v>977</v>
      </c>
      <c r="P383" s="180"/>
      <c r="Q383" s="180"/>
    </row>
    <row r="384" spans="1:19" ht="13.2" x14ac:dyDescent="0.25">
      <c r="A384" s="1" t="s">
        <v>282</v>
      </c>
      <c r="B384" s="48"/>
      <c r="C384" s="49" t="s">
        <v>753</v>
      </c>
      <c r="D384" s="48">
        <v>30</v>
      </c>
      <c r="E384" s="48" t="s">
        <v>111</v>
      </c>
      <c r="F384" s="50">
        <v>730000</v>
      </c>
      <c r="G384" s="122">
        <f t="shared" si="13"/>
        <v>21900000</v>
      </c>
      <c r="H384" s="150"/>
      <c r="I384" s="49" t="s">
        <v>753</v>
      </c>
      <c r="J384" s="48">
        <v>30</v>
      </c>
      <c r="K384" s="48" t="s">
        <v>111</v>
      </c>
      <c r="L384" s="50">
        <v>730000</v>
      </c>
      <c r="M384" s="50">
        <f t="shared" si="14"/>
        <v>21900000</v>
      </c>
      <c r="N384" s="247">
        <f>Matrik[[#This Row],[JUMLAH]]-Matrik[[#This Row],[JUMLAH ]]</f>
        <v>0</v>
      </c>
      <c r="O384" s="207" t="s">
        <v>977</v>
      </c>
      <c r="P384" s="180"/>
      <c r="Q384" s="180"/>
    </row>
    <row r="385" spans="1:19" ht="13.2" x14ac:dyDescent="0.25">
      <c r="A385" s="1" t="s">
        <v>283</v>
      </c>
      <c r="B385" s="48"/>
      <c r="C385" s="49" t="s">
        <v>754</v>
      </c>
      <c r="D385" s="48">
        <v>35</v>
      </c>
      <c r="E385" s="48" t="s">
        <v>111</v>
      </c>
      <c r="F385" s="50">
        <v>730000</v>
      </c>
      <c r="G385" s="122">
        <f t="shared" si="13"/>
        <v>25550000</v>
      </c>
      <c r="H385" s="150"/>
      <c r="I385" s="49" t="s">
        <v>754</v>
      </c>
      <c r="J385" s="48">
        <v>35</v>
      </c>
      <c r="K385" s="48" t="s">
        <v>111</v>
      </c>
      <c r="L385" s="50">
        <v>730000</v>
      </c>
      <c r="M385" s="50">
        <f t="shared" si="14"/>
        <v>25550000</v>
      </c>
      <c r="N385" s="247">
        <f>Matrik[[#This Row],[JUMLAH]]-Matrik[[#This Row],[JUMLAH ]]</f>
        <v>0</v>
      </c>
      <c r="O385" s="207" t="s">
        <v>977</v>
      </c>
      <c r="P385" s="180"/>
      <c r="Q385" s="180"/>
    </row>
    <row r="386" spans="1:19" ht="13.2" x14ac:dyDescent="0.25">
      <c r="A386" s="1" t="s">
        <v>284</v>
      </c>
      <c r="B386" s="48"/>
      <c r="C386" s="49" t="s">
        <v>755</v>
      </c>
      <c r="D386" s="48">
        <v>40</v>
      </c>
      <c r="E386" s="48" t="s">
        <v>111</v>
      </c>
      <c r="F386" s="50">
        <v>690000</v>
      </c>
      <c r="G386" s="122">
        <f t="shared" si="13"/>
        <v>27600000</v>
      </c>
      <c r="H386" s="150"/>
      <c r="I386" s="49" t="s">
        <v>755</v>
      </c>
      <c r="J386" s="48">
        <v>40</v>
      </c>
      <c r="K386" s="48" t="s">
        <v>111</v>
      </c>
      <c r="L386" s="50">
        <v>690000</v>
      </c>
      <c r="M386" s="50">
        <f t="shared" si="14"/>
        <v>27600000</v>
      </c>
      <c r="N386" s="247">
        <f>Matrik[[#This Row],[JUMLAH]]-Matrik[[#This Row],[JUMLAH ]]</f>
        <v>0</v>
      </c>
      <c r="O386" s="207" t="s">
        <v>977</v>
      </c>
      <c r="P386" s="180"/>
      <c r="Q386" s="180"/>
    </row>
    <row r="387" spans="1:19" ht="13.2" x14ac:dyDescent="0.25">
      <c r="A387" s="1" t="s">
        <v>285</v>
      </c>
      <c r="B387" s="48"/>
      <c r="C387" s="49" t="s">
        <v>756</v>
      </c>
      <c r="D387" s="48">
        <v>3</v>
      </c>
      <c r="E387" s="48" t="s">
        <v>111</v>
      </c>
      <c r="F387" s="50">
        <v>3500000</v>
      </c>
      <c r="G387" s="122">
        <f t="shared" si="13"/>
        <v>10500000</v>
      </c>
      <c r="H387" s="150"/>
      <c r="I387" s="49" t="s">
        <v>756</v>
      </c>
      <c r="J387" s="48">
        <v>3</v>
      </c>
      <c r="K387" s="48" t="s">
        <v>111</v>
      </c>
      <c r="L387" s="50">
        <v>3500000</v>
      </c>
      <c r="M387" s="50">
        <f t="shared" si="14"/>
        <v>10500000</v>
      </c>
      <c r="N387" s="247">
        <f>Matrik[[#This Row],[JUMLAH]]-Matrik[[#This Row],[JUMLAH ]]</f>
        <v>0</v>
      </c>
      <c r="O387" s="207" t="s">
        <v>977</v>
      </c>
      <c r="P387" s="180"/>
      <c r="Q387" s="180"/>
    </row>
    <row r="388" spans="1:19" ht="13.2" x14ac:dyDescent="0.25">
      <c r="A388" s="1" t="s">
        <v>286</v>
      </c>
      <c r="B388" s="48"/>
      <c r="C388" s="49" t="s">
        <v>757</v>
      </c>
      <c r="D388" s="48">
        <v>6</v>
      </c>
      <c r="E388" s="48" t="s">
        <v>111</v>
      </c>
      <c r="F388" s="50">
        <v>470000</v>
      </c>
      <c r="G388" s="122">
        <f t="shared" si="13"/>
        <v>2820000</v>
      </c>
      <c r="H388" s="150"/>
      <c r="I388" s="49" t="s">
        <v>757</v>
      </c>
      <c r="J388" s="48">
        <v>6</v>
      </c>
      <c r="K388" s="48" t="s">
        <v>111</v>
      </c>
      <c r="L388" s="50">
        <v>470000</v>
      </c>
      <c r="M388" s="50">
        <f t="shared" si="14"/>
        <v>2820000</v>
      </c>
      <c r="N388" s="247">
        <f>Matrik[[#This Row],[JUMLAH]]-Matrik[[#This Row],[JUMLAH ]]</f>
        <v>0</v>
      </c>
      <c r="O388" s="207" t="s">
        <v>977</v>
      </c>
      <c r="P388" s="180"/>
      <c r="Q388" s="180"/>
    </row>
    <row r="389" spans="1:19" ht="13.2" x14ac:dyDescent="0.25">
      <c r="A389" s="1" t="s">
        <v>287</v>
      </c>
      <c r="B389" s="48"/>
      <c r="C389" s="49" t="s">
        <v>758</v>
      </c>
      <c r="D389" s="48">
        <v>1</v>
      </c>
      <c r="E389" s="48" t="s">
        <v>147</v>
      </c>
      <c r="F389" s="50">
        <v>54062000</v>
      </c>
      <c r="G389" s="122">
        <f t="shared" si="13"/>
        <v>54062000</v>
      </c>
      <c r="H389" s="150"/>
      <c r="I389" s="201" t="s">
        <v>758</v>
      </c>
      <c r="J389" s="389">
        <v>1</v>
      </c>
      <c r="K389" s="202" t="s">
        <v>147</v>
      </c>
      <c r="L389" s="204">
        <v>55062000</v>
      </c>
      <c r="M389" s="204">
        <f t="shared" si="14"/>
        <v>55062000</v>
      </c>
      <c r="N389" s="247">
        <f>Matrik[[#This Row],[JUMLAH]]-Matrik[[#This Row],[JUMLAH ]]</f>
        <v>-1000000</v>
      </c>
      <c r="O389" s="207" t="s">
        <v>977</v>
      </c>
      <c r="P389" s="180"/>
      <c r="Q389" s="180"/>
    </row>
    <row r="390" spans="1:19" ht="13.2" x14ac:dyDescent="0.25">
      <c r="A390" s="1" t="s">
        <v>288</v>
      </c>
      <c r="B390" s="51" t="s">
        <v>759</v>
      </c>
      <c r="C390" s="52" t="s">
        <v>289</v>
      </c>
      <c r="D390" s="51"/>
      <c r="E390" s="51"/>
      <c r="F390" s="53"/>
      <c r="G390" s="123">
        <f>G391</f>
        <v>36000000</v>
      </c>
      <c r="H390" s="151" t="s">
        <v>759</v>
      </c>
      <c r="I390" s="52" t="s">
        <v>289</v>
      </c>
      <c r="J390" s="51"/>
      <c r="K390" s="51"/>
      <c r="L390" s="53"/>
      <c r="M390" s="53">
        <f>M391</f>
        <v>36000000</v>
      </c>
      <c r="N390" s="324">
        <f>N391</f>
        <v>0</v>
      </c>
      <c r="O390" s="207" t="s">
        <v>977</v>
      </c>
      <c r="P390" s="180"/>
      <c r="Q390" s="180"/>
      <c r="R390" s="252" t="s">
        <v>236</v>
      </c>
      <c r="S390" s="223" t="s">
        <v>506</v>
      </c>
    </row>
    <row r="391" spans="1:19" ht="13.2" x14ac:dyDescent="0.25">
      <c r="A391" s="1" t="s">
        <v>290</v>
      </c>
      <c r="B391" s="48"/>
      <c r="C391" s="49" t="s">
        <v>760</v>
      </c>
      <c r="D391" s="48">
        <v>24</v>
      </c>
      <c r="E391" s="48" t="s">
        <v>291</v>
      </c>
      <c r="F391" s="50">
        <v>1500000</v>
      </c>
      <c r="G391" s="122">
        <f>ROUNDDOWN(D391*F391,-3)</f>
        <v>36000000</v>
      </c>
      <c r="H391" s="150"/>
      <c r="I391" s="49" t="s">
        <v>760</v>
      </c>
      <c r="J391" s="48">
        <v>24</v>
      </c>
      <c r="K391" s="48" t="s">
        <v>291</v>
      </c>
      <c r="L391" s="50">
        <v>1500000</v>
      </c>
      <c r="M391" s="50">
        <f>ROUNDDOWN(J391*L391,-3)</f>
        <v>36000000</v>
      </c>
      <c r="N391" s="247">
        <f>Matrik[[#This Row],[JUMLAH]]-Matrik[[#This Row],[JUMLAH ]]</f>
        <v>0</v>
      </c>
      <c r="O391" s="178" t="str">
        <f>IF(AND(ISBLANK(H391),N391&lt;&gt;0),"Rev","")</f>
        <v/>
      </c>
      <c r="P391" s="180"/>
      <c r="Q391" s="180"/>
    </row>
    <row r="392" spans="1:19" ht="26.4" x14ac:dyDescent="0.25">
      <c r="A392" s="1" t="s">
        <v>292</v>
      </c>
      <c r="B392" s="42" t="s">
        <v>293</v>
      </c>
      <c r="C392" s="43" t="s">
        <v>294</v>
      </c>
      <c r="D392" s="42"/>
      <c r="E392" s="42"/>
      <c r="F392" s="44"/>
      <c r="G392" s="120">
        <f>SUM(G393,G395)</f>
        <v>137396000</v>
      </c>
      <c r="H392" s="148" t="s">
        <v>293</v>
      </c>
      <c r="I392" s="43" t="s">
        <v>294</v>
      </c>
      <c r="J392" s="42"/>
      <c r="K392" s="42"/>
      <c r="L392" s="44"/>
      <c r="M392" s="44">
        <f>SUM(M393,M395)</f>
        <v>137396000</v>
      </c>
      <c r="N392" s="313">
        <f>SUM(N393,N395)</f>
        <v>0</v>
      </c>
      <c r="O392" s="207" t="s">
        <v>977</v>
      </c>
      <c r="P392" s="384" t="s">
        <v>505</v>
      </c>
      <c r="Q392" s="384" t="s">
        <v>506</v>
      </c>
      <c r="S392" s="223"/>
    </row>
    <row r="393" spans="1:19" ht="13.2" x14ac:dyDescent="0.25">
      <c r="A393" s="1" t="s">
        <v>295</v>
      </c>
      <c r="B393" s="45" t="s">
        <v>716</v>
      </c>
      <c r="C393" s="46" t="s">
        <v>241</v>
      </c>
      <c r="D393" s="45"/>
      <c r="E393" s="45"/>
      <c r="F393" s="47"/>
      <c r="G393" s="121">
        <f>G394</f>
        <v>79060000</v>
      </c>
      <c r="H393" s="149" t="s">
        <v>716</v>
      </c>
      <c r="I393" s="46" t="s">
        <v>241</v>
      </c>
      <c r="J393" s="45"/>
      <c r="K393" s="45"/>
      <c r="L393" s="47"/>
      <c r="M393" s="47">
        <f>M394</f>
        <v>79060000</v>
      </c>
      <c r="N393" s="323">
        <f>N394</f>
        <v>0</v>
      </c>
      <c r="O393" s="208"/>
      <c r="P393" s="180"/>
      <c r="Q393" s="180"/>
      <c r="R393" s="252" t="s">
        <v>236</v>
      </c>
      <c r="S393" s="223" t="s">
        <v>506</v>
      </c>
    </row>
    <row r="394" spans="1:19" ht="13.2" x14ac:dyDescent="0.25">
      <c r="A394" s="1" t="s">
        <v>296</v>
      </c>
      <c r="B394" s="48"/>
      <c r="C394" s="49" t="s">
        <v>761</v>
      </c>
      <c r="D394" s="48">
        <v>118</v>
      </c>
      <c r="E394" s="48" t="s">
        <v>297</v>
      </c>
      <c r="F394" s="50">
        <v>670000</v>
      </c>
      <c r="G394" s="122">
        <f>ROUNDDOWN(D394*F394,-3)</f>
        <v>79060000</v>
      </c>
      <c r="H394" s="150"/>
      <c r="I394" s="49" t="s">
        <v>761</v>
      </c>
      <c r="J394" s="48">
        <v>118</v>
      </c>
      <c r="K394" s="48" t="s">
        <v>297</v>
      </c>
      <c r="L394" s="50">
        <v>670000</v>
      </c>
      <c r="M394" s="50">
        <f>ROUNDDOWN(J394*L394,-3)</f>
        <v>79060000</v>
      </c>
      <c r="N394" s="247">
        <f>Matrik[[#This Row],[JUMLAH]]-Matrik[[#This Row],[JUMLAH ]]</f>
        <v>0</v>
      </c>
      <c r="O394" s="178" t="str">
        <f>IF(AND(ISBLANK(H394),N394&lt;&gt;0),"Rev","")</f>
        <v/>
      </c>
      <c r="P394" s="180"/>
      <c r="Q394" s="180"/>
    </row>
    <row r="395" spans="1:19" ht="13.2" x14ac:dyDescent="0.25">
      <c r="A395" s="1" t="s">
        <v>298</v>
      </c>
      <c r="B395" s="51" t="s">
        <v>762</v>
      </c>
      <c r="C395" s="52" t="s">
        <v>299</v>
      </c>
      <c r="D395" s="51"/>
      <c r="E395" s="51"/>
      <c r="F395" s="53"/>
      <c r="G395" s="123">
        <f>SUM(G396:G405)</f>
        <v>58336000</v>
      </c>
      <c r="H395" s="151" t="s">
        <v>762</v>
      </c>
      <c r="I395" s="52" t="s">
        <v>299</v>
      </c>
      <c r="J395" s="51"/>
      <c r="K395" s="51"/>
      <c r="L395" s="53"/>
      <c r="M395" s="53">
        <f>SUM(M396:M405)</f>
        <v>58336000</v>
      </c>
      <c r="N395" s="324">
        <f>SUM(N396:N405)</f>
        <v>0</v>
      </c>
      <c r="O395" s="209"/>
      <c r="P395" s="180"/>
      <c r="Q395" s="180"/>
      <c r="R395" s="252" t="s">
        <v>236</v>
      </c>
      <c r="S395" s="223" t="s">
        <v>506</v>
      </c>
    </row>
    <row r="396" spans="1:19" ht="13.2" x14ac:dyDescent="0.25">
      <c r="A396" s="1" t="s">
        <v>300</v>
      </c>
      <c r="B396" s="48"/>
      <c r="C396" s="49" t="s">
        <v>763</v>
      </c>
      <c r="D396" s="48">
        <v>12</v>
      </c>
      <c r="E396" s="48" t="s">
        <v>184</v>
      </c>
      <c r="F396" s="50">
        <v>2920000</v>
      </c>
      <c r="G396" s="122">
        <f t="shared" ref="G396:G405" si="15">ROUNDDOWN(D396*F396,-3)</f>
        <v>35040000</v>
      </c>
      <c r="H396" s="150"/>
      <c r="I396" s="49" t="s">
        <v>763</v>
      </c>
      <c r="J396" s="48">
        <v>12</v>
      </c>
      <c r="K396" s="48" t="s">
        <v>184</v>
      </c>
      <c r="L396" s="50">
        <v>2920000</v>
      </c>
      <c r="M396" s="50">
        <f t="shared" ref="M396:M405" si="16">ROUNDDOWN(J396*L396,-3)</f>
        <v>35040000</v>
      </c>
      <c r="N396" s="247">
        <f>Matrik[[#This Row],[JUMLAH]]-Matrik[[#This Row],[JUMLAH ]]</f>
        <v>0</v>
      </c>
      <c r="O396" s="178" t="str">
        <f t="shared" ref="O396:O405" si="17">IF(AND(ISBLANK(H396),N396&lt;&gt;0),"Rev","")</f>
        <v/>
      </c>
      <c r="P396" s="180"/>
      <c r="Q396" s="180"/>
    </row>
    <row r="397" spans="1:19" ht="13.2" x14ac:dyDescent="0.25">
      <c r="A397" s="1" t="s">
        <v>301</v>
      </c>
      <c r="B397" s="48"/>
      <c r="C397" s="49" t="s">
        <v>764</v>
      </c>
      <c r="D397" s="48">
        <v>12</v>
      </c>
      <c r="E397" s="48" t="s">
        <v>184</v>
      </c>
      <c r="F397" s="50">
        <v>324000</v>
      </c>
      <c r="G397" s="122">
        <f t="shared" si="15"/>
        <v>3888000</v>
      </c>
      <c r="H397" s="150"/>
      <c r="I397" s="49" t="s">
        <v>764</v>
      </c>
      <c r="J397" s="48">
        <v>12</v>
      </c>
      <c r="K397" s="48" t="s">
        <v>184</v>
      </c>
      <c r="L397" s="50">
        <v>324000</v>
      </c>
      <c r="M397" s="50">
        <f t="shared" si="16"/>
        <v>3888000</v>
      </c>
      <c r="N397" s="247">
        <f>Matrik[[#This Row],[JUMLAH]]-Matrik[[#This Row],[JUMLAH ]]</f>
        <v>0</v>
      </c>
      <c r="O397" s="178" t="str">
        <f t="shared" si="17"/>
        <v/>
      </c>
      <c r="P397" s="180"/>
      <c r="Q397" s="180"/>
    </row>
    <row r="398" spans="1:19" ht="13.2" x14ac:dyDescent="0.25">
      <c r="A398" s="1" t="s">
        <v>302</v>
      </c>
      <c r="B398" s="48"/>
      <c r="C398" s="49" t="s">
        <v>765</v>
      </c>
      <c r="D398" s="48">
        <v>12</v>
      </c>
      <c r="E398" s="48" t="s">
        <v>184</v>
      </c>
      <c r="F398" s="50">
        <v>324000</v>
      </c>
      <c r="G398" s="122">
        <f t="shared" si="15"/>
        <v>3888000</v>
      </c>
      <c r="H398" s="150"/>
      <c r="I398" s="49" t="s">
        <v>765</v>
      </c>
      <c r="J398" s="48">
        <v>12</v>
      </c>
      <c r="K398" s="48" t="s">
        <v>184</v>
      </c>
      <c r="L398" s="50">
        <v>324000</v>
      </c>
      <c r="M398" s="50">
        <f t="shared" si="16"/>
        <v>3888000</v>
      </c>
      <c r="N398" s="247">
        <f>Matrik[[#This Row],[JUMLAH]]-Matrik[[#This Row],[JUMLAH ]]</f>
        <v>0</v>
      </c>
      <c r="O398" s="178" t="str">
        <f t="shared" si="17"/>
        <v/>
      </c>
      <c r="P398" s="180"/>
      <c r="Q398" s="180"/>
    </row>
    <row r="399" spans="1:19" ht="13.2" x14ac:dyDescent="0.25">
      <c r="A399" s="1" t="s">
        <v>303</v>
      </c>
      <c r="B399" s="48"/>
      <c r="C399" s="49" t="s">
        <v>766</v>
      </c>
      <c r="D399" s="48">
        <v>12</v>
      </c>
      <c r="E399" s="48" t="s">
        <v>184</v>
      </c>
      <c r="F399" s="50">
        <v>680000</v>
      </c>
      <c r="G399" s="122">
        <f t="shared" si="15"/>
        <v>8160000</v>
      </c>
      <c r="H399" s="150"/>
      <c r="I399" s="49" t="s">
        <v>766</v>
      </c>
      <c r="J399" s="48">
        <v>12</v>
      </c>
      <c r="K399" s="48" t="s">
        <v>184</v>
      </c>
      <c r="L399" s="50">
        <v>680000</v>
      </c>
      <c r="M399" s="50">
        <f t="shared" si="16"/>
        <v>8160000</v>
      </c>
      <c r="N399" s="247">
        <f>Matrik[[#This Row],[JUMLAH]]-Matrik[[#This Row],[JUMLAH ]]</f>
        <v>0</v>
      </c>
      <c r="O399" s="178" t="str">
        <f t="shared" si="17"/>
        <v/>
      </c>
      <c r="P399" s="180"/>
      <c r="Q399" s="180"/>
    </row>
    <row r="400" spans="1:19" ht="13.2" x14ac:dyDescent="0.25">
      <c r="A400" s="1" t="s">
        <v>304</v>
      </c>
      <c r="B400" s="48"/>
      <c r="C400" s="49" t="s">
        <v>767</v>
      </c>
      <c r="D400" s="48">
        <v>12</v>
      </c>
      <c r="E400" s="48" t="s">
        <v>184</v>
      </c>
      <c r="F400" s="50">
        <v>200000</v>
      </c>
      <c r="G400" s="122">
        <f t="shared" si="15"/>
        <v>2400000</v>
      </c>
      <c r="H400" s="150"/>
      <c r="I400" s="49" t="s">
        <v>767</v>
      </c>
      <c r="J400" s="48">
        <v>12</v>
      </c>
      <c r="K400" s="48" t="s">
        <v>184</v>
      </c>
      <c r="L400" s="50">
        <v>200000</v>
      </c>
      <c r="M400" s="50">
        <f t="shared" si="16"/>
        <v>2400000</v>
      </c>
      <c r="N400" s="247">
        <f>Matrik[[#This Row],[JUMLAH]]-Matrik[[#This Row],[JUMLAH ]]</f>
        <v>0</v>
      </c>
      <c r="O400" s="178" t="str">
        <f t="shared" si="17"/>
        <v/>
      </c>
      <c r="P400" s="180"/>
      <c r="Q400" s="180"/>
    </row>
    <row r="401" spans="1:19" ht="13.2" x14ac:dyDescent="0.25">
      <c r="A401" s="1" t="s">
        <v>305</v>
      </c>
      <c r="B401" s="48"/>
      <c r="C401" s="49" t="s">
        <v>768</v>
      </c>
      <c r="D401" s="48">
        <v>12</v>
      </c>
      <c r="E401" s="48" t="s">
        <v>184</v>
      </c>
      <c r="F401" s="50">
        <v>80000</v>
      </c>
      <c r="G401" s="122">
        <f t="shared" si="15"/>
        <v>960000</v>
      </c>
      <c r="H401" s="150"/>
      <c r="I401" s="49" t="s">
        <v>768</v>
      </c>
      <c r="J401" s="48">
        <v>12</v>
      </c>
      <c r="K401" s="48" t="s">
        <v>184</v>
      </c>
      <c r="L401" s="50">
        <v>80000</v>
      </c>
      <c r="M401" s="50">
        <f t="shared" si="16"/>
        <v>960000</v>
      </c>
      <c r="N401" s="247">
        <f>Matrik[[#This Row],[JUMLAH]]-Matrik[[#This Row],[JUMLAH ]]</f>
        <v>0</v>
      </c>
      <c r="O401" s="178" t="str">
        <f t="shared" si="17"/>
        <v/>
      </c>
      <c r="P401" s="180"/>
      <c r="Q401" s="180"/>
    </row>
    <row r="402" spans="1:19" ht="13.2" x14ac:dyDescent="0.25">
      <c r="A402" s="1" t="s">
        <v>306</v>
      </c>
      <c r="B402" s="48"/>
      <c r="C402" s="49" t="s">
        <v>769</v>
      </c>
      <c r="D402" s="48">
        <v>12</v>
      </c>
      <c r="E402" s="48" t="s">
        <v>184</v>
      </c>
      <c r="F402" s="50">
        <v>200000</v>
      </c>
      <c r="G402" s="122">
        <f t="shared" si="15"/>
        <v>2400000</v>
      </c>
      <c r="H402" s="150"/>
      <c r="I402" s="49" t="s">
        <v>769</v>
      </c>
      <c r="J402" s="48">
        <v>12</v>
      </c>
      <c r="K402" s="48" t="s">
        <v>184</v>
      </c>
      <c r="L402" s="50">
        <v>200000</v>
      </c>
      <c r="M402" s="50">
        <f t="shared" si="16"/>
        <v>2400000</v>
      </c>
      <c r="N402" s="247">
        <f>Matrik[[#This Row],[JUMLAH]]-Matrik[[#This Row],[JUMLAH ]]</f>
        <v>0</v>
      </c>
      <c r="O402" s="178" t="str">
        <f t="shared" si="17"/>
        <v/>
      </c>
      <c r="P402" s="180"/>
      <c r="Q402" s="180"/>
    </row>
    <row r="403" spans="1:19" ht="13.2" x14ac:dyDescent="0.25">
      <c r="A403" s="1" t="s">
        <v>307</v>
      </c>
      <c r="B403" s="48"/>
      <c r="C403" s="49" t="s">
        <v>770</v>
      </c>
      <c r="D403" s="48">
        <v>1</v>
      </c>
      <c r="E403" s="48" t="s">
        <v>26</v>
      </c>
      <c r="F403" s="50">
        <v>400000</v>
      </c>
      <c r="G403" s="122">
        <f t="shared" si="15"/>
        <v>400000</v>
      </c>
      <c r="H403" s="150"/>
      <c r="I403" s="49" t="s">
        <v>770</v>
      </c>
      <c r="J403" s="48">
        <v>1</v>
      </c>
      <c r="K403" s="48" t="s">
        <v>26</v>
      </c>
      <c r="L403" s="50">
        <v>400000</v>
      </c>
      <c r="M403" s="50">
        <f t="shared" si="16"/>
        <v>400000</v>
      </c>
      <c r="N403" s="247">
        <f>Matrik[[#This Row],[JUMLAH]]-Matrik[[#This Row],[JUMLAH ]]</f>
        <v>0</v>
      </c>
      <c r="O403" s="178" t="str">
        <f t="shared" si="17"/>
        <v/>
      </c>
      <c r="P403" s="180"/>
      <c r="Q403" s="180"/>
    </row>
    <row r="404" spans="1:19" ht="13.2" x14ac:dyDescent="0.25">
      <c r="A404" s="1" t="s">
        <v>308</v>
      </c>
      <c r="B404" s="48"/>
      <c r="C404" s="49" t="s">
        <v>771</v>
      </c>
      <c r="D404" s="48">
        <v>1</v>
      </c>
      <c r="E404" s="48" t="s">
        <v>26</v>
      </c>
      <c r="F404" s="50">
        <v>300000</v>
      </c>
      <c r="G404" s="122">
        <f t="shared" si="15"/>
        <v>300000</v>
      </c>
      <c r="H404" s="150"/>
      <c r="I404" s="49" t="s">
        <v>771</v>
      </c>
      <c r="J404" s="48">
        <v>1</v>
      </c>
      <c r="K404" s="48" t="s">
        <v>26</v>
      </c>
      <c r="L404" s="50">
        <v>300000</v>
      </c>
      <c r="M404" s="50">
        <f t="shared" si="16"/>
        <v>300000</v>
      </c>
      <c r="N404" s="247">
        <f>Matrik[[#This Row],[JUMLAH]]-Matrik[[#This Row],[JUMLAH ]]</f>
        <v>0</v>
      </c>
      <c r="O404" s="178" t="str">
        <f t="shared" si="17"/>
        <v/>
      </c>
      <c r="P404" s="180"/>
      <c r="Q404" s="180"/>
    </row>
    <row r="405" spans="1:19" ht="13.2" x14ac:dyDescent="0.25">
      <c r="A405" s="1" t="s">
        <v>309</v>
      </c>
      <c r="B405" s="48"/>
      <c r="C405" s="49" t="s">
        <v>772</v>
      </c>
      <c r="D405" s="48">
        <v>3</v>
      </c>
      <c r="E405" s="48" t="s">
        <v>26</v>
      </c>
      <c r="F405" s="50">
        <v>300000</v>
      </c>
      <c r="G405" s="122">
        <f t="shared" si="15"/>
        <v>900000</v>
      </c>
      <c r="H405" s="150"/>
      <c r="I405" s="49" t="s">
        <v>772</v>
      </c>
      <c r="J405" s="48">
        <v>3</v>
      </c>
      <c r="K405" s="48" t="s">
        <v>26</v>
      </c>
      <c r="L405" s="50">
        <v>300000</v>
      </c>
      <c r="M405" s="50">
        <f t="shared" si="16"/>
        <v>900000</v>
      </c>
      <c r="N405" s="247">
        <f>Matrik[[#This Row],[JUMLAH]]-Matrik[[#This Row],[JUMLAH ]]</f>
        <v>0</v>
      </c>
      <c r="O405" s="178" t="str">
        <f t="shared" si="17"/>
        <v/>
      </c>
      <c r="P405" s="180"/>
      <c r="Q405" s="180"/>
    </row>
    <row r="406" spans="1:19" ht="13.2" x14ac:dyDescent="0.25">
      <c r="A406" s="1" t="s">
        <v>310</v>
      </c>
      <c r="B406" s="72" t="s">
        <v>311</v>
      </c>
      <c r="C406" s="73" t="s">
        <v>773</v>
      </c>
      <c r="D406" s="72">
        <v>3</v>
      </c>
      <c r="E406" s="72" t="s">
        <v>774</v>
      </c>
      <c r="F406" s="74"/>
      <c r="G406" s="130">
        <f>G407</f>
        <v>200000000</v>
      </c>
      <c r="H406" s="158" t="s">
        <v>311</v>
      </c>
      <c r="I406" s="73" t="s">
        <v>773</v>
      </c>
      <c r="J406" s="72">
        <v>3</v>
      </c>
      <c r="K406" s="361" t="s">
        <v>774</v>
      </c>
      <c r="L406" s="74"/>
      <c r="M406" s="74">
        <f t="shared" ref="M406:N410" si="18">M407</f>
        <v>200000000</v>
      </c>
      <c r="N406" s="330">
        <f t="shared" si="18"/>
        <v>0</v>
      </c>
      <c r="O406" s="207" t="s">
        <v>977</v>
      </c>
      <c r="P406" s="180"/>
      <c r="Q406" s="180"/>
    </row>
    <row r="407" spans="1:19" ht="13.2" x14ac:dyDescent="0.25">
      <c r="A407" s="1" t="s">
        <v>312</v>
      </c>
      <c r="B407" s="75" t="s">
        <v>313</v>
      </c>
      <c r="C407" s="76" t="s">
        <v>314</v>
      </c>
      <c r="D407" s="75">
        <v>2</v>
      </c>
      <c r="E407" s="75" t="s">
        <v>111</v>
      </c>
      <c r="F407" s="77"/>
      <c r="G407" s="77">
        <f>G408</f>
        <v>200000000</v>
      </c>
      <c r="H407" s="75" t="s">
        <v>313</v>
      </c>
      <c r="I407" s="76" t="s">
        <v>314</v>
      </c>
      <c r="J407" s="75">
        <v>2</v>
      </c>
      <c r="K407" s="75" t="s">
        <v>111</v>
      </c>
      <c r="L407" s="77"/>
      <c r="M407" s="77">
        <f t="shared" si="18"/>
        <v>200000000</v>
      </c>
      <c r="N407" s="331">
        <f t="shared" si="18"/>
        <v>0</v>
      </c>
      <c r="O407" s="214"/>
      <c r="P407" s="180"/>
      <c r="Q407" s="180"/>
    </row>
    <row r="408" spans="1:19" ht="26.4" x14ac:dyDescent="0.25">
      <c r="A408" s="1" t="s">
        <v>775</v>
      </c>
      <c r="B408" s="287" t="s">
        <v>776</v>
      </c>
      <c r="C408" s="288" t="s">
        <v>777</v>
      </c>
      <c r="D408" s="287"/>
      <c r="E408" s="287" t="s">
        <v>553</v>
      </c>
      <c r="F408" s="289"/>
      <c r="G408" s="290">
        <f>G409</f>
        <v>200000000</v>
      </c>
      <c r="H408" s="291" t="s">
        <v>776</v>
      </c>
      <c r="I408" s="288" t="s">
        <v>777</v>
      </c>
      <c r="J408" s="287"/>
      <c r="K408" s="287" t="s">
        <v>553</v>
      </c>
      <c r="L408" s="289"/>
      <c r="M408" s="289">
        <f t="shared" si="18"/>
        <v>200000000</v>
      </c>
      <c r="N408" s="337">
        <f t="shared" si="18"/>
        <v>0</v>
      </c>
      <c r="O408" s="212"/>
      <c r="P408" s="180"/>
      <c r="Q408" s="180"/>
    </row>
    <row r="409" spans="1:19" ht="26.4" x14ac:dyDescent="0.25">
      <c r="A409" s="1" t="s">
        <v>778</v>
      </c>
      <c r="B409" s="54" t="s">
        <v>21</v>
      </c>
      <c r="C409" s="55" t="s">
        <v>777</v>
      </c>
      <c r="D409" s="54"/>
      <c r="E409" s="54"/>
      <c r="F409" s="56"/>
      <c r="G409" s="124">
        <f>G410</f>
        <v>200000000</v>
      </c>
      <c r="H409" s="152" t="s">
        <v>21</v>
      </c>
      <c r="I409" s="55" t="s">
        <v>777</v>
      </c>
      <c r="J409" s="54"/>
      <c r="K409" s="54"/>
      <c r="L409" s="56"/>
      <c r="M409" s="56">
        <f t="shared" si="18"/>
        <v>200000000</v>
      </c>
      <c r="N409" s="326">
        <f t="shared" si="18"/>
        <v>0</v>
      </c>
      <c r="O409" s="210"/>
      <c r="P409" s="384" t="s">
        <v>505</v>
      </c>
      <c r="Q409" s="384" t="s">
        <v>506</v>
      </c>
      <c r="S409" s="223"/>
    </row>
    <row r="410" spans="1:19" ht="13.2" x14ac:dyDescent="0.25">
      <c r="A410" s="1" t="s">
        <v>779</v>
      </c>
      <c r="B410" s="51" t="s">
        <v>607</v>
      </c>
      <c r="C410" s="52" t="s">
        <v>118</v>
      </c>
      <c r="D410" s="51"/>
      <c r="E410" s="51"/>
      <c r="F410" s="53"/>
      <c r="G410" s="123">
        <f>G411</f>
        <v>200000000</v>
      </c>
      <c r="H410" s="151" t="s">
        <v>607</v>
      </c>
      <c r="I410" s="52" t="s">
        <v>118</v>
      </c>
      <c r="J410" s="51"/>
      <c r="K410" s="51"/>
      <c r="L410" s="53"/>
      <c r="M410" s="53">
        <f t="shared" si="18"/>
        <v>200000000</v>
      </c>
      <c r="N410" s="324">
        <f t="shared" si="18"/>
        <v>0</v>
      </c>
      <c r="O410" s="209"/>
      <c r="P410" s="180"/>
      <c r="Q410" s="180"/>
      <c r="R410" s="252" t="s">
        <v>1011</v>
      </c>
      <c r="S410" s="223" t="s">
        <v>506</v>
      </c>
    </row>
    <row r="411" spans="1:19" ht="13.2" x14ac:dyDescent="0.25">
      <c r="A411" s="1" t="s">
        <v>780</v>
      </c>
      <c r="B411" s="48"/>
      <c r="C411" s="49" t="s">
        <v>781</v>
      </c>
      <c r="D411" s="48">
        <v>1</v>
      </c>
      <c r="E411" s="48" t="s">
        <v>120</v>
      </c>
      <c r="F411" s="50">
        <v>200000000</v>
      </c>
      <c r="G411" s="122">
        <f>ROUNDDOWN(D411*F411,-3)</f>
        <v>200000000</v>
      </c>
      <c r="H411" s="150"/>
      <c r="I411" s="49" t="s">
        <v>781</v>
      </c>
      <c r="J411" s="48">
        <v>1</v>
      </c>
      <c r="K411" s="48" t="s">
        <v>120</v>
      </c>
      <c r="L411" s="50">
        <v>200000000</v>
      </c>
      <c r="M411" s="50">
        <f>ROUNDDOWN(J411*L411,-3)</f>
        <v>200000000</v>
      </c>
      <c r="N411" s="247">
        <f>Matrik[[#This Row],[JUMLAH]]-Matrik[[#This Row],[JUMLAH ]]</f>
        <v>0</v>
      </c>
      <c r="O411" s="178" t="str">
        <f>IF(AND(ISBLANK(H411),N411&lt;&gt;0),"Rev","")</f>
        <v/>
      </c>
      <c r="P411" s="180"/>
      <c r="Q411" s="180"/>
    </row>
    <row r="412" spans="1:19" ht="52.8" x14ac:dyDescent="0.25">
      <c r="A412" s="1" t="s">
        <v>315</v>
      </c>
      <c r="B412" s="100" t="s">
        <v>316</v>
      </c>
      <c r="C412" s="101" t="s">
        <v>782</v>
      </c>
      <c r="D412" s="100">
        <v>7</v>
      </c>
      <c r="E412" s="379" t="s">
        <v>783</v>
      </c>
      <c r="F412" s="379"/>
      <c r="G412" s="139">
        <f>SUM(G413,G528,G576)</f>
        <v>2633607000</v>
      </c>
      <c r="H412" s="168" t="s">
        <v>316</v>
      </c>
      <c r="I412" s="101" t="s">
        <v>782</v>
      </c>
      <c r="J412" s="100">
        <v>7</v>
      </c>
      <c r="K412" s="184" t="s">
        <v>783</v>
      </c>
      <c r="L412" s="184"/>
      <c r="M412" s="102">
        <f>SUM(M413,M528,M576)</f>
        <v>2246974000</v>
      </c>
      <c r="N412" s="340">
        <f>SUM(N413,N528,N576)</f>
        <v>386633000</v>
      </c>
      <c r="O412" s="207" t="s">
        <v>977</v>
      </c>
      <c r="P412" s="180"/>
      <c r="Q412" s="180"/>
    </row>
    <row r="413" spans="1:19" ht="13.2" x14ac:dyDescent="0.25">
      <c r="A413" s="1" t="s">
        <v>318</v>
      </c>
      <c r="B413" s="75" t="s">
        <v>319</v>
      </c>
      <c r="C413" s="76" t="s">
        <v>320</v>
      </c>
      <c r="D413" s="75">
        <v>2</v>
      </c>
      <c r="E413" s="75" t="s">
        <v>317</v>
      </c>
      <c r="F413" s="77"/>
      <c r="G413" s="131">
        <f>G414</f>
        <v>1331072000</v>
      </c>
      <c r="H413" s="159" t="s">
        <v>319</v>
      </c>
      <c r="I413" s="76" t="s">
        <v>320</v>
      </c>
      <c r="J413" s="75">
        <v>2</v>
      </c>
      <c r="K413" s="75" t="s">
        <v>317</v>
      </c>
      <c r="L413" s="77"/>
      <c r="M413" s="77">
        <f>M414</f>
        <v>1180814000</v>
      </c>
      <c r="N413" s="331">
        <f>N414</f>
        <v>150258000</v>
      </c>
      <c r="O413" s="207" t="s">
        <v>977</v>
      </c>
      <c r="P413" s="180"/>
      <c r="Q413" s="180"/>
    </row>
    <row r="414" spans="1:19" ht="26.4" x14ac:dyDescent="0.25">
      <c r="A414" s="1" t="s">
        <v>321</v>
      </c>
      <c r="B414" s="287" t="s">
        <v>605</v>
      </c>
      <c r="C414" s="288" t="s">
        <v>322</v>
      </c>
      <c r="D414" s="287"/>
      <c r="E414" s="287" t="s">
        <v>553</v>
      </c>
      <c r="F414" s="289"/>
      <c r="G414" s="290">
        <f>SUM(G415,G426,G439,G452,G460,G468)</f>
        <v>1331072000</v>
      </c>
      <c r="H414" s="291" t="s">
        <v>605</v>
      </c>
      <c r="I414" s="288" t="s">
        <v>322</v>
      </c>
      <c r="J414" s="287"/>
      <c r="K414" s="287" t="s">
        <v>553</v>
      </c>
      <c r="L414" s="289"/>
      <c r="M414" s="289">
        <f>SUM(M415,M426,M439,M452,M460,M468,M484,M500,M516)</f>
        <v>1180814000</v>
      </c>
      <c r="N414" s="337">
        <f>SUM(N415,N426,N439,N452,N460,N468,N484,N500,N516)</f>
        <v>150258000</v>
      </c>
      <c r="O414" s="207" t="s">
        <v>977</v>
      </c>
      <c r="P414" s="180"/>
      <c r="Q414" s="180"/>
    </row>
    <row r="415" spans="1:19" ht="13.2" x14ac:dyDescent="0.25">
      <c r="A415" s="1" t="s">
        <v>323</v>
      </c>
      <c r="B415" s="63" t="s">
        <v>21</v>
      </c>
      <c r="C415" s="64" t="s">
        <v>784</v>
      </c>
      <c r="D415" s="63"/>
      <c r="E415" s="63"/>
      <c r="F415" s="65"/>
      <c r="G415" s="127">
        <f>SUM(G416,G422,G424)</f>
        <v>189750000</v>
      </c>
      <c r="H415" s="155" t="s">
        <v>21</v>
      </c>
      <c r="I415" s="64" t="s">
        <v>784</v>
      </c>
      <c r="J415" s="63"/>
      <c r="K415" s="63"/>
      <c r="L415" s="65"/>
      <c r="M415" s="65">
        <f>SUM(M416,M422,M424)</f>
        <v>101322000</v>
      </c>
      <c r="N415" s="327">
        <f>SUM(N416,N422,N424)</f>
        <v>88428000</v>
      </c>
      <c r="O415" s="207" t="s">
        <v>977</v>
      </c>
      <c r="P415" s="384" t="s">
        <v>507</v>
      </c>
      <c r="Q415" s="384" t="s">
        <v>508</v>
      </c>
      <c r="S415" s="223"/>
    </row>
    <row r="416" spans="1:19" ht="13.2" x14ac:dyDescent="0.25">
      <c r="A416" s="1" t="s">
        <v>324</v>
      </c>
      <c r="B416" s="51" t="s">
        <v>523</v>
      </c>
      <c r="C416" s="52" t="s">
        <v>24</v>
      </c>
      <c r="D416" s="51"/>
      <c r="E416" s="51"/>
      <c r="F416" s="53"/>
      <c r="G416" s="123">
        <f>SUM(G417:G421)</f>
        <v>58750000</v>
      </c>
      <c r="H416" s="151" t="s">
        <v>523</v>
      </c>
      <c r="I416" s="52" t="s">
        <v>24</v>
      </c>
      <c r="J416" s="51"/>
      <c r="K416" s="51"/>
      <c r="L416" s="53"/>
      <c r="M416" s="53">
        <f>SUM(M417:M421)</f>
        <v>43500000</v>
      </c>
      <c r="N416" s="324">
        <f>SUM(N417:N421)</f>
        <v>15250000</v>
      </c>
      <c r="O416" s="207" t="s">
        <v>977</v>
      </c>
      <c r="P416" s="180"/>
      <c r="Q416" s="180"/>
      <c r="R416" s="4" t="s">
        <v>322</v>
      </c>
      <c r="S416" s="223" t="s">
        <v>508</v>
      </c>
    </row>
    <row r="417" spans="1:19" ht="13.2" x14ac:dyDescent="0.25">
      <c r="A417" s="1" t="s">
        <v>325</v>
      </c>
      <c r="B417" s="48"/>
      <c r="C417" s="49" t="s">
        <v>554</v>
      </c>
      <c r="D417" s="48">
        <v>230</v>
      </c>
      <c r="E417" s="48" t="s">
        <v>26</v>
      </c>
      <c r="F417" s="50">
        <v>75000</v>
      </c>
      <c r="G417" s="122">
        <f>ROUNDDOWN(D417*F417,-3)</f>
        <v>17250000</v>
      </c>
      <c r="H417" s="150"/>
      <c r="I417" s="201" t="s">
        <v>554</v>
      </c>
      <c r="J417" s="389">
        <v>100</v>
      </c>
      <c r="K417" s="202" t="s">
        <v>26</v>
      </c>
      <c r="L417" s="204">
        <v>75000</v>
      </c>
      <c r="M417" s="204">
        <f>ROUNDDOWN(J417*L417,-3)</f>
        <v>7500000</v>
      </c>
      <c r="N417" s="376">
        <f>Matrik[[#This Row],[JUMLAH]]-Matrik[[#This Row],[JUMLAH ]]</f>
        <v>9750000</v>
      </c>
      <c r="O417" s="187" t="str">
        <f>IF(AND(ISBLANK(H417),N417&lt;&gt;0),"Rev detil","")</f>
        <v>Rev detil</v>
      </c>
      <c r="P417" s="180"/>
      <c r="Q417" s="180"/>
    </row>
    <row r="418" spans="1:19" ht="13.2" x14ac:dyDescent="0.25">
      <c r="A418" s="1" t="s">
        <v>785</v>
      </c>
      <c r="B418" s="48"/>
      <c r="C418" s="49" t="s">
        <v>555</v>
      </c>
      <c r="D418" s="48">
        <v>8</v>
      </c>
      <c r="E418" s="48" t="s">
        <v>120</v>
      </c>
      <c r="F418" s="50">
        <v>1500000</v>
      </c>
      <c r="G418" s="122">
        <f>ROUNDDOWN(D418*F418,-3)</f>
        <v>12000000</v>
      </c>
      <c r="H418" s="150"/>
      <c r="I418" s="49" t="s">
        <v>555</v>
      </c>
      <c r="J418" s="48">
        <v>8</v>
      </c>
      <c r="K418" s="48" t="s">
        <v>120</v>
      </c>
      <c r="L418" s="50">
        <v>1500000</v>
      </c>
      <c r="M418" s="50">
        <f>ROUNDDOWN(J418*L418,-3)</f>
        <v>12000000</v>
      </c>
      <c r="N418" s="376">
        <f>Matrik[[#This Row],[JUMLAH]]-Matrik[[#This Row],[JUMLAH ]]</f>
        <v>0</v>
      </c>
      <c r="O418" s="187" t="str">
        <f>IF(AND(ISBLANK(H418),N418&lt;&gt;0),"Rev detil","")</f>
        <v/>
      </c>
      <c r="P418" s="180"/>
      <c r="Q418" s="180"/>
    </row>
    <row r="419" spans="1:19" ht="13.2" x14ac:dyDescent="0.25">
      <c r="A419" s="1" t="s">
        <v>786</v>
      </c>
      <c r="B419" s="48"/>
      <c r="C419" s="49" t="s">
        <v>556</v>
      </c>
      <c r="D419" s="48">
        <v>8</v>
      </c>
      <c r="E419" s="48" t="s">
        <v>120</v>
      </c>
      <c r="F419" s="50">
        <v>1500000</v>
      </c>
      <c r="G419" s="122">
        <f>ROUNDDOWN(D419*F419,-3)</f>
        <v>12000000</v>
      </c>
      <c r="H419" s="150"/>
      <c r="I419" s="49" t="s">
        <v>556</v>
      </c>
      <c r="J419" s="48">
        <v>8</v>
      </c>
      <c r="K419" s="48" t="s">
        <v>120</v>
      </c>
      <c r="L419" s="50">
        <v>1500000</v>
      </c>
      <c r="M419" s="50">
        <f>ROUNDDOWN(J419*L419,-3)</f>
        <v>12000000</v>
      </c>
      <c r="N419" s="376">
        <f>Matrik[[#This Row],[JUMLAH]]-Matrik[[#This Row],[JUMLAH ]]</f>
        <v>0</v>
      </c>
      <c r="O419" s="187" t="str">
        <f>IF(AND(ISBLANK(H419),N419&lt;&gt;0),"Rev detil","")</f>
        <v/>
      </c>
      <c r="P419" s="180"/>
      <c r="Q419" s="180"/>
    </row>
    <row r="420" spans="1:19" ht="13.2" x14ac:dyDescent="0.25">
      <c r="A420" s="1" t="s">
        <v>787</v>
      </c>
      <c r="B420" s="48"/>
      <c r="C420" s="49" t="s">
        <v>557</v>
      </c>
      <c r="D420" s="48">
        <v>8</v>
      </c>
      <c r="E420" s="48" t="s">
        <v>120</v>
      </c>
      <c r="F420" s="50">
        <v>1000000</v>
      </c>
      <c r="G420" s="122">
        <f>ROUNDDOWN(D420*F420,-3)</f>
        <v>8000000</v>
      </c>
      <c r="H420" s="150"/>
      <c r="I420" s="49" t="s">
        <v>557</v>
      </c>
      <c r="J420" s="48">
        <v>8</v>
      </c>
      <c r="K420" s="48" t="s">
        <v>120</v>
      </c>
      <c r="L420" s="50">
        <v>1000000</v>
      </c>
      <c r="M420" s="50">
        <f>ROUNDDOWN(J420*L420,-3)</f>
        <v>8000000</v>
      </c>
      <c r="N420" s="376">
        <f>Matrik[[#This Row],[JUMLAH]]-Matrik[[#This Row],[JUMLAH ]]</f>
        <v>0</v>
      </c>
      <c r="O420" s="187" t="str">
        <f>IF(AND(ISBLANK(H420),N420&lt;&gt;0),"Rev detil","")</f>
        <v/>
      </c>
      <c r="P420" s="180"/>
      <c r="Q420" s="180"/>
    </row>
    <row r="421" spans="1:19" ht="13.2" x14ac:dyDescent="0.25">
      <c r="A421" s="1" t="s">
        <v>788</v>
      </c>
      <c r="B421" s="48"/>
      <c r="C421" s="49" t="s">
        <v>789</v>
      </c>
      <c r="D421" s="48">
        <v>38</v>
      </c>
      <c r="E421" s="48" t="s">
        <v>59</v>
      </c>
      <c r="F421" s="50">
        <v>250000</v>
      </c>
      <c r="G421" s="122">
        <f>ROUNDDOWN(D421*F421,-3)</f>
        <v>9500000</v>
      </c>
      <c r="H421" s="150"/>
      <c r="I421" s="201" t="s">
        <v>789</v>
      </c>
      <c r="J421" s="389">
        <v>16</v>
      </c>
      <c r="K421" s="202" t="s">
        <v>59</v>
      </c>
      <c r="L421" s="204">
        <v>250000</v>
      </c>
      <c r="M421" s="204">
        <f>ROUNDDOWN(J421*L421,-3)</f>
        <v>4000000</v>
      </c>
      <c r="N421" s="376">
        <f>Matrik[[#This Row],[JUMLAH]]-Matrik[[#This Row],[JUMLAH ]]</f>
        <v>5500000</v>
      </c>
      <c r="O421" s="187" t="str">
        <f>IF(AND(ISBLANK(H421),N421&lt;&gt;0),"Rev detil","")</f>
        <v>Rev detil</v>
      </c>
      <c r="P421" s="180"/>
      <c r="Q421" s="180"/>
    </row>
    <row r="422" spans="1:19" ht="13.2" x14ac:dyDescent="0.25">
      <c r="A422" s="1" t="s">
        <v>326</v>
      </c>
      <c r="B422" s="51" t="s">
        <v>524</v>
      </c>
      <c r="C422" s="52" t="s">
        <v>73</v>
      </c>
      <c r="D422" s="51"/>
      <c r="E422" s="51"/>
      <c r="F422" s="53"/>
      <c r="G422" s="123">
        <f>G423</f>
        <v>1000000</v>
      </c>
      <c r="H422" s="151" t="s">
        <v>524</v>
      </c>
      <c r="I422" s="52" t="s">
        <v>73</v>
      </c>
      <c r="J422" s="51"/>
      <c r="K422" s="51"/>
      <c r="L422" s="53"/>
      <c r="M422" s="53">
        <f>M423</f>
        <v>1000000</v>
      </c>
      <c r="N422" s="324">
        <f>N423</f>
        <v>0</v>
      </c>
      <c r="O422" s="207" t="s">
        <v>977</v>
      </c>
      <c r="P422" s="180"/>
      <c r="Q422" s="180"/>
      <c r="R422" s="4" t="s">
        <v>322</v>
      </c>
      <c r="S422" s="223" t="s">
        <v>508</v>
      </c>
    </row>
    <row r="423" spans="1:19" ht="13.2" x14ac:dyDescent="0.25">
      <c r="A423" s="1" t="s">
        <v>327</v>
      </c>
      <c r="B423" s="48"/>
      <c r="C423" s="49" t="s">
        <v>621</v>
      </c>
      <c r="D423" s="48">
        <v>4</v>
      </c>
      <c r="E423" s="48" t="s">
        <v>120</v>
      </c>
      <c r="F423" s="50">
        <v>250000</v>
      </c>
      <c r="G423" s="122">
        <f>ROUNDDOWN(D423*F423,-3)</f>
        <v>1000000</v>
      </c>
      <c r="H423" s="150"/>
      <c r="I423" s="49" t="s">
        <v>621</v>
      </c>
      <c r="J423" s="48">
        <v>4</v>
      </c>
      <c r="K423" s="48" t="s">
        <v>120</v>
      </c>
      <c r="L423" s="50">
        <v>250000</v>
      </c>
      <c r="M423" s="50">
        <f>ROUNDDOWN(J423*L423,-3)</f>
        <v>1000000</v>
      </c>
      <c r="N423" s="247">
        <f>Matrik[[#This Row],[JUMLAH]]-Matrik[[#This Row],[JUMLAH ]]</f>
        <v>0</v>
      </c>
      <c r="O423" s="178" t="str">
        <f>IF(AND(ISBLANK(H423),N423&lt;&gt;0),"Rev","")</f>
        <v/>
      </c>
      <c r="P423" s="180"/>
      <c r="Q423" s="180"/>
    </row>
    <row r="424" spans="1:19" ht="13.2" x14ac:dyDescent="0.25">
      <c r="A424" s="1" t="s">
        <v>328</v>
      </c>
      <c r="B424" s="51" t="s">
        <v>525</v>
      </c>
      <c r="C424" s="52" t="s">
        <v>35</v>
      </c>
      <c r="D424" s="51"/>
      <c r="E424" s="51"/>
      <c r="F424" s="53"/>
      <c r="G424" s="123">
        <f>G425</f>
        <v>130000000</v>
      </c>
      <c r="H424" s="151" t="s">
        <v>525</v>
      </c>
      <c r="I424" s="52" t="s">
        <v>35</v>
      </c>
      <c r="J424" s="51"/>
      <c r="K424" s="51"/>
      <c r="L424" s="53"/>
      <c r="M424" s="53">
        <f>M425</f>
        <v>56822000</v>
      </c>
      <c r="N424" s="324">
        <f>N425</f>
        <v>73178000</v>
      </c>
      <c r="O424" s="207" t="s">
        <v>977</v>
      </c>
      <c r="P424" s="180"/>
      <c r="Q424" s="180"/>
      <c r="R424" s="4" t="s">
        <v>322</v>
      </c>
      <c r="S424" s="223" t="s">
        <v>508</v>
      </c>
    </row>
    <row r="425" spans="1:19" ht="26.4" x14ac:dyDescent="0.25">
      <c r="A425" s="1" t="s">
        <v>329</v>
      </c>
      <c r="B425" s="48"/>
      <c r="C425" s="49" t="s">
        <v>790</v>
      </c>
      <c r="D425" s="48">
        <v>25</v>
      </c>
      <c r="E425" s="48" t="s">
        <v>26</v>
      </c>
      <c r="F425" s="50">
        <v>5200000</v>
      </c>
      <c r="G425" s="122">
        <f>ROUNDDOWN(D425*F425,-3)</f>
        <v>130000000</v>
      </c>
      <c r="H425" s="150"/>
      <c r="I425" s="201" t="s">
        <v>790</v>
      </c>
      <c r="J425" s="389">
        <v>10</v>
      </c>
      <c r="K425" s="202" t="s">
        <v>26</v>
      </c>
      <c r="L425" s="204">
        <v>5682200</v>
      </c>
      <c r="M425" s="204">
        <f>ROUNDDOWN(J425*L425,-3)</f>
        <v>56822000</v>
      </c>
      <c r="N425" s="376">
        <f>Matrik[[#This Row],[JUMLAH]]-Matrik[[#This Row],[JUMLAH ]]</f>
        <v>73178000</v>
      </c>
      <c r="O425" s="187" t="str">
        <f>IF(AND(ISBLANK(H425),N425&lt;&gt;0),"Rev detil","")</f>
        <v>Rev detil</v>
      </c>
      <c r="P425" s="180"/>
      <c r="Q425" s="180"/>
    </row>
    <row r="426" spans="1:19" ht="13.2" x14ac:dyDescent="0.25">
      <c r="A426" s="1" t="s">
        <v>330</v>
      </c>
      <c r="B426" s="54" t="s">
        <v>38</v>
      </c>
      <c r="C426" s="55" t="s">
        <v>331</v>
      </c>
      <c r="D426" s="54"/>
      <c r="E426" s="54"/>
      <c r="F426" s="56"/>
      <c r="G426" s="124">
        <f>SUM(G427,G433,G435,G437)</f>
        <v>190250000</v>
      </c>
      <c r="H426" s="152" t="s">
        <v>38</v>
      </c>
      <c r="I426" s="55" t="s">
        <v>331</v>
      </c>
      <c r="J426" s="54"/>
      <c r="K426" s="54"/>
      <c r="L426" s="56"/>
      <c r="M426" s="56">
        <f>SUM(M427,M433,M435,M437)</f>
        <v>127500000</v>
      </c>
      <c r="N426" s="326">
        <f>SUM(N427,N433,N435,N437)</f>
        <v>62750000</v>
      </c>
      <c r="O426" s="207" t="s">
        <v>977</v>
      </c>
      <c r="P426" s="384" t="s">
        <v>507</v>
      </c>
      <c r="Q426" s="384" t="s">
        <v>508</v>
      </c>
      <c r="S426" s="223"/>
    </row>
    <row r="427" spans="1:19" ht="13.2" x14ac:dyDescent="0.25">
      <c r="A427" s="1" t="s">
        <v>332</v>
      </c>
      <c r="B427" s="51" t="s">
        <v>523</v>
      </c>
      <c r="C427" s="52" t="s">
        <v>24</v>
      </c>
      <c r="D427" s="51"/>
      <c r="E427" s="51"/>
      <c r="F427" s="53"/>
      <c r="G427" s="123">
        <f>SUM(G428:G432)</f>
        <v>68250000</v>
      </c>
      <c r="H427" s="151" t="s">
        <v>523</v>
      </c>
      <c r="I427" s="52" t="s">
        <v>24</v>
      </c>
      <c r="J427" s="51"/>
      <c r="K427" s="51"/>
      <c r="L427" s="53"/>
      <c r="M427" s="53">
        <f>SUM(M428:M432)</f>
        <v>44500000</v>
      </c>
      <c r="N427" s="324">
        <f>SUM(N428:N432)</f>
        <v>23750000</v>
      </c>
      <c r="O427" s="207" t="s">
        <v>977</v>
      </c>
      <c r="P427" s="180"/>
      <c r="Q427" s="180"/>
      <c r="R427" s="4" t="s">
        <v>322</v>
      </c>
      <c r="S427" s="223" t="s">
        <v>508</v>
      </c>
    </row>
    <row r="428" spans="1:19" ht="13.2" x14ac:dyDescent="0.25">
      <c r="A428" s="1" t="s">
        <v>333</v>
      </c>
      <c r="B428" s="48"/>
      <c r="C428" s="49" t="s">
        <v>554</v>
      </c>
      <c r="D428" s="48">
        <v>350</v>
      </c>
      <c r="E428" s="48" t="s">
        <v>26</v>
      </c>
      <c r="F428" s="50">
        <v>75000</v>
      </c>
      <c r="G428" s="122">
        <f>ROUNDDOWN(D428*F428,-3)</f>
        <v>26250000</v>
      </c>
      <c r="H428" s="150"/>
      <c r="I428" s="201" t="s">
        <v>554</v>
      </c>
      <c r="J428" s="389">
        <v>100</v>
      </c>
      <c r="K428" s="202" t="s">
        <v>26</v>
      </c>
      <c r="L428" s="204">
        <v>75000</v>
      </c>
      <c r="M428" s="204">
        <f>ROUNDDOWN(J428*L428,-3)</f>
        <v>7500000</v>
      </c>
      <c r="N428" s="247">
        <f>Matrik[[#This Row],[JUMLAH]]-Matrik[[#This Row],[JUMLAH ]]</f>
        <v>18750000</v>
      </c>
      <c r="O428" s="207" t="s">
        <v>977</v>
      </c>
      <c r="P428" s="180"/>
      <c r="Q428" s="180"/>
    </row>
    <row r="429" spans="1:19" ht="13.2" x14ac:dyDescent="0.25">
      <c r="A429" s="1" t="s">
        <v>334</v>
      </c>
      <c r="B429" s="48"/>
      <c r="C429" s="49" t="s">
        <v>555</v>
      </c>
      <c r="D429" s="48">
        <v>8</v>
      </c>
      <c r="E429" s="48" t="s">
        <v>120</v>
      </c>
      <c r="F429" s="50">
        <v>1500000</v>
      </c>
      <c r="G429" s="122">
        <f>ROUNDDOWN(D429*F429,-3)</f>
        <v>12000000</v>
      </c>
      <c r="H429" s="150"/>
      <c r="I429" s="49" t="s">
        <v>555</v>
      </c>
      <c r="J429" s="48">
        <v>8</v>
      </c>
      <c r="K429" s="48" t="s">
        <v>120</v>
      </c>
      <c r="L429" s="50">
        <v>1500000</v>
      </c>
      <c r="M429" s="50">
        <f>ROUNDDOWN(J429*L429,-3)</f>
        <v>12000000</v>
      </c>
      <c r="N429" s="376">
        <f>Matrik[[#This Row],[JUMLAH]]-Matrik[[#This Row],[JUMLAH ]]</f>
        <v>0</v>
      </c>
      <c r="O429" s="187" t="str">
        <f>IF(AND(ISBLANK(H429),N429&lt;&gt;0),"Rev detil","")</f>
        <v/>
      </c>
      <c r="P429" s="180"/>
      <c r="Q429" s="180"/>
    </row>
    <row r="430" spans="1:19" ht="13.2" x14ac:dyDescent="0.25">
      <c r="A430" s="1" t="s">
        <v>791</v>
      </c>
      <c r="B430" s="48"/>
      <c r="C430" s="49" t="s">
        <v>556</v>
      </c>
      <c r="D430" s="48">
        <v>8</v>
      </c>
      <c r="E430" s="48" t="s">
        <v>120</v>
      </c>
      <c r="F430" s="50">
        <v>1500000</v>
      </c>
      <c r="G430" s="122">
        <f>ROUNDDOWN(D430*F430,-3)</f>
        <v>12000000</v>
      </c>
      <c r="H430" s="150"/>
      <c r="I430" s="49" t="s">
        <v>556</v>
      </c>
      <c r="J430" s="48">
        <v>8</v>
      </c>
      <c r="K430" s="48" t="s">
        <v>120</v>
      </c>
      <c r="L430" s="50">
        <v>1500000</v>
      </c>
      <c r="M430" s="50">
        <f>ROUNDDOWN(J430*L430,-3)</f>
        <v>12000000</v>
      </c>
      <c r="N430" s="376">
        <f>Matrik[[#This Row],[JUMLAH]]-Matrik[[#This Row],[JUMLAH ]]</f>
        <v>0</v>
      </c>
      <c r="O430" s="187" t="str">
        <f>IF(AND(ISBLANK(H430),N430&lt;&gt;0),"Rev detil","")</f>
        <v/>
      </c>
      <c r="P430" s="180"/>
      <c r="Q430" s="180"/>
    </row>
    <row r="431" spans="1:19" ht="13.2" x14ac:dyDescent="0.25">
      <c r="A431" s="1" t="s">
        <v>792</v>
      </c>
      <c r="B431" s="48"/>
      <c r="C431" s="49" t="s">
        <v>557</v>
      </c>
      <c r="D431" s="48">
        <v>8</v>
      </c>
      <c r="E431" s="48" t="s">
        <v>120</v>
      </c>
      <c r="F431" s="50">
        <v>1000000</v>
      </c>
      <c r="G431" s="122">
        <f>ROUNDDOWN(D431*F431,-3)</f>
        <v>8000000</v>
      </c>
      <c r="H431" s="150"/>
      <c r="I431" s="49" t="s">
        <v>557</v>
      </c>
      <c r="J431" s="48">
        <v>8</v>
      </c>
      <c r="K431" s="48" t="s">
        <v>120</v>
      </c>
      <c r="L431" s="50">
        <v>1000000</v>
      </c>
      <c r="M431" s="50">
        <f>ROUNDDOWN(J431*L431,-3)</f>
        <v>8000000</v>
      </c>
      <c r="N431" s="376">
        <f>Matrik[[#This Row],[JUMLAH]]-Matrik[[#This Row],[JUMLAH ]]</f>
        <v>0</v>
      </c>
      <c r="O431" s="187" t="str">
        <f>IF(AND(ISBLANK(H431),N431&lt;&gt;0),"Rev detil","")</f>
        <v/>
      </c>
      <c r="P431" s="180"/>
      <c r="Q431" s="180"/>
    </row>
    <row r="432" spans="1:19" ht="13.2" x14ac:dyDescent="0.25">
      <c r="A432" s="1" t="s">
        <v>793</v>
      </c>
      <c r="B432" s="48"/>
      <c r="C432" s="49" t="s">
        <v>789</v>
      </c>
      <c r="D432" s="48">
        <v>40</v>
      </c>
      <c r="E432" s="48" t="s">
        <v>59</v>
      </c>
      <c r="F432" s="50">
        <v>250000</v>
      </c>
      <c r="G432" s="122">
        <f>ROUNDDOWN(D432*F432,-3)</f>
        <v>10000000</v>
      </c>
      <c r="H432" s="150"/>
      <c r="I432" s="201" t="s">
        <v>789</v>
      </c>
      <c r="J432" s="389">
        <v>20</v>
      </c>
      <c r="K432" s="202" t="s">
        <v>59</v>
      </c>
      <c r="L432" s="204">
        <v>250000</v>
      </c>
      <c r="M432" s="204">
        <f>ROUNDDOWN(J432*L432,-3)</f>
        <v>5000000</v>
      </c>
      <c r="N432" s="376">
        <f>Matrik[[#This Row],[JUMLAH]]-Matrik[[#This Row],[JUMLAH ]]</f>
        <v>5000000</v>
      </c>
      <c r="O432" s="187" t="str">
        <f>IF(AND(ISBLANK(H432),N432&lt;&gt;0),"Rev detil","")</f>
        <v>Rev detil</v>
      </c>
      <c r="P432" s="180"/>
      <c r="Q432" s="180"/>
    </row>
    <row r="433" spans="1:19" ht="13.2" x14ac:dyDescent="0.25">
      <c r="A433" s="1" t="s">
        <v>335</v>
      </c>
      <c r="B433" s="51" t="s">
        <v>524</v>
      </c>
      <c r="C433" s="52" t="s">
        <v>73</v>
      </c>
      <c r="D433" s="51"/>
      <c r="E433" s="51"/>
      <c r="F433" s="53"/>
      <c r="G433" s="123">
        <f>G434</f>
        <v>1000000</v>
      </c>
      <c r="H433" s="151" t="s">
        <v>524</v>
      </c>
      <c r="I433" s="52" t="s">
        <v>73</v>
      </c>
      <c r="J433" s="51"/>
      <c r="K433" s="51"/>
      <c r="L433" s="53"/>
      <c r="M433" s="53">
        <f>M434</f>
        <v>1000000</v>
      </c>
      <c r="N433" s="324">
        <f>N434</f>
        <v>0</v>
      </c>
      <c r="O433" s="207" t="s">
        <v>977</v>
      </c>
      <c r="P433" s="180"/>
      <c r="Q433" s="180"/>
      <c r="R433" s="4" t="s">
        <v>322</v>
      </c>
      <c r="S433" s="223" t="s">
        <v>508</v>
      </c>
    </row>
    <row r="434" spans="1:19" ht="13.2" x14ac:dyDescent="0.25">
      <c r="A434" s="1" t="s">
        <v>336</v>
      </c>
      <c r="B434" s="48"/>
      <c r="C434" s="49" t="s">
        <v>621</v>
      </c>
      <c r="D434" s="48">
        <v>4</v>
      </c>
      <c r="E434" s="48" t="s">
        <v>120</v>
      </c>
      <c r="F434" s="50">
        <v>250000</v>
      </c>
      <c r="G434" s="122">
        <f>ROUNDDOWN(D434*F434,-3)</f>
        <v>1000000</v>
      </c>
      <c r="H434" s="150"/>
      <c r="I434" s="49" t="s">
        <v>621</v>
      </c>
      <c r="J434" s="48">
        <v>4</v>
      </c>
      <c r="K434" s="48" t="s">
        <v>120</v>
      </c>
      <c r="L434" s="50">
        <v>250000</v>
      </c>
      <c r="M434" s="50">
        <f>ROUNDDOWN(J434*L434,-3)</f>
        <v>1000000</v>
      </c>
      <c r="N434" s="247">
        <f>Matrik[[#This Row],[JUMLAH]]-Matrik[[#This Row],[JUMLAH ]]</f>
        <v>0</v>
      </c>
      <c r="O434" s="178" t="str">
        <f>IF(AND(ISBLANK(H434),N434&lt;&gt;0),"Rev","")</f>
        <v/>
      </c>
      <c r="P434" s="180"/>
      <c r="Q434" s="180"/>
    </row>
    <row r="435" spans="1:19" ht="13.2" x14ac:dyDescent="0.25">
      <c r="A435" s="1" t="s">
        <v>337</v>
      </c>
      <c r="B435" s="51" t="s">
        <v>528</v>
      </c>
      <c r="C435" s="52" t="s">
        <v>31</v>
      </c>
      <c r="D435" s="51"/>
      <c r="E435" s="51"/>
      <c r="F435" s="53"/>
      <c r="G435" s="123">
        <f>G436</f>
        <v>4000000</v>
      </c>
      <c r="H435" s="151" t="s">
        <v>528</v>
      </c>
      <c r="I435" s="52" t="s">
        <v>31</v>
      </c>
      <c r="J435" s="51"/>
      <c r="K435" s="51"/>
      <c r="L435" s="53"/>
      <c r="M435" s="53">
        <f>M436</f>
        <v>4000000</v>
      </c>
      <c r="N435" s="324">
        <f>N436</f>
        <v>0</v>
      </c>
      <c r="O435" s="207" t="s">
        <v>977</v>
      </c>
      <c r="P435" s="180"/>
      <c r="Q435" s="180"/>
      <c r="R435" s="4" t="s">
        <v>322</v>
      </c>
      <c r="S435" s="223" t="s">
        <v>508</v>
      </c>
    </row>
    <row r="436" spans="1:19" ht="13.2" x14ac:dyDescent="0.25">
      <c r="A436" s="1" t="s">
        <v>338</v>
      </c>
      <c r="B436" s="48"/>
      <c r="C436" s="49" t="s">
        <v>558</v>
      </c>
      <c r="D436" s="48">
        <v>4</v>
      </c>
      <c r="E436" s="48" t="s">
        <v>33</v>
      </c>
      <c r="F436" s="50">
        <v>1000000</v>
      </c>
      <c r="G436" s="122">
        <f>ROUNDDOWN(D436*F436,-3)</f>
        <v>4000000</v>
      </c>
      <c r="H436" s="150"/>
      <c r="I436" s="49" t="s">
        <v>558</v>
      </c>
      <c r="J436" s="48">
        <v>4</v>
      </c>
      <c r="K436" s="48" t="s">
        <v>33</v>
      </c>
      <c r="L436" s="50">
        <v>1000000</v>
      </c>
      <c r="M436" s="50">
        <f>ROUNDDOWN(J436*L436,-3)</f>
        <v>4000000</v>
      </c>
      <c r="N436" s="247">
        <f>Matrik[[#This Row],[JUMLAH]]-Matrik[[#This Row],[JUMLAH ]]</f>
        <v>0</v>
      </c>
      <c r="O436" s="178" t="str">
        <f>IF(AND(ISBLANK(H436),N436&lt;&gt;0),"Rev","")</f>
        <v/>
      </c>
      <c r="P436" s="180"/>
      <c r="Q436" s="180"/>
    </row>
    <row r="437" spans="1:19" ht="13.2" x14ac:dyDescent="0.25">
      <c r="A437" s="1" t="s">
        <v>339</v>
      </c>
      <c r="B437" s="103" t="s">
        <v>525</v>
      </c>
      <c r="C437" s="104" t="s">
        <v>35</v>
      </c>
      <c r="D437" s="103"/>
      <c r="E437" s="103"/>
      <c r="F437" s="105"/>
      <c r="G437" s="140">
        <f>G438</f>
        <v>117000000</v>
      </c>
      <c r="H437" s="169" t="s">
        <v>525</v>
      </c>
      <c r="I437" s="104" t="s">
        <v>35</v>
      </c>
      <c r="J437" s="103"/>
      <c r="K437" s="103"/>
      <c r="L437" s="105"/>
      <c r="M437" s="105">
        <f>M438</f>
        <v>78000000</v>
      </c>
      <c r="N437" s="338">
        <f>N438</f>
        <v>39000000</v>
      </c>
      <c r="O437" s="207" t="s">
        <v>977</v>
      </c>
      <c r="P437" s="180"/>
      <c r="Q437" s="180"/>
      <c r="R437" s="4" t="s">
        <v>322</v>
      </c>
      <c r="S437" s="223" t="s">
        <v>508</v>
      </c>
    </row>
    <row r="438" spans="1:19" ht="13.2" x14ac:dyDescent="0.25">
      <c r="A438" s="1" t="s">
        <v>340</v>
      </c>
      <c r="B438" s="48"/>
      <c r="C438" s="49" t="s">
        <v>794</v>
      </c>
      <c r="D438" s="48">
        <v>18</v>
      </c>
      <c r="E438" s="48" t="s">
        <v>26</v>
      </c>
      <c r="F438" s="50">
        <v>6500000</v>
      </c>
      <c r="G438" s="122">
        <f>ROUNDDOWN(D438*F438,-3)</f>
        <v>117000000</v>
      </c>
      <c r="H438" s="150"/>
      <c r="I438" s="201" t="s">
        <v>794</v>
      </c>
      <c r="J438" s="389">
        <v>12</v>
      </c>
      <c r="K438" s="202" t="s">
        <v>26</v>
      </c>
      <c r="L438" s="204">
        <v>6500000</v>
      </c>
      <c r="M438" s="204">
        <f>ROUNDDOWN(J438*L438,-3)</f>
        <v>78000000</v>
      </c>
      <c r="N438" s="247">
        <f>Matrik[[#This Row],[JUMLAH]]-Matrik[[#This Row],[JUMLAH ]]</f>
        <v>39000000</v>
      </c>
      <c r="O438" s="178" t="str">
        <f>IF(AND(ISBLANK(H438),N438&lt;&gt;0),"Rev","")</f>
        <v>Rev</v>
      </c>
      <c r="P438" s="180"/>
      <c r="Q438" s="180"/>
    </row>
    <row r="439" spans="1:19" ht="13.2" x14ac:dyDescent="0.25">
      <c r="A439" s="1" t="s">
        <v>341</v>
      </c>
      <c r="B439" s="93" t="s">
        <v>91</v>
      </c>
      <c r="C439" s="94" t="s">
        <v>795</v>
      </c>
      <c r="D439" s="93"/>
      <c r="E439" s="93"/>
      <c r="F439" s="95"/>
      <c r="G439" s="137">
        <f>SUM(G440,G446,G448,G450)</f>
        <v>178435000</v>
      </c>
      <c r="H439" s="165" t="s">
        <v>91</v>
      </c>
      <c r="I439" s="94" t="s">
        <v>795</v>
      </c>
      <c r="J439" s="93"/>
      <c r="K439" s="93"/>
      <c r="L439" s="95"/>
      <c r="M439" s="95">
        <f>SUM(M440,M446,M448,M450)</f>
        <v>95582000</v>
      </c>
      <c r="N439" s="345">
        <f>SUM(N440,N446,N448,N450)</f>
        <v>82853000</v>
      </c>
      <c r="O439" s="207" t="s">
        <v>977</v>
      </c>
      <c r="P439" s="384" t="s">
        <v>507</v>
      </c>
      <c r="Q439" s="384" t="s">
        <v>508</v>
      </c>
      <c r="S439" s="223"/>
    </row>
    <row r="440" spans="1:19" ht="13.2" x14ac:dyDescent="0.25">
      <c r="A440" s="1" t="s">
        <v>342</v>
      </c>
      <c r="B440" s="57" t="s">
        <v>523</v>
      </c>
      <c r="C440" s="58" t="s">
        <v>24</v>
      </c>
      <c r="D440" s="57"/>
      <c r="E440" s="57"/>
      <c r="F440" s="59"/>
      <c r="G440" s="125">
        <f>SUM(G441:G445)</f>
        <v>52000000</v>
      </c>
      <c r="H440" s="153" t="s">
        <v>523</v>
      </c>
      <c r="I440" s="58" t="s">
        <v>24</v>
      </c>
      <c r="J440" s="57"/>
      <c r="K440" s="57"/>
      <c r="L440" s="59"/>
      <c r="M440" s="59">
        <f>SUM(M441:M445)</f>
        <v>44500000</v>
      </c>
      <c r="N440" s="325">
        <f>SUM(N441:N445)</f>
        <v>7500000</v>
      </c>
      <c r="O440" s="207" t="s">
        <v>977</v>
      </c>
      <c r="P440" s="180"/>
      <c r="Q440" s="180"/>
      <c r="R440" s="4" t="s">
        <v>322</v>
      </c>
      <c r="S440" s="223" t="s">
        <v>508</v>
      </c>
    </row>
    <row r="441" spans="1:19" ht="13.2" x14ac:dyDescent="0.25">
      <c r="A441" s="1" t="s">
        <v>343</v>
      </c>
      <c r="B441" s="48"/>
      <c r="C441" s="49" t="s">
        <v>554</v>
      </c>
      <c r="D441" s="48">
        <v>200</v>
      </c>
      <c r="E441" s="48" t="s">
        <v>26</v>
      </c>
      <c r="F441" s="50">
        <v>75000</v>
      </c>
      <c r="G441" s="122">
        <f>ROUNDDOWN(D441*F441,-3)</f>
        <v>15000000</v>
      </c>
      <c r="H441" s="150"/>
      <c r="I441" s="201" t="s">
        <v>554</v>
      </c>
      <c r="J441" s="389">
        <v>100</v>
      </c>
      <c r="K441" s="202" t="s">
        <v>26</v>
      </c>
      <c r="L441" s="204">
        <v>75000</v>
      </c>
      <c r="M441" s="204">
        <f>ROUNDDOWN(J441*L441,-3)</f>
        <v>7500000</v>
      </c>
      <c r="N441" s="376">
        <f>Matrik[[#This Row],[JUMLAH]]-Matrik[[#This Row],[JUMLAH ]]</f>
        <v>7500000</v>
      </c>
      <c r="O441" s="187" t="str">
        <f>IF(AND(ISBLANK(H441),N441&lt;&gt;0),"Rev detil","")</f>
        <v>Rev detil</v>
      </c>
      <c r="P441" s="180"/>
      <c r="Q441" s="180"/>
    </row>
    <row r="442" spans="1:19" ht="13.2" x14ac:dyDescent="0.25">
      <c r="A442" s="1" t="s">
        <v>344</v>
      </c>
      <c r="B442" s="48"/>
      <c r="C442" s="49" t="s">
        <v>555</v>
      </c>
      <c r="D442" s="48">
        <v>8</v>
      </c>
      <c r="E442" s="48" t="s">
        <v>120</v>
      </c>
      <c r="F442" s="50">
        <v>1500000</v>
      </c>
      <c r="G442" s="122">
        <f>ROUNDDOWN(D442*F442,-3)</f>
        <v>12000000</v>
      </c>
      <c r="H442" s="150"/>
      <c r="I442" s="49" t="s">
        <v>555</v>
      </c>
      <c r="J442" s="48">
        <v>8</v>
      </c>
      <c r="K442" s="48" t="s">
        <v>120</v>
      </c>
      <c r="L442" s="50">
        <v>1500000</v>
      </c>
      <c r="M442" s="50">
        <f>ROUNDDOWN(J442*L442,-3)</f>
        <v>12000000</v>
      </c>
      <c r="N442" s="376">
        <f>Matrik[[#This Row],[JUMLAH]]-Matrik[[#This Row],[JUMLAH ]]</f>
        <v>0</v>
      </c>
      <c r="O442" s="187" t="str">
        <f>IF(AND(ISBLANK(H442),N442&lt;&gt;0),"Rev detil","")</f>
        <v/>
      </c>
      <c r="P442" s="180"/>
      <c r="Q442" s="180"/>
    </row>
    <row r="443" spans="1:19" ht="13.2" x14ac:dyDescent="0.25">
      <c r="A443" s="1" t="s">
        <v>796</v>
      </c>
      <c r="B443" s="48"/>
      <c r="C443" s="49" t="s">
        <v>556</v>
      </c>
      <c r="D443" s="48">
        <v>8</v>
      </c>
      <c r="E443" s="48" t="s">
        <v>120</v>
      </c>
      <c r="F443" s="50">
        <v>1500000</v>
      </c>
      <c r="G443" s="122">
        <f>ROUNDDOWN(D443*F443,-3)</f>
        <v>12000000</v>
      </c>
      <c r="H443" s="150"/>
      <c r="I443" s="49" t="s">
        <v>556</v>
      </c>
      <c r="J443" s="48">
        <v>8</v>
      </c>
      <c r="K443" s="48" t="s">
        <v>120</v>
      </c>
      <c r="L443" s="50">
        <v>1500000</v>
      </c>
      <c r="M443" s="50">
        <f>ROUNDDOWN(J443*L443,-3)</f>
        <v>12000000</v>
      </c>
      <c r="N443" s="376">
        <f>Matrik[[#This Row],[JUMLAH]]-Matrik[[#This Row],[JUMLAH ]]</f>
        <v>0</v>
      </c>
      <c r="O443" s="187" t="str">
        <f>IF(AND(ISBLANK(H443),N443&lt;&gt;0),"Rev detil","")</f>
        <v/>
      </c>
      <c r="P443" s="180"/>
      <c r="Q443" s="180"/>
    </row>
    <row r="444" spans="1:19" ht="13.2" x14ac:dyDescent="0.25">
      <c r="A444" s="1" t="s">
        <v>797</v>
      </c>
      <c r="B444" s="48"/>
      <c r="C444" s="49" t="s">
        <v>557</v>
      </c>
      <c r="D444" s="48">
        <v>8</v>
      </c>
      <c r="E444" s="48" t="s">
        <v>120</v>
      </c>
      <c r="F444" s="50">
        <v>1000000</v>
      </c>
      <c r="G444" s="122">
        <f>ROUNDDOWN(D444*F444,-3)</f>
        <v>8000000</v>
      </c>
      <c r="H444" s="150"/>
      <c r="I444" s="49" t="s">
        <v>557</v>
      </c>
      <c r="J444" s="48">
        <v>8</v>
      </c>
      <c r="K444" s="48" t="s">
        <v>120</v>
      </c>
      <c r="L444" s="50">
        <v>1000000</v>
      </c>
      <c r="M444" s="50">
        <f>ROUNDDOWN(J444*L444,-3)</f>
        <v>8000000</v>
      </c>
      <c r="N444" s="376">
        <f>Matrik[[#This Row],[JUMLAH]]-Matrik[[#This Row],[JUMLAH ]]</f>
        <v>0</v>
      </c>
      <c r="O444" s="187" t="str">
        <f>IF(AND(ISBLANK(H444),N444&lt;&gt;0),"Rev detil","")</f>
        <v/>
      </c>
      <c r="P444" s="180"/>
      <c r="Q444" s="180"/>
    </row>
    <row r="445" spans="1:19" ht="13.2" x14ac:dyDescent="0.25">
      <c r="A445" s="1" t="s">
        <v>798</v>
      </c>
      <c r="B445" s="48"/>
      <c r="C445" s="49" t="s">
        <v>789</v>
      </c>
      <c r="D445" s="48">
        <v>20</v>
      </c>
      <c r="E445" s="48" t="s">
        <v>59</v>
      </c>
      <c r="F445" s="50">
        <v>250000</v>
      </c>
      <c r="G445" s="122">
        <f>ROUNDDOWN(D445*F445,-3)</f>
        <v>5000000</v>
      </c>
      <c r="H445" s="150"/>
      <c r="I445" s="49" t="s">
        <v>789</v>
      </c>
      <c r="J445" s="48">
        <v>20</v>
      </c>
      <c r="K445" s="48" t="s">
        <v>59</v>
      </c>
      <c r="L445" s="50">
        <v>250000</v>
      </c>
      <c r="M445" s="50">
        <f>ROUNDDOWN(J445*L445,-3)</f>
        <v>5000000</v>
      </c>
      <c r="N445" s="247">
        <f>Matrik[[#This Row],[JUMLAH]]-Matrik[[#This Row],[JUMLAH ]]</f>
        <v>0</v>
      </c>
      <c r="O445" s="207" t="s">
        <v>977</v>
      </c>
      <c r="P445" s="180"/>
      <c r="Q445" s="180"/>
    </row>
    <row r="446" spans="1:19" ht="13.2" x14ac:dyDescent="0.25">
      <c r="A446" s="1" t="s">
        <v>799</v>
      </c>
      <c r="B446" s="103" t="s">
        <v>524</v>
      </c>
      <c r="C446" s="104" t="s">
        <v>73</v>
      </c>
      <c r="D446" s="103"/>
      <c r="E446" s="103"/>
      <c r="F446" s="105"/>
      <c r="G446" s="140">
        <f>G447</f>
        <v>1000000</v>
      </c>
      <c r="H446" s="169" t="s">
        <v>524</v>
      </c>
      <c r="I446" s="104" t="s">
        <v>73</v>
      </c>
      <c r="J446" s="103"/>
      <c r="K446" s="103"/>
      <c r="L446" s="105"/>
      <c r="M446" s="105">
        <f>M447</f>
        <v>1000000</v>
      </c>
      <c r="N446" s="338">
        <f>N447</f>
        <v>0</v>
      </c>
      <c r="O446" s="207" t="s">
        <v>977</v>
      </c>
      <c r="P446" s="180"/>
      <c r="Q446" s="180"/>
      <c r="R446" s="4" t="s">
        <v>322</v>
      </c>
      <c r="S446" s="223" t="s">
        <v>508</v>
      </c>
    </row>
    <row r="447" spans="1:19" ht="13.2" x14ac:dyDescent="0.25">
      <c r="A447" s="1" t="s">
        <v>800</v>
      </c>
      <c r="B447" s="48"/>
      <c r="C447" s="49" t="s">
        <v>621</v>
      </c>
      <c r="D447" s="48">
        <v>4</v>
      </c>
      <c r="E447" s="48" t="s">
        <v>120</v>
      </c>
      <c r="F447" s="50">
        <v>250000</v>
      </c>
      <c r="G447" s="122">
        <f>ROUNDDOWN(D447*F447,-3)</f>
        <v>1000000</v>
      </c>
      <c r="H447" s="150"/>
      <c r="I447" s="49" t="s">
        <v>621</v>
      </c>
      <c r="J447" s="48">
        <v>4</v>
      </c>
      <c r="K447" s="48" t="s">
        <v>120</v>
      </c>
      <c r="L447" s="50">
        <v>250000</v>
      </c>
      <c r="M447" s="50">
        <f>ROUNDDOWN(J447*L447,-3)</f>
        <v>1000000</v>
      </c>
      <c r="N447" s="247">
        <f>Matrik[[#This Row],[JUMLAH]]-Matrik[[#This Row],[JUMLAH ]]</f>
        <v>0</v>
      </c>
      <c r="O447" s="178" t="str">
        <f>IF(AND(ISBLANK(H447),N447&lt;&gt;0),"Rev","")</f>
        <v/>
      </c>
      <c r="P447" s="180"/>
      <c r="Q447" s="180"/>
    </row>
    <row r="448" spans="1:19" ht="13.2" x14ac:dyDescent="0.25">
      <c r="A448" s="1" t="s">
        <v>801</v>
      </c>
      <c r="B448" s="87" t="s">
        <v>528</v>
      </c>
      <c r="C448" s="88" t="s">
        <v>31</v>
      </c>
      <c r="D448" s="87"/>
      <c r="E448" s="87"/>
      <c r="F448" s="89"/>
      <c r="G448" s="135">
        <f>G449</f>
        <v>8000000</v>
      </c>
      <c r="H448" s="163" t="s">
        <v>528</v>
      </c>
      <c r="I448" s="88" t="s">
        <v>31</v>
      </c>
      <c r="J448" s="87"/>
      <c r="K448" s="87"/>
      <c r="L448" s="89"/>
      <c r="M448" s="89">
        <f>M449</f>
        <v>8000000</v>
      </c>
      <c r="N448" s="344">
        <f>N449</f>
        <v>0</v>
      </c>
      <c r="O448" s="207" t="s">
        <v>977</v>
      </c>
      <c r="P448" s="180"/>
      <c r="Q448" s="180"/>
      <c r="R448" s="4" t="s">
        <v>322</v>
      </c>
      <c r="S448" s="223" t="s">
        <v>508</v>
      </c>
    </row>
    <row r="449" spans="1:19" ht="13.2" x14ac:dyDescent="0.25">
      <c r="A449" s="1" t="s">
        <v>802</v>
      </c>
      <c r="B449" s="48"/>
      <c r="C449" s="49" t="s">
        <v>558</v>
      </c>
      <c r="D449" s="48">
        <v>8</v>
      </c>
      <c r="E449" s="48" t="s">
        <v>33</v>
      </c>
      <c r="F449" s="50">
        <v>1000000</v>
      </c>
      <c r="G449" s="122">
        <f>ROUNDDOWN(D449*F449,-3)</f>
        <v>8000000</v>
      </c>
      <c r="H449" s="150"/>
      <c r="I449" s="49" t="s">
        <v>558</v>
      </c>
      <c r="J449" s="48">
        <v>8</v>
      </c>
      <c r="K449" s="48" t="s">
        <v>33</v>
      </c>
      <c r="L449" s="50">
        <v>1000000</v>
      </c>
      <c r="M449" s="50">
        <f>ROUNDDOWN(J449*L449,-3)</f>
        <v>8000000</v>
      </c>
      <c r="N449" s="376">
        <f>Matrik[[#This Row],[JUMLAH]]-Matrik[[#This Row],[JUMLAH ]]</f>
        <v>0</v>
      </c>
      <c r="O449" s="187" t="str">
        <f>IF(AND(ISBLANK(H449),N449&lt;&gt;0),"Rev detil","")</f>
        <v/>
      </c>
      <c r="P449" s="180"/>
      <c r="Q449" s="180"/>
    </row>
    <row r="450" spans="1:19" ht="13.2" x14ac:dyDescent="0.25">
      <c r="A450" s="1" t="s">
        <v>345</v>
      </c>
      <c r="B450" s="45" t="s">
        <v>525</v>
      </c>
      <c r="C450" s="46" t="s">
        <v>35</v>
      </c>
      <c r="D450" s="45"/>
      <c r="E450" s="45"/>
      <c r="F450" s="47"/>
      <c r="G450" s="121">
        <f>G451</f>
        <v>117435000</v>
      </c>
      <c r="H450" s="149" t="s">
        <v>525</v>
      </c>
      <c r="I450" s="46" t="s">
        <v>35</v>
      </c>
      <c r="J450" s="45"/>
      <c r="K450" s="45"/>
      <c r="L450" s="47"/>
      <c r="M450" s="47">
        <f>M451</f>
        <v>42082000</v>
      </c>
      <c r="N450" s="323">
        <f>N451</f>
        <v>75353000</v>
      </c>
      <c r="O450" s="207" t="s">
        <v>977</v>
      </c>
      <c r="P450" s="180"/>
      <c r="Q450" s="180"/>
      <c r="R450" s="4" t="s">
        <v>322</v>
      </c>
      <c r="S450" s="223" t="s">
        <v>508</v>
      </c>
    </row>
    <row r="451" spans="1:19" ht="13.2" x14ac:dyDescent="0.25">
      <c r="A451" s="1" t="s">
        <v>346</v>
      </c>
      <c r="B451" s="48"/>
      <c r="C451" s="49" t="s">
        <v>803</v>
      </c>
      <c r="D451" s="48">
        <v>20</v>
      </c>
      <c r="E451" s="48" t="s">
        <v>26</v>
      </c>
      <c r="F451" s="50">
        <v>5871750</v>
      </c>
      <c r="G451" s="122">
        <f>ROUNDDOWN(D451*F451,-3)</f>
        <v>117435000</v>
      </c>
      <c r="H451" s="150"/>
      <c r="I451" s="201" t="s">
        <v>803</v>
      </c>
      <c r="J451" s="389">
        <v>10</v>
      </c>
      <c r="K451" s="202" t="s">
        <v>26</v>
      </c>
      <c r="L451" s="204">
        <v>4208250</v>
      </c>
      <c r="M451" s="204">
        <f>ROUNDDOWN(J451*L451,-3)</f>
        <v>42082000</v>
      </c>
      <c r="N451" s="376">
        <f>Matrik[[#This Row],[JUMLAH]]-Matrik[[#This Row],[JUMLAH ]]</f>
        <v>75353000</v>
      </c>
      <c r="O451" s="187" t="str">
        <f>IF(AND(ISBLANK(H451),N451&lt;&gt;0),"Rev detil","")</f>
        <v>Rev detil</v>
      </c>
      <c r="P451" s="180"/>
      <c r="Q451" s="180"/>
    </row>
    <row r="452" spans="1:19" ht="13.2" x14ac:dyDescent="0.25">
      <c r="A452" s="1" t="s">
        <v>347</v>
      </c>
      <c r="B452" s="54" t="s">
        <v>167</v>
      </c>
      <c r="C452" s="55" t="s">
        <v>804</v>
      </c>
      <c r="D452" s="54"/>
      <c r="E452" s="54"/>
      <c r="F452" s="56"/>
      <c r="G452" s="124">
        <f>SUM(G453,G458)</f>
        <v>186750000</v>
      </c>
      <c r="H452" s="152" t="s">
        <v>167</v>
      </c>
      <c r="I452" s="55" t="s">
        <v>804</v>
      </c>
      <c r="J452" s="54"/>
      <c r="K452" s="54"/>
      <c r="L452" s="56"/>
      <c r="M452" s="56">
        <f>SUM(M453,M458)</f>
        <v>47750000</v>
      </c>
      <c r="N452" s="326">
        <f>SUM(N453,N458)</f>
        <v>139000000</v>
      </c>
      <c r="O452" s="207" t="s">
        <v>977</v>
      </c>
      <c r="P452" s="384" t="s">
        <v>507</v>
      </c>
      <c r="Q452" s="384" t="s">
        <v>508</v>
      </c>
      <c r="S452" s="223"/>
    </row>
    <row r="453" spans="1:19" ht="13.2" x14ac:dyDescent="0.25">
      <c r="A453" s="1" t="s">
        <v>805</v>
      </c>
      <c r="B453" s="51" t="s">
        <v>523</v>
      </c>
      <c r="C453" s="52" t="s">
        <v>24</v>
      </c>
      <c r="D453" s="51"/>
      <c r="E453" s="51"/>
      <c r="F453" s="53"/>
      <c r="G453" s="123">
        <f>SUM(G454:G457)</f>
        <v>49250000</v>
      </c>
      <c r="H453" s="151" t="s">
        <v>523</v>
      </c>
      <c r="I453" s="52" t="s">
        <v>24</v>
      </c>
      <c r="J453" s="51"/>
      <c r="K453" s="51"/>
      <c r="L453" s="53"/>
      <c r="M453" s="53">
        <f>SUM(M454:M457)</f>
        <v>19750000</v>
      </c>
      <c r="N453" s="324">
        <f>SUM(N454:N457)</f>
        <v>29500000</v>
      </c>
      <c r="O453" s="207" t="s">
        <v>977</v>
      </c>
      <c r="P453" s="180"/>
      <c r="Q453" s="180"/>
      <c r="R453" s="4" t="s">
        <v>322</v>
      </c>
      <c r="S453" s="223" t="s">
        <v>508</v>
      </c>
    </row>
    <row r="454" spans="1:19" ht="13.2" x14ac:dyDescent="0.25">
      <c r="A454" s="1" t="s">
        <v>806</v>
      </c>
      <c r="B454" s="48"/>
      <c r="C454" s="49" t="s">
        <v>554</v>
      </c>
      <c r="D454" s="48">
        <v>230</v>
      </c>
      <c r="E454" s="48" t="s">
        <v>26</v>
      </c>
      <c r="F454" s="50">
        <v>75000</v>
      </c>
      <c r="G454" s="122">
        <f>ROUNDDOWN(D454*F454,-3)</f>
        <v>17250000</v>
      </c>
      <c r="H454" s="150"/>
      <c r="I454" s="201" t="s">
        <v>554</v>
      </c>
      <c r="J454" s="389">
        <v>50</v>
      </c>
      <c r="K454" s="202" t="s">
        <v>26</v>
      </c>
      <c r="L454" s="204">
        <v>75000</v>
      </c>
      <c r="M454" s="204">
        <f>ROUNDDOWN(J454*L454,-3)</f>
        <v>3750000</v>
      </c>
      <c r="N454" s="376">
        <f>Matrik[[#This Row],[JUMLAH]]-Matrik[[#This Row],[JUMLAH ]]</f>
        <v>13500000</v>
      </c>
      <c r="O454" s="187" t="str">
        <f>IF(AND(ISBLANK(H454),N454&lt;&gt;0),"Rev detil","")</f>
        <v>Rev detil</v>
      </c>
      <c r="P454" s="180"/>
      <c r="Q454" s="180"/>
    </row>
    <row r="455" spans="1:19" ht="13.2" x14ac:dyDescent="0.25">
      <c r="A455" s="1" t="s">
        <v>807</v>
      </c>
      <c r="B455" s="48"/>
      <c r="C455" s="49" t="s">
        <v>555</v>
      </c>
      <c r="D455" s="48">
        <v>8</v>
      </c>
      <c r="E455" s="48" t="s">
        <v>120</v>
      </c>
      <c r="F455" s="50">
        <v>1500000</v>
      </c>
      <c r="G455" s="122">
        <f>ROUNDDOWN(D455*F455,-3)</f>
        <v>12000000</v>
      </c>
      <c r="H455" s="150"/>
      <c r="I455" s="201" t="s">
        <v>555</v>
      </c>
      <c r="J455" s="389">
        <v>4</v>
      </c>
      <c r="K455" s="202" t="s">
        <v>120</v>
      </c>
      <c r="L455" s="204">
        <v>1500000</v>
      </c>
      <c r="M455" s="204">
        <f>ROUNDDOWN(J455*L455,-3)</f>
        <v>6000000</v>
      </c>
      <c r="N455" s="376">
        <f>Matrik[[#This Row],[JUMLAH]]-Matrik[[#This Row],[JUMLAH ]]</f>
        <v>6000000</v>
      </c>
      <c r="O455" s="187" t="str">
        <f>IF(AND(ISBLANK(H455),N455&lt;&gt;0),"Rev detil","")</f>
        <v>Rev detil</v>
      </c>
      <c r="P455" s="180"/>
      <c r="Q455" s="180"/>
    </row>
    <row r="456" spans="1:19" ht="13.2" x14ac:dyDescent="0.25">
      <c r="A456" s="1" t="s">
        <v>808</v>
      </c>
      <c r="B456" s="48"/>
      <c r="C456" s="49" t="s">
        <v>556</v>
      </c>
      <c r="D456" s="48">
        <v>8</v>
      </c>
      <c r="E456" s="48" t="s">
        <v>120</v>
      </c>
      <c r="F456" s="50">
        <v>1500000</v>
      </c>
      <c r="G456" s="122">
        <f>ROUNDDOWN(D456*F456,-3)</f>
        <v>12000000</v>
      </c>
      <c r="H456" s="150"/>
      <c r="I456" s="201" t="s">
        <v>556</v>
      </c>
      <c r="J456" s="389">
        <v>4</v>
      </c>
      <c r="K456" s="202" t="s">
        <v>120</v>
      </c>
      <c r="L456" s="204">
        <v>1500000</v>
      </c>
      <c r="M456" s="204">
        <f>ROUNDDOWN(J456*L456,-3)</f>
        <v>6000000</v>
      </c>
      <c r="N456" s="376">
        <f>Matrik[[#This Row],[JUMLAH]]-Matrik[[#This Row],[JUMLAH ]]</f>
        <v>6000000</v>
      </c>
      <c r="O456" s="187" t="str">
        <f>IF(AND(ISBLANK(H456),N456&lt;&gt;0),"Rev detil","")</f>
        <v>Rev detil</v>
      </c>
      <c r="P456" s="180"/>
      <c r="Q456" s="180"/>
    </row>
    <row r="457" spans="1:19" ht="13.2" x14ac:dyDescent="0.25">
      <c r="A457" s="1" t="s">
        <v>809</v>
      </c>
      <c r="B457" s="48"/>
      <c r="C457" s="49" t="s">
        <v>557</v>
      </c>
      <c r="D457" s="48">
        <v>8</v>
      </c>
      <c r="E457" s="48" t="s">
        <v>120</v>
      </c>
      <c r="F457" s="50">
        <v>1000000</v>
      </c>
      <c r="G457" s="122">
        <f>ROUNDDOWN(D457*F457,-3)</f>
        <v>8000000</v>
      </c>
      <c r="H457" s="150"/>
      <c r="I457" s="201" t="s">
        <v>557</v>
      </c>
      <c r="J457" s="389">
        <v>4</v>
      </c>
      <c r="K457" s="202" t="s">
        <v>120</v>
      </c>
      <c r="L457" s="204">
        <v>1000000</v>
      </c>
      <c r="M457" s="204">
        <f>ROUNDDOWN(J457*L457,-3)</f>
        <v>4000000</v>
      </c>
      <c r="N457" s="376">
        <f>Matrik[[#This Row],[JUMLAH]]-Matrik[[#This Row],[JUMLAH ]]</f>
        <v>4000000</v>
      </c>
      <c r="O457" s="187" t="str">
        <f>IF(AND(ISBLANK(H457),N457&lt;&gt;0),"Rev detil","")</f>
        <v>Rev detil</v>
      </c>
      <c r="P457" s="180"/>
      <c r="Q457" s="180"/>
    </row>
    <row r="458" spans="1:19" ht="13.2" x14ac:dyDescent="0.25">
      <c r="A458" s="1" t="s">
        <v>348</v>
      </c>
      <c r="B458" s="51" t="s">
        <v>525</v>
      </c>
      <c r="C458" s="52" t="s">
        <v>35</v>
      </c>
      <c r="D458" s="51"/>
      <c r="E458" s="51"/>
      <c r="F458" s="53"/>
      <c r="G458" s="123">
        <f>G459</f>
        <v>137500000</v>
      </c>
      <c r="H458" s="151" t="s">
        <v>525</v>
      </c>
      <c r="I458" s="52" t="s">
        <v>35</v>
      </c>
      <c r="J458" s="51"/>
      <c r="K458" s="51"/>
      <c r="L458" s="53"/>
      <c r="M458" s="53">
        <f>M459</f>
        <v>28000000</v>
      </c>
      <c r="N458" s="324">
        <f>N459</f>
        <v>109500000</v>
      </c>
      <c r="O458" s="207" t="s">
        <v>977</v>
      </c>
      <c r="P458" s="180"/>
      <c r="Q458" s="180"/>
      <c r="R458" s="4" t="s">
        <v>322</v>
      </c>
      <c r="S458" s="223" t="s">
        <v>508</v>
      </c>
    </row>
    <row r="459" spans="1:19" ht="13.2" x14ac:dyDescent="0.25">
      <c r="A459" s="1" t="s">
        <v>349</v>
      </c>
      <c r="B459" s="48"/>
      <c r="C459" s="49" t="s">
        <v>810</v>
      </c>
      <c r="D459" s="48">
        <v>25</v>
      </c>
      <c r="E459" s="48" t="s">
        <v>26</v>
      </c>
      <c r="F459" s="50">
        <v>5500000</v>
      </c>
      <c r="G459" s="122">
        <f>ROUNDDOWN(D459*F459,-3)</f>
        <v>137500000</v>
      </c>
      <c r="H459" s="150"/>
      <c r="I459" s="201" t="s">
        <v>810</v>
      </c>
      <c r="J459" s="389">
        <v>8</v>
      </c>
      <c r="K459" s="202" t="s">
        <v>26</v>
      </c>
      <c r="L459" s="204">
        <v>3500000</v>
      </c>
      <c r="M459" s="204">
        <f>ROUNDDOWN(J459*L459,-3)</f>
        <v>28000000</v>
      </c>
      <c r="N459" s="376">
        <f>Matrik[[#This Row],[JUMLAH]]-Matrik[[#This Row],[JUMLAH ]]</f>
        <v>109500000</v>
      </c>
      <c r="O459" s="187" t="str">
        <f>IF(AND(ISBLANK(H459),N459&lt;&gt;0),"Rev detil","")</f>
        <v>Rev detil</v>
      </c>
      <c r="P459" s="180"/>
      <c r="Q459" s="180"/>
    </row>
    <row r="460" spans="1:19" ht="13.2" x14ac:dyDescent="0.25">
      <c r="A460" s="1" t="s">
        <v>811</v>
      </c>
      <c r="B460" s="54" t="s">
        <v>177</v>
      </c>
      <c r="C460" s="55" t="s">
        <v>812</v>
      </c>
      <c r="D460" s="54"/>
      <c r="E460" s="54"/>
      <c r="F460" s="56"/>
      <c r="G460" s="124">
        <f>SUM(G461,G466)</f>
        <v>165187000</v>
      </c>
      <c r="H460" s="152" t="s">
        <v>177</v>
      </c>
      <c r="I460" s="55" t="s">
        <v>812</v>
      </c>
      <c r="J460" s="54"/>
      <c r="K460" s="54"/>
      <c r="L460" s="56"/>
      <c r="M460" s="56">
        <f>SUM(M461,M466)</f>
        <v>47296000</v>
      </c>
      <c r="N460" s="326">
        <f>SUM(N461,N466)</f>
        <v>117891000</v>
      </c>
      <c r="O460" s="207" t="s">
        <v>977</v>
      </c>
      <c r="P460" s="384" t="s">
        <v>507</v>
      </c>
      <c r="Q460" s="384" t="s">
        <v>508</v>
      </c>
      <c r="S460" s="223"/>
    </row>
    <row r="461" spans="1:19" ht="13.2" x14ac:dyDescent="0.25">
      <c r="A461" s="1" t="s">
        <v>813</v>
      </c>
      <c r="B461" s="51" t="s">
        <v>523</v>
      </c>
      <c r="C461" s="52" t="s">
        <v>24</v>
      </c>
      <c r="D461" s="51"/>
      <c r="E461" s="51"/>
      <c r="F461" s="53"/>
      <c r="G461" s="123">
        <f>SUM(G462:G465)</f>
        <v>29250000</v>
      </c>
      <c r="H461" s="151" t="s">
        <v>523</v>
      </c>
      <c r="I461" s="52" t="s">
        <v>24</v>
      </c>
      <c r="J461" s="51"/>
      <c r="K461" s="51"/>
      <c r="L461" s="53"/>
      <c r="M461" s="53">
        <f>SUM(M462:M465)</f>
        <v>27000000</v>
      </c>
      <c r="N461" s="324">
        <f>SUM(N462:N465)</f>
        <v>2250000</v>
      </c>
      <c r="O461" s="207" t="s">
        <v>977</v>
      </c>
      <c r="P461" s="180"/>
      <c r="Q461" s="180"/>
      <c r="R461" s="4" t="s">
        <v>322</v>
      </c>
      <c r="S461" s="223" t="s">
        <v>508</v>
      </c>
    </row>
    <row r="462" spans="1:19" ht="13.2" x14ac:dyDescent="0.25">
      <c r="A462" s="1" t="s">
        <v>814</v>
      </c>
      <c r="B462" s="48"/>
      <c r="C462" s="49" t="s">
        <v>554</v>
      </c>
      <c r="D462" s="48">
        <v>70</v>
      </c>
      <c r="E462" s="48" t="s">
        <v>26</v>
      </c>
      <c r="F462" s="50">
        <v>75000</v>
      </c>
      <c r="G462" s="122">
        <f>ROUNDDOWN(D462*F462,-3)</f>
        <v>5250000</v>
      </c>
      <c r="H462" s="150"/>
      <c r="I462" s="201" t="s">
        <v>554</v>
      </c>
      <c r="J462" s="389">
        <v>40</v>
      </c>
      <c r="K462" s="202" t="s">
        <v>26</v>
      </c>
      <c r="L462" s="204">
        <v>75000</v>
      </c>
      <c r="M462" s="204">
        <f>ROUNDDOWN(J462*L462,-3)</f>
        <v>3000000</v>
      </c>
      <c r="N462" s="376">
        <f>Matrik[[#This Row],[JUMLAH]]-Matrik[[#This Row],[JUMLAH ]]</f>
        <v>2250000</v>
      </c>
      <c r="O462" s="187" t="str">
        <f>IF(AND(ISBLANK(H462),N462&lt;&gt;0),"Rev detil","")</f>
        <v>Rev detil</v>
      </c>
      <c r="P462" s="180"/>
      <c r="Q462" s="180"/>
    </row>
    <row r="463" spans="1:19" ht="13.2" x14ac:dyDescent="0.25">
      <c r="A463" s="1" t="s">
        <v>815</v>
      </c>
      <c r="B463" s="48"/>
      <c r="C463" s="49" t="s">
        <v>555</v>
      </c>
      <c r="D463" s="48">
        <v>6</v>
      </c>
      <c r="E463" s="48" t="s">
        <v>120</v>
      </c>
      <c r="F463" s="50">
        <v>1500000</v>
      </c>
      <c r="G463" s="122">
        <f>ROUNDDOWN(D463*F463,-3)</f>
        <v>9000000</v>
      </c>
      <c r="H463" s="150"/>
      <c r="I463" s="49" t="s">
        <v>555</v>
      </c>
      <c r="J463" s="48">
        <v>6</v>
      </c>
      <c r="K463" s="48" t="s">
        <v>120</v>
      </c>
      <c r="L463" s="50">
        <v>1500000</v>
      </c>
      <c r="M463" s="50">
        <f>ROUNDDOWN(J463*L463,-3)</f>
        <v>9000000</v>
      </c>
      <c r="N463" s="376">
        <f>Matrik[[#This Row],[JUMLAH]]-Matrik[[#This Row],[JUMLAH ]]</f>
        <v>0</v>
      </c>
      <c r="O463" s="187" t="str">
        <f>IF(AND(ISBLANK(H463),N463&lt;&gt;0),"Rev detil","")</f>
        <v/>
      </c>
      <c r="P463" s="180"/>
      <c r="Q463" s="180"/>
    </row>
    <row r="464" spans="1:19" ht="13.2" x14ac:dyDescent="0.25">
      <c r="A464" s="1" t="s">
        <v>816</v>
      </c>
      <c r="B464" s="48"/>
      <c r="C464" s="49" t="s">
        <v>556</v>
      </c>
      <c r="D464" s="48">
        <v>6</v>
      </c>
      <c r="E464" s="48" t="s">
        <v>120</v>
      </c>
      <c r="F464" s="50">
        <v>1500000</v>
      </c>
      <c r="G464" s="122">
        <f>ROUNDDOWN(D464*F464,-3)</f>
        <v>9000000</v>
      </c>
      <c r="H464" s="150"/>
      <c r="I464" s="49" t="s">
        <v>556</v>
      </c>
      <c r="J464" s="48">
        <v>6</v>
      </c>
      <c r="K464" s="48" t="s">
        <v>120</v>
      </c>
      <c r="L464" s="50">
        <v>1500000</v>
      </c>
      <c r="M464" s="50">
        <f>ROUNDDOWN(J464*L464,-3)</f>
        <v>9000000</v>
      </c>
      <c r="N464" s="376">
        <f>Matrik[[#This Row],[JUMLAH]]-Matrik[[#This Row],[JUMLAH ]]</f>
        <v>0</v>
      </c>
      <c r="O464" s="187" t="str">
        <f>IF(AND(ISBLANK(H464),N464&lt;&gt;0),"Rev detil","")</f>
        <v/>
      </c>
      <c r="P464" s="180"/>
      <c r="Q464" s="180"/>
    </row>
    <row r="465" spans="1:19" ht="13.2" x14ac:dyDescent="0.25">
      <c r="A465" s="1" t="s">
        <v>817</v>
      </c>
      <c r="B465" s="48"/>
      <c r="C465" s="49" t="s">
        <v>557</v>
      </c>
      <c r="D465" s="48">
        <v>6</v>
      </c>
      <c r="E465" s="48" t="s">
        <v>120</v>
      </c>
      <c r="F465" s="50">
        <v>1000000</v>
      </c>
      <c r="G465" s="122">
        <f>ROUNDDOWN(D465*F465,-3)</f>
        <v>6000000</v>
      </c>
      <c r="H465" s="150"/>
      <c r="I465" s="49" t="s">
        <v>557</v>
      </c>
      <c r="J465" s="48">
        <v>6</v>
      </c>
      <c r="K465" s="48" t="s">
        <v>120</v>
      </c>
      <c r="L465" s="50">
        <v>1000000</v>
      </c>
      <c r="M465" s="50">
        <f>ROUNDDOWN(J465*L465,-3)</f>
        <v>6000000</v>
      </c>
      <c r="N465" s="376">
        <f>Matrik[[#This Row],[JUMLAH]]-Matrik[[#This Row],[JUMLAH ]]</f>
        <v>0</v>
      </c>
      <c r="O465" s="187" t="str">
        <f>IF(AND(ISBLANK(H465),N465&lt;&gt;0),"Rev detil","")</f>
        <v/>
      </c>
      <c r="P465" s="180"/>
      <c r="Q465" s="180"/>
    </row>
    <row r="466" spans="1:19" ht="13.2" x14ac:dyDescent="0.25">
      <c r="A466" s="1" t="s">
        <v>818</v>
      </c>
      <c r="B466" s="51" t="s">
        <v>525</v>
      </c>
      <c r="C466" s="52" t="s">
        <v>35</v>
      </c>
      <c r="D466" s="51"/>
      <c r="E466" s="51"/>
      <c r="F466" s="53"/>
      <c r="G466" s="123">
        <f>G467</f>
        <v>135937000</v>
      </c>
      <c r="H466" s="151" t="s">
        <v>525</v>
      </c>
      <c r="I466" s="52" t="s">
        <v>35</v>
      </c>
      <c r="J466" s="51"/>
      <c r="K466" s="51"/>
      <c r="L466" s="53"/>
      <c r="M466" s="53">
        <f>M467</f>
        <v>20296000</v>
      </c>
      <c r="N466" s="324">
        <f>N467</f>
        <v>115641000</v>
      </c>
      <c r="O466" s="207" t="s">
        <v>977</v>
      </c>
      <c r="P466" s="180"/>
      <c r="Q466" s="180"/>
      <c r="R466" s="4" t="s">
        <v>322</v>
      </c>
      <c r="S466" s="223" t="s">
        <v>508</v>
      </c>
    </row>
    <row r="467" spans="1:19" ht="13.2" x14ac:dyDescent="0.25">
      <c r="A467" s="1" t="s">
        <v>819</v>
      </c>
      <c r="B467" s="48"/>
      <c r="C467" s="49" t="s">
        <v>820</v>
      </c>
      <c r="D467" s="48">
        <v>25</v>
      </c>
      <c r="E467" s="48" t="s">
        <v>26</v>
      </c>
      <c r="F467" s="50">
        <v>5437480</v>
      </c>
      <c r="G467" s="122">
        <f>ROUNDDOWN(D467*F467,-3)</f>
        <v>135937000</v>
      </c>
      <c r="H467" s="150"/>
      <c r="I467" s="201" t="s">
        <v>820</v>
      </c>
      <c r="J467" s="389">
        <v>8</v>
      </c>
      <c r="K467" s="202" t="s">
        <v>26</v>
      </c>
      <c r="L467" s="204">
        <v>2537000</v>
      </c>
      <c r="M467" s="204">
        <f>ROUNDDOWN(J467*L467,-3)</f>
        <v>20296000</v>
      </c>
      <c r="N467" s="376">
        <f>Matrik[[#This Row],[JUMLAH]]-Matrik[[#This Row],[JUMLAH ]]</f>
        <v>115641000</v>
      </c>
      <c r="O467" s="187" t="str">
        <f>IF(AND(ISBLANK(H467),N467&lt;&gt;0),"Rev detil","")</f>
        <v>Rev detil</v>
      </c>
      <c r="P467" s="180"/>
      <c r="Q467" s="180"/>
    </row>
    <row r="468" spans="1:19" ht="13.2" x14ac:dyDescent="0.25">
      <c r="A468" s="1" t="s">
        <v>821</v>
      </c>
      <c r="B468" s="54" t="s">
        <v>191</v>
      </c>
      <c r="C468" s="55" t="s">
        <v>822</v>
      </c>
      <c r="D468" s="54"/>
      <c r="E468" s="54"/>
      <c r="F468" s="56"/>
      <c r="G468" s="124">
        <f>SUM(G469,G476,G478,G480)</f>
        <v>420700000</v>
      </c>
      <c r="H468" s="152" t="s">
        <v>191</v>
      </c>
      <c r="I468" s="55" t="s">
        <v>822</v>
      </c>
      <c r="J468" s="54"/>
      <c r="K468" s="54"/>
      <c r="L468" s="56"/>
      <c r="M468" s="56">
        <f>SUM(M469,M476,M478,M480)</f>
        <v>420700000</v>
      </c>
      <c r="N468" s="326">
        <f>SUM(N469,N476,N478,N480)</f>
        <v>0</v>
      </c>
      <c r="O468" s="207" t="s">
        <v>977</v>
      </c>
      <c r="P468" s="384" t="s">
        <v>507</v>
      </c>
      <c r="Q468" s="384" t="s">
        <v>508</v>
      </c>
      <c r="S468" s="223"/>
    </row>
    <row r="469" spans="1:19" ht="13.2" x14ac:dyDescent="0.25">
      <c r="A469" s="1" t="s">
        <v>823</v>
      </c>
      <c r="B469" s="51" t="s">
        <v>523</v>
      </c>
      <c r="C469" s="52" t="s">
        <v>24</v>
      </c>
      <c r="D469" s="51"/>
      <c r="E469" s="51"/>
      <c r="F469" s="53"/>
      <c r="G469" s="123">
        <f>SUM(G470:G475)</f>
        <v>42900000</v>
      </c>
      <c r="H469" s="151" t="s">
        <v>523</v>
      </c>
      <c r="I469" s="52" t="s">
        <v>24</v>
      </c>
      <c r="J469" s="51"/>
      <c r="K469" s="51"/>
      <c r="L469" s="53"/>
      <c r="M469" s="53">
        <f>SUM(M470:M475)</f>
        <v>42900000</v>
      </c>
      <c r="N469" s="324">
        <f>SUM(N470:N475)</f>
        <v>0</v>
      </c>
      <c r="O469" s="207" t="s">
        <v>977</v>
      </c>
      <c r="P469" s="180"/>
      <c r="Q469" s="180"/>
      <c r="R469" s="4" t="s">
        <v>322</v>
      </c>
      <c r="S469" s="223" t="s">
        <v>508</v>
      </c>
    </row>
    <row r="470" spans="1:19" ht="13.2" x14ac:dyDescent="0.25">
      <c r="A470" s="1" t="s">
        <v>824</v>
      </c>
      <c r="B470" s="48"/>
      <c r="C470" s="49" t="s">
        <v>554</v>
      </c>
      <c r="D470" s="48">
        <v>100</v>
      </c>
      <c r="E470" s="48" t="s">
        <v>26</v>
      </c>
      <c r="F470" s="50">
        <v>75000</v>
      </c>
      <c r="G470" s="122">
        <f t="shared" ref="G470:G475" si="19">ROUNDDOWN(D470*F470,-3)</f>
        <v>7500000</v>
      </c>
      <c r="H470" s="150"/>
      <c r="I470" s="49" t="s">
        <v>554</v>
      </c>
      <c r="J470" s="48">
        <v>100</v>
      </c>
      <c r="K470" s="48" t="s">
        <v>26</v>
      </c>
      <c r="L470" s="50">
        <v>75000</v>
      </c>
      <c r="M470" s="50">
        <f t="shared" ref="M470:M475" si="20">ROUNDDOWN(J470*L470,-3)</f>
        <v>7500000</v>
      </c>
      <c r="N470" s="247">
        <f>Matrik[[#This Row],[JUMLAH]]-Matrik[[#This Row],[JUMLAH ]]</f>
        <v>0</v>
      </c>
      <c r="O470" s="178" t="str">
        <f t="shared" ref="O470:O475" si="21">IF(AND(ISBLANK(H470),N470&lt;&gt;0),"Rev","")</f>
        <v/>
      </c>
      <c r="P470" s="180"/>
      <c r="Q470" s="180"/>
    </row>
    <row r="471" spans="1:19" ht="13.2" x14ac:dyDescent="0.25">
      <c r="A471" s="1" t="s">
        <v>825</v>
      </c>
      <c r="B471" s="48"/>
      <c r="C471" s="49" t="s">
        <v>555</v>
      </c>
      <c r="D471" s="48">
        <v>2</v>
      </c>
      <c r="E471" s="48" t="s">
        <v>120</v>
      </c>
      <c r="F471" s="50">
        <v>1500000</v>
      </c>
      <c r="G471" s="122">
        <f t="shared" si="19"/>
        <v>3000000</v>
      </c>
      <c r="H471" s="150"/>
      <c r="I471" s="49" t="s">
        <v>555</v>
      </c>
      <c r="J471" s="48">
        <v>2</v>
      </c>
      <c r="K471" s="48" t="s">
        <v>120</v>
      </c>
      <c r="L471" s="50">
        <v>1500000</v>
      </c>
      <c r="M471" s="50">
        <f t="shared" si="20"/>
        <v>3000000</v>
      </c>
      <c r="N471" s="247">
        <f>Matrik[[#This Row],[JUMLAH]]-Matrik[[#This Row],[JUMLAH ]]</f>
        <v>0</v>
      </c>
      <c r="O471" s="178" t="str">
        <f t="shared" si="21"/>
        <v/>
      </c>
      <c r="P471" s="180"/>
      <c r="Q471" s="180"/>
    </row>
    <row r="472" spans="1:19" ht="13.2" x14ac:dyDescent="0.25">
      <c r="A472" s="1" t="s">
        <v>826</v>
      </c>
      <c r="B472" s="48"/>
      <c r="C472" s="49" t="s">
        <v>556</v>
      </c>
      <c r="D472" s="48">
        <v>2</v>
      </c>
      <c r="E472" s="48" t="s">
        <v>120</v>
      </c>
      <c r="F472" s="50">
        <v>1500000</v>
      </c>
      <c r="G472" s="122">
        <f t="shared" si="19"/>
        <v>3000000</v>
      </c>
      <c r="H472" s="150"/>
      <c r="I472" s="49" t="s">
        <v>556</v>
      </c>
      <c r="J472" s="48">
        <v>2</v>
      </c>
      <c r="K472" s="48" t="s">
        <v>120</v>
      </c>
      <c r="L472" s="50">
        <v>1500000</v>
      </c>
      <c r="M472" s="50">
        <f t="shared" si="20"/>
        <v>3000000</v>
      </c>
      <c r="N472" s="247">
        <f>Matrik[[#This Row],[JUMLAH]]-Matrik[[#This Row],[JUMLAH ]]</f>
        <v>0</v>
      </c>
      <c r="O472" s="178" t="str">
        <f t="shared" si="21"/>
        <v/>
      </c>
      <c r="P472" s="180"/>
      <c r="Q472" s="180"/>
    </row>
    <row r="473" spans="1:19" ht="13.2" x14ac:dyDescent="0.25">
      <c r="A473" s="1" t="s">
        <v>827</v>
      </c>
      <c r="B473" s="48"/>
      <c r="C473" s="49" t="s">
        <v>557</v>
      </c>
      <c r="D473" s="48">
        <v>2</v>
      </c>
      <c r="E473" s="48" t="s">
        <v>120</v>
      </c>
      <c r="F473" s="50">
        <v>1000000</v>
      </c>
      <c r="G473" s="122">
        <f t="shared" si="19"/>
        <v>2000000</v>
      </c>
      <c r="H473" s="150"/>
      <c r="I473" s="49" t="s">
        <v>557</v>
      </c>
      <c r="J473" s="48">
        <v>2</v>
      </c>
      <c r="K473" s="48" t="s">
        <v>120</v>
      </c>
      <c r="L473" s="50">
        <v>1000000</v>
      </c>
      <c r="M473" s="50">
        <f t="shared" si="20"/>
        <v>2000000</v>
      </c>
      <c r="N473" s="247">
        <f>Matrik[[#This Row],[JUMLAH]]-Matrik[[#This Row],[JUMLAH ]]</f>
        <v>0</v>
      </c>
      <c r="O473" s="178" t="str">
        <f t="shared" si="21"/>
        <v/>
      </c>
      <c r="P473" s="180"/>
      <c r="Q473" s="180"/>
    </row>
    <row r="474" spans="1:19" ht="13.2" x14ac:dyDescent="0.25">
      <c r="A474" s="1" t="s">
        <v>828</v>
      </c>
      <c r="B474" s="48"/>
      <c r="C474" s="49" t="s">
        <v>829</v>
      </c>
      <c r="D474" s="48">
        <v>20</v>
      </c>
      <c r="E474" s="48" t="s">
        <v>59</v>
      </c>
      <c r="F474" s="50">
        <v>250000</v>
      </c>
      <c r="G474" s="122">
        <f t="shared" si="19"/>
        <v>5000000</v>
      </c>
      <c r="H474" s="150"/>
      <c r="I474" s="49" t="s">
        <v>829</v>
      </c>
      <c r="J474" s="48">
        <v>20</v>
      </c>
      <c r="K474" s="48" t="s">
        <v>59</v>
      </c>
      <c r="L474" s="50">
        <v>250000</v>
      </c>
      <c r="M474" s="50">
        <f t="shared" si="20"/>
        <v>5000000</v>
      </c>
      <c r="N474" s="247">
        <f>Matrik[[#This Row],[JUMLAH]]-Matrik[[#This Row],[JUMLAH ]]</f>
        <v>0</v>
      </c>
      <c r="O474" s="178" t="str">
        <f t="shared" si="21"/>
        <v/>
      </c>
      <c r="P474" s="180"/>
      <c r="Q474" s="180"/>
    </row>
    <row r="475" spans="1:19" ht="13.2" x14ac:dyDescent="0.25">
      <c r="A475" s="1" t="s">
        <v>830</v>
      </c>
      <c r="B475" s="48"/>
      <c r="C475" s="49" t="s">
        <v>831</v>
      </c>
      <c r="D475" s="48">
        <v>80</v>
      </c>
      <c r="E475" s="48" t="s">
        <v>26</v>
      </c>
      <c r="F475" s="50">
        <v>280000</v>
      </c>
      <c r="G475" s="122">
        <f t="shared" si="19"/>
        <v>22400000</v>
      </c>
      <c r="H475" s="150"/>
      <c r="I475" s="49" t="s">
        <v>831</v>
      </c>
      <c r="J475" s="48">
        <v>80</v>
      </c>
      <c r="K475" s="48" t="s">
        <v>26</v>
      </c>
      <c r="L475" s="50">
        <v>280000</v>
      </c>
      <c r="M475" s="50">
        <f t="shared" si="20"/>
        <v>22400000</v>
      </c>
      <c r="N475" s="247">
        <f>Matrik[[#This Row],[JUMLAH]]-Matrik[[#This Row],[JUMLAH ]]</f>
        <v>0</v>
      </c>
      <c r="O475" s="178" t="str">
        <f t="shared" si="21"/>
        <v/>
      </c>
      <c r="P475" s="180"/>
      <c r="Q475" s="180"/>
    </row>
    <row r="476" spans="1:19" ht="13.2" x14ac:dyDescent="0.25">
      <c r="A476" s="1" t="s">
        <v>832</v>
      </c>
      <c r="B476" s="45" t="s">
        <v>528</v>
      </c>
      <c r="C476" s="46" t="s">
        <v>31</v>
      </c>
      <c r="D476" s="45"/>
      <c r="E476" s="45"/>
      <c r="F476" s="47"/>
      <c r="G476" s="121">
        <f>G477</f>
        <v>16000000</v>
      </c>
      <c r="H476" s="149" t="s">
        <v>528</v>
      </c>
      <c r="I476" s="46" t="s">
        <v>31</v>
      </c>
      <c r="J476" s="45"/>
      <c r="K476" s="45"/>
      <c r="L476" s="47"/>
      <c r="M476" s="47">
        <f>M477</f>
        <v>16000000</v>
      </c>
      <c r="N476" s="323">
        <f>N477</f>
        <v>0</v>
      </c>
      <c r="O476" s="207" t="s">
        <v>977</v>
      </c>
      <c r="P476" s="180"/>
      <c r="Q476" s="180"/>
      <c r="R476" s="4" t="s">
        <v>322</v>
      </c>
      <c r="S476" s="223" t="s">
        <v>508</v>
      </c>
    </row>
    <row r="477" spans="1:19" ht="13.2" x14ac:dyDescent="0.25">
      <c r="A477" s="1" t="s">
        <v>833</v>
      </c>
      <c r="B477" s="48"/>
      <c r="C477" s="49" t="s">
        <v>558</v>
      </c>
      <c r="D477" s="48">
        <v>16</v>
      </c>
      <c r="E477" s="48" t="s">
        <v>33</v>
      </c>
      <c r="F477" s="50">
        <v>1000000</v>
      </c>
      <c r="G477" s="122">
        <f>ROUNDDOWN(D477*F477,-3)</f>
        <v>16000000</v>
      </c>
      <c r="H477" s="150"/>
      <c r="I477" s="49" t="s">
        <v>558</v>
      </c>
      <c r="J477" s="48">
        <v>16</v>
      </c>
      <c r="K477" s="48" t="s">
        <v>33</v>
      </c>
      <c r="L477" s="50">
        <v>1000000</v>
      </c>
      <c r="M477" s="50">
        <f>ROUNDDOWN(J477*L477,-3)</f>
        <v>16000000</v>
      </c>
      <c r="N477" s="376">
        <f>Matrik[[#This Row],[JUMLAH]]-Matrik[[#This Row],[JUMLAH ]]</f>
        <v>0</v>
      </c>
      <c r="O477" s="187" t="str">
        <f>IF(AND(ISBLANK(H477),N477&lt;&gt;0),"Rev detil","")</f>
        <v/>
      </c>
      <c r="P477" s="180"/>
      <c r="Q477" s="180"/>
    </row>
    <row r="478" spans="1:19" ht="13.2" x14ac:dyDescent="0.25">
      <c r="A478" s="1" t="s">
        <v>834</v>
      </c>
      <c r="B478" s="51" t="s">
        <v>525</v>
      </c>
      <c r="C478" s="52" t="s">
        <v>35</v>
      </c>
      <c r="D478" s="51"/>
      <c r="E478" s="51"/>
      <c r="F478" s="53"/>
      <c r="G478" s="123">
        <f>G479</f>
        <v>15000000</v>
      </c>
      <c r="H478" s="151" t="s">
        <v>525</v>
      </c>
      <c r="I478" s="52" t="s">
        <v>35</v>
      </c>
      <c r="J478" s="51"/>
      <c r="K478" s="51"/>
      <c r="L478" s="53"/>
      <c r="M478" s="53">
        <f>M479</f>
        <v>15000000</v>
      </c>
      <c r="N478" s="324">
        <f>N479</f>
        <v>0</v>
      </c>
      <c r="O478" s="207" t="s">
        <v>977</v>
      </c>
      <c r="P478" s="180"/>
      <c r="Q478" s="180"/>
      <c r="R478" s="4" t="s">
        <v>322</v>
      </c>
      <c r="S478" s="223" t="s">
        <v>508</v>
      </c>
    </row>
    <row r="479" spans="1:19" ht="13.2" x14ac:dyDescent="0.25">
      <c r="A479" s="1" t="s">
        <v>835</v>
      </c>
      <c r="B479" s="48"/>
      <c r="C479" s="49" t="s">
        <v>836</v>
      </c>
      <c r="D479" s="48">
        <v>2</v>
      </c>
      <c r="E479" s="48" t="s">
        <v>26</v>
      </c>
      <c r="F479" s="50">
        <v>7500000</v>
      </c>
      <c r="G479" s="122">
        <f>ROUNDDOWN(D479*F479,-3)</f>
        <v>15000000</v>
      </c>
      <c r="H479" s="150"/>
      <c r="I479" s="49" t="s">
        <v>836</v>
      </c>
      <c r="J479" s="48">
        <v>2</v>
      </c>
      <c r="K479" s="48" t="s">
        <v>26</v>
      </c>
      <c r="L479" s="50">
        <v>7500000</v>
      </c>
      <c r="M479" s="50">
        <f>ROUNDDOWN(J479*L479,-3)</f>
        <v>15000000</v>
      </c>
      <c r="N479" s="247">
        <f>Matrik[[#This Row],[JUMLAH]]-Matrik[[#This Row],[JUMLAH ]]</f>
        <v>0</v>
      </c>
      <c r="O479" s="178" t="str">
        <f>IF(AND(ISBLANK(H479),N479&lt;&gt;0),"Rev","")</f>
        <v/>
      </c>
      <c r="P479" s="180"/>
      <c r="Q479" s="180"/>
    </row>
    <row r="480" spans="1:19" ht="13.2" x14ac:dyDescent="0.25">
      <c r="A480" s="1" t="s">
        <v>837</v>
      </c>
      <c r="B480" s="51" t="s">
        <v>529</v>
      </c>
      <c r="C480" s="52" t="s">
        <v>477</v>
      </c>
      <c r="D480" s="51"/>
      <c r="E480" s="51"/>
      <c r="F480" s="53"/>
      <c r="G480" s="123">
        <f>SUM(G481:G483)</f>
        <v>346800000</v>
      </c>
      <c r="H480" s="151" t="s">
        <v>529</v>
      </c>
      <c r="I480" s="52" t="s">
        <v>477</v>
      </c>
      <c r="J480" s="51"/>
      <c r="K480" s="51"/>
      <c r="L480" s="53"/>
      <c r="M480" s="53">
        <f>SUM(M481:M483)</f>
        <v>346800000</v>
      </c>
      <c r="N480" s="324">
        <f>SUM(N481:N483)</f>
        <v>0</v>
      </c>
      <c r="O480" s="207" t="s">
        <v>977</v>
      </c>
      <c r="P480" s="180"/>
      <c r="Q480" s="180"/>
      <c r="R480" s="4" t="s">
        <v>322</v>
      </c>
      <c r="S480" s="223" t="s">
        <v>508</v>
      </c>
    </row>
    <row r="481" spans="1:19" ht="13.2" x14ac:dyDescent="0.25">
      <c r="A481" s="1" t="s">
        <v>838</v>
      </c>
      <c r="B481" s="48"/>
      <c r="C481" s="49" t="s">
        <v>839</v>
      </c>
      <c r="D481" s="48">
        <v>160</v>
      </c>
      <c r="E481" s="48" t="s">
        <v>479</v>
      </c>
      <c r="F481" s="50">
        <v>825000</v>
      </c>
      <c r="G481" s="122">
        <f>ROUNDDOWN(D481*F481,-3)</f>
        <v>132000000</v>
      </c>
      <c r="H481" s="150"/>
      <c r="I481" s="201" t="s">
        <v>839</v>
      </c>
      <c r="J481" s="389">
        <v>160</v>
      </c>
      <c r="K481" s="202" t="s">
        <v>479</v>
      </c>
      <c r="L481" s="204">
        <v>933000</v>
      </c>
      <c r="M481" s="204">
        <f>ROUNDDOWN(J481*L481,-3)</f>
        <v>149280000</v>
      </c>
      <c r="N481" s="247">
        <f>Matrik[[#This Row],[JUMLAH]]-Matrik[[#This Row],[JUMLAH ]]</f>
        <v>-17280000</v>
      </c>
      <c r="O481" s="178" t="str">
        <f>IF(AND(ISBLANK(H481),N481&lt;&gt;0),"Rev","")</f>
        <v>Rev</v>
      </c>
      <c r="P481" s="180"/>
      <c r="Q481" s="180"/>
    </row>
    <row r="482" spans="1:19" ht="13.2" x14ac:dyDescent="0.25">
      <c r="A482" s="1" t="s">
        <v>840</v>
      </c>
      <c r="B482" s="48"/>
      <c r="C482" s="49" t="s">
        <v>841</v>
      </c>
      <c r="D482" s="48">
        <v>240</v>
      </c>
      <c r="E482" s="48" t="s">
        <v>479</v>
      </c>
      <c r="F482" s="50">
        <v>145000</v>
      </c>
      <c r="G482" s="122">
        <f>ROUNDDOWN(D482*F482,-3)</f>
        <v>34800000</v>
      </c>
      <c r="H482" s="150"/>
      <c r="I482" s="201" t="s">
        <v>841</v>
      </c>
      <c r="J482" s="389">
        <v>0</v>
      </c>
      <c r="K482" s="202" t="s">
        <v>479</v>
      </c>
      <c r="L482" s="204">
        <v>145000</v>
      </c>
      <c r="M482" s="204">
        <f>ROUNDDOWN(J482*L482,-3)</f>
        <v>0</v>
      </c>
      <c r="N482" s="247">
        <f>Matrik[[#This Row],[JUMLAH]]-Matrik[[#This Row],[JUMLAH ]]</f>
        <v>34800000</v>
      </c>
      <c r="O482" s="178" t="str">
        <f>IF(AND(ISBLANK(H482),N482&lt;&gt;0),"Rev","")</f>
        <v>Rev</v>
      </c>
      <c r="P482" s="180"/>
      <c r="Q482" s="180"/>
    </row>
    <row r="483" spans="1:19" ht="13.2" x14ac:dyDescent="0.25">
      <c r="A483" s="1" t="s">
        <v>842</v>
      </c>
      <c r="B483" s="48"/>
      <c r="C483" s="49" t="s">
        <v>843</v>
      </c>
      <c r="D483" s="48">
        <v>30</v>
      </c>
      <c r="E483" s="48" t="s">
        <v>26</v>
      </c>
      <c r="F483" s="50">
        <v>6000000</v>
      </c>
      <c r="G483" s="122">
        <f>ROUNDDOWN(D483*F483,-3)</f>
        <v>180000000</v>
      </c>
      <c r="H483" s="150"/>
      <c r="I483" s="201" t="s">
        <v>843</v>
      </c>
      <c r="J483" s="389">
        <v>35</v>
      </c>
      <c r="K483" s="202" t="s">
        <v>26</v>
      </c>
      <c r="L483" s="204">
        <v>5643429</v>
      </c>
      <c r="M483" s="204">
        <f>ROUNDDOWN(J483*L483,-3)</f>
        <v>197520000</v>
      </c>
      <c r="N483" s="247">
        <f>Matrik[[#This Row],[JUMLAH]]-Matrik[[#This Row],[JUMLAH ]]</f>
        <v>-17520000</v>
      </c>
      <c r="O483" s="178" t="str">
        <f>IF(AND(ISBLANK(H483),N483&lt;&gt;0),"Rev","")</f>
        <v>Rev</v>
      </c>
      <c r="P483" s="180"/>
      <c r="Q483" s="180"/>
    </row>
    <row r="484" spans="1:19" ht="13.2" x14ac:dyDescent="0.25">
      <c r="A484" s="1" t="s">
        <v>1170</v>
      </c>
      <c r="B484" s="48"/>
      <c r="C484" s="49"/>
      <c r="D484" s="48"/>
      <c r="E484" s="48"/>
      <c r="F484" s="50"/>
      <c r="G484" s="122"/>
      <c r="H484" s="152" t="s">
        <v>203</v>
      </c>
      <c r="I484" s="55" t="s">
        <v>1092</v>
      </c>
      <c r="J484" s="54"/>
      <c r="K484" s="54"/>
      <c r="L484" s="56"/>
      <c r="M484" s="56">
        <f>SUM(M485,M492,M494,M496)</f>
        <v>86800000</v>
      </c>
      <c r="N484" s="326">
        <f>SUM(N485,N492,N494,N496)</f>
        <v>-86800000</v>
      </c>
      <c r="O484" s="207" t="s">
        <v>977</v>
      </c>
      <c r="P484" s="384" t="s">
        <v>507</v>
      </c>
      <c r="Q484" s="384" t="s">
        <v>508</v>
      </c>
      <c r="S484" s="223"/>
    </row>
    <row r="485" spans="1:19" ht="13.2" x14ac:dyDescent="0.25">
      <c r="A485" s="1" t="s">
        <v>1101</v>
      </c>
      <c r="B485" s="48"/>
      <c r="C485" s="49"/>
      <c r="D485" s="48"/>
      <c r="E485" s="48"/>
      <c r="F485" s="50"/>
      <c r="G485" s="122"/>
      <c r="H485" s="151" t="s">
        <v>523</v>
      </c>
      <c r="I485" s="52" t="s">
        <v>24</v>
      </c>
      <c r="J485" s="51"/>
      <c r="K485" s="51"/>
      <c r="L485" s="53"/>
      <c r="M485" s="53">
        <f>SUM(M486:M491)</f>
        <v>4000000</v>
      </c>
      <c r="N485" s="324">
        <f>SUM(N486:N491)</f>
        <v>-4000000</v>
      </c>
      <c r="O485" s="207" t="s">
        <v>977</v>
      </c>
      <c r="P485" s="180"/>
      <c r="Q485" s="180"/>
      <c r="R485" s="4" t="s">
        <v>322</v>
      </c>
      <c r="S485" s="223" t="s">
        <v>508</v>
      </c>
    </row>
    <row r="486" spans="1:19" ht="13.2" x14ac:dyDescent="0.25">
      <c r="A486" s="1" t="s">
        <v>1102</v>
      </c>
      <c r="B486" s="48"/>
      <c r="C486" s="49"/>
      <c r="D486" s="48"/>
      <c r="E486" s="48"/>
      <c r="F486" s="50"/>
      <c r="G486" s="122"/>
      <c r="H486" s="150"/>
      <c r="I486" s="49" t="s">
        <v>554</v>
      </c>
      <c r="J486" s="48">
        <v>0</v>
      </c>
      <c r="K486" s="48" t="s">
        <v>26</v>
      </c>
      <c r="L486" s="50">
        <v>75000</v>
      </c>
      <c r="M486" s="50">
        <f t="shared" ref="M486:M491" si="22">ROUNDDOWN(J486*L486,-3)</f>
        <v>0</v>
      </c>
      <c r="N486" s="247">
        <f>Matrik[[#This Row],[JUMLAH]]-Matrik[[#This Row],[JUMLAH ]]</f>
        <v>0</v>
      </c>
      <c r="O486" s="178" t="str">
        <f t="shared" ref="O486:O491" si="23">IF(AND(ISBLANK(H486),N486&lt;&gt;0),"Rev","")</f>
        <v/>
      </c>
      <c r="P486" s="180"/>
      <c r="Q486" s="180"/>
    </row>
    <row r="487" spans="1:19" ht="13.2" x14ac:dyDescent="0.25">
      <c r="A487" s="1" t="s">
        <v>1103</v>
      </c>
      <c r="B487" s="48"/>
      <c r="C487" s="49"/>
      <c r="D487" s="48"/>
      <c r="E487" s="48"/>
      <c r="F487" s="50"/>
      <c r="G487" s="122"/>
      <c r="H487" s="150"/>
      <c r="I487" s="201" t="s">
        <v>555</v>
      </c>
      <c r="J487" s="389">
        <v>1</v>
      </c>
      <c r="K487" s="202" t="s">
        <v>120</v>
      </c>
      <c r="L487" s="204">
        <v>1500000</v>
      </c>
      <c r="M487" s="204">
        <f t="shared" si="22"/>
        <v>1500000</v>
      </c>
      <c r="N487" s="247">
        <f>Matrik[[#This Row],[JUMLAH]]-Matrik[[#This Row],[JUMLAH ]]</f>
        <v>-1500000</v>
      </c>
      <c r="O487" s="178" t="str">
        <f t="shared" si="23"/>
        <v>Rev</v>
      </c>
      <c r="P487" s="180"/>
      <c r="Q487" s="180"/>
    </row>
    <row r="488" spans="1:19" ht="13.2" x14ac:dyDescent="0.25">
      <c r="A488" s="1" t="s">
        <v>1104</v>
      </c>
      <c r="B488" s="48"/>
      <c r="C488" s="49"/>
      <c r="D488" s="48"/>
      <c r="E488" s="48"/>
      <c r="F488" s="50"/>
      <c r="G488" s="122"/>
      <c r="H488" s="150"/>
      <c r="I488" s="201" t="s">
        <v>556</v>
      </c>
      <c r="J488" s="389">
        <v>1</v>
      </c>
      <c r="K488" s="202" t="s">
        <v>120</v>
      </c>
      <c r="L488" s="204">
        <v>1500000</v>
      </c>
      <c r="M488" s="204">
        <f t="shared" si="22"/>
        <v>1500000</v>
      </c>
      <c r="N488" s="247">
        <f>Matrik[[#This Row],[JUMLAH]]-Matrik[[#This Row],[JUMLAH ]]</f>
        <v>-1500000</v>
      </c>
      <c r="O488" s="178" t="str">
        <f t="shared" si="23"/>
        <v>Rev</v>
      </c>
      <c r="P488" s="180"/>
      <c r="Q488" s="180"/>
    </row>
    <row r="489" spans="1:19" ht="13.2" x14ac:dyDescent="0.25">
      <c r="A489" s="1" t="s">
        <v>1105</v>
      </c>
      <c r="B489" s="48"/>
      <c r="C489" s="49"/>
      <c r="D489" s="48"/>
      <c r="E489" s="48"/>
      <c r="F489" s="50"/>
      <c r="G489" s="122"/>
      <c r="H489" s="150"/>
      <c r="I489" s="201" t="s">
        <v>557</v>
      </c>
      <c r="J489" s="389">
        <v>1</v>
      </c>
      <c r="K489" s="202" t="s">
        <v>120</v>
      </c>
      <c r="L489" s="204">
        <v>1000000</v>
      </c>
      <c r="M489" s="204">
        <f t="shared" si="22"/>
        <v>1000000</v>
      </c>
      <c r="N489" s="247">
        <f>Matrik[[#This Row],[JUMLAH]]-Matrik[[#This Row],[JUMLAH ]]</f>
        <v>-1000000</v>
      </c>
      <c r="O489" s="178" t="str">
        <f t="shared" si="23"/>
        <v>Rev</v>
      </c>
      <c r="P489" s="180"/>
      <c r="Q489" s="180"/>
    </row>
    <row r="490" spans="1:19" ht="13.2" x14ac:dyDescent="0.25">
      <c r="A490" s="1" t="s">
        <v>1106</v>
      </c>
      <c r="B490" s="48"/>
      <c r="C490" s="49"/>
      <c r="D490" s="48"/>
      <c r="E490" s="48"/>
      <c r="F490" s="50"/>
      <c r="G490" s="122"/>
      <c r="H490" s="150"/>
      <c r="I490" s="49" t="s">
        <v>829</v>
      </c>
      <c r="J490" s="48">
        <v>0</v>
      </c>
      <c r="K490" s="48" t="s">
        <v>59</v>
      </c>
      <c r="L490" s="50">
        <v>250000</v>
      </c>
      <c r="M490" s="50">
        <f t="shared" si="22"/>
        <v>0</v>
      </c>
      <c r="N490" s="247">
        <f>Matrik[[#This Row],[JUMLAH]]-Matrik[[#This Row],[JUMLAH ]]</f>
        <v>0</v>
      </c>
      <c r="O490" s="178" t="str">
        <f t="shared" si="23"/>
        <v/>
      </c>
      <c r="P490" s="180"/>
      <c r="Q490" s="180"/>
    </row>
    <row r="491" spans="1:19" ht="13.2" x14ac:dyDescent="0.25">
      <c r="A491" s="1" t="s">
        <v>1107</v>
      </c>
      <c r="B491" s="48"/>
      <c r="C491" s="49"/>
      <c r="D491" s="48"/>
      <c r="E491" s="48"/>
      <c r="F491" s="50"/>
      <c r="G491" s="122"/>
      <c r="H491" s="150"/>
      <c r="I491" s="49" t="s">
        <v>831</v>
      </c>
      <c r="J491" s="48">
        <v>0</v>
      </c>
      <c r="K491" s="48" t="s">
        <v>26</v>
      </c>
      <c r="L491" s="50">
        <v>280000</v>
      </c>
      <c r="M491" s="50">
        <f t="shared" si="22"/>
        <v>0</v>
      </c>
      <c r="N491" s="247">
        <f>Matrik[[#This Row],[JUMLAH]]-Matrik[[#This Row],[JUMLAH ]]</f>
        <v>0</v>
      </c>
      <c r="O491" s="178" t="str">
        <f t="shared" si="23"/>
        <v/>
      </c>
      <c r="P491" s="180"/>
      <c r="Q491" s="180"/>
    </row>
    <row r="492" spans="1:19" ht="13.2" x14ac:dyDescent="0.25">
      <c r="A492" s="1" t="s">
        <v>1108</v>
      </c>
      <c r="B492" s="48"/>
      <c r="C492" s="49"/>
      <c r="D492" s="48"/>
      <c r="E492" s="48"/>
      <c r="F492" s="50"/>
      <c r="G492" s="122"/>
      <c r="H492" s="149" t="s">
        <v>528</v>
      </c>
      <c r="I492" s="46" t="s">
        <v>31</v>
      </c>
      <c r="J492" s="45"/>
      <c r="K492" s="45"/>
      <c r="L492" s="47"/>
      <c r="M492" s="47">
        <f>M493</f>
        <v>0</v>
      </c>
      <c r="N492" s="323">
        <f>N493</f>
        <v>0</v>
      </c>
      <c r="O492" s="207" t="s">
        <v>977</v>
      </c>
      <c r="P492" s="180"/>
      <c r="Q492" s="180"/>
      <c r="R492" s="4" t="s">
        <v>322</v>
      </c>
      <c r="S492" s="223" t="s">
        <v>508</v>
      </c>
    </row>
    <row r="493" spans="1:19" ht="13.2" x14ac:dyDescent="0.25">
      <c r="A493" s="1" t="s">
        <v>1109</v>
      </c>
      <c r="B493" s="48"/>
      <c r="C493" s="49"/>
      <c r="D493" s="48"/>
      <c r="E493" s="48"/>
      <c r="F493" s="50"/>
      <c r="G493" s="122"/>
      <c r="H493" s="150"/>
      <c r="I493" s="49" t="s">
        <v>558</v>
      </c>
      <c r="J493" s="48">
        <v>0</v>
      </c>
      <c r="K493" s="48" t="s">
        <v>33</v>
      </c>
      <c r="L493" s="50">
        <v>1000000</v>
      </c>
      <c r="M493" s="50">
        <f>ROUNDDOWN(J493*L493,-3)</f>
        <v>0</v>
      </c>
      <c r="N493" s="376">
        <f>Matrik[[#This Row],[JUMLAH]]-Matrik[[#This Row],[JUMLAH ]]</f>
        <v>0</v>
      </c>
      <c r="O493" s="187" t="str">
        <f>IF(AND(ISBLANK(H493),N493&lt;&gt;0),"Rev detil","")</f>
        <v/>
      </c>
      <c r="P493" s="180"/>
      <c r="Q493" s="180"/>
    </row>
    <row r="494" spans="1:19" ht="13.2" x14ac:dyDescent="0.25">
      <c r="A494" s="1" t="s">
        <v>1110</v>
      </c>
      <c r="B494" s="48"/>
      <c r="C494" s="49"/>
      <c r="D494" s="48"/>
      <c r="E494" s="48"/>
      <c r="F494" s="50"/>
      <c r="G494" s="122"/>
      <c r="H494" s="151" t="s">
        <v>525</v>
      </c>
      <c r="I494" s="52" t="s">
        <v>35</v>
      </c>
      <c r="J494" s="51"/>
      <c r="K494" s="51"/>
      <c r="L494" s="53"/>
      <c r="M494" s="53">
        <f>M495</f>
        <v>82800000</v>
      </c>
      <c r="N494" s="324">
        <f>N495</f>
        <v>-82800000</v>
      </c>
      <c r="O494" s="207" t="s">
        <v>977</v>
      </c>
      <c r="P494" s="180"/>
      <c r="Q494" s="180"/>
      <c r="R494" s="4" t="s">
        <v>322</v>
      </c>
      <c r="S494" s="223" t="s">
        <v>508</v>
      </c>
    </row>
    <row r="495" spans="1:19" ht="13.2" x14ac:dyDescent="0.25">
      <c r="A495" s="1" t="s">
        <v>1111</v>
      </c>
      <c r="B495" s="48"/>
      <c r="C495" s="49"/>
      <c r="D495" s="48"/>
      <c r="E495" s="48"/>
      <c r="F495" s="50"/>
      <c r="G495" s="122"/>
      <c r="H495" s="150"/>
      <c r="I495" s="201" t="s">
        <v>1097</v>
      </c>
      <c r="J495" s="389">
        <v>12</v>
      </c>
      <c r="K495" s="202" t="s">
        <v>26</v>
      </c>
      <c r="L495" s="204">
        <v>6900000</v>
      </c>
      <c r="M495" s="204">
        <f>ROUNDDOWN(J495*L495,-3)</f>
        <v>82800000</v>
      </c>
      <c r="N495" s="247">
        <f>Matrik[[#This Row],[JUMLAH]]-Matrik[[#This Row],[JUMLAH ]]</f>
        <v>-82800000</v>
      </c>
      <c r="O495" s="178" t="str">
        <f>IF(AND(ISBLANK(H495),N495&lt;&gt;0),"Rev","")</f>
        <v>Rev</v>
      </c>
      <c r="P495" s="180"/>
      <c r="Q495" s="180"/>
    </row>
    <row r="496" spans="1:19" ht="13.2" x14ac:dyDescent="0.25">
      <c r="A496" s="1" t="s">
        <v>1112</v>
      </c>
      <c r="B496" s="48"/>
      <c r="C496" s="49"/>
      <c r="D496" s="48"/>
      <c r="E496" s="48"/>
      <c r="F496" s="50"/>
      <c r="G496" s="122"/>
      <c r="H496" s="151" t="s">
        <v>529</v>
      </c>
      <c r="I496" s="52" t="s">
        <v>477</v>
      </c>
      <c r="J496" s="51"/>
      <c r="K496" s="51"/>
      <c r="L496" s="53"/>
      <c r="M496" s="53">
        <f>SUM(M497:M499)</f>
        <v>0</v>
      </c>
      <c r="N496" s="324">
        <f>SUM(N497:N499)</f>
        <v>0</v>
      </c>
      <c r="O496" s="207" t="s">
        <v>977</v>
      </c>
      <c r="P496" s="180"/>
      <c r="Q496" s="180"/>
      <c r="R496" s="4" t="s">
        <v>322</v>
      </c>
      <c r="S496" s="223" t="s">
        <v>508</v>
      </c>
    </row>
    <row r="497" spans="1:19" ht="13.2" x14ac:dyDescent="0.25">
      <c r="A497" s="1" t="s">
        <v>1113</v>
      </c>
      <c r="B497" s="48"/>
      <c r="C497" s="49"/>
      <c r="D497" s="48"/>
      <c r="E497" s="48"/>
      <c r="F497" s="50"/>
      <c r="G497" s="122"/>
      <c r="H497" s="150"/>
      <c r="I497" s="49" t="s">
        <v>839</v>
      </c>
      <c r="J497" s="48">
        <v>0</v>
      </c>
      <c r="K497" s="48" t="s">
        <v>479</v>
      </c>
      <c r="L497" s="50">
        <v>933000</v>
      </c>
      <c r="M497" s="50">
        <f>ROUNDDOWN(J497*L497,-3)</f>
        <v>0</v>
      </c>
      <c r="N497" s="247">
        <f>Matrik[[#This Row],[JUMLAH]]-Matrik[[#This Row],[JUMLAH ]]</f>
        <v>0</v>
      </c>
      <c r="O497" s="178" t="str">
        <f>IF(AND(ISBLANK(H497),N497&lt;&gt;0),"Rev","")</f>
        <v/>
      </c>
      <c r="P497" s="180"/>
      <c r="Q497" s="180"/>
    </row>
    <row r="498" spans="1:19" ht="13.2" x14ac:dyDescent="0.25">
      <c r="A498" s="1" t="s">
        <v>1114</v>
      </c>
      <c r="B498" s="48"/>
      <c r="C498" s="49"/>
      <c r="D498" s="48"/>
      <c r="E498" s="48"/>
      <c r="F498" s="50"/>
      <c r="G498" s="122"/>
      <c r="H498" s="150"/>
      <c r="I498" s="49" t="s">
        <v>841</v>
      </c>
      <c r="J498" s="48">
        <v>0</v>
      </c>
      <c r="K498" s="48" t="s">
        <v>479</v>
      </c>
      <c r="L498" s="50">
        <v>145000</v>
      </c>
      <c r="M498" s="50">
        <f>ROUNDDOWN(J498*L498,-3)</f>
        <v>0</v>
      </c>
      <c r="N498" s="247">
        <f>Matrik[[#This Row],[JUMLAH]]-Matrik[[#This Row],[JUMLAH ]]</f>
        <v>0</v>
      </c>
      <c r="O498" s="178" t="str">
        <f>IF(AND(ISBLANK(H498),N498&lt;&gt;0),"Rev","")</f>
        <v/>
      </c>
      <c r="P498" s="180"/>
      <c r="Q498" s="180"/>
    </row>
    <row r="499" spans="1:19" ht="13.2" x14ac:dyDescent="0.25">
      <c r="A499" s="1" t="s">
        <v>1115</v>
      </c>
      <c r="B499" s="48"/>
      <c r="C499" s="49"/>
      <c r="D499" s="48"/>
      <c r="E499" s="48"/>
      <c r="F499" s="50"/>
      <c r="G499" s="122"/>
      <c r="H499" s="150"/>
      <c r="I499" s="49" t="s">
        <v>843</v>
      </c>
      <c r="J499" s="48">
        <v>0</v>
      </c>
      <c r="K499" s="48" t="s">
        <v>26</v>
      </c>
      <c r="L499" s="50">
        <v>5643429</v>
      </c>
      <c r="M499" s="50">
        <f>ROUNDDOWN(J499*L499,-3)</f>
        <v>0</v>
      </c>
      <c r="N499" s="247">
        <f>Matrik[[#This Row],[JUMLAH]]-Matrik[[#This Row],[JUMLAH ]]</f>
        <v>0</v>
      </c>
      <c r="O499" s="178" t="str">
        <f>IF(AND(ISBLANK(H499),N499&lt;&gt;0),"Rev","")</f>
        <v/>
      </c>
      <c r="P499" s="180"/>
      <c r="Q499" s="180"/>
    </row>
    <row r="500" spans="1:19" ht="13.2" x14ac:dyDescent="0.25">
      <c r="A500" s="1" t="s">
        <v>1171</v>
      </c>
      <c r="B500" s="48"/>
      <c r="C500" s="49"/>
      <c r="D500" s="48"/>
      <c r="E500" s="48"/>
      <c r="F500" s="50"/>
      <c r="G500" s="122"/>
      <c r="H500" s="152" t="s">
        <v>214</v>
      </c>
      <c r="I500" s="55" t="s">
        <v>1093</v>
      </c>
      <c r="J500" s="54"/>
      <c r="K500" s="54"/>
      <c r="L500" s="56"/>
      <c r="M500" s="56">
        <f>SUM(M501,M508,M510,M512)</f>
        <v>196004000</v>
      </c>
      <c r="N500" s="326">
        <f>SUM(N501,N508,N510,N512)</f>
        <v>-196004000</v>
      </c>
      <c r="O500" s="207" t="s">
        <v>977</v>
      </c>
      <c r="P500" s="384" t="s">
        <v>507</v>
      </c>
      <c r="Q500" s="384" t="s">
        <v>508</v>
      </c>
      <c r="S500" s="223"/>
    </row>
    <row r="501" spans="1:19" ht="13.2" x14ac:dyDescent="0.25">
      <c r="A501" s="1" t="s">
        <v>1172</v>
      </c>
      <c r="B501" s="48"/>
      <c r="C501" s="49"/>
      <c r="D501" s="48"/>
      <c r="E501" s="48"/>
      <c r="F501" s="50"/>
      <c r="G501" s="122"/>
      <c r="H501" s="151" t="s">
        <v>523</v>
      </c>
      <c r="I501" s="52" t="s">
        <v>24</v>
      </c>
      <c r="J501" s="51"/>
      <c r="K501" s="51"/>
      <c r="L501" s="53"/>
      <c r="M501" s="53">
        <f>SUM(M502:M507)</f>
        <v>18380000</v>
      </c>
      <c r="N501" s="324">
        <f>SUM(N502:N507)</f>
        <v>-18380000</v>
      </c>
      <c r="O501" s="207" t="s">
        <v>977</v>
      </c>
      <c r="P501" s="180"/>
      <c r="Q501" s="180"/>
      <c r="R501" s="4" t="s">
        <v>322</v>
      </c>
      <c r="S501" s="223" t="s">
        <v>508</v>
      </c>
    </row>
    <row r="502" spans="1:19" ht="13.2" x14ac:dyDescent="0.25">
      <c r="A502" s="1" t="s">
        <v>1173</v>
      </c>
      <c r="B502" s="48"/>
      <c r="C502" s="49"/>
      <c r="D502" s="48"/>
      <c r="E502" s="48"/>
      <c r="F502" s="50"/>
      <c r="G502" s="122"/>
      <c r="H502" s="150"/>
      <c r="I502" s="201" t="s">
        <v>554</v>
      </c>
      <c r="J502" s="389">
        <v>20</v>
      </c>
      <c r="K502" s="202" t="s">
        <v>26</v>
      </c>
      <c r="L502" s="204">
        <v>75000</v>
      </c>
      <c r="M502" s="204">
        <f t="shared" ref="M502:M507" si="24">ROUNDDOWN(J502*L502,-3)</f>
        <v>1500000</v>
      </c>
      <c r="N502" s="247">
        <f>Matrik[[#This Row],[JUMLAH]]-Matrik[[#This Row],[JUMLAH ]]</f>
        <v>-1500000</v>
      </c>
      <c r="O502" s="178" t="str">
        <f t="shared" ref="O502:O507" si="25">IF(AND(ISBLANK(H502),N502&lt;&gt;0),"Rev","")</f>
        <v>Rev</v>
      </c>
      <c r="P502" s="180"/>
      <c r="Q502" s="180"/>
    </row>
    <row r="503" spans="1:19" ht="13.2" x14ac:dyDescent="0.25">
      <c r="A503" s="1" t="s">
        <v>1174</v>
      </c>
      <c r="B503" s="48"/>
      <c r="C503" s="49"/>
      <c r="D503" s="48"/>
      <c r="E503" s="48"/>
      <c r="F503" s="50"/>
      <c r="G503" s="122"/>
      <c r="H503" s="150"/>
      <c r="I503" s="201" t="s">
        <v>555</v>
      </c>
      <c r="J503" s="389">
        <v>1</v>
      </c>
      <c r="K503" s="202" t="s">
        <v>120</v>
      </c>
      <c r="L503" s="204">
        <v>1500000</v>
      </c>
      <c r="M503" s="204">
        <f t="shared" si="24"/>
        <v>1500000</v>
      </c>
      <c r="N503" s="247">
        <f>Matrik[[#This Row],[JUMLAH]]-Matrik[[#This Row],[JUMLAH ]]</f>
        <v>-1500000</v>
      </c>
      <c r="O503" s="178" t="str">
        <f t="shared" si="25"/>
        <v>Rev</v>
      </c>
      <c r="P503" s="180"/>
      <c r="Q503" s="180"/>
    </row>
    <row r="504" spans="1:19" ht="13.2" x14ac:dyDescent="0.25">
      <c r="A504" s="1" t="s">
        <v>1175</v>
      </c>
      <c r="B504" s="48"/>
      <c r="C504" s="49"/>
      <c r="D504" s="48"/>
      <c r="E504" s="48"/>
      <c r="F504" s="50"/>
      <c r="G504" s="122"/>
      <c r="H504" s="150"/>
      <c r="I504" s="201" t="s">
        <v>556</v>
      </c>
      <c r="J504" s="389">
        <v>1</v>
      </c>
      <c r="K504" s="202" t="s">
        <v>120</v>
      </c>
      <c r="L504" s="204">
        <v>1500000</v>
      </c>
      <c r="M504" s="204">
        <f t="shared" si="24"/>
        <v>1500000</v>
      </c>
      <c r="N504" s="247">
        <f>Matrik[[#This Row],[JUMLAH]]-Matrik[[#This Row],[JUMLAH ]]</f>
        <v>-1500000</v>
      </c>
      <c r="O504" s="178" t="str">
        <f t="shared" si="25"/>
        <v>Rev</v>
      </c>
      <c r="P504" s="180"/>
      <c r="Q504" s="180"/>
    </row>
    <row r="505" spans="1:19" ht="13.2" x14ac:dyDescent="0.25">
      <c r="A505" s="1" t="s">
        <v>1176</v>
      </c>
      <c r="B505" s="48"/>
      <c r="C505" s="49"/>
      <c r="D505" s="48"/>
      <c r="E505" s="48"/>
      <c r="F505" s="50"/>
      <c r="G505" s="122"/>
      <c r="H505" s="150"/>
      <c r="I505" s="201" t="s">
        <v>557</v>
      </c>
      <c r="J505" s="389">
        <v>1</v>
      </c>
      <c r="K505" s="202" t="s">
        <v>120</v>
      </c>
      <c r="L505" s="204">
        <v>1000000</v>
      </c>
      <c r="M505" s="204">
        <f t="shared" si="24"/>
        <v>1000000</v>
      </c>
      <c r="N505" s="247">
        <f>Matrik[[#This Row],[JUMLAH]]-Matrik[[#This Row],[JUMLAH ]]</f>
        <v>-1000000</v>
      </c>
      <c r="O505" s="178" t="str">
        <f t="shared" si="25"/>
        <v>Rev</v>
      </c>
      <c r="P505" s="180"/>
      <c r="Q505" s="180"/>
    </row>
    <row r="506" spans="1:19" ht="13.2" x14ac:dyDescent="0.25">
      <c r="A506" s="1" t="s">
        <v>1177</v>
      </c>
      <c r="B506" s="48"/>
      <c r="C506" s="49"/>
      <c r="D506" s="48"/>
      <c r="E506" s="48"/>
      <c r="F506" s="50"/>
      <c r="G506" s="122"/>
      <c r="H506" s="150"/>
      <c r="I506" s="49" t="s">
        <v>829</v>
      </c>
      <c r="J506" s="48">
        <v>0</v>
      </c>
      <c r="K506" s="48" t="s">
        <v>59</v>
      </c>
      <c r="L506" s="50">
        <v>250000</v>
      </c>
      <c r="M506" s="50">
        <f t="shared" si="24"/>
        <v>0</v>
      </c>
      <c r="N506" s="247">
        <f>Matrik[[#This Row],[JUMLAH]]-Matrik[[#This Row],[JUMLAH ]]</f>
        <v>0</v>
      </c>
      <c r="O506" s="178" t="str">
        <f t="shared" si="25"/>
        <v/>
      </c>
      <c r="P506" s="180"/>
      <c r="Q506" s="180"/>
    </row>
    <row r="507" spans="1:19" ht="13.2" x14ac:dyDescent="0.25">
      <c r="A507" s="1" t="s">
        <v>1178</v>
      </c>
      <c r="B507" s="48"/>
      <c r="C507" s="49"/>
      <c r="D507" s="48"/>
      <c r="E507" s="48"/>
      <c r="F507" s="50"/>
      <c r="G507" s="122"/>
      <c r="H507" s="150"/>
      <c r="I507" s="201" t="s">
        <v>831</v>
      </c>
      <c r="J507" s="389">
        <v>46</v>
      </c>
      <c r="K507" s="202" t="s">
        <v>26</v>
      </c>
      <c r="L507" s="204">
        <v>280000</v>
      </c>
      <c r="M507" s="204">
        <f t="shared" si="24"/>
        <v>12880000</v>
      </c>
      <c r="N507" s="247">
        <f>Matrik[[#This Row],[JUMLAH]]-Matrik[[#This Row],[JUMLAH ]]</f>
        <v>-12880000</v>
      </c>
      <c r="O507" s="178" t="str">
        <f t="shared" si="25"/>
        <v>Rev</v>
      </c>
      <c r="P507" s="180"/>
      <c r="Q507" s="180"/>
    </row>
    <row r="508" spans="1:19" ht="13.2" x14ac:dyDescent="0.25">
      <c r="A508" s="1" t="s">
        <v>1179</v>
      </c>
      <c r="B508" s="48"/>
      <c r="C508" s="49"/>
      <c r="D508" s="48"/>
      <c r="E508" s="48"/>
      <c r="F508" s="50"/>
      <c r="G508" s="122"/>
      <c r="H508" s="149" t="s">
        <v>528</v>
      </c>
      <c r="I508" s="46" t="s">
        <v>31</v>
      </c>
      <c r="J508" s="45"/>
      <c r="K508" s="45"/>
      <c r="L508" s="47"/>
      <c r="M508" s="47">
        <f>M509</f>
        <v>12000000</v>
      </c>
      <c r="N508" s="323">
        <f>N509</f>
        <v>-12000000</v>
      </c>
      <c r="O508" s="207" t="s">
        <v>977</v>
      </c>
      <c r="P508" s="180"/>
      <c r="Q508" s="180"/>
      <c r="R508" s="4" t="s">
        <v>322</v>
      </c>
      <c r="S508" s="223" t="s">
        <v>508</v>
      </c>
    </row>
    <row r="509" spans="1:19" ht="13.2" x14ac:dyDescent="0.25">
      <c r="A509" s="1" t="s">
        <v>1180</v>
      </c>
      <c r="B509" s="48"/>
      <c r="C509" s="49"/>
      <c r="D509" s="48"/>
      <c r="E509" s="48"/>
      <c r="F509" s="50"/>
      <c r="G509" s="122"/>
      <c r="H509" s="150"/>
      <c r="I509" s="201" t="s">
        <v>558</v>
      </c>
      <c r="J509" s="389">
        <v>12</v>
      </c>
      <c r="K509" s="202" t="s">
        <v>33</v>
      </c>
      <c r="L509" s="204">
        <v>1000000</v>
      </c>
      <c r="M509" s="204">
        <f>ROUNDDOWN(J509*L509,-3)</f>
        <v>12000000</v>
      </c>
      <c r="N509" s="376">
        <f>Matrik[[#This Row],[JUMLAH]]-Matrik[[#This Row],[JUMLAH ]]</f>
        <v>-12000000</v>
      </c>
      <c r="O509" s="187" t="str">
        <f>IF(AND(ISBLANK(H509),N509&lt;&gt;0),"Rev detil","")</f>
        <v>Rev detil</v>
      </c>
      <c r="P509" s="180"/>
      <c r="Q509" s="180"/>
    </row>
    <row r="510" spans="1:19" ht="13.2" x14ac:dyDescent="0.25">
      <c r="A510" s="1" t="s">
        <v>1181</v>
      </c>
      <c r="B510" s="48"/>
      <c r="C510" s="49"/>
      <c r="D510" s="48"/>
      <c r="E510" s="48"/>
      <c r="F510" s="50"/>
      <c r="G510" s="122"/>
      <c r="H510" s="151" t="s">
        <v>525</v>
      </c>
      <c r="I510" s="52" t="s">
        <v>35</v>
      </c>
      <c r="J510" s="51"/>
      <c r="K510" s="51"/>
      <c r="L510" s="53"/>
      <c r="M510" s="53">
        <f>M511</f>
        <v>0</v>
      </c>
      <c r="N510" s="324">
        <f>N511</f>
        <v>0</v>
      </c>
      <c r="O510" s="207" t="s">
        <v>977</v>
      </c>
      <c r="P510" s="180"/>
      <c r="Q510" s="180"/>
      <c r="R510" s="4" t="s">
        <v>322</v>
      </c>
      <c r="S510" s="223" t="s">
        <v>508</v>
      </c>
    </row>
    <row r="511" spans="1:19" ht="13.2" x14ac:dyDescent="0.25">
      <c r="A511" s="1" t="s">
        <v>1182</v>
      </c>
      <c r="B511" s="48"/>
      <c r="C511" s="49"/>
      <c r="D511" s="48"/>
      <c r="E511" s="48"/>
      <c r="F511" s="50"/>
      <c r="G511" s="122"/>
      <c r="H511" s="150"/>
      <c r="I511" s="49" t="s">
        <v>836</v>
      </c>
      <c r="J511" s="48">
        <v>0</v>
      </c>
      <c r="K511" s="48" t="s">
        <v>26</v>
      </c>
      <c r="L511" s="50">
        <v>7500000</v>
      </c>
      <c r="M511" s="50">
        <f>ROUNDDOWN(J511*L511,-3)</f>
        <v>0</v>
      </c>
      <c r="N511" s="247">
        <f>Matrik[[#This Row],[JUMLAH]]-Matrik[[#This Row],[JUMLAH ]]</f>
        <v>0</v>
      </c>
      <c r="O511" s="178" t="str">
        <f>IF(AND(ISBLANK(H511),N511&lt;&gt;0),"Rev","")</f>
        <v/>
      </c>
      <c r="P511" s="180"/>
      <c r="Q511" s="180"/>
    </row>
    <row r="512" spans="1:19" ht="13.2" x14ac:dyDescent="0.25">
      <c r="A512" s="1" t="s">
        <v>1183</v>
      </c>
      <c r="B512" s="48"/>
      <c r="C512" s="49"/>
      <c r="D512" s="48"/>
      <c r="E512" s="48"/>
      <c r="F512" s="50"/>
      <c r="G512" s="122"/>
      <c r="H512" s="151" t="s">
        <v>529</v>
      </c>
      <c r="I512" s="52" t="s">
        <v>477</v>
      </c>
      <c r="J512" s="51"/>
      <c r="K512" s="51"/>
      <c r="L512" s="53"/>
      <c r="M512" s="53">
        <f>SUM(M513:M515)</f>
        <v>165624000</v>
      </c>
      <c r="N512" s="324">
        <f>SUM(N513:N515)</f>
        <v>-165624000</v>
      </c>
      <c r="O512" s="207" t="s">
        <v>977</v>
      </c>
      <c r="P512" s="180"/>
      <c r="Q512" s="180"/>
      <c r="R512" s="4" t="s">
        <v>322</v>
      </c>
      <c r="S512" s="223" t="s">
        <v>508</v>
      </c>
    </row>
    <row r="513" spans="1:19" ht="13.2" x14ac:dyDescent="0.25">
      <c r="A513" s="1" t="s">
        <v>1184</v>
      </c>
      <c r="B513" s="48"/>
      <c r="C513" s="49"/>
      <c r="D513" s="48"/>
      <c r="E513" s="48"/>
      <c r="F513" s="50"/>
      <c r="G513" s="122"/>
      <c r="H513" s="150"/>
      <c r="I513" s="201" t="s">
        <v>1096</v>
      </c>
      <c r="J513" s="389">
        <f>46*2</f>
        <v>92</v>
      </c>
      <c r="K513" s="202" t="s">
        <v>479</v>
      </c>
      <c r="L513" s="204">
        <v>822000</v>
      </c>
      <c r="M513" s="204">
        <f>ROUNDDOWN(J513*L513,-3)</f>
        <v>75624000</v>
      </c>
      <c r="N513" s="247">
        <f>Matrik[[#This Row],[JUMLAH]]-Matrik[[#This Row],[JUMLAH ]]</f>
        <v>-75624000</v>
      </c>
      <c r="O513" s="178" t="str">
        <f>IF(AND(ISBLANK(H513),N513&lt;&gt;0),"Rev","")</f>
        <v>Rev</v>
      </c>
      <c r="P513" s="180"/>
      <c r="Q513" s="180"/>
    </row>
    <row r="514" spans="1:19" ht="13.2" x14ac:dyDescent="0.25">
      <c r="A514" s="1" t="s">
        <v>1185</v>
      </c>
      <c r="B514" s="48"/>
      <c r="C514" s="49"/>
      <c r="D514" s="48"/>
      <c r="E514" s="48"/>
      <c r="F514" s="50"/>
      <c r="G514" s="122"/>
      <c r="H514" s="150"/>
      <c r="I514" s="49" t="s">
        <v>841</v>
      </c>
      <c r="J514" s="48">
        <v>0</v>
      </c>
      <c r="K514" s="48" t="s">
        <v>479</v>
      </c>
      <c r="L514" s="50">
        <v>145000</v>
      </c>
      <c r="M514" s="50">
        <f>ROUNDDOWN(J514*L514,-3)</f>
        <v>0</v>
      </c>
      <c r="N514" s="247">
        <f>Matrik[[#This Row],[JUMLAH]]-Matrik[[#This Row],[JUMLAH ]]</f>
        <v>0</v>
      </c>
      <c r="O514" s="178" t="str">
        <f>IF(AND(ISBLANK(H514),N514&lt;&gt;0),"Rev","")</f>
        <v/>
      </c>
      <c r="P514" s="180"/>
      <c r="Q514" s="180"/>
    </row>
    <row r="515" spans="1:19" ht="13.2" x14ac:dyDescent="0.25">
      <c r="A515" s="1" t="s">
        <v>1187</v>
      </c>
      <c r="B515" s="48"/>
      <c r="C515" s="49"/>
      <c r="D515" s="48"/>
      <c r="E515" s="48"/>
      <c r="F515" s="50"/>
      <c r="G515" s="122"/>
      <c r="H515" s="150"/>
      <c r="I515" s="201" t="s">
        <v>843</v>
      </c>
      <c r="J515" s="389">
        <v>30</v>
      </c>
      <c r="K515" s="202" t="s">
        <v>26</v>
      </c>
      <c r="L515" s="204">
        <v>3000000</v>
      </c>
      <c r="M515" s="204">
        <f>ROUNDDOWN(J515*L515,-3)</f>
        <v>90000000</v>
      </c>
      <c r="N515" s="247">
        <f>Matrik[[#This Row],[JUMLAH]]-Matrik[[#This Row],[JUMLAH ]]</f>
        <v>-90000000</v>
      </c>
      <c r="O515" s="178" t="str">
        <f>IF(AND(ISBLANK(H515),N515&lt;&gt;0),"Rev","")</f>
        <v>Rev</v>
      </c>
      <c r="P515" s="180"/>
      <c r="Q515" s="180"/>
    </row>
    <row r="516" spans="1:19" ht="13.2" x14ac:dyDescent="0.25">
      <c r="A516" s="1" t="s">
        <v>1186</v>
      </c>
      <c r="B516" s="48"/>
      <c r="C516" s="49"/>
      <c r="D516" s="48"/>
      <c r="E516" s="48"/>
      <c r="F516" s="50"/>
      <c r="G516" s="122"/>
      <c r="H516" s="152" t="s">
        <v>223</v>
      </c>
      <c r="I516" s="55" t="s">
        <v>1094</v>
      </c>
      <c r="J516" s="54"/>
      <c r="K516" s="54"/>
      <c r="L516" s="56"/>
      <c r="M516" s="56">
        <f>SUM(M517,M524,M526)</f>
        <v>57860000</v>
      </c>
      <c r="N516" s="326">
        <f>SUM(N517,N524,N526)</f>
        <v>-57860000</v>
      </c>
      <c r="O516" s="207" t="s">
        <v>977</v>
      </c>
      <c r="P516" s="384" t="s">
        <v>507</v>
      </c>
      <c r="Q516" s="384" t="s">
        <v>508</v>
      </c>
      <c r="S516" s="223"/>
    </row>
    <row r="517" spans="1:19" ht="13.2" x14ac:dyDescent="0.25">
      <c r="A517" s="1" t="s">
        <v>1188</v>
      </c>
      <c r="B517" s="48"/>
      <c r="C517" s="49"/>
      <c r="D517" s="48"/>
      <c r="E517" s="48"/>
      <c r="F517" s="50"/>
      <c r="G517" s="122"/>
      <c r="H517" s="151" t="s">
        <v>523</v>
      </c>
      <c r="I517" s="52" t="s">
        <v>24</v>
      </c>
      <c r="J517" s="51"/>
      <c r="K517" s="51"/>
      <c r="L517" s="53"/>
      <c r="M517" s="53">
        <f>SUM(M518:M523)</f>
        <v>9500000</v>
      </c>
      <c r="N517" s="324">
        <f>SUM(N518:N523)</f>
        <v>-9500000</v>
      </c>
      <c r="O517" s="207" t="s">
        <v>977</v>
      </c>
      <c r="P517" s="180"/>
      <c r="Q517" s="180"/>
      <c r="R517" s="4" t="s">
        <v>322</v>
      </c>
      <c r="S517" s="223" t="s">
        <v>508</v>
      </c>
    </row>
    <row r="518" spans="1:19" ht="13.2" x14ac:dyDescent="0.25">
      <c r="A518" s="1" t="s">
        <v>1189</v>
      </c>
      <c r="B518" s="48"/>
      <c r="C518" s="49"/>
      <c r="D518" s="48"/>
      <c r="E518" s="48"/>
      <c r="F518" s="50"/>
      <c r="G518" s="122"/>
      <c r="H518" s="150"/>
      <c r="I518" s="201" t="s">
        <v>554</v>
      </c>
      <c r="J518" s="389">
        <v>20</v>
      </c>
      <c r="K518" s="202" t="s">
        <v>26</v>
      </c>
      <c r="L518" s="204">
        <v>75000</v>
      </c>
      <c r="M518" s="204">
        <f t="shared" ref="M518:M523" si="26">ROUNDDOWN(J518*L518,-3)</f>
        <v>1500000</v>
      </c>
      <c r="N518" s="247">
        <f>Matrik[[#This Row],[JUMLAH]]-Matrik[[#This Row],[JUMLAH ]]</f>
        <v>-1500000</v>
      </c>
      <c r="O518" s="178" t="str">
        <f t="shared" ref="O518:O523" si="27">IF(AND(ISBLANK(H518),N518&lt;&gt;0),"Rev","")</f>
        <v>Rev</v>
      </c>
      <c r="P518" s="180"/>
      <c r="Q518" s="180"/>
    </row>
    <row r="519" spans="1:19" ht="13.2" x14ac:dyDescent="0.25">
      <c r="A519" s="1" t="s">
        <v>1190</v>
      </c>
      <c r="B519" s="48"/>
      <c r="C519" s="49"/>
      <c r="D519" s="48"/>
      <c r="E519" s="48"/>
      <c r="F519" s="50"/>
      <c r="G519" s="122"/>
      <c r="H519" s="150"/>
      <c r="I519" s="201" t="s">
        <v>555</v>
      </c>
      <c r="J519" s="389">
        <v>1</v>
      </c>
      <c r="K519" s="202" t="s">
        <v>120</v>
      </c>
      <c r="L519" s="204">
        <v>1500000</v>
      </c>
      <c r="M519" s="204">
        <f t="shared" si="26"/>
        <v>1500000</v>
      </c>
      <c r="N519" s="247">
        <f>Matrik[[#This Row],[JUMLAH]]-Matrik[[#This Row],[JUMLAH ]]</f>
        <v>-1500000</v>
      </c>
      <c r="O519" s="178" t="str">
        <f t="shared" si="27"/>
        <v>Rev</v>
      </c>
      <c r="P519" s="180"/>
      <c r="Q519" s="180"/>
    </row>
    <row r="520" spans="1:19" ht="13.2" x14ac:dyDescent="0.25">
      <c r="A520" s="1" t="s">
        <v>1191</v>
      </c>
      <c r="B520" s="48"/>
      <c r="C520" s="49"/>
      <c r="D520" s="48"/>
      <c r="E520" s="48"/>
      <c r="F520" s="50"/>
      <c r="G520" s="122"/>
      <c r="H520" s="150"/>
      <c r="I520" s="201" t="s">
        <v>556</v>
      </c>
      <c r="J520" s="389">
        <v>1</v>
      </c>
      <c r="K520" s="202" t="s">
        <v>120</v>
      </c>
      <c r="L520" s="204">
        <v>1500000</v>
      </c>
      <c r="M520" s="204">
        <f t="shared" si="26"/>
        <v>1500000</v>
      </c>
      <c r="N520" s="247">
        <f>Matrik[[#This Row],[JUMLAH]]-Matrik[[#This Row],[JUMLAH ]]</f>
        <v>-1500000</v>
      </c>
      <c r="O520" s="178" t="str">
        <f t="shared" si="27"/>
        <v>Rev</v>
      </c>
      <c r="P520" s="180"/>
      <c r="Q520" s="180"/>
    </row>
    <row r="521" spans="1:19" ht="13.2" x14ac:dyDescent="0.25">
      <c r="A521" s="1" t="s">
        <v>1192</v>
      </c>
      <c r="B521" s="48"/>
      <c r="C521" s="49"/>
      <c r="D521" s="48"/>
      <c r="E521" s="48"/>
      <c r="F521" s="50"/>
      <c r="G521" s="122"/>
      <c r="H521" s="150"/>
      <c r="I521" s="201" t="s">
        <v>557</v>
      </c>
      <c r="J521" s="389">
        <v>1</v>
      </c>
      <c r="K521" s="202" t="s">
        <v>120</v>
      </c>
      <c r="L521" s="204">
        <v>1000000</v>
      </c>
      <c r="M521" s="204">
        <f t="shared" si="26"/>
        <v>1000000</v>
      </c>
      <c r="N521" s="247">
        <f>Matrik[[#This Row],[JUMLAH]]-Matrik[[#This Row],[JUMLAH ]]</f>
        <v>-1000000</v>
      </c>
      <c r="O521" s="178" t="str">
        <f t="shared" si="27"/>
        <v>Rev</v>
      </c>
      <c r="P521" s="180"/>
      <c r="Q521" s="180"/>
    </row>
    <row r="522" spans="1:19" ht="13.2" x14ac:dyDescent="0.25">
      <c r="A522" s="1" t="s">
        <v>1193</v>
      </c>
      <c r="B522" s="48"/>
      <c r="C522" s="49"/>
      <c r="D522" s="48"/>
      <c r="E522" s="48"/>
      <c r="F522" s="50"/>
      <c r="G522" s="122"/>
      <c r="H522" s="150"/>
      <c r="I522" s="201" t="s">
        <v>829</v>
      </c>
      <c r="J522" s="389">
        <v>20</v>
      </c>
      <c r="K522" s="202" t="s">
        <v>59</v>
      </c>
      <c r="L522" s="204">
        <v>200000</v>
      </c>
      <c r="M522" s="204">
        <f t="shared" si="26"/>
        <v>4000000</v>
      </c>
      <c r="N522" s="247">
        <f>Matrik[[#This Row],[JUMLAH]]-Matrik[[#This Row],[JUMLAH ]]</f>
        <v>-4000000</v>
      </c>
      <c r="O522" s="178" t="str">
        <f t="shared" si="27"/>
        <v>Rev</v>
      </c>
      <c r="P522" s="180"/>
      <c r="Q522" s="180"/>
    </row>
    <row r="523" spans="1:19" ht="13.2" x14ac:dyDescent="0.25">
      <c r="A523" s="1" t="s">
        <v>1194</v>
      </c>
      <c r="B523" s="48"/>
      <c r="C523" s="49"/>
      <c r="D523" s="48"/>
      <c r="E523" s="48"/>
      <c r="F523" s="50"/>
      <c r="G523" s="122"/>
      <c r="H523" s="150"/>
      <c r="I523" s="49" t="s">
        <v>831</v>
      </c>
      <c r="J523" s="48">
        <v>0</v>
      </c>
      <c r="K523" s="48" t="s">
        <v>26</v>
      </c>
      <c r="L523" s="50">
        <v>280000</v>
      </c>
      <c r="M523" s="50">
        <f t="shared" si="26"/>
        <v>0</v>
      </c>
      <c r="N523" s="247">
        <f>Matrik[[#This Row],[JUMLAH]]-Matrik[[#This Row],[JUMLAH ]]</f>
        <v>0</v>
      </c>
      <c r="O523" s="178" t="str">
        <f t="shared" si="27"/>
        <v/>
      </c>
      <c r="P523" s="180"/>
      <c r="Q523" s="180"/>
    </row>
    <row r="524" spans="1:19" ht="13.2" x14ac:dyDescent="0.25">
      <c r="A524" s="1" t="s">
        <v>1195</v>
      </c>
      <c r="B524" s="48"/>
      <c r="C524" s="49"/>
      <c r="D524" s="48"/>
      <c r="E524" s="48"/>
      <c r="F524" s="50"/>
      <c r="G524" s="122"/>
      <c r="H524" s="149" t="s">
        <v>528</v>
      </c>
      <c r="I524" s="46" t="s">
        <v>31</v>
      </c>
      <c r="J524" s="45"/>
      <c r="K524" s="45"/>
      <c r="L524" s="47"/>
      <c r="M524" s="47">
        <f>M525</f>
        <v>0</v>
      </c>
      <c r="N524" s="323">
        <f>N525</f>
        <v>0</v>
      </c>
      <c r="O524" s="207" t="s">
        <v>977</v>
      </c>
      <c r="P524" s="180"/>
      <c r="Q524" s="180"/>
      <c r="R524" s="4" t="s">
        <v>322</v>
      </c>
      <c r="S524" s="223" t="s">
        <v>508</v>
      </c>
    </row>
    <row r="525" spans="1:19" ht="13.2" x14ac:dyDescent="0.25">
      <c r="A525" s="1" t="s">
        <v>1196</v>
      </c>
      <c r="B525" s="48"/>
      <c r="C525" s="49"/>
      <c r="D525" s="48"/>
      <c r="E525" s="48"/>
      <c r="F525" s="50"/>
      <c r="G525" s="122"/>
      <c r="H525" s="150"/>
      <c r="I525" s="49" t="s">
        <v>558</v>
      </c>
      <c r="J525" s="48">
        <v>0</v>
      </c>
      <c r="K525" s="48" t="s">
        <v>33</v>
      </c>
      <c r="L525" s="50">
        <v>1000000</v>
      </c>
      <c r="M525" s="50">
        <f>ROUNDDOWN(J525*L525,-3)</f>
        <v>0</v>
      </c>
      <c r="N525" s="376">
        <f>Matrik[[#This Row],[JUMLAH]]-Matrik[[#This Row],[JUMLAH ]]</f>
        <v>0</v>
      </c>
      <c r="O525" s="187" t="str">
        <f>IF(AND(ISBLANK(H525),N525&lt;&gt;0),"Rev detil","")</f>
        <v/>
      </c>
      <c r="P525" s="180"/>
      <c r="Q525" s="180"/>
    </row>
    <row r="526" spans="1:19" ht="13.2" x14ac:dyDescent="0.25">
      <c r="A526" s="1" t="s">
        <v>1197</v>
      </c>
      <c r="B526" s="48"/>
      <c r="C526" s="49"/>
      <c r="D526" s="48"/>
      <c r="E526" s="48"/>
      <c r="F526" s="50"/>
      <c r="G526" s="122"/>
      <c r="H526" s="151" t="s">
        <v>525</v>
      </c>
      <c r="I526" s="52" t="s">
        <v>35</v>
      </c>
      <c r="J526" s="51"/>
      <c r="K526" s="51"/>
      <c r="L526" s="53"/>
      <c r="M526" s="53">
        <f>M527</f>
        <v>48360000</v>
      </c>
      <c r="N526" s="324">
        <f>N527</f>
        <v>-48360000</v>
      </c>
      <c r="O526" s="207" t="s">
        <v>977</v>
      </c>
      <c r="P526" s="180"/>
      <c r="Q526" s="180"/>
      <c r="R526" s="4" t="s">
        <v>322</v>
      </c>
      <c r="S526" s="223" t="s">
        <v>508</v>
      </c>
    </row>
    <row r="527" spans="1:19" ht="13.2" x14ac:dyDescent="0.25">
      <c r="A527" s="1" t="s">
        <v>1198</v>
      </c>
      <c r="B527" s="48"/>
      <c r="C527" s="49"/>
      <c r="D527" s="48"/>
      <c r="E527" s="48"/>
      <c r="F527" s="50"/>
      <c r="G527" s="122"/>
      <c r="H527" s="150"/>
      <c r="I527" s="201" t="s">
        <v>1095</v>
      </c>
      <c r="J527" s="389">
        <v>24</v>
      </c>
      <c r="K527" s="202" t="s">
        <v>26</v>
      </c>
      <c r="L527" s="204">
        <v>2015000</v>
      </c>
      <c r="M527" s="204">
        <f>ROUNDDOWN(J527*L527,-3)</f>
        <v>48360000</v>
      </c>
      <c r="N527" s="247">
        <f>Matrik[[#This Row],[JUMLAH]]-Matrik[[#This Row],[JUMLAH ]]</f>
        <v>-48360000</v>
      </c>
      <c r="O527" s="178" t="str">
        <f>IF(AND(ISBLANK(H527),N527&lt;&gt;0),"Rev","")</f>
        <v>Rev</v>
      </c>
      <c r="P527" s="180"/>
      <c r="Q527" s="180"/>
    </row>
    <row r="528" spans="1:19" ht="13.2" x14ac:dyDescent="0.25">
      <c r="A528" s="1" t="s">
        <v>350</v>
      </c>
      <c r="B528" s="36" t="s">
        <v>351</v>
      </c>
      <c r="C528" s="37" t="s">
        <v>352</v>
      </c>
      <c r="D528" s="36">
        <v>2</v>
      </c>
      <c r="E528" s="36" t="s">
        <v>317</v>
      </c>
      <c r="F528" s="38"/>
      <c r="G528" s="118">
        <f>SUM(G529,G566)</f>
        <v>773732000</v>
      </c>
      <c r="H528" s="146" t="s">
        <v>351</v>
      </c>
      <c r="I528" s="37" t="s">
        <v>352</v>
      </c>
      <c r="J528" s="36">
        <v>2</v>
      </c>
      <c r="K528" s="36" t="s">
        <v>317</v>
      </c>
      <c r="L528" s="38"/>
      <c r="M528" s="38">
        <f>SUM(M529,M566)</f>
        <v>522789000</v>
      </c>
      <c r="N528" s="322">
        <f>SUM(N529,N566)</f>
        <v>250943000</v>
      </c>
      <c r="O528" s="207" t="s">
        <v>977</v>
      </c>
      <c r="P528" s="180"/>
      <c r="Q528" s="180"/>
    </row>
    <row r="529" spans="1:19" ht="26.4" x14ac:dyDescent="0.25">
      <c r="A529" s="1" t="s">
        <v>353</v>
      </c>
      <c r="B529" s="272" t="s">
        <v>605</v>
      </c>
      <c r="C529" s="273" t="s">
        <v>354</v>
      </c>
      <c r="D529" s="272"/>
      <c r="E529" s="272" t="s">
        <v>553</v>
      </c>
      <c r="F529" s="274"/>
      <c r="G529" s="275">
        <f>SUM(G530,G541,G555)</f>
        <v>669421000</v>
      </c>
      <c r="H529" s="276" t="s">
        <v>605</v>
      </c>
      <c r="I529" s="273" t="s">
        <v>354</v>
      </c>
      <c r="J529" s="272"/>
      <c r="K529" s="272" t="s">
        <v>553</v>
      </c>
      <c r="L529" s="274"/>
      <c r="M529" s="274">
        <f>SUM(M530,M541,M555)</f>
        <v>429478000</v>
      </c>
      <c r="N529" s="346">
        <f>SUM(N530,N541,N555)</f>
        <v>239943000</v>
      </c>
      <c r="O529" s="207" t="s">
        <v>977</v>
      </c>
      <c r="P529" s="180"/>
      <c r="Q529" s="180"/>
    </row>
    <row r="530" spans="1:19" ht="13.2" x14ac:dyDescent="0.25">
      <c r="A530" s="1" t="s">
        <v>355</v>
      </c>
      <c r="B530" s="42" t="s">
        <v>21</v>
      </c>
      <c r="C530" s="43" t="s">
        <v>844</v>
      </c>
      <c r="D530" s="42"/>
      <c r="E530" s="42"/>
      <c r="F530" s="44"/>
      <c r="G530" s="120">
        <f>SUM(G531,G537,G539)</f>
        <v>150075000</v>
      </c>
      <c r="H530" s="148" t="s">
        <v>21</v>
      </c>
      <c r="I530" s="43" t="s">
        <v>844</v>
      </c>
      <c r="J530" s="42"/>
      <c r="K530" s="42"/>
      <c r="L530" s="44"/>
      <c r="M530" s="44">
        <f>SUM(M531,M537,M539)</f>
        <v>86197000</v>
      </c>
      <c r="N530" s="313">
        <f>SUM(N531,N537,N539)</f>
        <v>63878000</v>
      </c>
      <c r="O530" s="207" t="s">
        <v>977</v>
      </c>
      <c r="P530" s="384" t="s">
        <v>507</v>
      </c>
      <c r="Q530" s="384" t="s">
        <v>509</v>
      </c>
      <c r="S530" s="223"/>
    </row>
    <row r="531" spans="1:19" ht="13.2" x14ac:dyDescent="0.25">
      <c r="A531" s="1" t="s">
        <v>356</v>
      </c>
      <c r="B531" s="45" t="s">
        <v>523</v>
      </c>
      <c r="C531" s="46" t="s">
        <v>24</v>
      </c>
      <c r="D531" s="45"/>
      <c r="E531" s="45"/>
      <c r="F531" s="47"/>
      <c r="G531" s="121">
        <f>SUM(G532:G536)</f>
        <v>40000000</v>
      </c>
      <c r="H531" s="149" t="s">
        <v>523</v>
      </c>
      <c r="I531" s="46" t="s">
        <v>24</v>
      </c>
      <c r="J531" s="45"/>
      <c r="K531" s="45"/>
      <c r="L531" s="47"/>
      <c r="M531" s="47">
        <f>SUM(M532:M536)</f>
        <v>24600000</v>
      </c>
      <c r="N531" s="323">
        <f>SUM(N532:N536)</f>
        <v>15400000</v>
      </c>
      <c r="O531" s="207" t="s">
        <v>977</v>
      </c>
      <c r="P531" s="180"/>
      <c r="Q531" s="180"/>
      <c r="S531" s="223" t="s">
        <v>509</v>
      </c>
    </row>
    <row r="532" spans="1:19" ht="13.2" x14ac:dyDescent="0.25">
      <c r="A532" s="1" t="s">
        <v>357</v>
      </c>
      <c r="B532" s="48"/>
      <c r="C532" s="49" t="s">
        <v>554</v>
      </c>
      <c r="D532" s="48">
        <v>280</v>
      </c>
      <c r="E532" s="48" t="s">
        <v>26</v>
      </c>
      <c r="F532" s="50">
        <v>75000</v>
      </c>
      <c r="G532" s="122">
        <f>ROUNDDOWN(D532*F532,-3)</f>
        <v>21000000</v>
      </c>
      <c r="H532" s="150"/>
      <c r="I532" s="201" t="s">
        <v>554</v>
      </c>
      <c r="J532" s="389">
        <v>128</v>
      </c>
      <c r="K532" s="202" t="s">
        <v>26</v>
      </c>
      <c r="L532" s="204">
        <v>75000</v>
      </c>
      <c r="M532" s="204">
        <f>ROUNDDOWN(J532*L532,-3)</f>
        <v>9600000</v>
      </c>
      <c r="N532" s="376">
        <f>Matrik[[#This Row],[JUMLAH]]-Matrik[[#This Row],[JUMLAH ]]</f>
        <v>11400000</v>
      </c>
      <c r="O532" s="187" t="str">
        <f>IF(AND(ISBLANK(H532),N532&lt;&gt;0),"Rev detil","")</f>
        <v>Rev detil</v>
      </c>
      <c r="P532" s="180"/>
      <c r="Q532" s="180"/>
    </row>
    <row r="533" spans="1:19" ht="13.2" x14ac:dyDescent="0.25">
      <c r="A533" s="1" t="s">
        <v>358</v>
      </c>
      <c r="B533" s="48"/>
      <c r="C533" s="49" t="s">
        <v>555</v>
      </c>
      <c r="D533" s="48">
        <v>4</v>
      </c>
      <c r="E533" s="48" t="s">
        <v>120</v>
      </c>
      <c r="F533" s="50">
        <v>1500000</v>
      </c>
      <c r="G533" s="122">
        <f>ROUNDDOWN(D533*F533,-3)</f>
        <v>6000000</v>
      </c>
      <c r="H533" s="150"/>
      <c r="I533" s="201" t="s">
        <v>555</v>
      </c>
      <c r="J533" s="389">
        <v>3</v>
      </c>
      <c r="K533" s="202" t="s">
        <v>120</v>
      </c>
      <c r="L533" s="204">
        <v>1500000</v>
      </c>
      <c r="M533" s="204">
        <f>ROUNDDOWN(J533*L533,-3)</f>
        <v>4500000</v>
      </c>
      <c r="N533" s="376">
        <f>Matrik[[#This Row],[JUMLAH]]-Matrik[[#This Row],[JUMLAH ]]</f>
        <v>1500000</v>
      </c>
      <c r="O533" s="187" t="str">
        <f>IF(AND(ISBLANK(H533),N533&lt;&gt;0),"Rev detil","")</f>
        <v>Rev detil</v>
      </c>
      <c r="P533" s="180"/>
      <c r="Q533" s="180"/>
    </row>
    <row r="534" spans="1:19" ht="13.2" x14ac:dyDescent="0.25">
      <c r="A534" s="1" t="s">
        <v>359</v>
      </c>
      <c r="B534" s="48"/>
      <c r="C534" s="49" t="s">
        <v>556</v>
      </c>
      <c r="D534" s="48">
        <v>4</v>
      </c>
      <c r="E534" s="48" t="s">
        <v>120</v>
      </c>
      <c r="F534" s="50">
        <v>1500000</v>
      </c>
      <c r="G534" s="122">
        <f>ROUNDDOWN(D534*F534,-3)</f>
        <v>6000000</v>
      </c>
      <c r="H534" s="150"/>
      <c r="I534" s="201" t="s">
        <v>556</v>
      </c>
      <c r="J534" s="389">
        <v>3</v>
      </c>
      <c r="K534" s="202" t="s">
        <v>120</v>
      </c>
      <c r="L534" s="204">
        <v>1500000</v>
      </c>
      <c r="M534" s="204">
        <f>ROUNDDOWN(J534*L534,-3)</f>
        <v>4500000</v>
      </c>
      <c r="N534" s="376">
        <f>Matrik[[#This Row],[JUMLAH]]-Matrik[[#This Row],[JUMLAH ]]</f>
        <v>1500000</v>
      </c>
      <c r="O534" s="187" t="str">
        <f>IF(AND(ISBLANK(H534),N534&lt;&gt;0),"Rev detil","")</f>
        <v>Rev detil</v>
      </c>
      <c r="P534" s="180"/>
      <c r="Q534" s="180"/>
    </row>
    <row r="535" spans="1:19" ht="13.2" x14ac:dyDescent="0.25">
      <c r="A535" s="1" t="s">
        <v>360</v>
      </c>
      <c r="B535" s="48"/>
      <c r="C535" s="49" t="s">
        <v>557</v>
      </c>
      <c r="D535" s="48">
        <v>4</v>
      </c>
      <c r="E535" s="48" t="s">
        <v>120</v>
      </c>
      <c r="F535" s="50">
        <v>1000000</v>
      </c>
      <c r="G535" s="122">
        <f>ROUNDDOWN(D535*F535,-3)</f>
        <v>4000000</v>
      </c>
      <c r="H535" s="150"/>
      <c r="I535" s="201" t="s">
        <v>557</v>
      </c>
      <c r="J535" s="389">
        <v>3</v>
      </c>
      <c r="K535" s="202" t="s">
        <v>120</v>
      </c>
      <c r="L535" s="204">
        <v>1000000</v>
      </c>
      <c r="M535" s="204">
        <f>ROUNDDOWN(J535*L535,-3)</f>
        <v>3000000</v>
      </c>
      <c r="N535" s="376">
        <f>Matrik[[#This Row],[JUMLAH]]-Matrik[[#This Row],[JUMLAH ]]</f>
        <v>1000000</v>
      </c>
      <c r="O535" s="187" t="str">
        <f>IF(AND(ISBLANK(H535),N535&lt;&gt;0),"Rev detil","")</f>
        <v>Rev detil</v>
      </c>
      <c r="P535" s="180"/>
      <c r="Q535" s="180"/>
    </row>
    <row r="536" spans="1:19" ht="13.2" x14ac:dyDescent="0.25">
      <c r="A536" s="1" t="s">
        <v>845</v>
      </c>
      <c r="B536" s="48"/>
      <c r="C536" s="49" t="s">
        <v>789</v>
      </c>
      <c r="D536" s="48">
        <v>12</v>
      </c>
      <c r="E536" s="48" t="s">
        <v>59</v>
      </c>
      <c r="F536" s="50">
        <v>250000</v>
      </c>
      <c r="G536" s="122">
        <f>ROUNDDOWN(D536*F536,-3)</f>
        <v>3000000</v>
      </c>
      <c r="H536" s="150"/>
      <c r="I536" s="49" t="s">
        <v>789</v>
      </c>
      <c r="J536" s="48">
        <v>12</v>
      </c>
      <c r="K536" s="48" t="s">
        <v>59</v>
      </c>
      <c r="L536" s="50">
        <v>250000</v>
      </c>
      <c r="M536" s="50">
        <f>ROUNDDOWN(J536*L536,-3)</f>
        <v>3000000</v>
      </c>
      <c r="N536" s="247">
        <f>Matrik[[#This Row],[JUMLAH]]-Matrik[[#This Row],[JUMLAH ]]</f>
        <v>0</v>
      </c>
      <c r="O536" s="207" t="s">
        <v>977</v>
      </c>
      <c r="P536" s="180"/>
      <c r="Q536" s="180"/>
    </row>
    <row r="537" spans="1:19" ht="13.2" x14ac:dyDescent="0.25">
      <c r="A537" s="1" t="s">
        <v>361</v>
      </c>
      <c r="B537" s="51" t="s">
        <v>524</v>
      </c>
      <c r="C537" s="52" t="s">
        <v>73</v>
      </c>
      <c r="D537" s="51"/>
      <c r="E537" s="51"/>
      <c r="F537" s="53"/>
      <c r="G537" s="123">
        <f>G538</f>
        <v>1000000</v>
      </c>
      <c r="H537" s="151" t="s">
        <v>524</v>
      </c>
      <c r="I537" s="52" t="s">
        <v>73</v>
      </c>
      <c r="J537" s="51"/>
      <c r="K537" s="51"/>
      <c r="L537" s="53"/>
      <c r="M537" s="53">
        <f>M538</f>
        <v>1000000</v>
      </c>
      <c r="N537" s="324">
        <f>N538</f>
        <v>0</v>
      </c>
      <c r="O537" s="207" t="s">
        <v>977</v>
      </c>
      <c r="P537" s="180"/>
      <c r="Q537" s="180"/>
      <c r="S537" s="223" t="s">
        <v>509</v>
      </c>
    </row>
    <row r="538" spans="1:19" ht="16.8" customHeight="1" x14ac:dyDescent="0.25">
      <c r="A538" s="1" t="s">
        <v>362</v>
      </c>
      <c r="B538" s="48"/>
      <c r="C538" s="49" t="s">
        <v>846</v>
      </c>
      <c r="D538" s="48">
        <v>4</v>
      </c>
      <c r="E538" s="48" t="s">
        <v>120</v>
      </c>
      <c r="F538" s="50">
        <v>250000</v>
      </c>
      <c r="G538" s="122">
        <f>ROUNDDOWN(D538*F538,-3)</f>
        <v>1000000</v>
      </c>
      <c r="H538" s="150"/>
      <c r="I538" s="49" t="s">
        <v>1090</v>
      </c>
      <c r="J538" s="48">
        <v>4</v>
      </c>
      <c r="K538" s="48" t="s">
        <v>120</v>
      </c>
      <c r="L538" s="50">
        <v>250000</v>
      </c>
      <c r="M538" s="50">
        <f>ROUNDDOWN(J538*L538,-3)</f>
        <v>1000000</v>
      </c>
      <c r="N538" s="247">
        <f>Matrik[[#This Row],[JUMLAH]]-Matrik[[#This Row],[JUMLAH ]]</f>
        <v>0</v>
      </c>
      <c r="O538" s="178" t="str">
        <f>IF(AND(ISBLANK(H538),N538&lt;&gt;0),"Rev","")</f>
        <v/>
      </c>
      <c r="P538" s="180"/>
      <c r="Q538" s="180"/>
    </row>
    <row r="539" spans="1:19" ht="13.2" x14ac:dyDescent="0.25">
      <c r="A539" s="1" t="s">
        <v>363</v>
      </c>
      <c r="B539" s="51" t="s">
        <v>525</v>
      </c>
      <c r="C539" s="52" t="s">
        <v>35</v>
      </c>
      <c r="D539" s="51"/>
      <c r="E539" s="51"/>
      <c r="F539" s="53"/>
      <c r="G539" s="123">
        <f>G540</f>
        <v>109075000</v>
      </c>
      <c r="H539" s="151" t="s">
        <v>525</v>
      </c>
      <c r="I539" s="52" t="s">
        <v>35</v>
      </c>
      <c r="J539" s="51"/>
      <c r="K539" s="51"/>
      <c r="L539" s="53"/>
      <c r="M539" s="53">
        <f>M540</f>
        <v>60597000</v>
      </c>
      <c r="N539" s="324">
        <f>N540</f>
        <v>48478000</v>
      </c>
      <c r="O539" s="207" t="s">
        <v>977</v>
      </c>
      <c r="P539" s="180"/>
      <c r="Q539" s="180"/>
      <c r="S539" s="223" t="s">
        <v>509</v>
      </c>
    </row>
    <row r="540" spans="1:19" ht="13.2" x14ac:dyDescent="0.25">
      <c r="A540" s="1" t="s">
        <v>364</v>
      </c>
      <c r="B540" s="48"/>
      <c r="C540" s="49" t="s">
        <v>847</v>
      </c>
      <c r="D540" s="48">
        <v>18</v>
      </c>
      <c r="E540" s="48" t="s">
        <v>26</v>
      </c>
      <c r="F540" s="50">
        <v>6059723</v>
      </c>
      <c r="G540" s="122">
        <f>ROUNDDOWN(D540*F540,-3)</f>
        <v>109075000</v>
      </c>
      <c r="H540" s="150"/>
      <c r="I540" s="201" t="s">
        <v>847</v>
      </c>
      <c r="J540" s="389">
        <v>10</v>
      </c>
      <c r="K540" s="202" t="s">
        <v>26</v>
      </c>
      <c r="L540" s="204">
        <v>6059723</v>
      </c>
      <c r="M540" s="204">
        <f>ROUNDDOWN(J540*L540,-3)</f>
        <v>60597000</v>
      </c>
      <c r="N540" s="376">
        <f>Matrik[[#This Row],[JUMLAH]]-Matrik[[#This Row],[JUMLAH ]]</f>
        <v>48478000</v>
      </c>
      <c r="O540" s="187" t="str">
        <f>IF(AND(ISBLANK(H540),N540&lt;&gt;0),"Rev detil","")</f>
        <v>Rev detil</v>
      </c>
      <c r="P540" s="180"/>
      <c r="Q540" s="180"/>
    </row>
    <row r="541" spans="1:19" ht="26.4" x14ac:dyDescent="0.25">
      <c r="A541" s="1" t="s">
        <v>365</v>
      </c>
      <c r="B541" s="54" t="s">
        <v>38</v>
      </c>
      <c r="C541" s="55" t="s">
        <v>848</v>
      </c>
      <c r="D541" s="54"/>
      <c r="E541" s="54"/>
      <c r="F541" s="56"/>
      <c r="G541" s="124">
        <f>SUM(G542,G548,G551,G553)</f>
        <v>188806000</v>
      </c>
      <c r="H541" s="152" t="s">
        <v>38</v>
      </c>
      <c r="I541" s="55" t="s">
        <v>848</v>
      </c>
      <c r="J541" s="54"/>
      <c r="K541" s="54"/>
      <c r="L541" s="56"/>
      <c r="M541" s="56">
        <f>SUM(M542,M548,M551,M553)</f>
        <v>117153000</v>
      </c>
      <c r="N541" s="326">
        <f>SUM(N542,N548,N551,N553)</f>
        <v>71653000</v>
      </c>
      <c r="O541" s="207" t="s">
        <v>977</v>
      </c>
      <c r="P541" s="384" t="s">
        <v>507</v>
      </c>
      <c r="Q541" s="384" t="s">
        <v>509</v>
      </c>
      <c r="S541" s="223"/>
    </row>
    <row r="542" spans="1:19" ht="13.2" x14ac:dyDescent="0.25">
      <c r="A542" s="1" t="s">
        <v>366</v>
      </c>
      <c r="B542" s="51" t="s">
        <v>523</v>
      </c>
      <c r="C542" s="52" t="s">
        <v>24</v>
      </c>
      <c r="D542" s="51"/>
      <c r="E542" s="51"/>
      <c r="F542" s="53"/>
      <c r="G542" s="123">
        <f>SUM(G543:G547)</f>
        <v>33500000</v>
      </c>
      <c r="H542" s="151" t="s">
        <v>523</v>
      </c>
      <c r="I542" s="52" t="s">
        <v>24</v>
      </c>
      <c r="J542" s="51"/>
      <c r="K542" s="51"/>
      <c r="L542" s="53"/>
      <c r="M542" s="53">
        <f>SUM(M543:M547)</f>
        <v>23000000</v>
      </c>
      <c r="N542" s="324">
        <f>SUM(N543:N547)</f>
        <v>10500000</v>
      </c>
      <c r="O542" s="207" t="s">
        <v>977</v>
      </c>
      <c r="P542" s="180"/>
      <c r="Q542" s="180"/>
      <c r="S542" s="223" t="s">
        <v>509</v>
      </c>
    </row>
    <row r="543" spans="1:19" ht="13.2" x14ac:dyDescent="0.25">
      <c r="A543" s="1" t="s">
        <v>367</v>
      </c>
      <c r="B543" s="48"/>
      <c r="C543" s="49" t="s">
        <v>554</v>
      </c>
      <c r="D543" s="48">
        <v>180</v>
      </c>
      <c r="E543" s="48" t="s">
        <v>26</v>
      </c>
      <c r="F543" s="50">
        <v>75000</v>
      </c>
      <c r="G543" s="122">
        <f>ROUNDDOWN(D543*F543,-3)</f>
        <v>13500000</v>
      </c>
      <c r="H543" s="150"/>
      <c r="I543" s="201" t="s">
        <v>554</v>
      </c>
      <c r="J543" s="389">
        <v>100</v>
      </c>
      <c r="K543" s="202" t="s">
        <v>26</v>
      </c>
      <c r="L543" s="204">
        <v>75000</v>
      </c>
      <c r="M543" s="204">
        <f>ROUNDDOWN(J543*L543,-3)</f>
        <v>7500000</v>
      </c>
      <c r="N543" s="376">
        <f>Matrik[[#This Row],[JUMLAH]]-Matrik[[#This Row],[JUMLAH ]]</f>
        <v>6000000</v>
      </c>
      <c r="O543" s="187" t="str">
        <f>IF(AND(ISBLANK(H543),N543&lt;&gt;0),"Rev detil","")</f>
        <v>Rev detil</v>
      </c>
      <c r="P543" s="180"/>
      <c r="Q543" s="180"/>
    </row>
    <row r="544" spans="1:19" ht="13.2" x14ac:dyDescent="0.25">
      <c r="A544" s="1" t="s">
        <v>368</v>
      </c>
      <c r="B544" s="48"/>
      <c r="C544" s="49" t="s">
        <v>555</v>
      </c>
      <c r="D544" s="48">
        <v>4</v>
      </c>
      <c r="E544" s="48" t="s">
        <v>120</v>
      </c>
      <c r="F544" s="50">
        <v>1500000</v>
      </c>
      <c r="G544" s="122">
        <f>ROUNDDOWN(D544*F544,-3)</f>
        <v>6000000</v>
      </c>
      <c r="H544" s="150"/>
      <c r="I544" s="201" t="s">
        <v>555</v>
      </c>
      <c r="J544" s="389">
        <v>3</v>
      </c>
      <c r="K544" s="202" t="s">
        <v>120</v>
      </c>
      <c r="L544" s="204">
        <v>1500000</v>
      </c>
      <c r="M544" s="204">
        <f>ROUNDDOWN(J544*L544,-3)</f>
        <v>4500000</v>
      </c>
      <c r="N544" s="376">
        <f>Matrik[[#This Row],[JUMLAH]]-Matrik[[#This Row],[JUMLAH ]]</f>
        <v>1500000</v>
      </c>
      <c r="O544" s="187" t="str">
        <f>IF(AND(ISBLANK(H544),N544&lt;&gt;0),"Rev detil","")</f>
        <v>Rev detil</v>
      </c>
      <c r="P544" s="180"/>
      <c r="Q544" s="180"/>
    </row>
    <row r="545" spans="1:19" ht="13.2" x14ac:dyDescent="0.25">
      <c r="A545" s="1" t="s">
        <v>369</v>
      </c>
      <c r="B545" s="48"/>
      <c r="C545" s="49" t="s">
        <v>556</v>
      </c>
      <c r="D545" s="48">
        <v>4</v>
      </c>
      <c r="E545" s="48" t="s">
        <v>120</v>
      </c>
      <c r="F545" s="50">
        <v>1500000</v>
      </c>
      <c r="G545" s="122">
        <f>ROUNDDOWN(D545*F545,-3)</f>
        <v>6000000</v>
      </c>
      <c r="H545" s="150"/>
      <c r="I545" s="201" t="s">
        <v>556</v>
      </c>
      <c r="J545" s="389">
        <v>3</v>
      </c>
      <c r="K545" s="202" t="s">
        <v>120</v>
      </c>
      <c r="L545" s="204">
        <v>1500000</v>
      </c>
      <c r="M545" s="204">
        <f>ROUNDDOWN(J545*L545,-3)</f>
        <v>4500000</v>
      </c>
      <c r="N545" s="376">
        <f>Matrik[[#This Row],[JUMLAH]]-Matrik[[#This Row],[JUMLAH ]]</f>
        <v>1500000</v>
      </c>
      <c r="O545" s="187" t="str">
        <f>IF(AND(ISBLANK(H545),N545&lt;&gt;0),"Rev detil","")</f>
        <v>Rev detil</v>
      </c>
      <c r="P545" s="180"/>
      <c r="Q545" s="180"/>
    </row>
    <row r="546" spans="1:19" ht="13.2" x14ac:dyDescent="0.25">
      <c r="A546" s="1" t="s">
        <v>370</v>
      </c>
      <c r="B546" s="48"/>
      <c r="C546" s="49" t="s">
        <v>557</v>
      </c>
      <c r="D546" s="48">
        <v>4</v>
      </c>
      <c r="E546" s="48" t="s">
        <v>120</v>
      </c>
      <c r="F546" s="50">
        <v>1000000</v>
      </c>
      <c r="G546" s="122">
        <f>ROUNDDOWN(D546*F546,-3)</f>
        <v>4000000</v>
      </c>
      <c r="H546" s="150"/>
      <c r="I546" s="201" t="s">
        <v>557</v>
      </c>
      <c r="J546" s="389">
        <v>3</v>
      </c>
      <c r="K546" s="202" t="s">
        <v>120</v>
      </c>
      <c r="L546" s="204">
        <v>1000000</v>
      </c>
      <c r="M546" s="204">
        <f>ROUNDDOWN(J546*L546,-3)</f>
        <v>3000000</v>
      </c>
      <c r="N546" s="376">
        <f>Matrik[[#This Row],[JUMLAH]]-Matrik[[#This Row],[JUMLAH ]]</f>
        <v>1000000</v>
      </c>
      <c r="O546" s="187" t="str">
        <f>IF(AND(ISBLANK(H546),N546&lt;&gt;0),"Rev detil","")</f>
        <v>Rev detil</v>
      </c>
      <c r="P546" s="180"/>
      <c r="Q546" s="180"/>
    </row>
    <row r="547" spans="1:19" ht="13.2" x14ac:dyDescent="0.25">
      <c r="A547" s="1" t="s">
        <v>371</v>
      </c>
      <c r="B547" s="48"/>
      <c r="C547" s="49" t="s">
        <v>849</v>
      </c>
      <c r="D547" s="48">
        <v>8</v>
      </c>
      <c r="E547" s="48" t="s">
        <v>59</v>
      </c>
      <c r="F547" s="50">
        <v>500000</v>
      </c>
      <c r="G547" s="122">
        <f>ROUNDDOWN(D547*F547,-3)</f>
        <v>4000000</v>
      </c>
      <c r="H547" s="150"/>
      <c r="I547" s="201" t="s">
        <v>849</v>
      </c>
      <c r="J547" s="389">
        <v>7</v>
      </c>
      <c r="K547" s="202" t="s">
        <v>59</v>
      </c>
      <c r="L547" s="204">
        <v>500000</v>
      </c>
      <c r="M547" s="204">
        <f>ROUNDDOWN(J547*L547,-3)</f>
        <v>3500000</v>
      </c>
      <c r="N547" s="376">
        <f>Matrik[[#This Row],[JUMLAH]]-Matrik[[#This Row],[JUMLAH ]]</f>
        <v>500000</v>
      </c>
      <c r="O547" s="187" t="str">
        <f>IF(AND(ISBLANK(H547),N547&lt;&gt;0),"Rev detil","")</f>
        <v>Rev detil</v>
      </c>
      <c r="P547" s="180"/>
      <c r="Q547" s="180"/>
    </row>
    <row r="548" spans="1:19" ht="13.2" x14ac:dyDescent="0.25">
      <c r="A548" s="1" t="s">
        <v>372</v>
      </c>
      <c r="B548" s="51" t="s">
        <v>524</v>
      </c>
      <c r="C548" s="52" t="s">
        <v>73</v>
      </c>
      <c r="D548" s="51"/>
      <c r="E548" s="51"/>
      <c r="F548" s="53"/>
      <c r="G548" s="123">
        <f>SUM(G549:G550)</f>
        <v>31000000</v>
      </c>
      <c r="H548" s="151" t="s">
        <v>524</v>
      </c>
      <c r="I548" s="52" t="s">
        <v>73</v>
      </c>
      <c r="J548" s="51"/>
      <c r="K548" s="51"/>
      <c r="L548" s="53"/>
      <c r="M548" s="53">
        <f>SUM(M549:M550)</f>
        <v>31000000</v>
      </c>
      <c r="N548" s="324">
        <f>SUM(N549:N550)</f>
        <v>0</v>
      </c>
      <c r="O548" s="207" t="s">
        <v>977</v>
      </c>
      <c r="P548" s="180"/>
      <c r="Q548" s="180"/>
      <c r="S548" s="223" t="s">
        <v>509</v>
      </c>
    </row>
    <row r="549" spans="1:19" ht="26.4" x14ac:dyDescent="0.25">
      <c r="A549" s="1" t="s">
        <v>373</v>
      </c>
      <c r="B549" s="48"/>
      <c r="C549" s="49" t="s">
        <v>846</v>
      </c>
      <c r="D549" s="48">
        <v>4</v>
      </c>
      <c r="E549" s="48" t="s">
        <v>120</v>
      </c>
      <c r="F549" s="50">
        <v>250000</v>
      </c>
      <c r="G549" s="122">
        <f>ROUNDDOWN(D549*F549,-3)</f>
        <v>1000000</v>
      </c>
      <c r="H549" s="150"/>
      <c r="I549" s="49" t="s">
        <v>1090</v>
      </c>
      <c r="J549" s="48">
        <v>4</v>
      </c>
      <c r="K549" s="48" t="s">
        <v>120</v>
      </c>
      <c r="L549" s="50">
        <v>250000</v>
      </c>
      <c r="M549" s="50">
        <f>ROUNDDOWN(J549*L549,-3)</f>
        <v>1000000</v>
      </c>
      <c r="N549" s="247">
        <f>Matrik[[#This Row],[JUMLAH]]-Matrik[[#This Row],[JUMLAH ]]</f>
        <v>0</v>
      </c>
      <c r="O549" s="178" t="str">
        <f>IF(AND(ISBLANK(H549),N549&lt;&gt;0),"Rev","")</f>
        <v/>
      </c>
      <c r="P549" s="180"/>
      <c r="Q549" s="180"/>
    </row>
    <row r="550" spans="1:19" ht="13.2" x14ac:dyDescent="0.25">
      <c r="A550" s="1" t="s">
        <v>850</v>
      </c>
      <c r="B550" s="48"/>
      <c r="C550" s="49" t="s">
        <v>851</v>
      </c>
      <c r="D550" s="48">
        <v>2</v>
      </c>
      <c r="E550" s="48" t="s">
        <v>120</v>
      </c>
      <c r="F550" s="50">
        <v>15000000</v>
      </c>
      <c r="G550" s="122">
        <f>ROUNDDOWN(D550*F550,-3)</f>
        <v>30000000</v>
      </c>
      <c r="H550" s="150"/>
      <c r="I550" s="49" t="s">
        <v>1091</v>
      </c>
      <c r="J550" s="48">
        <v>2</v>
      </c>
      <c r="K550" s="48" t="s">
        <v>120</v>
      </c>
      <c r="L550" s="50">
        <v>15000000</v>
      </c>
      <c r="M550" s="50">
        <f>ROUNDDOWN(J550*L550,-3)</f>
        <v>30000000</v>
      </c>
      <c r="N550" s="247">
        <f>Matrik[[#This Row],[JUMLAH]]-Matrik[[#This Row],[JUMLAH ]]</f>
        <v>0</v>
      </c>
      <c r="O550" s="178" t="str">
        <f>IF(AND(ISBLANK(H550),N550&lt;&gt;0),"Rev","")</f>
        <v/>
      </c>
      <c r="P550" s="180"/>
      <c r="Q550" s="180"/>
    </row>
    <row r="551" spans="1:19" ht="13.2" x14ac:dyDescent="0.25">
      <c r="A551" s="1" t="s">
        <v>852</v>
      </c>
      <c r="B551" s="57" t="s">
        <v>528</v>
      </c>
      <c r="C551" s="58" t="s">
        <v>31</v>
      </c>
      <c r="D551" s="57"/>
      <c r="E551" s="57"/>
      <c r="F551" s="59"/>
      <c r="G551" s="125">
        <f>G552</f>
        <v>10000000</v>
      </c>
      <c r="H551" s="153" t="s">
        <v>528</v>
      </c>
      <c r="I551" s="58" t="s">
        <v>31</v>
      </c>
      <c r="J551" s="57"/>
      <c r="K551" s="57"/>
      <c r="L551" s="59"/>
      <c r="M551" s="59">
        <f>M552</f>
        <v>6000000</v>
      </c>
      <c r="N551" s="325">
        <f>N552</f>
        <v>4000000</v>
      </c>
      <c r="O551" s="207" t="s">
        <v>977</v>
      </c>
      <c r="P551" s="180"/>
      <c r="Q551" s="180"/>
      <c r="S551" s="223" t="s">
        <v>509</v>
      </c>
    </row>
    <row r="552" spans="1:19" ht="13.2" x14ac:dyDescent="0.25">
      <c r="A552" s="1" t="s">
        <v>853</v>
      </c>
      <c r="B552" s="48"/>
      <c r="C552" s="49" t="s">
        <v>558</v>
      </c>
      <c r="D552" s="48">
        <v>10</v>
      </c>
      <c r="E552" s="48" t="s">
        <v>33</v>
      </c>
      <c r="F552" s="50">
        <v>1000000</v>
      </c>
      <c r="G552" s="122">
        <f>ROUNDDOWN(D552*F552,-3)</f>
        <v>10000000</v>
      </c>
      <c r="H552" s="150"/>
      <c r="I552" s="201" t="s">
        <v>558</v>
      </c>
      <c r="J552" s="389">
        <v>6</v>
      </c>
      <c r="K552" s="202" t="s">
        <v>33</v>
      </c>
      <c r="L552" s="204">
        <v>1000000</v>
      </c>
      <c r="M552" s="204">
        <f>ROUNDDOWN(J552*L552,-3)</f>
        <v>6000000</v>
      </c>
      <c r="N552" s="376">
        <f>Matrik[[#This Row],[JUMLAH]]-Matrik[[#This Row],[JUMLAH ]]</f>
        <v>4000000</v>
      </c>
      <c r="O552" s="187" t="str">
        <f>IF(AND(ISBLANK(H552),N552&lt;&gt;0),"Rev detil","")</f>
        <v>Rev detil</v>
      </c>
      <c r="P552" s="180"/>
      <c r="Q552" s="180"/>
    </row>
    <row r="553" spans="1:19" ht="13.2" x14ac:dyDescent="0.25">
      <c r="A553" s="1" t="s">
        <v>374</v>
      </c>
      <c r="B553" s="51" t="s">
        <v>525</v>
      </c>
      <c r="C553" s="52" t="s">
        <v>35</v>
      </c>
      <c r="D553" s="51"/>
      <c r="E553" s="51"/>
      <c r="F553" s="53"/>
      <c r="G553" s="123">
        <f>G554</f>
        <v>114306000</v>
      </c>
      <c r="H553" s="151" t="s">
        <v>525</v>
      </c>
      <c r="I553" s="52" t="s">
        <v>35</v>
      </c>
      <c r="J553" s="51"/>
      <c r="K553" s="51"/>
      <c r="L553" s="53"/>
      <c r="M553" s="53">
        <f>M554</f>
        <v>57153000</v>
      </c>
      <c r="N553" s="324">
        <f>N554</f>
        <v>57153000</v>
      </c>
      <c r="O553" s="207" t="s">
        <v>977</v>
      </c>
      <c r="P553" s="180"/>
      <c r="Q553" s="180"/>
      <c r="S553" s="223" t="s">
        <v>509</v>
      </c>
    </row>
    <row r="554" spans="1:19" ht="26.4" x14ac:dyDescent="0.25">
      <c r="A554" s="1" t="s">
        <v>375</v>
      </c>
      <c r="B554" s="48"/>
      <c r="C554" s="49" t="s">
        <v>854</v>
      </c>
      <c r="D554" s="48">
        <v>20</v>
      </c>
      <c r="E554" s="48" t="s">
        <v>26</v>
      </c>
      <c r="F554" s="50">
        <v>5715300</v>
      </c>
      <c r="G554" s="122">
        <f>ROUNDDOWN(D554*F554,-3)</f>
        <v>114306000</v>
      </c>
      <c r="H554" s="150"/>
      <c r="I554" s="201" t="s">
        <v>854</v>
      </c>
      <c r="J554" s="389">
        <v>10</v>
      </c>
      <c r="K554" s="202" t="s">
        <v>26</v>
      </c>
      <c r="L554" s="204">
        <v>5715300</v>
      </c>
      <c r="M554" s="204">
        <f>ROUNDDOWN(J554*L554,-3)</f>
        <v>57153000</v>
      </c>
      <c r="N554" s="376">
        <f>Matrik[[#This Row],[JUMLAH]]-Matrik[[#This Row],[JUMLAH ]]</f>
        <v>57153000</v>
      </c>
      <c r="O554" s="187" t="str">
        <f>IF(AND(ISBLANK(H554),N554&lt;&gt;0),"Rev detil","")</f>
        <v>Rev detil</v>
      </c>
      <c r="P554" s="180"/>
      <c r="Q554" s="180"/>
    </row>
    <row r="555" spans="1:19" ht="13.2" x14ac:dyDescent="0.25">
      <c r="A555" s="1" t="s">
        <v>376</v>
      </c>
      <c r="B555" s="42" t="s">
        <v>91</v>
      </c>
      <c r="C555" s="43" t="s">
        <v>855</v>
      </c>
      <c r="D555" s="42"/>
      <c r="E555" s="42"/>
      <c r="F555" s="44"/>
      <c r="G555" s="120">
        <f>SUM(G556,G562,G564)</f>
        <v>330540000</v>
      </c>
      <c r="H555" s="148" t="s">
        <v>91</v>
      </c>
      <c r="I555" s="43" t="s">
        <v>855</v>
      </c>
      <c r="J555" s="42"/>
      <c r="K555" s="42"/>
      <c r="L555" s="44"/>
      <c r="M555" s="44">
        <f>SUM(M556,M562,M564)</f>
        <v>226128000</v>
      </c>
      <c r="N555" s="313">
        <f>SUM(N556,N562,N564)</f>
        <v>104412000</v>
      </c>
      <c r="O555" s="207" t="s">
        <v>977</v>
      </c>
      <c r="P555" s="384" t="s">
        <v>507</v>
      </c>
      <c r="Q555" s="384" t="s">
        <v>509</v>
      </c>
      <c r="S555" s="223"/>
    </row>
    <row r="556" spans="1:19" ht="13.2" x14ac:dyDescent="0.25">
      <c r="A556" s="1" t="s">
        <v>856</v>
      </c>
      <c r="B556" s="45" t="s">
        <v>523</v>
      </c>
      <c r="C556" s="46" t="s">
        <v>24</v>
      </c>
      <c r="D556" s="45"/>
      <c r="E556" s="45"/>
      <c r="F556" s="47"/>
      <c r="G556" s="121">
        <f>SUM(G557:G561)</f>
        <v>46000000</v>
      </c>
      <c r="H556" s="149" t="s">
        <v>523</v>
      </c>
      <c r="I556" s="46" t="s">
        <v>24</v>
      </c>
      <c r="J556" s="45"/>
      <c r="K556" s="45"/>
      <c r="L556" s="47"/>
      <c r="M556" s="47">
        <f>SUM(M557:M561)</f>
        <v>23500000</v>
      </c>
      <c r="N556" s="323">
        <f>SUM(N557:N561)</f>
        <v>22500000</v>
      </c>
      <c r="O556" s="207" t="s">
        <v>977</v>
      </c>
      <c r="P556" s="180"/>
      <c r="Q556" s="180"/>
      <c r="S556" s="223" t="s">
        <v>509</v>
      </c>
    </row>
    <row r="557" spans="1:19" ht="13.2" x14ac:dyDescent="0.25">
      <c r="A557" s="1" t="s">
        <v>857</v>
      </c>
      <c r="B557" s="48"/>
      <c r="C557" s="49" t="s">
        <v>554</v>
      </c>
      <c r="D557" s="48">
        <v>280</v>
      </c>
      <c r="E557" s="48" t="s">
        <v>26</v>
      </c>
      <c r="F557" s="50">
        <v>75000</v>
      </c>
      <c r="G557" s="122">
        <f>ROUNDDOWN(D557*F557,-3)</f>
        <v>21000000</v>
      </c>
      <c r="H557" s="150"/>
      <c r="I557" s="201" t="s">
        <v>554</v>
      </c>
      <c r="J557" s="389">
        <v>100</v>
      </c>
      <c r="K557" s="202" t="s">
        <v>26</v>
      </c>
      <c r="L557" s="204">
        <v>75000</v>
      </c>
      <c r="M557" s="204">
        <f>ROUNDDOWN(J557*L557,-3)</f>
        <v>7500000</v>
      </c>
      <c r="N557" s="376">
        <f>Matrik[[#This Row],[JUMLAH]]-Matrik[[#This Row],[JUMLAH ]]</f>
        <v>13500000</v>
      </c>
      <c r="O557" s="187" t="str">
        <f>IF(AND(ISBLANK(H557),N557&lt;&gt;0),"Rev detil","")</f>
        <v>Rev detil</v>
      </c>
      <c r="P557" s="180"/>
      <c r="Q557" s="180"/>
    </row>
    <row r="558" spans="1:19" ht="13.2" x14ac:dyDescent="0.25">
      <c r="A558" s="1" t="s">
        <v>858</v>
      </c>
      <c r="B558" s="48"/>
      <c r="C558" s="49" t="s">
        <v>555</v>
      </c>
      <c r="D558" s="48">
        <v>5</v>
      </c>
      <c r="E558" s="48" t="s">
        <v>120</v>
      </c>
      <c r="F558" s="50">
        <v>1500000</v>
      </c>
      <c r="G558" s="122">
        <f>ROUNDDOWN(D558*F558,-3)</f>
        <v>7500000</v>
      </c>
      <c r="H558" s="150"/>
      <c r="I558" s="201" t="s">
        <v>555</v>
      </c>
      <c r="J558" s="389">
        <v>3</v>
      </c>
      <c r="K558" s="202" t="s">
        <v>120</v>
      </c>
      <c r="L558" s="204">
        <v>1500000</v>
      </c>
      <c r="M558" s="204">
        <f>ROUNDDOWN(J558*L558,-3)</f>
        <v>4500000</v>
      </c>
      <c r="N558" s="376">
        <f>Matrik[[#This Row],[JUMLAH]]-Matrik[[#This Row],[JUMLAH ]]</f>
        <v>3000000</v>
      </c>
      <c r="O558" s="187" t="str">
        <f>IF(AND(ISBLANK(H558),N558&lt;&gt;0),"Rev detil","")</f>
        <v>Rev detil</v>
      </c>
      <c r="P558" s="180"/>
      <c r="Q558" s="180"/>
    </row>
    <row r="559" spans="1:19" ht="13.2" x14ac:dyDescent="0.25">
      <c r="A559" s="1" t="s">
        <v>859</v>
      </c>
      <c r="B559" s="48"/>
      <c r="C559" s="49" t="s">
        <v>556</v>
      </c>
      <c r="D559" s="48">
        <v>4</v>
      </c>
      <c r="E559" s="48" t="s">
        <v>120</v>
      </c>
      <c r="F559" s="50">
        <v>1500000</v>
      </c>
      <c r="G559" s="122">
        <f>ROUNDDOWN(D559*F559,-3)</f>
        <v>6000000</v>
      </c>
      <c r="H559" s="150"/>
      <c r="I559" s="201" t="s">
        <v>556</v>
      </c>
      <c r="J559" s="389">
        <v>3</v>
      </c>
      <c r="K559" s="202" t="s">
        <v>120</v>
      </c>
      <c r="L559" s="204">
        <v>1500000</v>
      </c>
      <c r="M559" s="204">
        <f>ROUNDDOWN(J559*L559,-3)</f>
        <v>4500000</v>
      </c>
      <c r="N559" s="376">
        <f>Matrik[[#This Row],[JUMLAH]]-Matrik[[#This Row],[JUMLAH ]]</f>
        <v>1500000</v>
      </c>
      <c r="O559" s="187" t="str">
        <f>IF(AND(ISBLANK(H559),N559&lt;&gt;0),"Rev detil","")</f>
        <v>Rev detil</v>
      </c>
      <c r="P559" s="180"/>
      <c r="Q559" s="180"/>
    </row>
    <row r="560" spans="1:19" ht="13.2" x14ac:dyDescent="0.25">
      <c r="A560" s="1" t="s">
        <v>860</v>
      </c>
      <c r="B560" s="48"/>
      <c r="C560" s="49" t="s">
        <v>557</v>
      </c>
      <c r="D560" s="48">
        <v>4</v>
      </c>
      <c r="E560" s="48" t="s">
        <v>120</v>
      </c>
      <c r="F560" s="50">
        <v>1000000</v>
      </c>
      <c r="G560" s="122">
        <f>ROUNDDOWN(D560*F560,-3)</f>
        <v>4000000</v>
      </c>
      <c r="H560" s="150"/>
      <c r="I560" s="201" t="s">
        <v>557</v>
      </c>
      <c r="J560" s="389">
        <v>3</v>
      </c>
      <c r="K560" s="202" t="s">
        <v>120</v>
      </c>
      <c r="L560" s="204">
        <v>1000000</v>
      </c>
      <c r="M560" s="204">
        <f>ROUNDDOWN(J560*L560,-3)</f>
        <v>3000000</v>
      </c>
      <c r="N560" s="376">
        <f>Matrik[[#This Row],[JUMLAH]]-Matrik[[#This Row],[JUMLAH ]]</f>
        <v>1000000</v>
      </c>
      <c r="O560" s="187" t="str">
        <f>IF(AND(ISBLANK(H560),N560&lt;&gt;0),"Rev detil","")</f>
        <v>Rev detil</v>
      </c>
      <c r="P560" s="180"/>
      <c r="Q560" s="180"/>
    </row>
    <row r="561" spans="1:19" ht="13.2" x14ac:dyDescent="0.25">
      <c r="A561" s="1" t="s">
        <v>861</v>
      </c>
      <c r="B561" s="48"/>
      <c r="C561" s="49" t="s">
        <v>789</v>
      </c>
      <c r="D561" s="48">
        <v>30</v>
      </c>
      <c r="E561" s="48" t="s">
        <v>59</v>
      </c>
      <c r="F561" s="50">
        <v>250000</v>
      </c>
      <c r="G561" s="122">
        <f>ROUNDDOWN(D561*F561,-3)</f>
        <v>7500000</v>
      </c>
      <c r="H561" s="150"/>
      <c r="I561" s="201" t="s">
        <v>789</v>
      </c>
      <c r="J561" s="389">
        <v>16</v>
      </c>
      <c r="K561" s="202" t="s">
        <v>59</v>
      </c>
      <c r="L561" s="204">
        <v>250000</v>
      </c>
      <c r="M561" s="204">
        <f>ROUNDDOWN(J561*L561,-3)</f>
        <v>4000000</v>
      </c>
      <c r="N561" s="376">
        <f>Matrik[[#This Row],[JUMLAH]]-Matrik[[#This Row],[JUMLAH ]]</f>
        <v>3500000</v>
      </c>
      <c r="O561" s="187" t="str">
        <f>IF(AND(ISBLANK(H561),N561&lt;&gt;0),"Rev detil","")</f>
        <v>Rev detil</v>
      </c>
      <c r="P561" s="180"/>
      <c r="Q561" s="180"/>
    </row>
    <row r="562" spans="1:19" ht="13.2" x14ac:dyDescent="0.25">
      <c r="A562" s="1" t="s">
        <v>862</v>
      </c>
      <c r="B562" s="45" t="s">
        <v>524</v>
      </c>
      <c r="C562" s="46" t="s">
        <v>73</v>
      </c>
      <c r="D562" s="45"/>
      <c r="E562" s="45"/>
      <c r="F562" s="47"/>
      <c r="G562" s="121">
        <f>G563</f>
        <v>1000000</v>
      </c>
      <c r="H562" s="149" t="s">
        <v>524</v>
      </c>
      <c r="I562" s="46" t="s">
        <v>73</v>
      </c>
      <c r="J562" s="45"/>
      <c r="K562" s="45"/>
      <c r="L562" s="47"/>
      <c r="M562" s="47">
        <f>M563</f>
        <v>1000000</v>
      </c>
      <c r="N562" s="323">
        <f>N563</f>
        <v>0</v>
      </c>
      <c r="O562" s="207" t="s">
        <v>977</v>
      </c>
      <c r="P562" s="180"/>
      <c r="Q562" s="180"/>
      <c r="S562" s="223" t="s">
        <v>509</v>
      </c>
    </row>
    <row r="563" spans="1:19" ht="26.4" x14ac:dyDescent="0.25">
      <c r="A563" s="1" t="s">
        <v>863</v>
      </c>
      <c r="B563" s="48"/>
      <c r="C563" s="49" t="s">
        <v>846</v>
      </c>
      <c r="D563" s="48">
        <v>4</v>
      </c>
      <c r="E563" s="48" t="s">
        <v>120</v>
      </c>
      <c r="F563" s="50">
        <v>250000</v>
      </c>
      <c r="G563" s="122">
        <f>ROUNDDOWN(D563*F563,-3)</f>
        <v>1000000</v>
      </c>
      <c r="H563" s="150"/>
      <c r="I563" s="49" t="s">
        <v>1090</v>
      </c>
      <c r="J563" s="48">
        <v>4</v>
      </c>
      <c r="K563" s="48" t="s">
        <v>120</v>
      </c>
      <c r="L563" s="50">
        <v>250000</v>
      </c>
      <c r="M563" s="50">
        <f>ROUNDDOWN(J563*L563,-3)</f>
        <v>1000000</v>
      </c>
      <c r="N563" s="247">
        <f>Matrik[[#This Row],[JUMLAH]]-Matrik[[#This Row],[JUMLAH ]]</f>
        <v>0</v>
      </c>
      <c r="O563" s="178" t="str">
        <f>IF(AND(ISBLANK(H563),N563&lt;&gt;0),"Rev","")</f>
        <v/>
      </c>
      <c r="P563" s="180"/>
      <c r="Q563" s="180"/>
    </row>
    <row r="564" spans="1:19" ht="13.2" x14ac:dyDescent="0.25">
      <c r="A564" s="1" t="s">
        <v>377</v>
      </c>
      <c r="B564" s="45" t="s">
        <v>525</v>
      </c>
      <c r="C564" s="46" t="s">
        <v>35</v>
      </c>
      <c r="D564" s="45"/>
      <c r="E564" s="45"/>
      <c r="F564" s="47"/>
      <c r="G564" s="121">
        <f>G565</f>
        <v>283540000</v>
      </c>
      <c r="H564" s="149" t="s">
        <v>525</v>
      </c>
      <c r="I564" s="46" t="s">
        <v>35</v>
      </c>
      <c r="J564" s="45"/>
      <c r="K564" s="45"/>
      <c r="L564" s="47"/>
      <c r="M564" s="47">
        <f>M565</f>
        <v>201628000</v>
      </c>
      <c r="N564" s="323">
        <f>N565</f>
        <v>81912000</v>
      </c>
      <c r="O564" s="207" t="s">
        <v>977</v>
      </c>
      <c r="P564" s="180"/>
      <c r="Q564" s="180"/>
      <c r="S564" s="223" t="s">
        <v>509</v>
      </c>
    </row>
    <row r="565" spans="1:19" ht="13.2" x14ac:dyDescent="0.25">
      <c r="A565" s="1" t="s">
        <v>378</v>
      </c>
      <c r="B565" s="48"/>
      <c r="C565" s="49" t="s">
        <v>864</v>
      </c>
      <c r="D565" s="48">
        <v>45</v>
      </c>
      <c r="E565" s="48" t="s">
        <v>26</v>
      </c>
      <c r="F565" s="50">
        <v>6300889</v>
      </c>
      <c r="G565" s="122">
        <f>ROUNDDOWN(D565*F565,-3)</f>
        <v>283540000</v>
      </c>
      <c r="H565" s="150"/>
      <c r="I565" s="201" t="s">
        <v>864</v>
      </c>
      <c r="J565" s="389">
        <v>32</v>
      </c>
      <c r="K565" s="202" t="s">
        <v>26</v>
      </c>
      <c r="L565" s="204">
        <v>6300889</v>
      </c>
      <c r="M565" s="204">
        <f>ROUNDDOWN(J565*L565,-3)</f>
        <v>201628000</v>
      </c>
      <c r="N565" s="376">
        <f>Matrik[[#This Row],[JUMLAH]]-Matrik[[#This Row],[JUMLAH ]]</f>
        <v>81912000</v>
      </c>
      <c r="O565" s="187" t="str">
        <f>IF(AND(ISBLANK(H565),N565&lt;&gt;0),"Rev detil","")</f>
        <v>Rev detil</v>
      </c>
      <c r="P565" s="180"/>
      <c r="Q565" s="180"/>
    </row>
    <row r="566" spans="1:19" ht="26.4" x14ac:dyDescent="0.25">
      <c r="A566" s="1" t="s">
        <v>379</v>
      </c>
      <c r="B566" s="106" t="s">
        <v>865</v>
      </c>
      <c r="C566" s="107" t="s">
        <v>380</v>
      </c>
      <c r="D566" s="106"/>
      <c r="E566" s="106" t="s">
        <v>553</v>
      </c>
      <c r="F566" s="108"/>
      <c r="G566" s="141">
        <f>G567</f>
        <v>104311000</v>
      </c>
      <c r="H566" s="170" t="s">
        <v>865</v>
      </c>
      <c r="I566" s="107" t="s">
        <v>380</v>
      </c>
      <c r="J566" s="106"/>
      <c r="K566" s="106" t="s">
        <v>553</v>
      </c>
      <c r="L566" s="108"/>
      <c r="M566" s="108">
        <f>M567</f>
        <v>93311000</v>
      </c>
      <c r="N566" s="347">
        <f>N567</f>
        <v>11000000</v>
      </c>
      <c r="O566" s="207" t="s">
        <v>977</v>
      </c>
      <c r="P566" s="180"/>
      <c r="Q566" s="180"/>
    </row>
    <row r="567" spans="1:19" ht="13.2" x14ac:dyDescent="0.25">
      <c r="A567" s="1" t="s">
        <v>381</v>
      </c>
      <c r="B567" s="54" t="s">
        <v>21</v>
      </c>
      <c r="C567" s="55" t="s">
        <v>866</v>
      </c>
      <c r="D567" s="54"/>
      <c r="E567" s="54"/>
      <c r="F567" s="56"/>
      <c r="G567" s="124">
        <f>SUM(G568,G574)</f>
        <v>104311000</v>
      </c>
      <c r="H567" s="152" t="s">
        <v>21</v>
      </c>
      <c r="I567" s="55" t="s">
        <v>866</v>
      </c>
      <c r="J567" s="54"/>
      <c r="K567" s="54"/>
      <c r="L567" s="56"/>
      <c r="M567" s="56">
        <f>SUM(M568,M574)</f>
        <v>93311000</v>
      </c>
      <c r="N567" s="326">
        <f>SUM(N568,N574)</f>
        <v>11000000</v>
      </c>
      <c r="O567" s="207" t="s">
        <v>977</v>
      </c>
      <c r="P567" s="384" t="s">
        <v>507</v>
      </c>
      <c r="Q567" s="384" t="s">
        <v>509</v>
      </c>
      <c r="S567" s="223"/>
    </row>
    <row r="568" spans="1:19" ht="13.2" x14ac:dyDescent="0.25">
      <c r="A568" s="1" t="s">
        <v>382</v>
      </c>
      <c r="B568" s="51" t="s">
        <v>523</v>
      </c>
      <c r="C568" s="52" t="s">
        <v>24</v>
      </c>
      <c r="D568" s="51"/>
      <c r="E568" s="51"/>
      <c r="F568" s="53"/>
      <c r="G568" s="123">
        <f>SUM(G569:G573)</f>
        <v>35500000</v>
      </c>
      <c r="H568" s="151" t="s">
        <v>523</v>
      </c>
      <c r="I568" s="52" t="s">
        <v>24</v>
      </c>
      <c r="J568" s="51"/>
      <c r="K568" s="51"/>
      <c r="L568" s="53"/>
      <c r="M568" s="53">
        <f>SUM(M569:M573)</f>
        <v>24500000</v>
      </c>
      <c r="N568" s="324">
        <f>SUM(N569:N573)</f>
        <v>11000000</v>
      </c>
      <c r="O568" s="207" t="s">
        <v>977</v>
      </c>
      <c r="P568" s="180"/>
      <c r="Q568" s="180"/>
      <c r="S568" s="223" t="s">
        <v>509</v>
      </c>
    </row>
    <row r="569" spans="1:19" ht="13.2" x14ac:dyDescent="0.25">
      <c r="A569" s="1" t="s">
        <v>383</v>
      </c>
      <c r="B569" s="48"/>
      <c r="C569" s="49" t="s">
        <v>554</v>
      </c>
      <c r="D569" s="48">
        <v>180</v>
      </c>
      <c r="E569" s="48" t="s">
        <v>26</v>
      </c>
      <c r="F569" s="50">
        <v>75000</v>
      </c>
      <c r="G569" s="122">
        <f>ROUNDDOWN(D569*F569,-3)</f>
        <v>13500000</v>
      </c>
      <c r="H569" s="150"/>
      <c r="I569" s="201" t="s">
        <v>554</v>
      </c>
      <c r="J569" s="389">
        <v>100</v>
      </c>
      <c r="K569" s="202" t="s">
        <v>26</v>
      </c>
      <c r="L569" s="204">
        <v>75000</v>
      </c>
      <c r="M569" s="204">
        <f>ROUNDDOWN(J569*L569,-3)</f>
        <v>7500000</v>
      </c>
      <c r="N569" s="376">
        <f>Matrik[[#This Row],[JUMLAH]]-Matrik[[#This Row],[JUMLAH ]]</f>
        <v>6000000</v>
      </c>
      <c r="O569" s="187" t="str">
        <f>IF(AND(ISBLANK(H569),N569&lt;&gt;0),"Rev detil","")</f>
        <v>Rev detil</v>
      </c>
      <c r="P569" s="180"/>
      <c r="Q569" s="180"/>
    </row>
    <row r="570" spans="1:19" ht="13.2" x14ac:dyDescent="0.25">
      <c r="A570" s="22" t="s">
        <v>384</v>
      </c>
      <c r="B570" s="48"/>
      <c r="C570" s="49" t="s">
        <v>555</v>
      </c>
      <c r="D570" s="48">
        <v>4</v>
      </c>
      <c r="E570" s="48" t="s">
        <v>120</v>
      </c>
      <c r="F570" s="50">
        <v>1500000</v>
      </c>
      <c r="G570" s="122">
        <f>ROUNDDOWN(D570*F570,-3)</f>
        <v>6000000</v>
      </c>
      <c r="H570" s="150"/>
      <c r="I570" s="201" t="s">
        <v>555</v>
      </c>
      <c r="J570" s="389">
        <v>3</v>
      </c>
      <c r="K570" s="202" t="s">
        <v>120</v>
      </c>
      <c r="L570" s="204">
        <v>1500000</v>
      </c>
      <c r="M570" s="204">
        <f>ROUNDDOWN(J570*L570,-3)</f>
        <v>4500000</v>
      </c>
      <c r="N570" s="376">
        <f>Matrik[[#This Row],[JUMLAH]]-Matrik[[#This Row],[JUMLAH ]]</f>
        <v>1500000</v>
      </c>
      <c r="O570" s="187" t="str">
        <f>IF(AND(ISBLANK(H570),N570&lt;&gt;0),"Rev detil","")</f>
        <v>Rev detil</v>
      </c>
      <c r="P570" s="180"/>
      <c r="Q570" s="180"/>
    </row>
    <row r="571" spans="1:19" ht="13.2" x14ac:dyDescent="0.25">
      <c r="A571" s="1" t="s">
        <v>385</v>
      </c>
      <c r="B571" s="48"/>
      <c r="C571" s="49" t="s">
        <v>556</v>
      </c>
      <c r="D571" s="48">
        <v>4</v>
      </c>
      <c r="E571" s="48" t="s">
        <v>120</v>
      </c>
      <c r="F571" s="50">
        <v>1500000</v>
      </c>
      <c r="G571" s="122">
        <f>ROUNDDOWN(D571*F571,-3)</f>
        <v>6000000</v>
      </c>
      <c r="H571" s="150"/>
      <c r="I571" s="201" t="s">
        <v>556</v>
      </c>
      <c r="J571" s="389">
        <v>3</v>
      </c>
      <c r="K571" s="202" t="s">
        <v>120</v>
      </c>
      <c r="L571" s="204">
        <v>1500000</v>
      </c>
      <c r="M571" s="204">
        <f>ROUNDDOWN(J571*L571,-3)</f>
        <v>4500000</v>
      </c>
      <c r="N571" s="376">
        <f>Matrik[[#This Row],[JUMLAH]]-Matrik[[#This Row],[JUMLAH ]]</f>
        <v>1500000</v>
      </c>
      <c r="O571" s="187" t="str">
        <f>IF(AND(ISBLANK(H571),N571&lt;&gt;0),"Rev detil","")</f>
        <v>Rev detil</v>
      </c>
      <c r="P571" s="180"/>
      <c r="Q571" s="180"/>
    </row>
    <row r="572" spans="1:19" ht="13.2" x14ac:dyDescent="0.25">
      <c r="A572" s="1" t="s">
        <v>386</v>
      </c>
      <c r="B572" s="48"/>
      <c r="C572" s="49" t="s">
        <v>557</v>
      </c>
      <c r="D572" s="48">
        <v>4</v>
      </c>
      <c r="E572" s="48" t="s">
        <v>120</v>
      </c>
      <c r="F572" s="50">
        <v>1000000</v>
      </c>
      <c r="G572" s="122">
        <f>ROUNDDOWN(D572*F572,-3)</f>
        <v>4000000</v>
      </c>
      <c r="H572" s="150"/>
      <c r="I572" s="201" t="s">
        <v>557</v>
      </c>
      <c r="J572" s="389">
        <v>3</v>
      </c>
      <c r="K572" s="202" t="s">
        <v>120</v>
      </c>
      <c r="L572" s="204">
        <v>1000000</v>
      </c>
      <c r="M572" s="204">
        <f>ROUNDDOWN(J572*L572,-3)</f>
        <v>3000000</v>
      </c>
      <c r="N572" s="376">
        <f>Matrik[[#This Row],[JUMLAH]]-Matrik[[#This Row],[JUMLAH ]]</f>
        <v>1000000</v>
      </c>
      <c r="O572" s="187" t="str">
        <f>IF(AND(ISBLANK(H572),N572&lt;&gt;0),"Rev detil","")</f>
        <v>Rev detil</v>
      </c>
      <c r="P572" s="180"/>
      <c r="Q572" s="180"/>
    </row>
    <row r="573" spans="1:19" ht="13.2" x14ac:dyDescent="0.25">
      <c r="A573" s="1" t="s">
        <v>387</v>
      </c>
      <c r="B573" s="48"/>
      <c r="C573" s="49" t="s">
        <v>829</v>
      </c>
      <c r="D573" s="48">
        <v>12</v>
      </c>
      <c r="E573" s="48" t="s">
        <v>59</v>
      </c>
      <c r="F573" s="50">
        <v>500000</v>
      </c>
      <c r="G573" s="122">
        <f>ROUNDDOWN(D573*F573,-3)</f>
        <v>6000000</v>
      </c>
      <c r="H573" s="150"/>
      <c r="I573" s="201" t="s">
        <v>829</v>
      </c>
      <c r="J573" s="389">
        <v>10</v>
      </c>
      <c r="K573" s="202" t="s">
        <v>59</v>
      </c>
      <c r="L573" s="204">
        <v>500000</v>
      </c>
      <c r="M573" s="204">
        <f>ROUNDDOWN(J573*L573,-3)</f>
        <v>5000000</v>
      </c>
      <c r="N573" s="376">
        <f>Matrik[[#This Row],[JUMLAH]]-Matrik[[#This Row],[JUMLAH ]]</f>
        <v>1000000</v>
      </c>
      <c r="O573" s="187" t="str">
        <f>IF(AND(ISBLANK(H573),N573&lt;&gt;0),"Rev detil","")</f>
        <v>Rev detil</v>
      </c>
      <c r="P573" s="180"/>
      <c r="Q573" s="180"/>
    </row>
    <row r="574" spans="1:19" ht="13.2" x14ac:dyDescent="0.25">
      <c r="A574" s="1" t="s">
        <v>389</v>
      </c>
      <c r="B574" s="51" t="s">
        <v>525</v>
      </c>
      <c r="C574" s="52" t="s">
        <v>35</v>
      </c>
      <c r="D574" s="51"/>
      <c r="E574" s="51"/>
      <c r="F574" s="53"/>
      <c r="G574" s="123">
        <f>G575</f>
        <v>68811000</v>
      </c>
      <c r="H574" s="151" t="s">
        <v>525</v>
      </c>
      <c r="I574" s="52" t="s">
        <v>35</v>
      </c>
      <c r="J574" s="51"/>
      <c r="K574" s="51"/>
      <c r="L574" s="53"/>
      <c r="M574" s="53">
        <f>M575</f>
        <v>68811000</v>
      </c>
      <c r="N574" s="324">
        <f>N575</f>
        <v>0</v>
      </c>
      <c r="O574" s="207" t="s">
        <v>977</v>
      </c>
      <c r="P574" s="180"/>
      <c r="Q574" s="180"/>
      <c r="S574" s="223" t="s">
        <v>509</v>
      </c>
    </row>
    <row r="575" spans="1:19" ht="13.2" x14ac:dyDescent="0.25">
      <c r="A575" s="1" t="s">
        <v>390</v>
      </c>
      <c r="B575" s="48"/>
      <c r="C575" s="49" t="s">
        <v>867</v>
      </c>
      <c r="D575" s="48">
        <v>15</v>
      </c>
      <c r="E575" s="48" t="s">
        <v>26</v>
      </c>
      <c r="F575" s="50">
        <v>4587400</v>
      </c>
      <c r="G575" s="122">
        <f>ROUNDDOWN(D575*F575,-3)</f>
        <v>68811000</v>
      </c>
      <c r="H575" s="150"/>
      <c r="I575" s="49" t="s">
        <v>867</v>
      </c>
      <c r="J575" s="48">
        <v>15</v>
      </c>
      <c r="K575" s="48" t="s">
        <v>26</v>
      </c>
      <c r="L575" s="50">
        <v>4587400</v>
      </c>
      <c r="M575" s="50">
        <f>ROUNDDOWN(J575*L575,-3)</f>
        <v>68811000</v>
      </c>
      <c r="N575" s="247">
        <f>Matrik[[#This Row],[JUMLAH]]-Matrik[[#This Row],[JUMLAH ]]</f>
        <v>0</v>
      </c>
      <c r="O575" s="178" t="str">
        <f>IF(AND(ISBLANK(H575),N575&lt;&gt;0),"Rev","")</f>
        <v/>
      </c>
      <c r="P575" s="180"/>
      <c r="Q575" s="180"/>
    </row>
    <row r="576" spans="1:19" ht="13.2" x14ac:dyDescent="0.25">
      <c r="A576" s="1" t="s">
        <v>391</v>
      </c>
      <c r="B576" s="75" t="s">
        <v>392</v>
      </c>
      <c r="C576" s="76" t="s">
        <v>393</v>
      </c>
      <c r="D576" s="75">
        <v>1</v>
      </c>
      <c r="E576" s="75" t="s">
        <v>317</v>
      </c>
      <c r="F576" s="77"/>
      <c r="G576" s="131">
        <f>G577</f>
        <v>528803000</v>
      </c>
      <c r="H576" s="159" t="s">
        <v>392</v>
      </c>
      <c r="I576" s="76" t="s">
        <v>393</v>
      </c>
      <c r="J576" s="75">
        <v>1</v>
      </c>
      <c r="K576" s="75" t="s">
        <v>317</v>
      </c>
      <c r="L576" s="77"/>
      <c r="M576" s="77">
        <f>M577</f>
        <v>543371000</v>
      </c>
      <c r="N576" s="356">
        <f>N577</f>
        <v>-14568000</v>
      </c>
      <c r="O576" s="207" t="s">
        <v>977</v>
      </c>
      <c r="P576" s="180"/>
      <c r="Q576" s="180"/>
    </row>
    <row r="577" spans="1:19" ht="13.2" x14ac:dyDescent="0.25">
      <c r="A577" s="1" t="s">
        <v>394</v>
      </c>
      <c r="B577" s="277" t="s">
        <v>605</v>
      </c>
      <c r="C577" s="278" t="s">
        <v>395</v>
      </c>
      <c r="D577" s="277"/>
      <c r="E577" s="277" t="s">
        <v>553</v>
      </c>
      <c r="F577" s="279"/>
      <c r="G577" s="280">
        <f>SUM(G578,G588,G598,G609,G619,G629,G639)</f>
        <v>528803000</v>
      </c>
      <c r="H577" s="281" t="s">
        <v>605</v>
      </c>
      <c r="I577" s="278" t="s">
        <v>395</v>
      </c>
      <c r="J577" s="277"/>
      <c r="K577" s="277" t="s">
        <v>553</v>
      </c>
      <c r="L577" s="279"/>
      <c r="M577" s="279">
        <f>SUM(M578,M588,M598,M609,M619,M629,M639,M649)</f>
        <v>543371000</v>
      </c>
      <c r="N577" s="316">
        <f>SUM(N578,N588,N598,N609,N619,N629,N639,N649)</f>
        <v>-14568000</v>
      </c>
      <c r="O577" s="207" t="s">
        <v>977</v>
      </c>
      <c r="P577" s="180"/>
      <c r="Q577" s="180"/>
    </row>
    <row r="578" spans="1:19" ht="13.2" x14ac:dyDescent="0.25">
      <c r="A578" s="1" t="s">
        <v>396</v>
      </c>
      <c r="B578" s="63" t="s">
        <v>21</v>
      </c>
      <c r="C578" s="64" t="s">
        <v>868</v>
      </c>
      <c r="D578" s="63"/>
      <c r="E578" s="63"/>
      <c r="F578" s="65"/>
      <c r="G578" s="127">
        <f>SUM(G579,G584,G586)</f>
        <v>60878000</v>
      </c>
      <c r="H578" s="155" t="s">
        <v>21</v>
      </c>
      <c r="I578" s="64" t="s">
        <v>868</v>
      </c>
      <c r="J578" s="63"/>
      <c r="K578" s="63"/>
      <c r="L578" s="65"/>
      <c r="M578" s="65">
        <f>SUM(M579,M584,M586)</f>
        <v>45910000</v>
      </c>
      <c r="N578" s="327">
        <f>SUM(N579,N584,N586)</f>
        <v>14968000</v>
      </c>
      <c r="O578" s="207" t="s">
        <v>977</v>
      </c>
      <c r="P578" s="384" t="s">
        <v>505</v>
      </c>
      <c r="Q578" s="384" t="s">
        <v>510</v>
      </c>
      <c r="S578" s="223"/>
    </row>
    <row r="579" spans="1:19" ht="13.2" x14ac:dyDescent="0.25">
      <c r="A579" s="1" t="s">
        <v>397</v>
      </c>
      <c r="B579" s="57" t="s">
        <v>523</v>
      </c>
      <c r="C579" s="58" t="s">
        <v>24</v>
      </c>
      <c r="D579" s="57"/>
      <c r="E579" s="57"/>
      <c r="F579" s="59"/>
      <c r="G579" s="125">
        <f>SUM(G580:G583)</f>
        <v>19750000</v>
      </c>
      <c r="H579" s="153" t="s">
        <v>523</v>
      </c>
      <c r="I579" s="58" t="s">
        <v>24</v>
      </c>
      <c r="J579" s="57"/>
      <c r="K579" s="57"/>
      <c r="L579" s="59"/>
      <c r="M579" s="59">
        <f>SUM(M580:M583)</f>
        <v>17500000</v>
      </c>
      <c r="N579" s="325">
        <f>SUM(N580:N583)</f>
        <v>2250000</v>
      </c>
      <c r="O579" s="207" t="s">
        <v>977</v>
      </c>
      <c r="P579" s="180"/>
      <c r="Q579" s="180"/>
      <c r="R579" s="252" t="s">
        <v>393</v>
      </c>
      <c r="S579" s="223" t="s">
        <v>510</v>
      </c>
    </row>
    <row r="580" spans="1:19" ht="13.2" x14ac:dyDescent="0.25">
      <c r="A580" s="1" t="s">
        <v>398</v>
      </c>
      <c r="B580" s="48"/>
      <c r="C580" s="49" t="s">
        <v>554</v>
      </c>
      <c r="D580" s="48">
        <v>50</v>
      </c>
      <c r="E580" s="48" t="s">
        <v>26</v>
      </c>
      <c r="F580" s="50">
        <v>75000</v>
      </c>
      <c r="G580" s="122">
        <f>ROUNDDOWN(D580*F580,-3)</f>
        <v>3750000</v>
      </c>
      <c r="H580" s="150"/>
      <c r="I580" s="201" t="s">
        <v>554</v>
      </c>
      <c r="J580" s="389">
        <v>20</v>
      </c>
      <c r="K580" s="202" t="s">
        <v>26</v>
      </c>
      <c r="L580" s="204">
        <v>75000</v>
      </c>
      <c r="M580" s="204">
        <f>ROUNDDOWN(J580*L580,-3)</f>
        <v>1500000</v>
      </c>
      <c r="N580" s="376">
        <f>Matrik[[#This Row],[JUMLAH]]-Matrik[[#This Row],[JUMLAH ]]</f>
        <v>2250000</v>
      </c>
      <c r="O580" s="187" t="str">
        <f>IF(AND(ISBLANK(H580),N580&lt;&gt;0),"Rev detil","")</f>
        <v>Rev detil</v>
      </c>
      <c r="P580" s="180"/>
      <c r="Q580" s="180"/>
    </row>
    <row r="581" spans="1:19" ht="13.2" x14ac:dyDescent="0.25">
      <c r="A581" s="1" t="s">
        <v>399</v>
      </c>
      <c r="B581" s="48"/>
      <c r="C581" s="49" t="s">
        <v>555</v>
      </c>
      <c r="D581" s="48">
        <v>4</v>
      </c>
      <c r="E581" s="48" t="s">
        <v>120</v>
      </c>
      <c r="F581" s="50">
        <v>1500000</v>
      </c>
      <c r="G581" s="122">
        <f>ROUNDDOWN(D581*F581,-3)</f>
        <v>6000000</v>
      </c>
      <c r="H581" s="150"/>
      <c r="I581" s="49" t="s">
        <v>555</v>
      </c>
      <c r="J581" s="48">
        <v>4</v>
      </c>
      <c r="K581" s="48" t="s">
        <v>120</v>
      </c>
      <c r="L581" s="50">
        <v>1500000</v>
      </c>
      <c r="M581" s="50">
        <f>ROUNDDOWN(J581*L581,-3)</f>
        <v>6000000</v>
      </c>
      <c r="N581" s="247">
        <f>Matrik[[#This Row],[JUMLAH]]-Matrik[[#This Row],[JUMLAH ]]</f>
        <v>0</v>
      </c>
      <c r="O581" s="207" t="s">
        <v>977</v>
      </c>
      <c r="P581" s="180"/>
      <c r="Q581" s="180"/>
    </row>
    <row r="582" spans="1:19" ht="13.2" x14ac:dyDescent="0.25">
      <c r="A582" s="1" t="s">
        <v>400</v>
      </c>
      <c r="B582" s="48"/>
      <c r="C582" s="49" t="s">
        <v>556</v>
      </c>
      <c r="D582" s="48">
        <v>4</v>
      </c>
      <c r="E582" s="48" t="s">
        <v>120</v>
      </c>
      <c r="F582" s="50">
        <v>1500000</v>
      </c>
      <c r="G582" s="122">
        <f>ROUNDDOWN(D582*F582,-3)</f>
        <v>6000000</v>
      </c>
      <c r="H582" s="150"/>
      <c r="I582" s="49" t="s">
        <v>556</v>
      </c>
      <c r="J582" s="48">
        <v>4</v>
      </c>
      <c r="K582" s="48" t="s">
        <v>120</v>
      </c>
      <c r="L582" s="50">
        <v>1500000</v>
      </c>
      <c r="M582" s="50">
        <f>ROUNDDOWN(J582*L582,-3)</f>
        <v>6000000</v>
      </c>
      <c r="N582" s="247">
        <f>Matrik[[#This Row],[JUMLAH]]-Matrik[[#This Row],[JUMLAH ]]</f>
        <v>0</v>
      </c>
      <c r="O582" s="207" t="s">
        <v>977</v>
      </c>
      <c r="P582" s="180"/>
      <c r="Q582" s="180"/>
    </row>
    <row r="583" spans="1:19" ht="13.2" x14ac:dyDescent="0.25">
      <c r="A583" s="1" t="s">
        <v>401</v>
      </c>
      <c r="B583" s="48"/>
      <c r="C583" s="49" t="s">
        <v>557</v>
      </c>
      <c r="D583" s="48">
        <v>4</v>
      </c>
      <c r="E583" s="48" t="s">
        <v>120</v>
      </c>
      <c r="F583" s="50">
        <v>1000000</v>
      </c>
      <c r="G583" s="122">
        <f>ROUNDDOWN(D583*F583,-3)</f>
        <v>4000000</v>
      </c>
      <c r="H583" s="150"/>
      <c r="I583" s="49" t="s">
        <v>557</v>
      </c>
      <c r="J583" s="48">
        <v>4</v>
      </c>
      <c r="K583" s="48" t="s">
        <v>120</v>
      </c>
      <c r="L583" s="50">
        <v>1000000</v>
      </c>
      <c r="M583" s="50">
        <f>ROUNDDOWN(J583*L583,-3)</f>
        <v>4000000</v>
      </c>
      <c r="N583" s="247">
        <f>Matrik[[#This Row],[JUMLAH]]-Matrik[[#This Row],[JUMLAH ]]</f>
        <v>0</v>
      </c>
      <c r="O583" s="207" t="s">
        <v>977</v>
      </c>
      <c r="P583" s="180"/>
      <c r="Q583" s="180"/>
    </row>
    <row r="584" spans="1:19" ht="13.2" x14ac:dyDescent="0.25">
      <c r="A584" s="1" t="s">
        <v>402</v>
      </c>
      <c r="B584" s="51" t="s">
        <v>525</v>
      </c>
      <c r="C584" s="52" t="s">
        <v>35</v>
      </c>
      <c r="D584" s="51"/>
      <c r="E584" s="51"/>
      <c r="F584" s="53"/>
      <c r="G584" s="123">
        <f>G585</f>
        <v>37528000</v>
      </c>
      <c r="H584" s="151" t="s">
        <v>525</v>
      </c>
      <c r="I584" s="52" t="s">
        <v>35</v>
      </c>
      <c r="J584" s="51"/>
      <c r="K584" s="51"/>
      <c r="L584" s="53"/>
      <c r="M584" s="53">
        <f>M585</f>
        <v>24810000</v>
      </c>
      <c r="N584" s="324">
        <f>N585</f>
        <v>12718000</v>
      </c>
      <c r="O584" s="207" t="s">
        <v>977</v>
      </c>
      <c r="P584" s="180"/>
      <c r="Q584" s="180"/>
      <c r="R584" s="252" t="s">
        <v>393</v>
      </c>
      <c r="S584" s="223" t="s">
        <v>510</v>
      </c>
    </row>
    <row r="585" spans="1:19" ht="13.2" x14ac:dyDescent="0.25">
      <c r="A585" s="1" t="s">
        <v>403</v>
      </c>
      <c r="B585" s="48"/>
      <c r="C585" s="49" t="s">
        <v>869</v>
      </c>
      <c r="D585" s="48">
        <v>10</v>
      </c>
      <c r="E585" s="48" t="s">
        <v>26</v>
      </c>
      <c r="F585" s="50">
        <v>3752800</v>
      </c>
      <c r="G585" s="122">
        <f>ROUNDDOWN(D585*F585,-3)</f>
        <v>37528000</v>
      </c>
      <c r="H585" s="150"/>
      <c r="I585" s="201" t="s">
        <v>976</v>
      </c>
      <c r="J585" s="389">
        <v>6</v>
      </c>
      <c r="K585" s="202" t="s">
        <v>26</v>
      </c>
      <c r="L585" s="204">
        <v>4135000</v>
      </c>
      <c r="M585" s="204">
        <f>ROUNDDOWN(J585*L585,-3)</f>
        <v>24810000</v>
      </c>
      <c r="N585" s="376">
        <f>Matrik[[#This Row],[JUMLAH]]-Matrik[[#This Row],[JUMLAH ]]</f>
        <v>12718000</v>
      </c>
      <c r="O585" s="187" t="str">
        <f>IF(AND(ISBLANK(H585),N585&lt;&gt;0),"Rev detil","")</f>
        <v>Rev detil</v>
      </c>
      <c r="P585" s="180"/>
      <c r="Q585" s="180"/>
    </row>
    <row r="586" spans="1:19" ht="13.2" x14ac:dyDescent="0.25">
      <c r="A586" s="1" t="s">
        <v>870</v>
      </c>
      <c r="B586" s="45" t="s">
        <v>582</v>
      </c>
      <c r="C586" s="46" t="s">
        <v>80</v>
      </c>
      <c r="D586" s="45"/>
      <c r="E586" s="45"/>
      <c r="F586" s="47"/>
      <c r="G586" s="121">
        <f>G587</f>
        <v>3600000</v>
      </c>
      <c r="H586" s="149" t="s">
        <v>582</v>
      </c>
      <c r="I586" s="46" t="s">
        <v>80</v>
      </c>
      <c r="J586" s="45"/>
      <c r="K586" s="45"/>
      <c r="L586" s="47"/>
      <c r="M586" s="47">
        <f>M587</f>
        <v>3600000</v>
      </c>
      <c r="N586" s="323">
        <f>N587</f>
        <v>0</v>
      </c>
      <c r="O586" s="207" t="s">
        <v>977</v>
      </c>
      <c r="P586" s="180"/>
      <c r="Q586" s="180"/>
      <c r="R586" s="252" t="s">
        <v>393</v>
      </c>
      <c r="S586" s="223" t="s">
        <v>510</v>
      </c>
    </row>
    <row r="587" spans="1:19" ht="13.2" x14ac:dyDescent="0.25">
      <c r="A587" s="1" t="s">
        <v>871</v>
      </c>
      <c r="B587" s="48"/>
      <c r="C587" s="49" t="s">
        <v>872</v>
      </c>
      <c r="D587" s="48">
        <v>24</v>
      </c>
      <c r="E587" s="48" t="s">
        <v>26</v>
      </c>
      <c r="F587" s="50">
        <v>150000</v>
      </c>
      <c r="G587" s="122">
        <f>ROUNDDOWN(D587*F587,-3)</f>
        <v>3600000</v>
      </c>
      <c r="H587" s="150"/>
      <c r="I587" s="49" t="s">
        <v>872</v>
      </c>
      <c r="J587" s="48">
        <v>24</v>
      </c>
      <c r="K587" s="48" t="s">
        <v>26</v>
      </c>
      <c r="L587" s="50">
        <v>150000</v>
      </c>
      <c r="M587" s="50">
        <f>ROUNDDOWN(J587*L587,-3)</f>
        <v>3600000</v>
      </c>
      <c r="N587" s="247">
        <f>Matrik[[#This Row],[JUMLAH]]-Matrik[[#This Row],[JUMLAH ]]</f>
        <v>0</v>
      </c>
      <c r="O587" s="178" t="str">
        <f>IF(AND(ISBLANK(H587),N587&lt;&gt;0),"Rev","")</f>
        <v/>
      </c>
      <c r="P587" s="180"/>
      <c r="Q587" s="180"/>
    </row>
    <row r="588" spans="1:19" ht="13.2" x14ac:dyDescent="0.25">
      <c r="A588" s="1" t="s">
        <v>404</v>
      </c>
      <c r="B588" s="63" t="s">
        <v>38</v>
      </c>
      <c r="C588" s="64" t="s">
        <v>873</v>
      </c>
      <c r="D588" s="63"/>
      <c r="E588" s="63"/>
      <c r="F588" s="65"/>
      <c r="G588" s="127">
        <f>SUM(G589,G594,G596)</f>
        <v>52320000</v>
      </c>
      <c r="H588" s="155" t="s">
        <v>38</v>
      </c>
      <c r="I588" s="64" t="s">
        <v>873</v>
      </c>
      <c r="J588" s="63"/>
      <c r="K588" s="63"/>
      <c r="L588" s="65"/>
      <c r="M588" s="65">
        <f>SUM(M589,M594,M596)</f>
        <v>44950000</v>
      </c>
      <c r="N588" s="327">
        <f>SUM(N589,N594,N596)</f>
        <v>7370000</v>
      </c>
      <c r="O588" s="207" t="s">
        <v>977</v>
      </c>
      <c r="P588" s="384" t="s">
        <v>505</v>
      </c>
      <c r="Q588" s="384" t="s">
        <v>510</v>
      </c>
      <c r="S588" s="223"/>
    </row>
    <row r="589" spans="1:19" ht="13.2" x14ac:dyDescent="0.25">
      <c r="A589" s="1" t="s">
        <v>405</v>
      </c>
      <c r="B589" s="57" t="s">
        <v>523</v>
      </c>
      <c r="C589" s="58" t="s">
        <v>24</v>
      </c>
      <c r="D589" s="57"/>
      <c r="E589" s="57"/>
      <c r="F589" s="59"/>
      <c r="G589" s="125">
        <f>SUM(G590:G593)</f>
        <v>19000000</v>
      </c>
      <c r="H589" s="153" t="s">
        <v>523</v>
      </c>
      <c r="I589" s="58" t="s">
        <v>24</v>
      </c>
      <c r="J589" s="57"/>
      <c r="K589" s="57"/>
      <c r="L589" s="59"/>
      <c r="M589" s="59">
        <f>SUM(M590:M593)</f>
        <v>17500000</v>
      </c>
      <c r="N589" s="325">
        <f>SUM(N590:N593)</f>
        <v>1500000</v>
      </c>
      <c r="O589" s="207" t="s">
        <v>977</v>
      </c>
      <c r="P589" s="180"/>
      <c r="Q589" s="180"/>
      <c r="R589" s="252" t="s">
        <v>393</v>
      </c>
      <c r="S589" s="223" t="s">
        <v>510</v>
      </c>
    </row>
    <row r="590" spans="1:19" ht="13.2" x14ac:dyDescent="0.25">
      <c r="A590" s="1" t="s">
        <v>406</v>
      </c>
      <c r="B590" s="48"/>
      <c r="C590" s="49" t="s">
        <v>554</v>
      </c>
      <c r="D590" s="48">
        <v>40</v>
      </c>
      <c r="E590" s="48" t="s">
        <v>26</v>
      </c>
      <c r="F590" s="50">
        <v>75000</v>
      </c>
      <c r="G590" s="122">
        <f>ROUNDDOWN(D590*F590,-3)</f>
        <v>3000000</v>
      </c>
      <c r="H590" s="150"/>
      <c r="I590" s="201" t="s">
        <v>554</v>
      </c>
      <c r="J590" s="389">
        <v>20</v>
      </c>
      <c r="K590" s="202" t="s">
        <v>26</v>
      </c>
      <c r="L590" s="204">
        <v>75000</v>
      </c>
      <c r="M590" s="204">
        <f>ROUNDDOWN(J590*L590,-3)</f>
        <v>1500000</v>
      </c>
      <c r="N590" s="376">
        <f>Matrik[[#This Row],[JUMLAH]]-Matrik[[#This Row],[JUMLAH ]]</f>
        <v>1500000</v>
      </c>
      <c r="O590" s="178" t="str">
        <f>IF(AND(ISBLANK(H590),N590&lt;&gt;0),"Rev","")</f>
        <v>Rev</v>
      </c>
      <c r="P590" s="180"/>
      <c r="Q590" s="180"/>
    </row>
    <row r="591" spans="1:19" ht="13.2" x14ac:dyDescent="0.25">
      <c r="A591" s="1" t="s">
        <v>407</v>
      </c>
      <c r="B591" s="48"/>
      <c r="C591" s="49" t="s">
        <v>555</v>
      </c>
      <c r="D591" s="48">
        <v>4</v>
      </c>
      <c r="E591" s="48" t="s">
        <v>120</v>
      </c>
      <c r="F591" s="50">
        <v>1500000</v>
      </c>
      <c r="G591" s="122">
        <f>ROUNDDOWN(D591*F591,-3)</f>
        <v>6000000</v>
      </c>
      <c r="H591" s="150"/>
      <c r="I591" s="49" t="s">
        <v>555</v>
      </c>
      <c r="J591" s="48">
        <v>4</v>
      </c>
      <c r="K591" s="48" t="s">
        <v>120</v>
      </c>
      <c r="L591" s="50">
        <v>1500000</v>
      </c>
      <c r="M591" s="50">
        <f>ROUNDDOWN(J591*L591,-3)</f>
        <v>6000000</v>
      </c>
      <c r="N591" s="247">
        <f>Matrik[[#This Row],[JUMLAH]]-Matrik[[#This Row],[JUMLAH ]]</f>
        <v>0</v>
      </c>
      <c r="O591" s="178" t="str">
        <f>IF(AND(ISBLANK(H591),N591&lt;&gt;0),"Rev","")</f>
        <v/>
      </c>
      <c r="P591" s="180"/>
      <c r="Q591" s="180"/>
    </row>
    <row r="592" spans="1:19" ht="13.2" x14ac:dyDescent="0.25">
      <c r="A592" s="1" t="s">
        <v>874</v>
      </c>
      <c r="B592" s="48"/>
      <c r="C592" s="49" t="s">
        <v>556</v>
      </c>
      <c r="D592" s="48">
        <v>4</v>
      </c>
      <c r="E592" s="48" t="s">
        <v>120</v>
      </c>
      <c r="F592" s="50">
        <v>1500000</v>
      </c>
      <c r="G592" s="122">
        <f>ROUNDDOWN(D592*F592,-3)</f>
        <v>6000000</v>
      </c>
      <c r="H592" s="150"/>
      <c r="I592" s="49" t="s">
        <v>556</v>
      </c>
      <c r="J592" s="48">
        <v>4</v>
      </c>
      <c r="K592" s="48" t="s">
        <v>120</v>
      </c>
      <c r="L592" s="50">
        <v>1500000</v>
      </c>
      <c r="M592" s="50">
        <f>ROUNDDOWN(J592*L592,-3)</f>
        <v>6000000</v>
      </c>
      <c r="N592" s="247">
        <f>Matrik[[#This Row],[JUMLAH]]-Matrik[[#This Row],[JUMLAH ]]</f>
        <v>0</v>
      </c>
      <c r="O592" s="178" t="str">
        <f>IF(AND(ISBLANK(H592),N592&lt;&gt;0),"Rev","")</f>
        <v/>
      </c>
      <c r="P592" s="180"/>
      <c r="Q592" s="180"/>
    </row>
    <row r="593" spans="1:19" ht="13.2" x14ac:dyDescent="0.25">
      <c r="A593" s="1" t="s">
        <v>875</v>
      </c>
      <c r="B593" s="48"/>
      <c r="C593" s="49" t="s">
        <v>557</v>
      </c>
      <c r="D593" s="48">
        <v>4</v>
      </c>
      <c r="E593" s="48" t="s">
        <v>120</v>
      </c>
      <c r="F593" s="50">
        <v>1000000</v>
      </c>
      <c r="G593" s="122">
        <f>ROUNDDOWN(D593*F593,-3)</f>
        <v>4000000</v>
      </c>
      <c r="H593" s="150"/>
      <c r="I593" s="49" t="s">
        <v>557</v>
      </c>
      <c r="J593" s="48">
        <v>4</v>
      </c>
      <c r="K593" s="48" t="s">
        <v>120</v>
      </c>
      <c r="L593" s="50">
        <v>1000000</v>
      </c>
      <c r="M593" s="50">
        <f>ROUNDDOWN(J593*L593,-3)</f>
        <v>4000000</v>
      </c>
      <c r="N593" s="247">
        <f>Matrik[[#This Row],[JUMLAH]]-Matrik[[#This Row],[JUMLAH ]]</f>
        <v>0</v>
      </c>
      <c r="O593" s="178" t="str">
        <f>IF(AND(ISBLANK(H593),N593&lt;&gt;0),"Rev","")</f>
        <v/>
      </c>
      <c r="P593" s="180"/>
      <c r="Q593" s="180"/>
    </row>
    <row r="594" spans="1:19" ht="13.2" x14ac:dyDescent="0.25">
      <c r="A594" s="1" t="s">
        <v>408</v>
      </c>
      <c r="B594" s="45" t="s">
        <v>525</v>
      </c>
      <c r="C594" s="46" t="s">
        <v>35</v>
      </c>
      <c r="D594" s="45"/>
      <c r="E594" s="45"/>
      <c r="F594" s="47"/>
      <c r="G594" s="121">
        <f>G595</f>
        <v>32120000</v>
      </c>
      <c r="H594" s="149" t="s">
        <v>525</v>
      </c>
      <c r="I594" s="46" t="s">
        <v>35</v>
      </c>
      <c r="J594" s="45"/>
      <c r="K594" s="45"/>
      <c r="L594" s="47"/>
      <c r="M594" s="47">
        <f>M595</f>
        <v>26250000</v>
      </c>
      <c r="N594" s="323">
        <f>N595</f>
        <v>5870000</v>
      </c>
      <c r="O594" s="207" t="s">
        <v>977</v>
      </c>
      <c r="P594" s="180"/>
      <c r="Q594" s="180"/>
      <c r="R594" s="252" t="s">
        <v>393</v>
      </c>
      <c r="S594" s="223" t="s">
        <v>510</v>
      </c>
    </row>
    <row r="595" spans="1:19" ht="13.2" x14ac:dyDescent="0.25">
      <c r="A595" s="1" t="s">
        <v>409</v>
      </c>
      <c r="B595" s="48"/>
      <c r="C595" s="49" t="s">
        <v>876</v>
      </c>
      <c r="D595" s="48">
        <v>10</v>
      </c>
      <c r="E595" s="48" t="s">
        <v>26</v>
      </c>
      <c r="F595" s="50">
        <v>3212000</v>
      </c>
      <c r="G595" s="122">
        <f>ROUNDDOWN(D595*F595,-3)</f>
        <v>32120000</v>
      </c>
      <c r="H595" s="150"/>
      <c r="I595" s="201" t="s">
        <v>1033</v>
      </c>
      <c r="J595" s="389">
        <v>15</v>
      </c>
      <c r="K595" s="202" t="s">
        <v>26</v>
      </c>
      <c r="L595" s="204">
        <v>1750000</v>
      </c>
      <c r="M595" s="204">
        <f>ROUNDDOWN(J595*L595,-3)</f>
        <v>26250000</v>
      </c>
      <c r="N595" s="376">
        <f>Matrik[[#This Row],[JUMLAH]]-Matrik[[#This Row],[JUMLAH ]]</f>
        <v>5870000</v>
      </c>
      <c r="O595" s="187" t="str">
        <f>IF(AND(ISBLANK(H595),N595&lt;&gt;0),"Rev detil","")</f>
        <v>Rev detil</v>
      </c>
      <c r="P595" s="180"/>
      <c r="Q595" s="180"/>
    </row>
    <row r="596" spans="1:19" ht="13.2" x14ac:dyDescent="0.25">
      <c r="A596" s="1" t="s">
        <v>877</v>
      </c>
      <c r="B596" s="57" t="s">
        <v>582</v>
      </c>
      <c r="C596" s="58" t="s">
        <v>80</v>
      </c>
      <c r="D596" s="57"/>
      <c r="E596" s="57"/>
      <c r="F596" s="59"/>
      <c r="G596" s="125">
        <f>G597</f>
        <v>1200000</v>
      </c>
      <c r="H596" s="153" t="s">
        <v>582</v>
      </c>
      <c r="I596" s="58" t="s">
        <v>80</v>
      </c>
      <c r="J596" s="57"/>
      <c r="K596" s="57"/>
      <c r="L596" s="59"/>
      <c r="M596" s="59">
        <f>M597</f>
        <v>1200000</v>
      </c>
      <c r="N596" s="325">
        <f>N597</f>
        <v>0</v>
      </c>
      <c r="O596" s="207" t="s">
        <v>977</v>
      </c>
      <c r="P596" s="180"/>
      <c r="Q596" s="180"/>
      <c r="R596" s="252" t="s">
        <v>393</v>
      </c>
      <c r="S596" s="223" t="s">
        <v>510</v>
      </c>
    </row>
    <row r="597" spans="1:19" ht="13.2" x14ac:dyDescent="0.25">
      <c r="A597" s="1" t="s">
        <v>878</v>
      </c>
      <c r="B597" s="48"/>
      <c r="C597" s="49" t="s">
        <v>872</v>
      </c>
      <c r="D597" s="48">
        <v>8</v>
      </c>
      <c r="E597" s="48" t="s">
        <v>26</v>
      </c>
      <c r="F597" s="50">
        <v>150000</v>
      </c>
      <c r="G597" s="122">
        <f>ROUNDDOWN(D597*F597,-3)</f>
        <v>1200000</v>
      </c>
      <c r="H597" s="150"/>
      <c r="I597" s="49" t="s">
        <v>872</v>
      </c>
      <c r="J597" s="48">
        <v>8</v>
      </c>
      <c r="K597" s="48" t="s">
        <v>26</v>
      </c>
      <c r="L597" s="50">
        <v>150000</v>
      </c>
      <c r="M597" s="50">
        <f>ROUNDDOWN(J597*L597,-3)</f>
        <v>1200000</v>
      </c>
      <c r="N597" s="247">
        <f>Matrik[[#This Row],[JUMLAH]]-Matrik[[#This Row],[JUMLAH ]]</f>
        <v>0</v>
      </c>
      <c r="O597" s="178" t="str">
        <f>IF(AND(ISBLANK(H597),N597&lt;&gt;0),"Rev","")</f>
        <v/>
      </c>
      <c r="P597" s="180"/>
      <c r="Q597" s="180"/>
    </row>
    <row r="598" spans="1:19" ht="13.2" x14ac:dyDescent="0.25">
      <c r="A598" s="1" t="s">
        <v>410</v>
      </c>
      <c r="B598" s="63" t="s">
        <v>91</v>
      </c>
      <c r="C598" s="64" t="s">
        <v>426</v>
      </c>
      <c r="D598" s="63"/>
      <c r="E598" s="63"/>
      <c r="F598" s="65"/>
      <c r="G598" s="127">
        <f>SUM(G599,G605,G607)</f>
        <v>70870000</v>
      </c>
      <c r="H598" s="155" t="s">
        <v>91</v>
      </c>
      <c r="I598" s="64" t="s">
        <v>426</v>
      </c>
      <c r="J598" s="63"/>
      <c r="K598" s="63"/>
      <c r="L598" s="65"/>
      <c r="M598" s="65">
        <f>SUM(M599,M605,M607)</f>
        <v>73550000</v>
      </c>
      <c r="N598" s="355">
        <f>SUM(N599,N605,N607)</f>
        <v>-2680000</v>
      </c>
      <c r="O598" s="207" t="s">
        <v>977</v>
      </c>
      <c r="P598" s="384" t="s">
        <v>505</v>
      </c>
      <c r="Q598" s="384" t="s">
        <v>510</v>
      </c>
      <c r="S598" s="223"/>
    </row>
    <row r="599" spans="1:19" ht="13.2" x14ac:dyDescent="0.25">
      <c r="A599" s="1" t="s">
        <v>411</v>
      </c>
      <c r="B599" s="51" t="s">
        <v>523</v>
      </c>
      <c r="C599" s="52" t="s">
        <v>24</v>
      </c>
      <c r="D599" s="51"/>
      <c r="E599" s="51"/>
      <c r="F599" s="53"/>
      <c r="G599" s="123">
        <f>SUM(G600:G604)</f>
        <v>28750000</v>
      </c>
      <c r="H599" s="151" t="s">
        <v>523</v>
      </c>
      <c r="I599" s="52" t="s">
        <v>24</v>
      </c>
      <c r="J599" s="51"/>
      <c r="K599" s="51"/>
      <c r="L599" s="53"/>
      <c r="M599" s="53">
        <f>SUM(M600:M604)</f>
        <v>28000000</v>
      </c>
      <c r="N599" s="324">
        <f>SUM(N600:N604)</f>
        <v>750000</v>
      </c>
      <c r="O599" s="207" t="s">
        <v>977</v>
      </c>
      <c r="P599" s="180"/>
      <c r="Q599" s="180"/>
      <c r="R599" s="252" t="s">
        <v>393</v>
      </c>
      <c r="S599" s="223" t="s">
        <v>510</v>
      </c>
    </row>
    <row r="600" spans="1:19" ht="13.2" x14ac:dyDescent="0.25">
      <c r="A600" s="1" t="s">
        <v>412</v>
      </c>
      <c r="B600" s="48"/>
      <c r="C600" s="49" t="s">
        <v>554</v>
      </c>
      <c r="D600" s="48">
        <v>50</v>
      </c>
      <c r="E600" s="48" t="s">
        <v>26</v>
      </c>
      <c r="F600" s="50">
        <v>75000</v>
      </c>
      <c r="G600" s="122">
        <f>ROUNDDOWN(D600*F600,-3)</f>
        <v>3750000</v>
      </c>
      <c r="H600" s="150"/>
      <c r="I600" s="201" t="s">
        <v>554</v>
      </c>
      <c r="J600" s="389">
        <v>40</v>
      </c>
      <c r="K600" s="202" t="s">
        <v>26</v>
      </c>
      <c r="L600" s="204">
        <v>75000</v>
      </c>
      <c r="M600" s="204">
        <f>ROUNDDOWN(J600*L600,-3)</f>
        <v>3000000</v>
      </c>
      <c r="N600" s="376">
        <f>Matrik[[#This Row],[JUMLAH]]-Matrik[[#This Row],[JUMLAH ]]</f>
        <v>750000</v>
      </c>
      <c r="O600" s="178" t="str">
        <f>IF(AND(ISBLANK(H600),N600&lt;&gt;0),"Rev","")</f>
        <v>Rev</v>
      </c>
      <c r="P600" s="180"/>
      <c r="Q600" s="180"/>
    </row>
    <row r="601" spans="1:19" ht="13.2" x14ac:dyDescent="0.25">
      <c r="A601" s="1" t="s">
        <v>413</v>
      </c>
      <c r="B601" s="48"/>
      <c r="C601" s="49" t="s">
        <v>879</v>
      </c>
      <c r="D601" s="48">
        <v>6</v>
      </c>
      <c r="E601" s="48" t="s">
        <v>59</v>
      </c>
      <c r="F601" s="50">
        <v>1500000</v>
      </c>
      <c r="G601" s="122">
        <f>ROUNDDOWN(D601*F601,-3)</f>
        <v>9000000</v>
      </c>
      <c r="H601" s="150"/>
      <c r="I601" s="49" t="s">
        <v>879</v>
      </c>
      <c r="J601" s="48">
        <v>6</v>
      </c>
      <c r="K601" s="48" t="s">
        <v>120</v>
      </c>
      <c r="L601" s="50">
        <v>1500000</v>
      </c>
      <c r="M601" s="50">
        <f>ROUNDDOWN(J601*L601,-3)</f>
        <v>9000000</v>
      </c>
      <c r="N601" s="247">
        <f>Matrik[[#This Row],[JUMLAH]]-Matrik[[#This Row],[JUMLAH ]]</f>
        <v>0</v>
      </c>
      <c r="O601" s="178" t="str">
        <f>IF(AND(ISBLANK(H601),N601&lt;&gt;0),"Rev","")</f>
        <v/>
      </c>
      <c r="P601" s="180"/>
      <c r="Q601" s="180"/>
    </row>
    <row r="602" spans="1:19" ht="13.2" x14ac:dyDescent="0.25">
      <c r="A602" s="1" t="s">
        <v>880</v>
      </c>
      <c r="B602" s="48"/>
      <c r="C602" s="49" t="s">
        <v>881</v>
      </c>
      <c r="D602" s="48">
        <v>4</v>
      </c>
      <c r="E602" s="48" t="s">
        <v>120</v>
      </c>
      <c r="F602" s="50">
        <v>1500000</v>
      </c>
      <c r="G602" s="122">
        <f>ROUNDDOWN(D602*F602,-3)</f>
        <v>6000000</v>
      </c>
      <c r="H602" s="150"/>
      <c r="I602" s="49" t="s">
        <v>881</v>
      </c>
      <c r="J602" s="48">
        <v>4</v>
      </c>
      <c r="K602" s="48" t="s">
        <v>120</v>
      </c>
      <c r="L602" s="50">
        <v>1500000</v>
      </c>
      <c r="M602" s="50">
        <f>ROUNDDOWN(J602*L602,-3)</f>
        <v>6000000</v>
      </c>
      <c r="N602" s="247">
        <f>Matrik[[#This Row],[JUMLAH]]-Matrik[[#This Row],[JUMLAH ]]</f>
        <v>0</v>
      </c>
      <c r="O602" s="178" t="str">
        <f>IF(AND(ISBLANK(H602),N602&lt;&gt;0),"Rev","")</f>
        <v/>
      </c>
      <c r="P602" s="180"/>
      <c r="Q602" s="180"/>
    </row>
    <row r="603" spans="1:19" ht="13.2" x14ac:dyDescent="0.25">
      <c r="A603" s="1" t="s">
        <v>882</v>
      </c>
      <c r="B603" s="48"/>
      <c r="C603" s="49" t="s">
        <v>883</v>
      </c>
      <c r="D603" s="48">
        <v>4</v>
      </c>
      <c r="E603" s="48" t="s">
        <v>120</v>
      </c>
      <c r="F603" s="50">
        <v>1500000</v>
      </c>
      <c r="G603" s="122">
        <f>ROUNDDOWN(D603*F603,-3)</f>
        <v>6000000</v>
      </c>
      <c r="H603" s="150"/>
      <c r="I603" s="49" t="s">
        <v>883</v>
      </c>
      <c r="J603" s="48">
        <v>4</v>
      </c>
      <c r="K603" s="48" t="s">
        <v>120</v>
      </c>
      <c r="L603" s="50">
        <v>1500000</v>
      </c>
      <c r="M603" s="50">
        <f>ROUNDDOWN(J603*L603,-3)</f>
        <v>6000000</v>
      </c>
      <c r="N603" s="247">
        <f>Matrik[[#This Row],[JUMLAH]]-Matrik[[#This Row],[JUMLAH ]]</f>
        <v>0</v>
      </c>
      <c r="O603" s="178" t="str">
        <f>IF(AND(ISBLANK(H603),N603&lt;&gt;0),"Rev","")</f>
        <v/>
      </c>
      <c r="P603" s="180"/>
      <c r="Q603" s="180"/>
    </row>
    <row r="604" spans="1:19" ht="13.2" x14ac:dyDescent="0.25">
      <c r="A604" s="1" t="s">
        <v>884</v>
      </c>
      <c r="B604" s="48"/>
      <c r="C604" s="49" t="s">
        <v>885</v>
      </c>
      <c r="D604" s="48">
        <v>4</v>
      </c>
      <c r="E604" s="48" t="s">
        <v>120</v>
      </c>
      <c r="F604" s="50">
        <v>1000000</v>
      </c>
      <c r="G604" s="122">
        <f>ROUNDDOWN(D604*F604,-3)</f>
        <v>4000000</v>
      </c>
      <c r="H604" s="150"/>
      <c r="I604" s="49" t="s">
        <v>885</v>
      </c>
      <c r="J604" s="48">
        <v>4</v>
      </c>
      <c r="K604" s="48" t="s">
        <v>120</v>
      </c>
      <c r="L604" s="50">
        <v>1000000</v>
      </c>
      <c r="M604" s="50">
        <f>ROUNDDOWN(J604*L604,-3)</f>
        <v>4000000</v>
      </c>
      <c r="N604" s="247">
        <f>Matrik[[#This Row],[JUMLAH]]-Matrik[[#This Row],[JUMLAH ]]</f>
        <v>0</v>
      </c>
      <c r="O604" s="178" t="str">
        <f>IF(AND(ISBLANK(H604),N604&lt;&gt;0),"Rev","")</f>
        <v/>
      </c>
      <c r="P604" s="180"/>
      <c r="Q604" s="180"/>
    </row>
    <row r="605" spans="1:19" ht="13.2" x14ac:dyDescent="0.25">
      <c r="A605" s="1" t="s">
        <v>886</v>
      </c>
      <c r="B605" s="51" t="s">
        <v>525</v>
      </c>
      <c r="C605" s="52" t="s">
        <v>35</v>
      </c>
      <c r="D605" s="51"/>
      <c r="E605" s="51"/>
      <c r="F605" s="53"/>
      <c r="G605" s="123">
        <f>G606</f>
        <v>40320000</v>
      </c>
      <c r="H605" s="151" t="s">
        <v>525</v>
      </c>
      <c r="I605" s="52" t="s">
        <v>35</v>
      </c>
      <c r="J605" s="51"/>
      <c r="K605" s="51"/>
      <c r="L605" s="53"/>
      <c r="M605" s="53">
        <f>M606</f>
        <v>43750000</v>
      </c>
      <c r="N605" s="352">
        <f>N606</f>
        <v>-3430000</v>
      </c>
      <c r="O605" s="207" t="s">
        <v>977</v>
      </c>
      <c r="P605" s="180"/>
      <c r="Q605" s="180"/>
      <c r="R605" s="252" t="s">
        <v>393</v>
      </c>
      <c r="S605" s="223" t="s">
        <v>510</v>
      </c>
    </row>
    <row r="606" spans="1:19" ht="26.4" x14ac:dyDescent="0.25">
      <c r="A606" s="1" t="s">
        <v>887</v>
      </c>
      <c r="B606" s="48"/>
      <c r="C606" s="49" t="s">
        <v>888</v>
      </c>
      <c r="D606" s="48">
        <v>10</v>
      </c>
      <c r="E606" s="48" t="s">
        <v>26</v>
      </c>
      <c r="F606" s="50">
        <v>4032000</v>
      </c>
      <c r="G606" s="122">
        <f>ROUNDDOWN(D606*F606,-3)</f>
        <v>40320000</v>
      </c>
      <c r="H606" s="150"/>
      <c r="I606" s="201" t="s">
        <v>888</v>
      </c>
      <c r="J606" s="389">
        <v>25</v>
      </c>
      <c r="K606" s="202" t="s">
        <v>26</v>
      </c>
      <c r="L606" s="204">
        <v>1750000</v>
      </c>
      <c r="M606" s="204">
        <f>ROUNDDOWN(J606*L606,-3)</f>
        <v>43750000</v>
      </c>
      <c r="N606" s="375">
        <f>Matrik[[#This Row],[JUMLAH]]-Matrik[[#This Row],[JUMLAH ]]</f>
        <v>-3430000</v>
      </c>
      <c r="O606" s="187" t="str">
        <f>IF(AND(ISBLANK(H606),N606&lt;&gt;0),"Rev detil","")</f>
        <v>Rev detil</v>
      </c>
      <c r="P606" s="180"/>
      <c r="Q606" s="180"/>
    </row>
    <row r="607" spans="1:19" ht="13.2" x14ac:dyDescent="0.25">
      <c r="A607" s="1" t="s">
        <v>889</v>
      </c>
      <c r="B607" s="51" t="s">
        <v>582</v>
      </c>
      <c r="C607" s="52" t="s">
        <v>80</v>
      </c>
      <c r="D607" s="51"/>
      <c r="E607" s="51"/>
      <c r="F607" s="53"/>
      <c r="G607" s="123">
        <f>G608</f>
        <v>1800000</v>
      </c>
      <c r="H607" s="151" t="s">
        <v>582</v>
      </c>
      <c r="I607" s="52" t="s">
        <v>80</v>
      </c>
      <c r="J607" s="51"/>
      <c r="K607" s="51"/>
      <c r="L607" s="53"/>
      <c r="M607" s="53">
        <f>M608</f>
        <v>1800000</v>
      </c>
      <c r="N607" s="324">
        <f>N608</f>
        <v>0</v>
      </c>
      <c r="O607" s="207" t="s">
        <v>977</v>
      </c>
      <c r="P607" s="180"/>
      <c r="Q607" s="180"/>
      <c r="R607" s="252" t="s">
        <v>393</v>
      </c>
      <c r="S607" s="223" t="s">
        <v>510</v>
      </c>
    </row>
    <row r="608" spans="1:19" ht="13.2" x14ac:dyDescent="0.25">
      <c r="A608" s="1" t="s">
        <v>890</v>
      </c>
      <c r="B608" s="48"/>
      <c r="C608" s="49" t="s">
        <v>872</v>
      </c>
      <c r="D608" s="48">
        <v>12</v>
      </c>
      <c r="E608" s="48" t="s">
        <v>26</v>
      </c>
      <c r="F608" s="50">
        <v>150000</v>
      </c>
      <c r="G608" s="122">
        <f>ROUNDDOWN(D608*F608,-3)</f>
        <v>1800000</v>
      </c>
      <c r="H608" s="150"/>
      <c r="I608" s="49" t="s">
        <v>872</v>
      </c>
      <c r="J608" s="48">
        <v>12</v>
      </c>
      <c r="K608" s="48" t="s">
        <v>26</v>
      </c>
      <c r="L608" s="50">
        <v>150000</v>
      </c>
      <c r="M608" s="50">
        <f>ROUNDDOWN(J608*L608,-3)</f>
        <v>1800000</v>
      </c>
      <c r="N608" s="247">
        <f>Matrik[[#This Row],[JUMLAH]]-Matrik[[#This Row],[JUMLAH ]]</f>
        <v>0</v>
      </c>
      <c r="O608" s="178" t="str">
        <f>IF(AND(ISBLANK(H608),N608&lt;&gt;0),"Rev","")</f>
        <v/>
      </c>
      <c r="P608" s="180"/>
      <c r="Q608" s="180"/>
    </row>
    <row r="609" spans="1:19" ht="13.2" x14ac:dyDescent="0.25">
      <c r="A609" s="1" t="s">
        <v>414</v>
      </c>
      <c r="B609" s="54" t="s">
        <v>167</v>
      </c>
      <c r="C609" s="55" t="s">
        <v>891</v>
      </c>
      <c r="D609" s="54"/>
      <c r="E609" s="54"/>
      <c r="F609" s="56"/>
      <c r="G609" s="124">
        <f>SUM(G610,G615,G617)</f>
        <v>51379000</v>
      </c>
      <c r="H609" s="152" t="s">
        <v>167</v>
      </c>
      <c r="I609" s="55" t="s">
        <v>891</v>
      </c>
      <c r="J609" s="54"/>
      <c r="K609" s="54"/>
      <c r="L609" s="56"/>
      <c r="M609" s="56">
        <f>SUM(M610,M615,M617)</f>
        <v>61758000</v>
      </c>
      <c r="N609" s="351">
        <f>SUM(N610,N615,N617)</f>
        <v>-10379000</v>
      </c>
      <c r="O609" s="207" t="s">
        <v>977</v>
      </c>
      <c r="P609" s="384" t="s">
        <v>505</v>
      </c>
      <c r="Q609" s="384" t="s">
        <v>510</v>
      </c>
      <c r="S609" s="223"/>
    </row>
    <row r="610" spans="1:19" ht="13.2" x14ac:dyDescent="0.25">
      <c r="A610" s="1" t="s">
        <v>415</v>
      </c>
      <c r="B610" s="51" t="s">
        <v>523</v>
      </c>
      <c r="C610" s="52" t="s">
        <v>24</v>
      </c>
      <c r="D610" s="51"/>
      <c r="E610" s="51"/>
      <c r="F610" s="53"/>
      <c r="G610" s="123">
        <f>SUM(G611:G614)</f>
        <v>28500000</v>
      </c>
      <c r="H610" s="151" t="s">
        <v>523</v>
      </c>
      <c r="I610" s="52" t="s">
        <v>24</v>
      </c>
      <c r="J610" s="51"/>
      <c r="K610" s="51"/>
      <c r="L610" s="53"/>
      <c r="M610" s="53">
        <f>SUM(M611:M614)</f>
        <v>17500000</v>
      </c>
      <c r="N610" s="324">
        <f>SUM(N611:N614)</f>
        <v>11000000</v>
      </c>
      <c r="O610" s="207" t="s">
        <v>977</v>
      </c>
      <c r="P610" s="180"/>
      <c r="Q610" s="180"/>
      <c r="R610" s="252" t="s">
        <v>393</v>
      </c>
      <c r="S610" s="223" t="s">
        <v>510</v>
      </c>
    </row>
    <row r="611" spans="1:19" ht="13.2" x14ac:dyDescent="0.25">
      <c r="A611" s="22" t="s">
        <v>416</v>
      </c>
      <c r="B611" s="48"/>
      <c r="C611" s="49" t="s">
        <v>554</v>
      </c>
      <c r="D611" s="48">
        <v>60</v>
      </c>
      <c r="E611" s="48" t="s">
        <v>26</v>
      </c>
      <c r="F611" s="50">
        <v>75000</v>
      </c>
      <c r="G611" s="122">
        <f>ROUNDDOWN(D611*F611,-3)</f>
        <v>4500000</v>
      </c>
      <c r="H611" s="150"/>
      <c r="I611" s="201" t="s">
        <v>554</v>
      </c>
      <c r="J611" s="389">
        <v>20</v>
      </c>
      <c r="K611" s="202" t="s">
        <v>26</v>
      </c>
      <c r="L611" s="204">
        <v>75000</v>
      </c>
      <c r="M611" s="204">
        <f>ROUNDDOWN(J611*L611,-3)</f>
        <v>1500000</v>
      </c>
      <c r="N611" s="376">
        <f>Matrik[[#This Row],[JUMLAH]]-Matrik[[#This Row],[JUMLAH ]]</f>
        <v>3000000</v>
      </c>
      <c r="O611" s="187" t="str">
        <f>IF(AND(ISBLANK(H611),N611&lt;&gt;0),"Rev detil","")</f>
        <v>Rev detil</v>
      </c>
      <c r="P611" s="180"/>
      <c r="Q611" s="180"/>
    </row>
    <row r="612" spans="1:19" ht="13.2" x14ac:dyDescent="0.25">
      <c r="A612" s="22" t="s">
        <v>417</v>
      </c>
      <c r="B612" s="48"/>
      <c r="C612" s="49" t="s">
        <v>892</v>
      </c>
      <c r="D612" s="48">
        <v>6</v>
      </c>
      <c r="E612" s="48" t="s">
        <v>120</v>
      </c>
      <c r="F612" s="50">
        <v>1500000</v>
      </c>
      <c r="G612" s="122">
        <f>ROUNDDOWN(D612*F612,-3)</f>
        <v>9000000</v>
      </c>
      <c r="H612" s="150"/>
      <c r="I612" s="201" t="s">
        <v>892</v>
      </c>
      <c r="J612" s="389">
        <v>4</v>
      </c>
      <c r="K612" s="202" t="s">
        <v>120</v>
      </c>
      <c r="L612" s="204">
        <v>1500000</v>
      </c>
      <c r="M612" s="204">
        <f>ROUNDDOWN(J612*L612,-3)</f>
        <v>6000000</v>
      </c>
      <c r="N612" s="376">
        <f>Matrik[[#This Row],[JUMLAH]]-Matrik[[#This Row],[JUMLAH ]]</f>
        <v>3000000</v>
      </c>
      <c r="O612" s="187" t="str">
        <f>IF(AND(ISBLANK(H612),N612&lt;&gt;0),"Rev detil","")</f>
        <v>Rev detil</v>
      </c>
      <c r="P612" s="180"/>
      <c r="Q612" s="180"/>
    </row>
    <row r="613" spans="1:19" ht="13.2" x14ac:dyDescent="0.25">
      <c r="A613" s="22" t="s">
        <v>418</v>
      </c>
      <c r="B613" s="48"/>
      <c r="C613" s="49" t="s">
        <v>556</v>
      </c>
      <c r="D613" s="48">
        <v>6</v>
      </c>
      <c r="E613" s="48" t="s">
        <v>120</v>
      </c>
      <c r="F613" s="50">
        <v>1500000</v>
      </c>
      <c r="G613" s="122">
        <f>ROUNDDOWN(D613*F613,-3)</f>
        <v>9000000</v>
      </c>
      <c r="H613" s="150"/>
      <c r="I613" s="201" t="s">
        <v>556</v>
      </c>
      <c r="J613" s="389">
        <v>4</v>
      </c>
      <c r="K613" s="202" t="s">
        <v>120</v>
      </c>
      <c r="L613" s="204">
        <v>1500000</v>
      </c>
      <c r="M613" s="204">
        <f>ROUNDDOWN(J613*L613,-3)</f>
        <v>6000000</v>
      </c>
      <c r="N613" s="376">
        <f>Matrik[[#This Row],[JUMLAH]]-Matrik[[#This Row],[JUMLAH ]]</f>
        <v>3000000</v>
      </c>
      <c r="O613" s="187" t="str">
        <f>IF(AND(ISBLANK(H613),N613&lt;&gt;0),"Rev detil","")</f>
        <v>Rev detil</v>
      </c>
      <c r="P613" s="180"/>
      <c r="Q613" s="180"/>
    </row>
    <row r="614" spans="1:19" ht="13.2" x14ac:dyDescent="0.25">
      <c r="A614" s="22" t="s">
        <v>893</v>
      </c>
      <c r="B614" s="48"/>
      <c r="C614" s="49" t="s">
        <v>557</v>
      </c>
      <c r="D614" s="48">
        <v>6</v>
      </c>
      <c r="E614" s="48" t="s">
        <v>120</v>
      </c>
      <c r="F614" s="50">
        <v>1000000</v>
      </c>
      <c r="G614" s="122">
        <f>ROUNDDOWN(D614*F614,-3)</f>
        <v>6000000</v>
      </c>
      <c r="H614" s="150"/>
      <c r="I614" s="201" t="s">
        <v>557</v>
      </c>
      <c r="J614" s="389">
        <v>4</v>
      </c>
      <c r="K614" s="202" t="s">
        <v>120</v>
      </c>
      <c r="L614" s="204">
        <v>1000000</v>
      </c>
      <c r="M614" s="204">
        <f>ROUNDDOWN(J614*L614,-3)</f>
        <v>4000000</v>
      </c>
      <c r="N614" s="376">
        <f>Matrik[[#This Row],[JUMLAH]]-Matrik[[#This Row],[JUMLAH ]]</f>
        <v>2000000</v>
      </c>
      <c r="O614" s="187" t="str">
        <f>IF(AND(ISBLANK(H614),N614&lt;&gt;0),"Rev detil","")</f>
        <v>Rev detil</v>
      </c>
      <c r="P614" s="180"/>
      <c r="Q614" s="180"/>
    </row>
    <row r="615" spans="1:19" ht="13.2" x14ac:dyDescent="0.25">
      <c r="A615" s="1" t="s">
        <v>419</v>
      </c>
      <c r="B615" s="57" t="s">
        <v>525</v>
      </c>
      <c r="C615" s="58" t="s">
        <v>35</v>
      </c>
      <c r="D615" s="57"/>
      <c r="E615" s="57"/>
      <c r="F615" s="59"/>
      <c r="G615" s="125">
        <f>G616</f>
        <v>21379000</v>
      </c>
      <c r="H615" s="153" t="s">
        <v>525</v>
      </c>
      <c r="I615" s="58" t="s">
        <v>35</v>
      </c>
      <c r="J615" s="57"/>
      <c r="K615" s="57"/>
      <c r="L615" s="59"/>
      <c r="M615" s="59">
        <f>M616</f>
        <v>42758000</v>
      </c>
      <c r="N615" s="354">
        <f>N616</f>
        <v>-21379000</v>
      </c>
      <c r="O615" s="207" t="s">
        <v>977</v>
      </c>
      <c r="P615" s="180"/>
      <c r="Q615" s="180"/>
      <c r="R615" s="252" t="s">
        <v>393</v>
      </c>
      <c r="S615" s="223" t="s">
        <v>510</v>
      </c>
    </row>
    <row r="616" spans="1:19" ht="26.4" x14ac:dyDescent="0.25">
      <c r="A616" s="1" t="s">
        <v>420</v>
      </c>
      <c r="B616" s="48"/>
      <c r="C616" s="49" t="s">
        <v>894</v>
      </c>
      <c r="D616" s="48">
        <v>4</v>
      </c>
      <c r="E616" s="48" t="s">
        <v>26</v>
      </c>
      <c r="F616" s="50">
        <v>5344800</v>
      </c>
      <c r="G616" s="122">
        <f>ROUNDDOWN(D616*F616,-3)</f>
        <v>21379000</v>
      </c>
      <c r="H616" s="150"/>
      <c r="I616" s="201" t="s">
        <v>894</v>
      </c>
      <c r="J616" s="389">
        <v>8</v>
      </c>
      <c r="K616" s="202" t="s">
        <v>26</v>
      </c>
      <c r="L616" s="204">
        <v>5344800</v>
      </c>
      <c r="M616" s="204">
        <f>ROUNDDOWN(J616*L616,-3)</f>
        <v>42758000</v>
      </c>
      <c r="N616" s="375">
        <f>Matrik[[#This Row],[JUMLAH]]-Matrik[[#This Row],[JUMLAH ]]</f>
        <v>-21379000</v>
      </c>
      <c r="O616" s="187" t="str">
        <f>IF(AND(ISBLANK(H616),N616&lt;&gt;0),"Rev detil","")</f>
        <v>Rev detil</v>
      </c>
      <c r="P616" s="180"/>
      <c r="Q616" s="180"/>
    </row>
    <row r="617" spans="1:19" ht="13.2" x14ac:dyDescent="0.25">
      <c r="A617" s="1" t="s">
        <v>895</v>
      </c>
      <c r="B617" s="51" t="s">
        <v>582</v>
      </c>
      <c r="C617" s="52" t="s">
        <v>80</v>
      </c>
      <c r="D617" s="51"/>
      <c r="E617" s="51"/>
      <c r="F617" s="53"/>
      <c r="G617" s="123">
        <f>G618</f>
        <v>1500000</v>
      </c>
      <c r="H617" s="151" t="s">
        <v>582</v>
      </c>
      <c r="I617" s="52" t="s">
        <v>80</v>
      </c>
      <c r="J617" s="51"/>
      <c r="K617" s="51"/>
      <c r="L617" s="53"/>
      <c r="M617" s="53">
        <f>M618</f>
        <v>1500000</v>
      </c>
      <c r="N617" s="324">
        <f>N618</f>
        <v>0</v>
      </c>
      <c r="O617" s="207" t="s">
        <v>977</v>
      </c>
      <c r="P617" s="180"/>
      <c r="Q617" s="180"/>
      <c r="R617" s="252" t="s">
        <v>393</v>
      </c>
      <c r="S617" s="223" t="s">
        <v>510</v>
      </c>
    </row>
    <row r="618" spans="1:19" ht="13.2" x14ac:dyDescent="0.25">
      <c r="A618" s="1" t="s">
        <v>896</v>
      </c>
      <c r="B618" s="48"/>
      <c r="C618" s="49" t="s">
        <v>872</v>
      </c>
      <c r="D618" s="48">
        <v>10</v>
      </c>
      <c r="E618" s="48" t="s">
        <v>26</v>
      </c>
      <c r="F618" s="50">
        <v>150000</v>
      </c>
      <c r="G618" s="122">
        <f>ROUNDDOWN(D618*F618,-3)</f>
        <v>1500000</v>
      </c>
      <c r="H618" s="150"/>
      <c r="I618" s="49" t="s">
        <v>872</v>
      </c>
      <c r="J618" s="48">
        <v>10</v>
      </c>
      <c r="K618" s="48" t="s">
        <v>26</v>
      </c>
      <c r="L618" s="50">
        <v>150000</v>
      </c>
      <c r="M618" s="50">
        <f>ROUNDDOWN(J618*L618,-3)</f>
        <v>1500000</v>
      </c>
      <c r="N618" s="247">
        <f>Matrik[[#This Row],[JUMLAH]]-Matrik[[#This Row],[JUMLAH ]]</f>
        <v>0</v>
      </c>
      <c r="O618" s="178" t="str">
        <f>IF(AND(ISBLANK(H618),N618&lt;&gt;0),"Rev","")</f>
        <v/>
      </c>
      <c r="P618" s="180"/>
      <c r="Q618" s="180"/>
    </row>
    <row r="619" spans="1:19" ht="13.2" x14ac:dyDescent="0.25">
      <c r="A619" s="1" t="s">
        <v>421</v>
      </c>
      <c r="B619" s="63" t="s">
        <v>177</v>
      </c>
      <c r="C619" s="64" t="s">
        <v>897</v>
      </c>
      <c r="D619" s="63"/>
      <c r="E619" s="63"/>
      <c r="F619" s="65"/>
      <c r="G619" s="127">
        <f>SUM(G620,G625,G627)</f>
        <v>64553000</v>
      </c>
      <c r="H619" s="155" t="s">
        <v>177</v>
      </c>
      <c r="I619" s="64" t="s">
        <v>897</v>
      </c>
      <c r="J619" s="63"/>
      <c r="K619" s="63"/>
      <c r="L619" s="65"/>
      <c r="M619" s="65">
        <f>SUM(M620,M625,M627)</f>
        <v>47000000</v>
      </c>
      <c r="N619" s="327">
        <f>SUM(N620,N625,N627)</f>
        <v>17553000</v>
      </c>
      <c r="O619" s="207" t="s">
        <v>977</v>
      </c>
      <c r="P619" s="384" t="s">
        <v>505</v>
      </c>
      <c r="Q619" s="384" t="s">
        <v>510</v>
      </c>
      <c r="S619" s="223"/>
    </row>
    <row r="620" spans="1:19" ht="13.2" x14ac:dyDescent="0.25">
      <c r="A620" s="1" t="s">
        <v>422</v>
      </c>
      <c r="B620" s="51" t="s">
        <v>523</v>
      </c>
      <c r="C620" s="52" t="s">
        <v>24</v>
      </c>
      <c r="D620" s="51"/>
      <c r="E620" s="51"/>
      <c r="F620" s="53"/>
      <c r="G620" s="123">
        <f>SUM(G621:G624)</f>
        <v>27750000</v>
      </c>
      <c r="H620" s="151" t="s">
        <v>523</v>
      </c>
      <c r="I620" s="52" t="s">
        <v>24</v>
      </c>
      <c r="J620" s="51"/>
      <c r="K620" s="51"/>
      <c r="L620" s="53"/>
      <c r="M620" s="53">
        <f>SUM(M621:M624)</f>
        <v>15500000</v>
      </c>
      <c r="N620" s="324">
        <f>SUM(N621:N624)</f>
        <v>12250000</v>
      </c>
      <c r="O620" s="207" t="s">
        <v>977</v>
      </c>
      <c r="P620" s="180"/>
      <c r="Q620" s="180"/>
      <c r="R620" s="252" t="s">
        <v>393</v>
      </c>
      <c r="S620" s="223" t="s">
        <v>510</v>
      </c>
    </row>
    <row r="621" spans="1:19" ht="13.2" x14ac:dyDescent="0.25">
      <c r="A621" s="1" t="s">
        <v>423</v>
      </c>
      <c r="B621" s="48"/>
      <c r="C621" s="49" t="s">
        <v>554</v>
      </c>
      <c r="D621" s="48">
        <v>50</v>
      </c>
      <c r="E621" s="48" t="s">
        <v>26</v>
      </c>
      <c r="F621" s="50">
        <v>75000</v>
      </c>
      <c r="G621" s="122">
        <f>ROUNDDOWN(D621*F621,-3)</f>
        <v>3750000</v>
      </c>
      <c r="H621" s="150"/>
      <c r="I621" s="201" t="s">
        <v>554</v>
      </c>
      <c r="J621" s="389">
        <v>20</v>
      </c>
      <c r="K621" s="202" t="s">
        <v>26</v>
      </c>
      <c r="L621" s="204">
        <v>75000</v>
      </c>
      <c r="M621" s="204">
        <f>ROUNDDOWN(J621*L621,-3)</f>
        <v>1500000</v>
      </c>
      <c r="N621" s="376">
        <f>Matrik[[#This Row],[JUMLAH]]-Matrik[[#This Row],[JUMLAH ]]</f>
        <v>2250000</v>
      </c>
      <c r="O621" s="207" t="s">
        <v>977</v>
      </c>
      <c r="P621" s="180"/>
      <c r="Q621" s="180"/>
    </row>
    <row r="622" spans="1:19" ht="13.2" x14ac:dyDescent="0.25">
      <c r="A622" s="1" t="s">
        <v>424</v>
      </c>
      <c r="B622" s="48"/>
      <c r="C622" s="49" t="s">
        <v>892</v>
      </c>
      <c r="D622" s="48">
        <v>6</v>
      </c>
      <c r="E622" s="48" t="s">
        <v>120</v>
      </c>
      <c r="F622" s="50">
        <v>1500000</v>
      </c>
      <c r="G622" s="122">
        <f>ROUNDDOWN(D622*F622,-3)</f>
        <v>9000000</v>
      </c>
      <c r="H622" s="150"/>
      <c r="I622" s="201" t="s">
        <v>892</v>
      </c>
      <c r="J622" s="389">
        <v>4</v>
      </c>
      <c r="K622" s="202" t="s">
        <v>120</v>
      </c>
      <c r="L622" s="204">
        <v>1500000</v>
      </c>
      <c r="M622" s="204">
        <f>ROUNDDOWN(J622*L622,-3)</f>
        <v>6000000</v>
      </c>
      <c r="N622" s="376">
        <f>Matrik[[#This Row],[JUMLAH]]-Matrik[[#This Row],[JUMLAH ]]</f>
        <v>3000000</v>
      </c>
      <c r="O622" s="187" t="str">
        <f>IF(AND(ISBLANK(H622),N622&lt;&gt;0),"Rev detil","")</f>
        <v>Rev detil</v>
      </c>
      <c r="P622" s="180"/>
      <c r="Q622" s="180"/>
    </row>
    <row r="623" spans="1:19" ht="13.2" x14ac:dyDescent="0.25">
      <c r="A623" s="1" t="s">
        <v>898</v>
      </c>
      <c r="B623" s="48"/>
      <c r="C623" s="49" t="s">
        <v>556</v>
      </c>
      <c r="D623" s="48">
        <v>6</v>
      </c>
      <c r="E623" s="48" t="s">
        <v>120</v>
      </c>
      <c r="F623" s="50">
        <v>1500000</v>
      </c>
      <c r="G623" s="122">
        <f>ROUNDDOWN(D623*F623,-3)</f>
        <v>9000000</v>
      </c>
      <c r="H623" s="150"/>
      <c r="I623" s="201" t="s">
        <v>556</v>
      </c>
      <c r="J623" s="389">
        <v>4</v>
      </c>
      <c r="K623" s="202" t="s">
        <v>120</v>
      </c>
      <c r="L623" s="204">
        <v>1500000</v>
      </c>
      <c r="M623" s="204">
        <f>ROUNDDOWN(J623*L623,-3)</f>
        <v>6000000</v>
      </c>
      <c r="N623" s="376">
        <f>Matrik[[#This Row],[JUMLAH]]-Matrik[[#This Row],[JUMLAH ]]</f>
        <v>3000000</v>
      </c>
      <c r="O623" s="187" t="str">
        <f>IF(AND(ISBLANK(H623),N623&lt;&gt;0),"Rev detil","")</f>
        <v>Rev detil</v>
      </c>
      <c r="P623" s="180"/>
      <c r="Q623" s="180"/>
    </row>
    <row r="624" spans="1:19" ht="13.2" x14ac:dyDescent="0.25">
      <c r="A624" s="1" t="s">
        <v>899</v>
      </c>
      <c r="B624" s="48"/>
      <c r="C624" s="49" t="s">
        <v>557</v>
      </c>
      <c r="D624" s="48">
        <v>6</v>
      </c>
      <c r="E624" s="48" t="s">
        <v>120</v>
      </c>
      <c r="F624" s="50">
        <v>1000000</v>
      </c>
      <c r="G624" s="122">
        <f>ROUNDDOWN(D624*F624,-3)</f>
        <v>6000000</v>
      </c>
      <c r="H624" s="150"/>
      <c r="I624" s="201" t="s">
        <v>557</v>
      </c>
      <c r="J624" s="389">
        <v>2</v>
      </c>
      <c r="K624" s="202" t="s">
        <v>120</v>
      </c>
      <c r="L624" s="204">
        <v>1000000</v>
      </c>
      <c r="M624" s="204">
        <f>ROUNDDOWN(J624*L624,-3)</f>
        <v>2000000</v>
      </c>
      <c r="N624" s="376">
        <f>Matrik[[#This Row],[JUMLAH]]-Matrik[[#This Row],[JUMLAH ]]</f>
        <v>4000000</v>
      </c>
      <c r="O624" s="187" t="str">
        <f>IF(AND(ISBLANK(H624),N624&lt;&gt;0),"Rev detil","")</f>
        <v>Rev detil</v>
      </c>
      <c r="P624" s="180"/>
      <c r="Q624" s="180"/>
    </row>
    <row r="625" spans="1:19" ht="13.2" x14ac:dyDescent="0.25">
      <c r="A625" s="1" t="s">
        <v>900</v>
      </c>
      <c r="B625" s="45" t="s">
        <v>525</v>
      </c>
      <c r="C625" s="46" t="s">
        <v>35</v>
      </c>
      <c r="D625" s="45"/>
      <c r="E625" s="45"/>
      <c r="F625" s="47"/>
      <c r="G625" s="121">
        <f>G626</f>
        <v>35003000</v>
      </c>
      <c r="H625" s="149" t="s">
        <v>525</v>
      </c>
      <c r="I625" s="46" t="s">
        <v>35</v>
      </c>
      <c r="J625" s="45"/>
      <c r="K625" s="45"/>
      <c r="L625" s="47"/>
      <c r="M625" s="47">
        <f>M626</f>
        <v>31500000</v>
      </c>
      <c r="N625" s="323">
        <f>N626</f>
        <v>3503000</v>
      </c>
      <c r="O625" s="207" t="s">
        <v>977</v>
      </c>
      <c r="P625" s="180"/>
      <c r="Q625" s="180"/>
      <c r="R625" s="252" t="s">
        <v>393</v>
      </c>
      <c r="S625" s="223" t="s">
        <v>510</v>
      </c>
    </row>
    <row r="626" spans="1:19" ht="13.2" x14ac:dyDescent="0.25">
      <c r="A626" s="1" t="s">
        <v>901</v>
      </c>
      <c r="B626" s="48"/>
      <c r="C626" s="49" t="s">
        <v>902</v>
      </c>
      <c r="D626" s="48">
        <v>10</v>
      </c>
      <c r="E626" s="48" t="s">
        <v>26</v>
      </c>
      <c r="F626" s="50">
        <v>3500333</v>
      </c>
      <c r="G626" s="122">
        <f>ROUNDDOWN(D626*F626,-3)</f>
        <v>35003000</v>
      </c>
      <c r="H626" s="150"/>
      <c r="I626" s="201" t="s">
        <v>902</v>
      </c>
      <c r="J626" s="389">
        <v>18</v>
      </c>
      <c r="K626" s="202" t="s">
        <v>26</v>
      </c>
      <c r="L626" s="204">
        <v>1750000</v>
      </c>
      <c r="M626" s="204">
        <f>ROUNDDOWN(J626*L626,-3)</f>
        <v>31500000</v>
      </c>
      <c r="N626" s="376">
        <f>Matrik[[#This Row],[JUMLAH]]-Matrik[[#This Row],[JUMLAH ]]</f>
        <v>3503000</v>
      </c>
      <c r="O626" s="187" t="str">
        <f>IF(AND(ISBLANK(H626),N626&lt;&gt;0),"Rev detil","")</f>
        <v>Rev detil</v>
      </c>
      <c r="P626" s="180"/>
      <c r="Q626" s="180"/>
    </row>
    <row r="627" spans="1:19" ht="13.2" x14ac:dyDescent="0.25">
      <c r="A627" s="1" t="s">
        <v>903</v>
      </c>
      <c r="B627" s="51" t="s">
        <v>582</v>
      </c>
      <c r="C627" s="52" t="s">
        <v>80</v>
      </c>
      <c r="D627" s="51"/>
      <c r="E627" s="51"/>
      <c r="F627" s="53"/>
      <c r="G627" s="123">
        <f>G628</f>
        <v>1800000</v>
      </c>
      <c r="H627" s="151" t="s">
        <v>582</v>
      </c>
      <c r="I627" s="52" t="s">
        <v>80</v>
      </c>
      <c r="J627" s="51"/>
      <c r="K627" s="51"/>
      <c r="L627" s="53"/>
      <c r="M627" s="53">
        <f>M628</f>
        <v>0</v>
      </c>
      <c r="N627" s="324">
        <f>N628</f>
        <v>1800000</v>
      </c>
      <c r="O627" s="207" t="s">
        <v>977</v>
      </c>
      <c r="P627" s="180"/>
      <c r="Q627" s="180"/>
      <c r="R627" s="252" t="s">
        <v>393</v>
      </c>
      <c r="S627" s="223" t="s">
        <v>510</v>
      </c>
    </row>
    <row r="628" spans="1:19" ht="13.2" x14ac:dyDescent="0.25">
      <c r="A628" s="1" t="s">
        <v>904</v>
      </c>
      <c r="B628" s="48"/>
      <c r="C628" s="49" t="s">
        <v>872</v>
      </c>
      <c r="D628" s="48">
        <v>12</v>
      </c>
      <c r="E628" s="48" t="s">
        <v>26</v>
      </c>
      <c r="F628" s="50">
        <v>150000</v>
      </c>
      <c r="G628" s="122">
        <f>ROUNDDOWN(D628*F628,-3)</f>
        <v>1800000</v>
      </c>
      <c r="H628" s="150"/>
      <c r="I628" s="201" t="s">
        <v>872</v>
      </c>
      <c r="J628" s="389">
        <v>0</v>
      </c>
      <c r="K628" s="202" t="s">
        <v>26</v>
      </c>
      <c r="L628" s="204">
        <v>150000</v>
      </c>
      <c r="M628" s="204">
        <f>ROUNDDOWN(J628*L628,-3)</f>
        <v>0</v>
      </c>
      <c r="N628" s="376">
        <f>Matrik[[#This Row],[JUMLAH]]-Matrik[[#This Row],[JUMLAH ]]</f>
        <v>1800000</v>
      </c>
      <c r="O628" s="187" t="str">
        <f>IF(AND(ISBLANK(H628),N628&lt;&gt;0),"Rev detil","")</f>
        <v>Rev detil</v>
      </c>
      <c r="P628" s="180"/>
      <c r="Q628" s="180"/>
    </row>
    <row r="629" spans="1:19" ht="13.2" x14ac:dyDescent="0.25">
      <c r="A629" s="1" t="s">
        <v>425</v>
      </c>
      <c r="B629" s="63" t="s">
        <v>191</v>
      </c>
      <c r="C629" s="64" t="s">
        <v>905</v>
      </c>
      <c r="D629" s="63"/>
      <c r="E629" s="63"/>
      <c r="F629" s="65"/>
      <c r="G629" s="127">
        <f>SUM(G630,G635,G637)</f>
        <v>150000000</v>
      </c>
      <c r="H629" s="155" t="s">
        <v>191</v>
      </c>
      <c r="I629" s="64" t="s">
        <v>905</v>
      </c>
      <c r="J629" s="63"/>
      <c r="K629" s="63"/>
      <c r="L629" s="65"/>
      <c r="M629" s="65">
        <f>SUM(M630,M635,M637)</f>
        <v>150000000</v>
      </c>
      <c r="N629" s="327">
        <f>SUM(N630,N635,N637)</f>
        <v>0</v>
      </c>
      <c r="O629" s="207" t="s">
        <v>977</v>
      </c>
      <c r="P629" s="384" t="s">
        <v>505</v>
      </c>
      <c r="Q629" s="384" t="s">
        <v>510</v>
      </c>
      <c r="S629" s="223"/>
    </row>
    <row r="630" spans="1:19" ht="13.2" x14ac:dyDescent="0.25">
      <c r="A630" s="1" t="s">
        <v>427</v>
      </c>
      <c r="B630" s="45" t="s">
        <v>523</v>
      </c>
      <c r="C630" s="46" t="s">
        <v>24</v>
      </c>
      <c r="D630" s="45"/>
      <c r="E630" s="45"/>
      <c r="F630" s="47"/>
      <c r="G630" s="121">
        <f>SUM(G631:G634)</f>
        <v>13000000</v>
      </c>
      <c r="H630" s="149" t="s">
        <v>523</v>
      </c>
      <c r="I630" s="46" t="s">
        <v>24</v>
      </c>
      <c r="J630" s="45"/>
      <c r="K630" s="45"/>
      <c r="L630" s="47"/>
      <c r="M630" s="47">
        <f>SUM(M631:M634)</f>
        <v>13000000</v>
      </c>
      <c r="N630" s="323">
        <f>SUM(N631:N634)</f>
        <v>0</v>
      </c>
      <c r="O630" s="208"/>
      <c r="P630" s="180"/>
      <c r="Q630" s="180"/>
      <c r="R630" s="252" t="s">
        <v>393</v>
      </c>
      <c r="S630" s="223" t="s">
        <v>510</v>
      </c>
    </row>
    <row r="631" spans="1:19" ht="13.2" x14ac:dyDescent="0.25">
      <c r="A631" s="1" t="s">
        <v>428</v>
      </c>
      <c r="B631" s="48"/>
      <c r="C631" s="49" t="s">
        <v>554</v>
      </c>
      <c r="D631" s="48">
        <v>120</v>
      </c>
      <c r="E631" s="48" t="s">
        <v>26</v>
      </c>
      <c r="F631" s="50">
        <v>75000</v>
      </c>
      <c r="G631" s="122">
        <f>ROUNDDOWN(D631*F631,-3)</f>
        <v>9000000</v>
      </c>
      <c r="H631" s="150"/>
      <c r="I631" s="49" t="s">
        <v>554</v>
      </c>
      <c r="J631" s="48">
        <v>120</v>
      </c>
      <c r="K631" s="48" t="s">
        <v>26</v>
      </c>
      <c r="L631" s="50">
        <v>75000</v>
      </c>
      <c r="M631" s="50">
        <f>ROUNDDOWN(J631*L631,-3)</f>
        <v>9000000</v>
      </c>
      <c r="N631" s="247">
        <f>Matrik[[#This Row],[JUMLAH]]-Matrik[[#This Row],[JUMLAH ]]</f>
        <v>0</v>
      </c>
      <c r="O631" s="178" t="str">
        <f>IF(AND(ISBLANK(H631),N631&lt;&gt;0),"Rev","")</f>
        <v/>
      </c>
      <c r="P631" s="180"/>
      <c r="Q631" s="180"/>
    </row>
    <row r="632" spans="1:19" ht="13.2" x14ac:dyDescent="0.25">
      <c r="A632" s="1" t="s">
        <v>906</v>
      </c>
      <c r="B632" s="48"/>
      <c r="C632" s="49" t="s">
        <v>892</v>
      </c>
      <c r="D632" s="48">
        <v>1</v>
      </c>
      <c r="E632" s="48" t="s">
        <v>120</v>
      </c>
      <c r="F632" s="50">
        <v>1500000</v>
      </c>
      <c r="G632" s="122">
        <f>ROUNDDOWN(D632*F632,-3)</f>
        <v>1500000</v>
      </c>
      <c r="H632" s="150"/>
      <c r="I632" s="49" t="s">
        <v>892</v>
      </c>
      <c r="J632" s="48">
        <v>1</v>
      </c>
      <c r="K632" s="48" t="s">
        <v>120</v>
      </c>
      <c r="L632" s="50">
        <v>1500000</v>
      </c>
      <c r="M632" s="50">
        <f>ROUNDDOWN(J632*L632,-3)</f>
        <v>1500000</v>
      </c>
      <c r="N632" s="247">
        <f>Matrik[[#This Row],[JUMLAH]]-Matrik[[#This Row],[JUMLAH ]]</f>
        <v>0</v>
      </c>
      <c r="O632" s="178" t="str">
        <f>IF(AND(ISBLANK(H632),N632&lt;&gt;0),"Rev","")</f>
        <v/>
      </c>
      <c r="P632" s="180"/>
      <c r="Q632" s="180"/>
    </row>
    <row r="633" spans="1:19" ht="13.2" x14ac:dyDescent="0.25">
      <c r="A633" s="1" t="s">
        <v>907</v>
      </c>
      <c r="B633" s="48"/>
      <c r="C633" s="49" t="s">
        <v>556</v>
      </c>
      <c r="D633" s="48">
        <v>1</v>
      </c>
      <c r="E633" s="48" t="s">
        <v>120</v>
      </c>
      <c r="F633" s="50">
        <v>1500000</v>
      </c>
      <c r="G633" s="122">
        <f>ROUNDDOWN(D633*F633,-3)</f>
        <v>1500000</v>
      </c>
      <c r="H633" s="150"/>
      <c r="I633" s="49" t="s">
        <v>556</v>
      </c>
      <c r="J633" s="48">
        <v>1</v>
      </c>
      <c r="K633" s="48" t="s">
        <v>120</v>
      </c>
      <c r="L633" s="50">
        <v>1500000</v>
      </c>
      <c r="M633" s="50">
        <f>ROUNDDOWN(J633*L633,-3)</f>
        <v>1500000</v>
      </c>
      <c r="N633" s="247">
        <f>Matrik[[#This Row],[JUMLAH]]-Matrik[[#This Row],[JUMLAH ]]</f>
        <v>0</v>
      </c>
      <c r="O633" s="178" t="str">
        <f>IF(AND(ISBLANK(H633),N633&lt;&gt;0),"Rev","")</f>
        <v/>
      </c>
      <c r="P633" s="180"/>
      <c r="Q633" s="180"/>
    </row>
    <row r="634" spans="1:19" ht="13.2" x14ac:dyDescent="0.25">
      <c r="A634" s="1" t="s">
        <v>908</v>
      </c>
      <c r="B634" s="48"/>
      <c r="C634" s="49" t="s">
        <v>557</v>
      </c>
      <c r="D634" s="48">
        <v>1</v>
      </c>
      <c r="E634" s="48" t="s">
        <v>120</v>
      </c>
      <c r="F634" s="50">
        <v>1000000</v>
      </c>
      <c r="G634" s="122">
        <f>ROUNDDOWN(D634*F634,-3)</f>
        <v>1000000</v>
      </c>
      <c r="H634" s="150"/>
      <c r="I634" s="49" t="s">
        <v>557</v>
      </c>
      <c r="J634" s="48">
        <v>1</v>
      </c>
      <c r="K634" s="48" t="s">
        <v>120</v>
      </c>
      <c r="L634" s="50">
        <v>1000000</v>
      </c>
      <c r="M634" s="50">
        <f>ROUNDDOWN(J634*L634,-3)</f>
        <v>1000000</v>
      </c>
      <c r="N634" s="247">
        <f>Matrik[[#This Row],[JUMLAH]]-Matrik[[#This Row],[JUMLAH ]]</f>
        <v>0</v>
      </c>
      <c r="O634" s="178" t="str">
        <f>IF(AND(ISBLANK(H634),N634&lt;&gt;0),"Rev","")</f>
        <v/>
      </c>
      <c r="P634" s="180"/>
      <c r="Q634" s="180"/>
    </row>
    <row r="635" spans="1:19" ht="13.2" x14ac:dyDescent="0.25">
      <c r="A635" s="1" t="s">
        <v>909</v>
      </c>
      <c r="B635" s="57" t="s">
        <v>528</v>
      </c>
      <c r="C635" s="58" t="s">
        <v>31</v>
      </c>
      <c r="D635" s="57"/>
      <c r="E635" s="57"/>
      <c r="F635" s="59"/>
      <c r="G635" s="125">
        <f>G636</f>
        <v>10000000</v>
      </c>
      <c r="H635" s="153" t="s">
        <v>528</v>
      </c>
      <c r="I635" s="58" t="s">
        <v>31</v>
      </c>
      <c r="J635" s="57"/>
      <c r="K635" s="57"/>
      <c r="L635" s="59"/>
      <c r="M635" s="59">
        <f>M636</f>
        <v>10000000</v>
      </c>
      <c r="N635" s="325">
        <f>N636</f>
        <v>0</v>
      </c>
      <c r="O635" s="211"/>
      <c r="P635" s="180"/>
      <c r="Q635" s="180"/>
      <c r="R635" s="252" t="s">
        <v>393</v>
      </c>
      <c r="S635" s="223" t="s">
        <v>510</v>
      </c>
    </row>
    <row r="636" spans="1:19" ht="13.2" x14ac:dyDescent="0.25">
      <c r="A636" s="1" t="s">
        <v>910</v>
      </c>
      <c r="B636" s="48"/>
      <c r="C636" s="49" t="s">
        <v>558</v>
      </c>
      <c r="D636" s="48">
        <v>10</v>
      </c>
      <c r="E636" s="48" t="s">
        <v>33</v>
      </c>
      <c r="F636" s="50">
        <v>1000000</v>
      </c>
      <c r="G636" s="122">
        <f>ROUNDDOWN(D636*F636,-3)</f>
        <v>10000000</v>
      </c>
      <c r="H636" s="150"/>
      <c r="I636" s="49" t="s">
        <v>558</v>
      </c>
      <c r="J636" s="48">
        <v>10</v>
      </c>
      <c r="K636" s="48" t="s">
        <v>33</v>
      </c>
      <c r="L636" s="50">
        <v>1000000</v>
      </c>
      <c r="M636" s="50">
        <f>ROUNDDOWN(J636*L636,-3)</f>
        <v>10000000</v>
      </c>
      <c r="N636" s="247">
        <f>Matrik[[#This Row],[JUMLAH]]-Matrik[[#This Row],[JUMLAH ]]</f>
        <v>0</v>
      </c>
      <c r="O636" s="178" t="str">
        <f>IF(AND(ISBLANK(H636),N636&lt;&gt;0),"Rev","")</f>
        <v/>
      </c>
      <c r="P636" s="180"/>
      <c r="Q636" s="180"/>
    </row>
    <row r="637" spans="1:19" ht="13.2" x14ac:dyDescent="0.25">
      <c r="A637" s="1" t="s">
        <v>429</v>
      </c>
      <c r="B637" s="51" t="s">
        <v>525</v>
      </c>
      <c r="C637" s="52" t="s">
        <v>35</v>
      </c>
      <c r="D637" s="51"/>
      <c r="E637" s="51"/>
      <c r="F637" s="53"/>
      <c r="G637" s="123">
        <f>G638</f>
        <v>127000000</v>
      </c>
      <c r="H637" s="151" t="s">
        <v>525</v>
      </c>
      <c r="I637" s="52" t="s">
        <v>35</v>
      </c>
      <c r="J637" s="51"/>
      <c r="K637" s="51"/>
      <c r="L637" s="53"/>
      <c r="M637" s="53">
        <f>M638</f>
        <v>127000000</v>
      </c>
      <c r="N637" s="324">
        <f>N638</f>
        <v>0</v>
      </c>
      <c r="O637" s="209"/>
      <c r="P637" s="180"/>
      <c r="Q637" s="180"/>
      <c r="R637" s="252" t="s">
        <v>393</v>
      </c>
      <c r="S637" s="223" t="s">
        <v>510</v>
      </c>
    </row>
    <row r="638" spans="1:19" ht="13.2" x14ac:dyDescent="0.25">
      <c r="A638" s="1" t="s">
        <v>430</v>
      </c>
      <c r="B638" s="48"/>
      <c r="C638" s="49" t="s">
        <v>911</v>
      </c>
      <c r="D638" s="48">
        <v>20</v>
      </c>
      <c r="E638" s="48" t="s">
        <v>26</v>
      </c>
      <c r="F638" s="50">
        <v>6350000</v>
      </c>
      <c r="G638" s="122">
        <f>ROUNDDOWN(D638*F638,-3)</f>
        <v>127000000</v>
      </c>
      <c r="H638" s="150"/>
      <c r="I638" s="49" t="s">
        <v>911</v>
      </c>
      <c r="J638" s="48">
        <v>20</v>
      </c>
      <c r="K638" s="48" t="s">
        <v>26</v>
      </c>
      <c r="L638" s="50">
        <v>6350000</v>
      </c>
      <c r="M638" s="50">
        <f>ROUNDDOWN(J638*L638,-3)</f>
        <v>127000000</v>
      </c>
      <c r="N638" s="247">
        <f>Matrik[[#This Row],[JUMLAH]]-Matrik[[#This Row],[JUMLAH ]]</f>
        <v>0</v>
      </c>
      <c r="O638" s="178" t="str">
        <f>IF(AND(ISBLANK(H638),N638&lt;&gt;0),"Rev","")</f>
        <v/>
      </c>
      <c r="P638" s="180"/>
      <c r="Q638" s="180"/>
    </row>
    <row r="639" spans="1:19" ht="13.2" x14ac:dyDescent="0.25">
      <c r="A639" s="1" t="s">
        <v>431</v>
      </c>
      <c r="B639" s="63" t="s">
        <v>203</v>
      </c>
      <c r="C639" s="64" t="s">
        <v>204</v>
      </c>
      <c r="D639" s="63"/>
      <c r="E639" s="63"/>
      <c r="F639" s="65"/>
      <c r="G639" s="127">
        <f>SUM(G640,G645,G647)</f>
        <v>78803000</v>
      </c>
      <c r="H639" s="155" t="s">
        <v>203</v>
      </c>
      <c r="I639" s="64" t="s">
        <v>204</v>
      </c>
      <c r="J639" s="63"/>
      <c r="K639" s="63"/>
      <c r="L639" s="65"/>
      <c r="M639" s="65">
        <f>SUM(M640,M645,M647)</f>
        <v>63803000</v>
      </c>
      <c r="N639" s="327">
        <f>SUM(N640,N645,N647)</f>
        <v>15000000</v>
      </c>
      <c r="O639" s="207" t="s">
        <v>977</v>
      </c>
      <c r="P639" s="384" t="s">
        <v>499</v>
      </c>
      <c r="Q639" s="384" t="s">
        <v>500</v>
      </c>
      <c r="S639" s="223"/>
    </row>
    <row r="640" spans="1:19" ht="13.2" x14ac:dyDescent="0.25">
      <c r="A640" s="1" t="s">
        <v>912</v>
      </c>
      <c r="B640" s="51" t="s">
        <v>523</v>
      </c>
      <c r="C640" s="52" t="s">
        <v>24</v>
      </c>
      <c r="D640" s="51"/>
      <c r="E640" s="51"/>
      <c r="F640" s="53"/>
      <c r="G640" s="123">
        <f>SUM(G641:G644)</f>
        <v>15500000</v>
      </c>
      <c r="H640" s="151" t="s">
        <v>523</v>
      </c>
      <c r="I640" s="52" t="s">
        <v>24</v>
      </c>
      <c r="J640" s="51"/>
      <c r="K640" s="51"/>
      <c r="L640" s="53"/>
      <c r="M640" s="53">
        <f>SUM(M641:M644)</f>
        <v>15500000</v>
      </c>
      <c r="N640" s="324">
        <f>SUM(N641:N644)</f>
        <v>0</v>
      </c>
      <c r="O640" s="207" t="s">
        <v>977</v>
      </c>
      <c r="P640" s="180"/>
      <c r="Q640" s="180"/>
      <c r="S640" s="223" t="s">
        <v>500</v>
      </c>
    </row>
    <row r="641" spans="1:19" ht="13.2" x14ac:dyDescent="0.25">
      <c r="A641" s="1" t="s">
        <v>913</v>
      </c>
      <c r="B641" s="48"/>
      <c r="C641" s="49" t="s">
        <v>554</v>
      </c>
      <c r="D641" s="48">
        <v>100</v>
      </c>
      <c r="E641" s="48" t="s">
        <v>26</v>
      </c>
      <c r="F641" s="50">
        <v>75000</v>
      </c>
      <c r="G641" s="122">
        <f>ROUNDDOWN(D641*F641,-3)</f>
        <v>7500000</v>
      </c>
      <c r="H641" s="150"/>
      <c r="I641" s="201" t="s">
        <v>554</v>
      </c>
      <c r="J641" s="389">
        <v>130</v>
      </c>
      <c r="K641" s="202" t="s">
        <v>26</v>
      </c>
      <c r="L641" s="204">
        <v>75000</v>
      </c>
      <c r="M641" s="204">
        <f>ROUNDDOWN(J641*L641,-3)</f>
        <v>9750000</v>
      </c>
      <c r="N641" s="375">
        <f>Matrik[[#This Row],[JUMLAH]]-Matrik[[#This Row],[JUMLAH ]]</f>
        <v>-2250000</v>
      </c>
      <c r="O641" s="187" t="str">
        <f>IF(AND(ISBLANK(H641),N641&lt;&gt;0),"Rev detil","")</f>
        <v>Rev detil</v>
      </c>
      <c r="P641" s="180"/>
      <c r="Q641" s="180"/>
    </row>
    <row r="642" spans="1:19" ht="13.2" x14ac:dyDescent="0.25">
      <c r="A642" s="1" t="s">
        <v>914</v>
      </c>
      <c r="B642" s="48"/>
      <c r="C642" s="49" t="s">
        <v>892</v>
      </c>
      <c r="D642" s="48">
        <v>2</v>
      </c>
      <c r="E642" s="48" t="s">
        <v>120</v>
      </c>
      <c r="F642" s="50">
        <v>1500000</v>
      </c>
      <c r="G642" s="122">
        <f>ROUNDDOWN(D642*F642,-3)</f>
        <v>3000000</v>
      </c>
      <c r="H642" s="150"/>
      <c r="I642" s="201" t="s">
        <v>892</v>
      </c>
      <c r="J642" s="389">
        <v>1</v>
      </c>
      <c r="K642" s="202" t="s">
        <v>120</v>
      </c>
      <c r="L642" s="204">
        <v>750000</v>
      </c>
      <c r="M642" s="204">
        <f>ROUNDDOWN(J642*L642,-3)</f>
        <v>750000</v>
      </c>
      <c r="N642" s="376">
        <f>Matrik[[#This Row],[JUMLAH]]-Matrik[[#This Row],[JUMLAH ]]</f>
        <v>2250000</v>
      </c>
      <c r="O642" s="187" t="str">
        <f>IF(AND(ISBLANK(H642),N642&lt;&gt;0),"Rev detil","")</f>
        <v>Rev detil</v>
      </c>
      <c r="P642" s="180"/>
      <c r="Q642" s="180"/>
    </row>
    <row r="643" spans="1:19" ht="13.2" x14ac:dyDescent="0.25">
      <c r="A643" s="1" t="s">
        <v>915</v>
      </c>
      <c r="B643" s="48"/>
      <c r="C643" s="49" t="s">
        <v>556</v>
      </c>
      <c r="D643" s="48">
        <v>2</v>
      </c>
      <c r="E643" s="48" t="s">
        <v>120</v>
      </c>
      <c r="F643" s="50">
        <v>1500000</v>
      </c>
      <c r="G643" s="122">
        <f>ROUNDDOWN(D643*F643,-3)</f>
        <v>3000000</v>
      </c>
      <c r="H643" s="150"/>
      <c r="I643" s="49" t="s">
        <v>556</v>
      </c>
      <c r="J643" s="48">
        <v>2</v>
      </c>
      <c r="K643" s="48" t="s">
        <v>120</v>
      </c>
      <c r="L643" s="50">
        <v>1500000</v>
      </c>
      <c r="M643" s="50">
        <f>ROUNDDOWN(J643*L643,-3)</f>
        <v>3000000</v>
      </c>
      <c r="N643" s="247">
        <f>Matrik[[#This Row],[JUMLAH]]-Matrik[[#This Row],[JUMLAH ]]</f>
        <v>0</v>
      </c>
      <c r="O643" s="207" t="s">
        <v>977</v>
      </c>
      <c r="P643" s="180"/>
      <c r="Q643" s="180"/>
    </row>
    <row r="644" spans="1:19" ht="13.2" x14ac:dyDescent="0.25">
      <c r="A644" s="1" t="s">
        <v>916</v>
      </c>
      <c r="B644" s="48"/>
      <c r="C644" s="49" t="s">
        <v>557</v>
      </c>
      <c r="D644" s="48">
        <v>2</v>
      </c>
      <c r="E644" s="48" t="s">
        <v>120</v>
      </c>
      <c r="F644" s="50">
        <v>1000000</v>
      </c>
      <c r="G644" s="122">
        <f>ROUNDDOWN(D644*F644,-3)</f>
        <v>2000000</v>
      </c>
      <c r="H644" s="150"/>
      <c r="I644" s="49" t="s">
        <v>557</v>
      </c>
      <c r="J644" s="48">
        <v>2</v>
      </c>
      <c r="K644" s="48" t="s">
        <v>120</v>
      </c>
      <c r="L644" s="50">
        <v>1000000</v>
      </c>
      <c r="M644" s="50">
        <f>ROUNDDOWN(J644*L644,-3)</f>
        <v>2000000</v>
      </c>
      <c r="N644" s="247">
        <f>Matrik[[#This Row],[JUMLAH]]-Matrik[[#This Row],[JUMLAH ]]</f>
        <v>0</v>
      </c>
      <c r="O644" s="207" t="s">
        <v>977</v>
      </c>
      <c r="P644" s="180"/>
      <c r="Q644" s="180"/>
    </row>
    <row r="645" spans="1:19" ht="13.2" x14ac:dyDescent="0.25">
      <c r="A645" s="1" t="s">
        <v>917</v>
      </c>
      <c r="B645" s="51" t="s">
        <v>528</v>
      </c>
      <c r="C645" s="52" t="s">
        <v>31</v>
      </c>
      <c r="D645" s="51"/>
      <c r="E645" s="51"/>
      <c r="F645" s="53"/>
      <c r="G645" s="123">
        <f>G646</f>
        <v>20000000</v>
      </c>
      <c r="H645" s="151" t="s">
        <v>528</v>
      </c>
      <c r="I645" s="52" t="s">
        <v>31</v>
      </c>
      <c r="J645" s="51"/>
      <c r="K645" s="51"/>
      <c r="L645" s="53"/>
      <c r="M645" s="53">
        <f>M646</f>
        <v>5000000</v>
      </c>
      <c r="N645" s="324">
        <f>N646</f>
        <v>15000000</v>
      </c>
      <c r="O645" s="207" t="s">
        <v>977</v>
      </c>
      <c r="P645" s="180"/>
      <c r="Q645" s="180"/>
      <c r="S645" s="223" t="s">
        <v>500</v>
      </c>
    </row>
    <row r="646" spans="1:19" ht="13.2" x14ac:dyDescent="0.25">
      <c r="A646" s="1" t="s">
        <v>918</v>
      </c>
      <c r="B646" s="48"/>
      <c r="C646" s="49" t="s">
        <v>558</v>
      </c>
      <c r="D646" s="48">
        <v>20</v>
      </c>
      <c r="E646" s="48" t="s">
        <v>33</v>
      </c>
      <c r="F646" s="50">
        <v>1000000</v>
      </c>
      <c r="G646" s="122">
        <f>ROUNDDOWN(D646*F646,-3)</f>
        <v>20000000</v>
      </c>
      <c r="H646" s="150"/>
      <c r="I646" s="201" t="s">
        <v>558</v>
      </c>
      <c r="J646" s="389">
        <v>5</v>
      </c>
      <c r="K646" s="202" t="s">
        <v>33</v>
      </c>
      <c r="L646" s="204">
        <v>1000000</v>
      </c>
      <c r="M646" s="204">
        <f>ROUNDDOWN(J646*L646,-3)</f>
        <v>5000000</v>
      </c>
      <c r="N646" s="376">
        <f>Matrik[[#This Row],[JUMLAH]]-Matrik[[#This Row],[JUMLAH ]]</f>
        <v>15000000</v>
      </c>
      <c r="O646" s="187" t="str">
        <f>IF(AND(ISBLANK(H646),N646&lt;&gt;0),"Rev detil","")</f>
        <v>Rev detil</v>
      </c>
      <c r="P646" s="180"/>
      <c r="Q646" s="180"/>
    </row>
    <row r="647" spans="1:19" ht="13.2" x14ac:dyDescent="0.25">
      <c r="A647" s="1" t="s">
        <v>919</v>
      </c>
      <c r="B647" s="51" t="s">
        <v>525</v>
      </c>
      <c r="C647" s="52" t="s">
        <v>35</v>
      </c>
      <c r="D647" s="51"/>
      <c r="E647" s="51"/>
      <c r="F647" s="53"/>
      <c r="G647" s="123">
        <f>G648</f>
        <v>43303000</v>
      </c>
      <c r="H647" s="151" t="s">
        <v>525</v>
      </c>
      <c r="I647" s="52" t="s">
        <v>35</v>
      </c>
      <c r="J647" s="51"/>
      <c r="K647" s="51"/>
      <c r="L647" s="53"/>
      <c r="M647" s="53">
        <f>M648</f>
        <v>43303000</v>
      </c>
      <c r="N647" s="324">
        <f>N648</f>
        <v>0</v>
      </c>
      <c r="O647" s="207" t="s">
        <v>977</v>
      </c>
      <c r="P647" s="180"/>
      <c r="Q647" s="180"/>
      <c r="S647" s="223" t="s">
        <v>500</v>
      </c>
    </row>
    <row r="648" spans="1:19" ht="13.2" x14ac:dyDescent="0.25">
      <c r="A648" s="1" t="s">
        <v>920</v>
      </c>
      <c r="B648" s="48"/>
      <c r="C648" s="49" t="s">
        <v>921</v>
      </c>
      <c r="D648" s="48">
        <v>10</v>
      </c>
      <c r="E648" s="48" t="s">
        <v>26</v>
      </c>
      <c r="F648" s="50">
        <v>4330300</v>
      </c>
      <c r="G648" s="122">
        <f>ROUNDDOWN(D648*F648,-3)</f>
        <v>43303000</v>
      </c>
      <c r="H648" s="150"/>
      <c r="I648" s="49" t="s">
        <v>921</v>
      </c>
      <c r="J648" s="48">
        <v>10</v>
      </c>
      <c r="K648" s="48" t="s">
        <v>26</v>
      </c>
      <c r="L648" s="50">
        <v>4330300</v>
      </c>
      <c r="M648" s="50">
        <f>ROUNDDOWN(J648*L648,-3)</f>
        <v>43303000</v>
      </c>
      <c r="N648" s="247">
        <f>Matrik[[#This Row],[JUMLAH]]-Matrik[[#This Row],[JUMLAH ]]</f>
        <v>0</v>
      </c>
      <c r="O648" s="178" t="str">
        <f>IF(AND(ISBLANK(H648),N648&lt;&gt;0),"Rev","")</f>
        <v/>
      </c>
      <c r="P648" s="180"/>
      <c r="Q648" s="180"/>
    </row>
    <row r="649" spans="1:19" ht="13.2" x14ac:dyDescent="0.25">
      <c r="A649" s="1" t="s">
        <v>1005</v>
      </c>
      <c r="B649" s="48"/>
      <c r="C649" s="49"/>
      <c r="D649" s="48"/>
      <c r="E649" s="48"/>
      <c r="F649" s="50"/>
      <c r="G649" s="122"/>
      <c r="H649" s="155" t="s">
        <v>214</v>
      </c>
      <c r="I649" s="64" t="s">
        <v>975</v>
      </c>
      <c r="J649" s="63"/>
      <c r="K649" s="63"/>
      <c r="L649" s="65"/>
      <c r="M649" s="65">
        <f>SUM(M650,M655,M657)</f>
        <v>56400000</v>
      </c>
      <c r="N649" s="355">
        <f>SUM(N650,N655,N657)</f>
        <v>-56400000</v>
      </c>
      <c r="O649" s="207" t="s">
        <v>977</v>
      </c>
      <c r="P649" s="384" t="s">
        <v>505</v>
      </c>
      <c r="Q649" s="384" t="s">
        <v>510</v>
      </c>
      <c r="S649" s="223"/>
    </row>
    <row r="650" spans="1:19" ht="13.2" x14ac:dyDescent="0.25">
      <c r="A650" s="1" t="s">
        <v>1006</v>
      </c>
      <c r="B650" s="48"/>
      <c r="C650" s="49"/>
      <c r="D650" s="48"/>
      <c r="E650" s="48"/>
      <c r="F650" s="50"/>
      <c r="G650" s="122"/>
      <c r="H650" s="151" t="s">
        <v>523</v>
      </c>
      <c r="I650" s="52" t="s">
        <v>24</v>
      </c>
      <c r="J650" s="51"/>
      <c r="K650" s="51"/>
      <c r="L650" s="53"/>
      <c r="M650" s="53">
        <f>SUM(M651:M654)</f>
        <v>20500000</v>
      </c>
      <c r="N650" s="352">
        <f>SUM(N651:N654)</f>
        <v>-20500000</v>
      </c>
      <c r="O650" s="207" t="s">
        <v>977</v>
      </c>
      <c r="P650" s="180"/>
      <c r="Q650" s="180"/>
      <c r="R650" s="252" t="s">
        <v>393</v>
      </c>
      <c r="S650" s="223" t="s">
        <v>510</v>
      </c>
    </row>
    <row r="651" spans="1:19" ht="13.2" x14ac:dyDescent="0.25">
      <c r="A651" s="1" t="s">
        <v>1199</v>
      </c>
      <c r="B651" s="48"/>
      <c r="C651" s="49"/>
      <c r="D651" s="48"/>
      <c r="E651" s="48"/>
      <c r="F651" s="50"/>
      <c r="G651" s="122"/>
      <c r="H651" s="150"/>
      <c r="I651" s="201" t="s">
        <v>554</v>
      </c>
      <c r="J651" s="389">
        <v>60</v>
      </c>
      <c r="K651" s="202" t="s">
        <v>26</v>
      </c>
      <c r="L651" s="204">
        <v>75000</v>
      </c>
      <c r="M651" s="204">
        <f>ROUNDDOWN(J651*L651,-3)</f>
        <v>4500000</v>
      </c>
      <c r="N651" s="375">
        <f>Matrik[[#This Row],[JUMLAH]]-Matrik[[#This Row],[JUMLAH ]]</f>
        <v>-4500000</v>
      </c>
      <c r="O651" s="187" t="str">
        <f>IF(AND(ISBLANK(H651),N651&lt;&gt;0),"Rev detil","")</f>
        <v>Rev detil</v>
      </c>
      <c r="P651" s="180"/>
      <c r="Q651" s="180"/>
    </row>
    <row r="652" spans="1:19" ht="13.2" x14ac:dyDescent="0.25">
      <c r="A652" s="1" t="s">
        <v>1200</v>
      </c>
      <c r="B652" s="48"/>
      <c r="C652" s="49"/>
      <c r="D652" s="48"/>
      <c r="E652" s="48"/>
      <c r="F652" s="50"/>
      <c r="G652" s="122"/>
      <c r="H652" s="150"/>
      <c r="I652" s="201" t="s">
        <v>892</v>
      </c>
      <c r="J652" s="389">
        <v>4</v>
      </c>
      <c r="K652" s="202" t="s">
        <v>120</v>
      </c>
      <c r="L652" s="204">
        <v>1500000</v>
      </c>
      <c r="M652" s="204">
        <f>ROUNDDOWN(J652*L652,-3)</f>
        <v>6000000</v>
      </c>
      <c r="N652" s="375">
        <f>Matrik[[#This Row],[JUMLAH]]-Matrik[[#This Row],[JUMLAH ]]</f>
        <v>-6000000</v>
      </c>
      <c r="O652" s="187" t="str">
        <f>IF(AND(ISBLANK(H652),N652&lt;&gt;0),"Rev detil","")</f>
        <v>Rev detil</v>
      </c>
      <c r="P652" s="180"/>
      <c r="Q652" s="180"/>
    </row>
    <row r="653" spans="1:19" ht="13.2" x14ac:dyDescent="0.25">
      <c r="A653" s="1" t="s">
        <v>1201</v>
      </c>
      <c r="B653" s="48"/>
      <c r="C653" s="49"/>
      <c r="D653" s="48"/>
      <c r="E653" s="48"/>
      <c r="F653" s="50"/>
      <c r="G653" s="122"/>
      <c r="H653" s="150"/>
      <c r="I653" s="201" t="s">
        <v>556</v>
      </c>
      <c r="J653" s="389">
        <v>4</v>
      </c>
      <c r="K653" s="202" t="s">
        <v>120</v>
      </c>
      <c r="L653" s="204">
        <v>1500000</v>
      </c>
      <c r="M653" s="204">
        <f>ROUNDDOWN(J653*L653,-3)</f>
        <v>6000000</v>
      </c>
      <c r="N653" s="375">
        <f>Matrik[[#This Row],[JUMLAH]]-Matrik[[#This Row],[JUMLAH ]]</f>
        <v>-6000000</v>
      </c>
      <c r="O653" s="187" t="str">
        <f>IF(AND(ISBLANK(H653),N653&lt;&gt;0),"Rev detil","")</f>
        <v>Rev detil</v>
      </c>
      <c r="P653" s="180"/>
      <c r="Q653" s="180"/>
    </row>
    <row r="654" spans="1:19" ht="13.2" x14ac:dyDescent="0.25">
      <c r="A654" s="1" t="s">
        <v>1202</v>
      </c>
      <c r="B654" s="48"/>
      <c r="C654" s="49"/>
      <c r="D654" s="48"/>
      <c r="E654" s="48"/>
      <c r="F654" s="50"/>
      <c r="G654" s="122"/>
      <c r="H654" s="150"/>
      <c r="I654" s="201" t="s">
        <v>557</v>
      </c>
      <c r="J654" s="389">
        <v>4</v>
      </c>
      <c r="K654" s="202" t="s">
        <v>120</v>
      </c>
      <c r="L654" s="204">
        <v>1000000</v>
      </c>
      <c r="M654" s="204">
        <f>ROUNDDOWN(J654*L654,-3)</f>
        <v>4000000</v>
      </c>
      <c r="N654" s="375">
        <f>Matrik[[#This Row],[JUMLAH]]-Matrik[[#This Row],[JUMLAH ]]</f>
        <v>-4000000</v>
      </c>
      <c r="O654" s="187" t="str">
        <f>IF(AND(ISBLANK(H654),N654&lt;&gt;0),"Rev detil","")</f>
        <v>Rev detil</v>
      </c>
      <c r="P654" s="180"/>
      <c r="Q654" s="180"/>
    </row>
    <row r="655" spans="1:19" ht="13.2" x14ac:dyDescent="0.25">
      <c r="A655" s="1" t="s">
        <v>1007</v>
      </c>
      <c r="B655" s="48"/>
      <c r="C655" s="49"/>
      <c r="D655" s="48"/>
      <c r="E655" s="48"/>
      <c r="F655" s="50"/>
      <c r="G655" s="122"/>
      <c r="H655" s="149" t="s">
        <v>525</v>
      </c>
      <c r="I655" s="46" t="s">
        <v>35</v>
      </c>
      <c r="J655" s="45"/>
      <c r="K655" s="45"/>
      <c r="L655" s="47"/>
      <c r="M655" s="47">
        <f>M656</f>
        <v>35000000</v>
      </c>
      <c r="N655" s="349">
        <f>N656</f>
        <v>-35000000</v>
      </c>
      <c r="O655" s="207" t="s">
        <v>977</v>
      </c>
      <c r="P655" s="180"/>
      <c r="Q655" s="180"/>
      <c r="R655" s="252" t="s">
        <v>393</v>
      </c>
      <c r="S655" s="223" t="s">
        <v>510</v>
      </c>
    </row>
    <row r="656" spans="1:19" ht="13.2" x14ac:dyDescent="0.25">
      <c r="A656" s="1" t="s">
        <v>1203</v>
      </c>
      <c r="B656" s="48"/>
      <c r="C656" s="49"/>
      <c r="D656" s="48"/>
      <c r="E656" s="48"/>
      <c r="F656" s="50"/>
      <c r="G656" s="122"/>
      <c r="H656" s="150"/>
      <c r="I656" s="201" t="s">
        <v>803</v>
      </c>
      <c r="J656" s="389">
        <v>10</v>
      </c>
      <c r="K656" s="202" t="s">
        <v>26</v>
      </c>
      <c r="L656" s="204">
        <v>3500000</v>
      </c>
      <c r="M656" s="204">
        <f>ROUNDDOWN(J656*L656,-3)</f>
        <v>35000000</v>
      </c>
      <c r="N656" s="375">
        <f>Matrik[[#This Row],[JUMLAH]]-Matrik[[#This Row],[JUMLAH ]]</f>
        <v>-35000000</v>
      </c>
      <c r="O656" s="187" t="str">
        <f>IF(AND(ISBLANK(H656),N656&lt;&gt;0),"Rev detil","")</f>
        <v>Rev detil</v>
      </c>
      <c r="P656" s="180"/>
      <c r="Q656" s="180"/>
    </row>
    <row r="657" spans="1:19" ht="13.2" x14ac:dyDescent="0.25">
      <c r="A657" s="1" t="s">
        <v>1008</v>
      </c>
      <c r="B657" s="48"/>
      <c r="C657" s="49"/>
      <c r="D657" s="48"/>
      <c r="E657" s="48"/>
      <c r="F657" s="50"/>
      <c r="G657" s="122"/>
      <c r="H657" s="151" t="s">
        <v>582</v>
      </c>
      <c r="I657" s="52" t="s">
        <v>80</v>
      </c>
      <c r="J657" s="51"/>
      <c r="K657" s="51"/>
      <c r="L657" s="53"/>
      <c r="M657" s="53">
        <f>M658</f>
        <v>900000</v>
      </c>
      <c r="N657" s="352">
        <f>N658</f>
        <v>-900000</v>
      </c>
      <c r="O657" s="207" t="s">
        <v>977</v>
      </c>
      <c r="P657" s="180"/>
      <c r="Q657" s="180"/>
      <c r="R657" s="252" t="s">
        <v>393</v>
      </c>
      <c r="S657" s="223" t="s">
        <v>510</v>
      </c>
    </row>
    <row r="658" spans="1:19" ht="13.2" x14ac:dyDescent="0.25">
      <c r="A658" s="1" t="s">
        <v>1204</v>
      </c>
      <c r="B658" s="48"/>
      <c r="C658" s="49"/>
      <c r="D658" s="48"/>
      <c r="E658" s="48"/>
      <c r="F658" s="50"/>
      <c r="G658" s="122"/>
      <c r="H658" s="150"/>
      <c r="I658" s="201" t="s">
        <v>872</v>
      </c>
      <c r="J658" s="389">
        <v>6</v>
      </c>
      <c r="K658" s="202" t="s">
        <v>26</v>
      </c>
      <c r="L658" s="204">
        <v>150000</v>
      </c>
      <c r="M658" s="204">
        <f>ROUNDDOWN(J658*L658,-3)</f>
        <v>900000</v>
      </c>
      <c r="N658" s="375">
        <f>Matrik[[#This Row],[JUMLAH]]-Matrik[[#This Row],[JUMLAH ]]</f>
        <v>-900000</v>
      </c>
      <c r="O658" s="187" t="str">
        <f>IF(AND(ISBLANK(H658),N658&lt;&gt;0),"Rev detil","")</f>
        <v>Rev detil</v>
      </c>
      <c r="P658" s="180"/>
      <c r="Q658" s="180"/>
    </row>
    <row r="659" spans="1:19" ht="13.2" x14ac:dyDescent="0.25">
      <c r="A659" s="1" t="s">
        <v>432</v>
      </c>
      <c r="B659" s="109" t="s">
        <v>922</v>
      </c>
      <c r="C659" s="110" t="s">
        <v>433</v>
      </c>
      <c r="D659" s="109"/>
      <c r="E659" s="109"/>
      <c r="F659" s="111"/>
      <c r="G659" s="142">
        <f>G660</f>
        <v>8500000000</v>
      </c>
      <c r="H659" s="171" t="s">
        <v>922</v>
      </c>
      <c r="I659" s="110" t="s">
        <v>433</v>
      </c>
      <c r="J659" s="109"/>
      <c r="K659" s="109"/>
      <c r="L659" s="111"/>
      <c r="M659" s="111">
        <f t="shared" ref="M659:N660" si="28">M660</f>
        <v>8500000000</v>
      </c>
      <c r="N659" s="339">
        <f t="shared" si="28"/>
        <v>0</v>
      </c>
      <c r="O659" s="207" t="s">
        <v>977</v>
      </c>
      <c r="P659" s="180"/>
      <c r="Q659" s="180"/>
    </row>
    <row r="660" spans="1:19" ht="39.6" x14ac:dyDescent="0.25">
      <c r="A660" s="1" t="s">
        <v>434</v>
      </c>
      <c r="B660" s="100" t="s">
        <v>435</v>
      </c>
      <c r="C660" s="101" t="s">
        <v>923</v>
      </c>
      <c r="D660" s="100">
        <v>235</v>
      </c>
      <c r="E660" s="379" t="s">
        <v>924</v>
      </c>
      <c r="F660" s="379"/>
      <c r="G660" s="139">
        <f>G661</f>
        <v>8500000000</v>
      </c>
      <c r="H660" s="168" t="s">
        <v>435</v>
      </c>
      <c r="I660" s="101" t="s">
        <v>923</v>
      </c>
      <c r="J660" s="100">
        <v>235</v>
      </c>
      <c r="K660" s="184" t="s">
        <v>924</v>
      </c>
      <c r="L660" s="184"/>
      <c r="M660" s="102">
        <f t="shared" si="28"/>
        <v>8500000000</v>
      </c>
      <c r="N660" s="340">
        <f t="shared" si="28"/>
        <v>0</v>
      </c>
      <c r="O660" s="207" t="s">
        <v>977</v>
      </c>
      <c r="P660" s="180"/>
      <c r="Q660" s="180"/>
    </row>
    <row r="661" spans="1:19" ht="13.2" hidden="1" x14ac:dyDescent="0.25">
      <c r="A661" s="1" t="s">
        <v>437</v>
      </c>
      <c r="B661" s="96" t="s">
        <v>438</v>
      </c>
      <c r="C661" s="97" t="s">
        <v>439</v>
      </c>
      <c r="D661" s="96">
        <v>235</v>
      </c>
      <c r="E661" s="96" t="s">
        <v>436</v>
      </c>
      <c r="F661" s="98"/>
      <c r="G661" s="98">
        <f>SUM(G662,G710)</f>
        <v>8500000000</v>
      </c>
      <c r="H661" s="96" t="s">
        <v>438</v>
      </c>
      <c r="I661" s="97" t="s">
        <v>439</v>
      </c>
      <c r="J661" s="96">
        <v>235</v>
      </c>
      <c r="K661" s="96" t="s">
        <v>436</v>
      </c>
      <c r="L661" s="98"/>
      <c r="M661" s="98">
        <f>SUM(M662,M710)</f>
        <v>8500000000</v>
      </c>
      <c r="N661" s="333">
        <f>SUM(N662,N710)</f>
        <v>0</v>
      </c>
      <c r="O661" s="216"/>
      <c r="P661" s="180"/>
      <c r="Q661" s="180"/>
    </row>
    <row r="662" spans="1:19" ht="13.2" hidden="1" x14ac:dyDescent="0.25">
      <c r="A662" s="1" t="s">
        <v>440</v>
      </c>
      <c r="B662" s="287" t="s">
        <v>605</v>
      </c>
      <c r="C662" s="288" t="s">
        <v>441</v>
      </c>
      <c r="D662" s="287"/>
      <c r="E662" s="287" t="s">
        <v>553</v>
      </c>
      <c r="F662" s="289"/>
      <c r="G662" s="290">
        <f>SUM(G663,G681,G701)</f>
        <v>8408830000</v>
      </c>
      <c r="H662" s="291" t="s">
        <v>605</v>
      </c>
      <c r="I662" s="288" t="s">
        <v>441</v>
      </c>
      <c r="J662" s="287"/>
      <c r="K662" s="287" t="s">
        <v>553</v>
      </c>
      <c r="L662" s="289"/>
      <c r="M662" s="289">
        <f>SUM(M663,M681,M701)</f>
        <v>8408830000</v>
      </c>
      <c r="N662" s="337">
        <f>SUM(N663,N681,N701)</f>
        <v>0</v>
      </c>
      <c r="O662" s="212"/>
      <c r="P662" s="180"/>
      <c r="Q662" s="180"/>
    </row>
    <row r="663" spans="1:19" ht="13.2" hidden="1" x14ac:dyDescent="0.25">
      <c r="A663" s="1" t="s">
        <v>442</v>
      </c>
      <c r="B663" s="63" t="s">
        <v>21</v>
      </c>
      <c r="C663" s="64" t="s">
        <v>443</v>
      </c>
      <c r="D663" s="63"/>
      <c r="E663" s="63"/>
      <c r="F663" s="65"/>
      <c r="G663" s="127">
        <f>SUM(G664,G671,G674,G676,G678)</f>
        <v>2523377000</v>
      </c>
      <c r="H663" s="155" t="s">
        <v>21</v>
      </c>
      <c r="I663" s="64" t="s">
        <v>443</v>
      </c>
      <c r="J663" s="63"/>
      <c r="K663" s="63"/>
      <c r="L663" s="65"/>
      <c r="M663" s="65">
        <f>SUM(M664,M671,M674,M676,M678)</f>
        <v>2523377000</v>
      </c>
      <c r="N663" s="327">
        <f>SUM(N664,N671,N674,N676,N678)</f>
        <v>0</v>
      </c>
      <c r="O663" s="213"/>
      <c r="P663" s="384" t="s">
        <v>507</v>
      </c>
      <c r="Q663" s="384" t="s">
        <v>508</v>
      </c>
      <c r="S663" s="223"/>
    </row>
    <row r="664" spans="1:19" ht="13.2" hidden="1" x14ac:dyDescent="0.25">
      <c r="A664" s="1" t="s">
        <v>444</v>
      </c>
      <c r="B664" s="45" t="s">
        <v>523</v>
      </c>
      <c r="C664" s="46" t="s">
        <v>24</v>
      </c>
      <c r="D664" s="45"/>
      <c r="E664" s="45"/>
      <c r="F664" s="47"/>
      <c r="G664" s="121">
        <f>SUM(G665:G670)</f>
        <v>129600000</v>
      </c>
      <c r="H664" s="149" t="s">
        <v>523</v>
      </c>
      <c r="I664" s="46" t="s">
        <v>24</v>
      </c>
      <c r="J664" s="45"/>
      <c r="K664" s="45"/>
      <c r="L664" s="47"/>
      <c r="M664" s="47">
        <f>SUM(M665:M670)</f>
        <v>129600000</v>
      </c>
      <c r="N664" s="323">
        <f>SUM(N665:N670)</f>
        <v>0</v>
      </c>
      <c r="O664" s="208"/>
      <c r="P664" s="180"/>
      <c r="Q664" s="180"/>
      <c r="R664" s="4" t="s">
        <v>433</v>
      </c>
      <c r="S664" s="223" t="s">
        <v>508</v>
      </c>
    </row>
    <row r="665" spans="1:19" ht="13.2" hidden="1" x14ac:dyDescent="0.25">
      <c r="A665" s="1" t="s">
        <v>445</v>
      </c>
      <c r="B665" s="48"/>
      <c r="C665" s="49" t="s">
        <v>554</v>
      </c>
      <c r="D665" s="48">
        <v>400</v>
      </c>
      <c r="E665" s="48" t="s">
        <v>26</v>
      </c>
      <c r="F665" s="50">
        <v>70000</v>
      </c>
      <c r="G665" s="122">
        <f t="shared" ref="G665:G670" si="29">ROUNDDOWN(D665*F665,-3)</f>
        <v>28000000</v>
      </c>
      <c r="H665" s="150"/>
      <c r="I665" s="49" t="s">
        <v>554</v>
      </c>
      <c r="J665" s="48">
        <v>400</v>
      </c>
      <c r="K665" s="48" t="s">
        <v>26</v>
      </c>
      <c r="L665" s="50">
        <v>70000</v>
      </c>
      <c r="M665" s="50">
        <f t="shared" ref="M665:M670" si="30">ROUNDDOWN(J665*L665,-3)</f>
        <v>28000000</v>
      </c>
      <c r="N665" s="247">
        <f>Matrik[[#This Row],[JUMLAH]]-Matrik[[#This Row],[JUMLAH ]]</f>
        <v>0</v>
      </c>
      <c r="O665" s="178" t="str">
        <f t="shared" ref="O665:O670" si="31">IF(AND(ISBLANK(H665),N665&lt;&gt;0),"Rev","")</f>
        <v/>
      </c>
      <c r="P665" s="180"/>
      <c r="Q665" s="180"/>
    </row>
    <row r="666" spans="1:19" ht="13.2" hidden="1" x14ac:dyDescent="0.25">
      <c r="A666" s="1" t="s">
        <v>446</v>
      </c>
      <c r="B666" s="48"/>
      <c r="C666" s="49" t="s">
        <v>555</v>
      </c>
      <c r="D666" s="48">
        <v>8</v>
      </c>
      <c r="E666" s="48" t="s">
        <v>120</v>
      </c>
      <c r="F666" s="50">
        <v>1500000</v>
      </c>
      <c r="G666" s="122">
        <f t="shared" si="29"/>
        <v>12000000</v>
      </c>
      <c r="H666" s="150"/>
      <c r="I666" s="49" t="s">
        <v>555</v>
      </c>
      <c r="J666" s="48">
        <v>8</v>
      </c>
      <c r="K666" s="48" t="s">
        <v>120</v>
      </c>
      <c r="L666" s="50">
        <v>1500000</v>
      </c>
      <c r="M666" s="50">
        <f t="shared" si="30"/>
        <v>12000000</v>
      </c>
      <c r="N666" s="247">
        <f>Matrik[[#This Row],[JUMLAH]]-Matrik[[#This Row],[JUMLAH ]]</f>
        <v>0</v>
      </c>
      <c r="O666" s="178" t="str">
        <f t="shared" si="31"/>
        <v/>
      </c>
      <c r="P666" s="180"/>
      <c r="Q666" s="180"/>
    </row>
    <row r="667" spans="1:19" ht="13.2" hidden="1" x14ac:dyDescent="0.25">
      <c r="A667" s="1" t="s">
        <v>447</v>
      </c>
      <c r="B667" s="48"/>
      <c r="C667" s="49" t="s">
        <v>556</v>
      </c>
      <c r="D667" s="48">
        <v>8</v>
      </c>
      <c r="E667" s="48" t="s">
        <v>120</v>
      </c>
      <c r="F667" s="50">
        <v>1500000</v>
      </c>
      <c r="G667" s="122">
        <f t="shared" si="29"/>
        <v>12000000</v>
      </c>
      <c r="H667" s="150"/>
      <c r="I667" s="49" t="s">
        <v>556</v>
      </c>
      <c r="J667" s="48">
        <v>8</v>
      </c>
      <c r="K667" s="48" t="s">
        <v>120</v>
      </c>
      <c r="L667" s="50">
        <v>1500000</v>
      </c>
      <c r="M667" s="50">
        <f t="shared" si="30"/>
        <v>12000000</v>
      </c>
      <c r="N667" s="247">
        <f>Matrik[[#This Row],[JUMLAH]]-Matrik[[#This Row],[JUMLAH ]]</f>
        <v>0</v>
      </c>
      <c r="O667" s="178" t="str">
        <f t="shared" si="31"/>
        <v/>
      </c>
      <c r="P667" s="180"/>
      <c r="Q667" s="180"/>
    </row>
    <row r="668" spans="1:19" ht="13.2" hidden="1" x14ac:dyDescent="0.25">
      <c r="A668" s="1" t="s">
        <v>448</v>
      </c>
      <c r="B668" s="48"/>
      <c r="C668" s="49" t="s">
        <v>557</v>
      </c>
      <c r="D668" s="48">
        <v>8</v>
      </c>
      <c r="E668" s="48" t="s">
        <v>120</v>
      </c>
      <c r="F668" s="50">
        <v>1000000</v>
      </c>
      <c r="G668" s="122">
        <f t="shared" si="29"/>
        <v>8000000</v>
      </c>
      <c r="H668" s="150"/>
      <c r="I668" s="49" t="s">
        <v>557</v>
      </c>
      <c r="J668" s="48">
        <v>8</v>
      </c>
      <c r="K668" s="48" t="s">
        <v>120</v>
      </c>
      <c r="L668" s="50">
        <v>1000000</v>
      </c>
      <c r="M668" s="50">
        <f t="shared" si="30"/>
        <v>8000000</v>
      </c>
      <c r="N668" s="247">
        <f>Matrik[[#This Row],[JUMLAH]]-Matrik[[#This Row],[JUMLAH ]]</f>
        <v>0</v>
      </c>
      <c r="O668" s="178" t="str">
        <f t="shared" si="31"/>
        <v/>
      </c>
      <c r="P668" s="180"/>
      <c r="Q668" s="180"/>
    </row>
    <row r="669" spans="1:19" ht="13.2" hidden="1" x14ac:dyDescent="0.25">
      <c r="A669" s="1" t="s">
        <v>449</v>
      </c>
      <c r="B669" s="48"/>
      <c r="C669" s="49" t="s">
        <v>925</v>
      </c>
      <c r="D669" s="48">
        <v>120</v>
      </c>
      <c r="E669" s="48" t="s">
        <v>55</v>
      </c>
      <c r="F669" s="50">
        <v>280000</v>
      </c>
      <c r="G669" s="122">
        <f t="shared" si="29"/>
        <v>33600000</v>
      </c>
      <c r="H669" s="150"/>
      <c r="I669" s="49" t="s">
        <v>925</v>
      </c>
      <c r="J669" s="48">
        <v>120</v>
      </c>
      <c r="K669" s="48" t="s">
        <v>55</v>
      </c>
      <c r="L669" s="50">
        <v>280000</v>
      </c>
      <c r="M669" s="50">
        <f t="shared" si="30"/>
        <v>33600000</v>
      </c>
      <c r="N669" s="247">
        <f>Matrik[[#This Row],[JUMLAH]]-Matrik[[#This Row],[JUMLAH ]]</f>
        <v>0</v>
      </c>
      <c r="O669" s="178" t="str">
        <f t="shared" si="31"/>
        <v/>
      </c>
      <c r="P669" s="180"/>
      <c r="Q669" s="180"/>
    </row>
    <row r="670" spans="1:19" ht="13.2" hidden="1" x14ac:dyDescent="0.25">
      <c r="A670" s="1" t="s">
        <v>926</v>
      </c>
      <c r="B670" s="48"/>
      <c r="C670" s="49" t="s">
        <v>927</v>
      </c>
      <c r="D670" s="48">
        <v>90</v>
      </c>
      <c r="E670" s="48" t="s">
        <v>59</v>
      </c>
      <c r="F670" s="50">
        <v>400000</v>
      </c>
      <c r="G670" s="122">
        <f t="shared" si="29"/>
        <v>36000000</v>
      </c>
      <c r="H670" s="150"/>
      <c r="I670" s="49" t="s">
        <v>927</v>
      </c>
      <c r="J670" s="48">
        <v>90</v>
      </c>
      <c r="K670" s="48" t="s">
        <v>59</v>
      </c>
      <c r="L670" s="50">
        <v>400000</v>
      </c>
      <c r="M670" s="50">
        <f t="shared" si="30"/>
        <v>36000000</v>
      </c>
      <c r="N670" s="247">
        <f>Matrik[[#This Row],[JUMLAH]]-Matrik[[#This Row],[JUMLAH ]]</f>
        <v>0</v>
      </c>
      <c r="O670" s="178" t="str">
        <f t="shared" si="31"/>
        <v/>
      </c>
      <c r="P670" s="180"/>
      <c r="Q670" s="180"/>
    </row>
    <row r="671" spans="1:19" ht="13.2" hidden="1" x14ac:dyDescent="0.25">
      <c r="A671" s="1" t="s">
        <v>450</v>
      </c>
      <c r="B671" s="51" t="s">
        <v>524</v>
      </c>
      <c r="C671" s="52" t="s">
        <v>73</v>
      </c>
      <c r="D671" s="51"/>
      <c r="E671" s="51"/>
      <c r="F671" s="53"/>
      <c r="G671" s="123">
        <f>SUM(G672:G673)</f>
        <v>2072227000</v>
      </c>
      <c r="H671" s="151" t="s">
        <v>524</v>
      </c>
      <c r="I671" s="52" t="s">
        <v>73</v>
      </c>
      <c r="J671" s="51"/>
      <c r="K671" s="51"/>
      <c r="L671" s="53"/>
      <c r="M671" s="53">
        <f>SUM(M672:M673)</f>
        <v>2072227000</v>
      </c>
      <c r="N671" s="324">
        <f>SUM(N672:N673)</f>
        <v>0</v>
      </c>
      <c r="O671" s="209"/>
      <c r="P671" s="180"/>
      <c r="Q671" s="180"/>
      <c r="R671" s="4" t="s">
        <v>433</v>
      </c>
      <c r="S671" s="223" t="s">
        <v>508</v>
      </c>
    </row>
    <row r="672" spans="1:19" ht="13.2" hidden="1" x14ac:dyDescent="0.25">
      <c r="A672" s="1" t="s">
        <v>451</v>
      </c>
      <c r="B672" s="48"/>
      <c r="C672" s="49" t="s">
        <v>928</v>
      </c>
      <c r="D672" s="48">
        <v>89</v>
      </c>
      <c r="E672" s="48" t="s">
        <v>26</v>
      </c>
      <c r="F672" s="50">
        <v>23280641</v>
      </c>
      <c r="G672" s="122">
        <f>ROUNDDOWN(D672*F672,-3)</f>
        <v>2071977000</v>
      </c>
      <c r="H672" s="150"/>
      <c r="I672" s="49" t="s">
        <v>928</v>
      </c>
      <c r="J672" s="48">
        <v>89</v>
      </c>
      <c r="K672" s="48" t="s">
        <v>26</v>
      </c>
      <c r="L672" s="50">
        <v>23280641</v>
      </c>
      <c r="M672" s="50">
        <f>ROUNDDOWN(J672*L672,-3)</f>
        <v>2071977000</v>
      </c>
      <c r="N672" s="247">
        <f>Matrik[[#This Row],[JUMLAH]]-Matrik[[#This Row],[JUMLAH ]]</f>
        <v>0</v>
      </c>
      <c r="O672" s="178" t="str">
        <f>IF(AND(ISBLANK(H672),N672&lt;&gt;0),"Rev","")</f>
        <v/>
      </c>
      <c r="P672" s="180"/>
      <c r="Q672" s="180"/>
    </row>
    <row r="673" spans="1:19" ht="13.2" hidden="1" x14ac:dyDescent="0.25">
      <c r="A673" s="1" t="s">
        <v>452</v>
      </c>
      <c r="B673" s="48"/>
      <c r="C673" s="49" t="s">
        <v>929</v>
      </c>
      <c r="D673" s="48">
        <v>1</v>
      </c>
      <c r="E673" s="48" t="s">
        <v>120</v>
      </c>
      <c r="F673" s="50">
        <v>250000</v>
      </c>
      <c r="G673" s="122">
        <f>ROUNDDOWN(D673*F673,-3)</f>
        <v>250000</v>
      </c>
      <c r="H673" s="150"/>
      <c r="I673" s="49" t="s">
        <v>929</v>
      </c>
      <c r="J673" s="48">
        <v>1</v>
      </c>
      <c r="K673" s="48" t="s">
        <v>120</v>
      </c>
      <c r="L673" s="50">
        <v>250000</v>
      </c>
      <c r="M673" s="50">
        <f>ROUNDDOWN(J673*L673,-3)</f>
        <v>250000</v>
      </c>
      <c r="N673" s="247">
        <f>Matrik[[#This Row],[JUMLAH]]-Matrik[[#This Row],[JUMLAH ]]</f>
        <v>0</v>
      </c>
      <c r="O673" s="178" t="str">
        <f>IF(AND(ISBLANK(H673),N673&lt;&gt;0),"Rev","")</f>
        <v/>
      </c>
      <c r="P673" s="180"/>
      <c r="Q673" s="180"/>
    </row>
    <row r="674" spans="1:19" ht="13.2" hidden="1" x14ac:dyDescent="0.25">
      <c r="A674" s="1" t="s">
        <v>453</v>
      </c>
      <c r="B674" s="51" t="s">
        <v>528</v>
      </c>
      <c r="C674" s="52" t="s">
        <v>31</v>
      </c>
      <c r="D674" s="51"/>
      <c r="E674" s="51"/>
      <c r="F674" s="53"/>
      <c r="G674" s="123">
        <f>G675</f>
        <v>10000000</v>
      </c>
      <c r="H674" s="151" t="s">
        <v>528</v>
      </c>
      <c r="I674" s="52" t="s">
        <v>31</v>
      </c>
      <c r="J674" s="51"/>
      <c r="K674" s="51"/>
      <c r="L674" s="53"/>
      <c r="M674" s="53">
        <f>M675</f>
        <v>10000000</v>
      </c>
      <c r="N674" s="324">
        <f>N675</f>
        <v>0</v>
      </c>
      <c r="O674" s="209"/>
      <c r="P674" s="180"/>
      <c r="Q674" s="180"/>
      <c r="R674" s="4" t="s">
        <v>433</v>
      </c>
      <c r="S674" s="223" t="s">
        <v>508</v>
      </c>
    </row>
    <row r="675" spans="1:19" ht="13.2" hidden="1" x14ac:dyDescent="0.25">
      <c r="A675" s="1" t="s">
        <v>454</v>
      </c>
      <c r="B675" s="48"/>
      <c r="C675" s="49" t="s">
        <v>558</v>
      </c>
      <c r="D675" s="48">
        <v>10</v>
      </c>
      <c r="E675" s="48" t="s">
        <v>33</v>
      </c>
      <c r="F675" s="50">
        <v>1000000</v>
      </c>
      <c r="G675" s="122">
        <f>ROUNDDOWN(D675*F675,-3)</f>
        <v>10000000</v>
      </c>
      <c r="H675" s="150"/>
      <c r="I675" s="49" t="s">
        <v>558</v>
      </c>
      <c r="J675" s="48">
        <v>10</v>
      </c>
      <c r="K675" s="48" t="s">
        <v>33</v>
      </c>
      <c r="L675" s="50">
        <v>1000000</v>
      </c>
      <c r="M675" s="50">
        <f>ROUNDDOWN(J675*L675,-3)</f>
        <v>10000000</v>
      </c>
      <c r="N675" s="247">
        <f>Matrik[[#This Row],[JUMLAH]]-Matrik[[#This Row],[JUMLAH ]]</f>
        <v>0</v>
      </c>
      <c r="O675" s="178" t="str">
        <f>IF(AND(ISBLANK(H675),N675&lt;&gt;0),"Rev","")</f>
        <v/>
      </c>
      <c r="P675" s="180"/>
      <c r="Q675" s="180"/>
    </row>
    <row r="676" spans="1:19" ht="13.2" hidden="1" x14ac:dyDescent="0.25">
      <c r="A676" s="1" t="s">
        <v>455</v>
      </c>
      <c r="B676" s="51" t="s">
        <v>930</v>
      </c>
      <c r="C676" s="52" t="s">
        <v>185</v>
      </c>
      <c r="D676" s="51"/>
      <c r="E676" s="51"/>
      <c r="F676" s="53"/>
      <c r="G676" s="123">
        <f>G677</f>
        <v>76950000</v>
      </c>
      <c r="H676" s="151" t="s">
        <v>930</v>
      </c>
      <c r="I676" s="52" t="s">
        <v>185</v>
      </c>
      <c r="J676" s="51"/>
      <c r="K676" s="51"/>
      <c r="L676" s="53"/>
      <c r="M676" s="53">
        <f>M677</f>
        <v>76950000</v>
      </c>
      <c r="N676" s="324">
        <f>N677</f>
        <v>0</v>
      </c>
      <c r="O676" s="209"/>
      <c r="P676" s="180"/>
      <c r="Q676" s="180"/>
      <c r="R676" s="4" t="s">
        <v>433</v>
      </c>
      <c r="S676" s="223" t="s">
        <v>508</v>
      </c>
    </row>
    <row r="677" spans="1:19" ht="13.2" hidden="1" x14ac:dyDescent="0.25">
      <c r="A677" s="22" t="s">
        <v>456</v>
      </c>
      <c r="B677" s="48"/>
      <c r="C677" s="49" t="s">
        <v>931</v>
      </c>
      <c r="D677" s="48">
        <v>90</v>
      </c>
      <c r="E677" s="48" t="s">
        <v>26</v>
      </c>
      <c r="F677" s="50">
        <v>855000</v>
      </c>
      <c r="G677" s="122">
        <f>ROUNDDOWN(D677*F677,-3)</f>
        <v>76950000</v>
      </c>
      <c r="H677" s="150"/>
      <c r="I677" s="49" t="s">
        <v>931</v>
      </c>
      <c r="J677" s="48">
        <v>90</v>
      </c>
      <c r="K677" s="48" t="s">
        <v>26</v>
      </c>
      <c r="L677" s="50">
        <v>855000</v>
      </c>
      <c r="M677" s="50">
        <f>ROUNDDOWN(J677*L677,-3)</f>
        <v>76950000</v>
      </c>
      <c r="N677" s="247">
        <f>Matrik[[#This Row],[JUMLAH]]-Matrik[[#This Row],[JUMLAH ]]</f>
        <v>0</v>
      </c>
      <c r="O677" s="178" t="str">
        <f>IF(AND(ISBLANK(H677),N677&lt;&gt;0),"Rev","")</f>
        <v/>
      </c>
      <c r="P677" s="180"/>
      <c r="Q677" s="180"/>
    </row>
    <row r="678" spans="1:19" ht="13.2" hidden="1" x14ac:dyDescent="0.25">
      <c r="A678" s="1" t="s">
        <v>457</v>
      </c>
      <c r="B678" s="57" t="s">
        <v>525</v>
      </c>
      <c r="C678" s="58" t="s">
        <v>35</v>
      </c>
      <c r="D678" s="57"/>
      <c r="E678" s="57"/>
      <c r="F678" s="59"/>
      <c r="G678" s="125">
        <f>SUM(G679:G680)</f>
        <v>234600000</v>
      </c>
      <c r="H678" s="153" t="s">
        <v>525</v>
      </c>
      <c r="I678" s="58" t="s">
        <v>35</v>
      </c>
      <c r="J678" s="57"/>
      <c r="K678" s="57"/>
      <c r="L678" s="59"/>
      <c r="M678" s="59">
        <f>SUM(M679:M680)</f>
        <v>234600000</v>
      </c>
      <c r="N678" s="325">
        <f>SUM(N679:N680)</f>
        <v>0</v>
      </c>
      <c r="O678" s="211"/>
      <c r="P678" s="180"/>
      <c r="Q678" s="180"/>
      <c r="R678" s="4" t="s">
        <v>433</v>
      </c>
      <c r="S678" s="223" t="s">
        <v>508</v>
      </c>
    </row>
    <row r="679" spans="1:19" ht="26.4" hidden="1" x14ac:dyDescent="0.25">
      <c r="A679" s="1" t="s">
        <v>458</v>
      </c>
      <c r="B679" s="48"/>
      <c r="C679" s="49" t="s">
        <v>932</v>
      </c>
      <c r="D679" s="48">
        <v>20</v>
      </c>
      <c r="E679" s="48" t="s">
        <v>26</v>
      </c>
      <c r="F679" s="50">
        <v>5500000</v>
      </c>
      <c r="G679" s="122">
        <f>ROUNDDOWN(D679*F679,-3)</f>
        <v>110000000</v>
      </c>
      <c r="H679" s="150"/>
      <c r="I679" s="49" t="s">
        <v>932</v>
      </c>
      <c r="J679" s="48">
        <v>20</v>
      </c>
      <c r="K679" s="48" t="s">
        <v>26</v>
      </c>
      <c r="L679" s="50">
        <v>5500000</v>
      </c>
      <c r="M679" s="50">
        <f>ROUNDDOWN(J679*L679,-3)</f>
        <v>110000000</v>
      </c>
      <c r="N679" s="247">
        <f>Matrik[[#This Row],[JUMLAH]]-Matrik[[#This Row],[JUMLAH ]]</f>
        <v>0</v>
      </c>
      <c r="O679" s="178" t="str">
        <f>IF(AND(ISBLANK(H679),N679&lt;&gt;0),"Rev","")</f>
        <v/>
      </c>
      <c r="P679" s="180"/>
      <c r="Q679" s="180"/>
    </row>
    <row r="680" spans="1:19" ht="13.2" hidden="1" x14ac:dyDescent="0.25">
      <c r="A680" s="1" t="s">
        <v>459</v>
      </c>
      <c r="B680" s="48"/>
      <c r="C680" s="49" t="s">
        <v>933</v>
      </c>
      <c r="D680" s="48">
        <v>89</v>
      </c>
      <c r="E680" s="48" t="s">
        <v>26</v>
      </c>
      <c r="F680" s="50">
        <v>1400000</v>
      </c>
      <c r="G680" s="122">
        <f>ROUNDDOWN(D680*F680,-3)</f>
        <v>124600000</v>
      </c>
      <c r="H680" s="150"/>
      <c r="I680" s="49" t="s">
        <v>933</v>
      </c>
      <c r="J680" s="48">
        <v>89</v>
      </c>
      <c r="K680" s="48" t="s">
        <v>26</v>
      </c>
      <c r="L680" s="50">
        <v>1400000</v>
      </c>
      <c r="M680" s="50">
        <f>ROUNDDOWN(J680*L680,-3)</f>
        <v>124600000</v>
      </c>
      <c r="N680" s="247">
        <f>Matrik[[#This Row],[JUMLAH]]-Matrik[[#This Row],[JUMLAH ]]</f>
        <v>0</v>
      </c>
      <c r="O680" s="178" t="str">
        <f>IF(AND(ISBLANK(H680),N680&lt;&gt;0),"Rev","")</f>
        <v/>
      </c>
      <c r="P680" s="180"/>
      <c r="Q680" s="180"/>
    </row>
    <row r="681" spans="1:19" ht="13.2" hidden="1" x14ac:dyDescent="0.25">
      <c r="A681" s="1" t="s">
        <v>460</v>
      </c>
      <c r="B681" s="63" t="s">
        <v>38</v>
      </c>
      <c r="C681" s="64" t="s">
        <v>461</v>
      </c>
      <c r="D681" s="63"/>
      <c r="E681" s="63"/>
      <c r="F681" s="65"/>
      <c r="G681" s="127">
        <f>SUM(G682,G689,G692,G694,G697)</f>
        <v>5699412000</v>
      </c>
      <c r="H681" s="155" t="s">
        <v>38</v>
      </c>
      <c r="I681" s="64" t="s">
        <v>461</v>
      </c>
      <c r="J681" s="63"/>
      <c r="K681" s="63"/>
      <c r="L681" s="65"/>
      <c r="M681" s="65">
        <f>SUM(M682,M689,M692,M694,M697)</f>
        <v>5699412000</v>
      </c>
      <c r="N681" s="327">
        <f>SUM(N682,N689,N692,N694,N697)</f>
        <v>0</v>
      </c>
      <c r="O681" s="213"/>
      <c r="P681" s="384" t="s">
        <v>507</v>
      </c>
      <c r="Q681" s="384" t="s">
        <v>508</v>
      </c>
      <c r="S681" s="223"/>
    </row>
    <row r="682" spans="1:19" ht="13.2" hidden="1" x14ac:dyDescent="0.25">
      <c r="A682" s="1" t="s">
        <v>462</v>
      </c>
      <c r="B682" s="45" t="s">
        <v>523</v>
      </c>
      <c r="C682" s="46" t="s">
        <v>24</v>
      </c>
      <c r="D682" s="45"/>
      <c r="E682" s="45"/>
      <c r="F682" s="47"/>
      <c r="G682" s="121">
        <f>SUM(G683:G688)</f>
        <v>64620000</v>
      </c>
      <c r="H682" s="149" t="s">
        <v>523</v>
      </c>
      <c r="I682" s="46" t="s">
        <v>24</v>
      </c>
      <c r="J682" s="45"/>
      <c r="K682" s="45"/>
      <c r="L682" s="47"/>
      <c r="M682" s="47">
        <f>SUM(M683:M688)</f>
        <v>64620000</v>
      </c>
      <c r="N682" s="323">
        <f>SUM(N683:N688)</f>
        <v>0</v>
      </c>
      <c r="O682" s="208"/>
      <c r="P682" s="180"/>
      <c r="Q682" s="180"/>
      <c r="R682" s="4" t="s">
        <v>433</v>
      </c>
      <c r="S682" s="223" t="s">
        <v>508</v>
      </c>
    </row>
    <row r="683" spans="1:19" ht="13.2" hidden="1" x14ac:dyDescent="0.25">
      <c r="A683" s="1" t="s">
        <v>463</v>
      </c>
      <c r="B683" s="48"/>
      <c r="C683" s="49" t="s">
        <v>554</v>
      </c>
      <c r="D683" s="48">
        <v>100</v>
      </c>
      <c r="E683" s="48" t="s">
        <v>26</v>
      </c>
      <c r="F683" s="50">
        <v>70000</v>
      </c>
      <c r="G683" s="122">
        <f t="shared" ref="G683:G688" si="32">ROUNDDOWN(D683*F683,-3)</f>
        <v>7000000</v>
      </c>
      <c r="H683" s="150"/>
      <c r="I683" s="49" t="s">
        <v>554</v>
      </c>
      <c r="J683" s="48">
        <v>100</v>
      </c>
      <c r="K683" s="48" t="s">
        <v>26</v>
      </c>
      <c r="L683" s="50">
        <v>70000</v>
      </c>
      <c r="M683" s="50">
        <f t="shared" ref="M683:M688" si="33">ROUNDDOWN(J683*L683,-3)</f>
        <v>7000000</v>
      </c>
      <c r="N683" s="247">
        <f>Matrik[[#This Row],[JUMLAH]]-Matrik[[#This Row],[JUMLAH ]]</f>
        <v>0</v>
      </c>
      <c r="O683" s="178" t="str">
        <f t="shared" ref="O683:O688" si="34">IF(AND(ISBLANK(H683),N683&lt;&gt;0),"Rev","")</f>
        <v/>
      </c>
      <c r="P683" s="180"/>
      <c r="Q683" s="180"/>
    </row>
    <row r="684" spans="1:19" ht="13.2" hidden="1" x14ac:dyDescent="0.25">
      <c r="A684" s="1" t="s">
        <v>464</v>
      </c>
      <c r="B684" s="48"/>
      <c r="C684" s="49" t="s">
        <v>555</v>
      </c>
      <c r="D684" s="48">
        <v>8</v>
      </c>
      <c r="E684" s="48" t="s">
        <v>120</v>
      </c>
      <c r="F684" s="50">
        <v>1500000</v>
      </c>
      <c r="G684" s="122">
        <f t="shared" si="32"/>
        <v>12000000</v>
      </c>
      <c r="H684" s="150"/>
      <c r="I684" s="49" t="s">
        <v>555</v>
      </c>
      <c r="J684" s="48">
        <v>8</v>
      </c>
      <c r="K684" s="48" t="s">
        <v>120</v>
      </c>
      <c r="L684" s="50">
        <v>1500000</v>
      </c>
      <c r="M684" s="50">
        <f t="shared" si="33"/>
        <v>12000000</v>
      </c>
      <c r="N684" s="247">
        <f>Matrik[[#This Row],[JUMLAH]]-Matrik[[#This Row],[JUMLAH ]]</f>
        <v>0</v>
      </c>
      <c r="O684" s="178" t="str">
        <f t="shared" si="34"/>
        <v/>
      </c>
      <c r="P684" s="180"/>
      <c r="Q684" s="180"/>
    </row>
    <row r="685" spans="1:19" ht="13.2" hidden="1" x14ac:dyDescent="0.25">
      <c r="A685" s="1" t="s">
        <v>465</v>
      </c>
      <c r="B685" s="48"/>
      <c r="C685" s="49" t="s">
        <v>556</v>
      </c>
      <c r="D685" s="48">
        <v>8</v>
      </c>
      <c r="E685" s="48" t="s">
        <v>120</v>
      </c>
      <c r="F685" s="50">
        <v>1500000</v>
      </c>
      <c r="G685" s="122">
        <f t="shared" si="32"/>
        <v>12000000</v>
      </c>
      <c r="H685" s="150"/>
      <c r="I685" s="49" t="s">
        <v>556</v>
      </c>
      <c r="J685" s="48">
        <v>8</v>
      </c>
      <c r="K685" s="48" t="s">
        <v>120</v>
      </c>
      <c r="L685" s="50">
        <v>1500000</v>
      </c>
      <c r="M685" s="50">
        <f t="shared" si="33"/>
        <v>12000000</v>
      </c>
      <c r="N685" s="247">
        <f>Matrik[[#This Row],[JUMLAH]]-Matrik[[#This Row],[JUMLAH ]]</f>
        <v>0</v>
      </c>
      <c r="O685" s="178" t="str">
        <f t="shared" si="34"/>
        <v/>
      </c>
      <c r="P685" s="180"/>
      <c r="Q685" s="180"/>
    </row>
    <row r="686" spans="1:19" ht="15" hidden="1" x14ac:dyDescent="0.25">
      <c r="A686" s="1" t="s">
        <v>466</v>
      </c>
      <c r="B686" s="48"/>
      <c r="C686" s="49" t="s">
        <v>557</v>
      </c>
      <c r="D686" s="48">
        <v>8</v>
      </c>
      <c r="E686" s="112" t="s">
        <v>120</v>
      </c>
      <c r="F686" s="50">
        <v>1000000</v>
      </c>
      <c r="G686" s="122">
        <f t="shared" si="32"/>
        <v>8000000</v>
      </c>
      <c r="H686" s="150"/>
      <c r="I686" s="49" t="s">
        <v>557</v>
      </c>
      <c r="J686" s="48">
        <v>8</v>
      </c>
      <c r="K686" s="48" t="s">
        <v>120</v>
      </c>
      <c r="L686" s="50">
        <v>1000000</v>
      </c>
      <c r="M686" s="50">
        <f t="shared" si="33"/>
        <v>8000000</v>
      </c>
      <c r="N686" s="247">
        <f>Matrik[[#This Row],[JUMLAH]]-Matrik[[#This Row],[JUMLAH ]]</f>
        <v>0</v>
      </c>
      <c r="O686" s="178" t="str">
        <f t="shared" si="34"/>
        <v/>
      </c>
      <c r="P686" s="180"/>
      <c r="Q686" s="180"/>
    </row>
    <row r="687" spans="1:19" ht="15" hidden="1" x14ac:dyDescent="0.25">
      <c r="A687" s="1" t="s">
        <v>467</v>
      </c>
      <c r="B687" s="48"/>
      <c r="C687" s="49" t="s">
        <v>829</v>
      </c>
      <c r="D687" s="48">
        <v>30</v>
      </c>
      <c r="E687" s="112" t="s">
        <v>59</v>
      </c>
      <c r="F687" s="50">
        <v>350000</v>
      </c>
      <c r="G687" s="122">
        <f t="shared" si="32"/>
        <v>10500000</v>
      </c>
      <c r="H687" s="150"/>
      <c r="I687" s="49" t="s">
        <v>829</v>
      </c>
      <c r="J687" s="48">
        <v>30</v>
      </c>
      <c r="K687" s="48" t="s">
        <v>59</v>
      </c>
      <c r="L687" s="50">
        <v>350000</v>
      </c>
      <c r="M687" s="50">
        <f t="shared" si="33"/>
        <v>10500000</v>
      </c>
      <c r="N687" s="247">
        <f>Matrik[[#This Row],[JUMLAH]]-Matrik[[#This Row],[JUMLAH ]]</f>
        <v>0</v>
      </c>
      <c r="O687" s="178" t="str">
        <f t="shared" si="34"/>
        <v/>
      </c>
      <c r="P687" s="180"/>
      <c r="Q687" s="180"/>
    </row>
    <row r="688" spans="1:19" ht="15" hidden="1" x14ac:dyDescent="0.25">
      <c r="A688" s="1" t="s">
        <v>934</v>
      </c>
      <c r="B688" s="48"/>
      <c r="C688" s="49" t="s">
        <v>831</v>
      </c>
      <c r="D688" s="48">
        <v>54</v>
      </c>
      <c r="E688" s="112" t="s">
        <v>935</v>
      </c>
      <c r="F688" s="50">
        <v>280000</v>
      </c>
      <c r="G688" s="122">
        <f t="shared" si="32"/>
        <v>15120000</v>
      </c>
      <c r="H688" s="150"/>
      <c r="I688" s="49" t="s">
        <v>831</v>
      </c>
      <c r="J688" s="48">
        <v>54</v>
      </c>
      <c r="K688" s="48" t="s">
        <v>935</v>
      </c>
      <c r="L688" s="50">
        <v>280000</v>
      </c>
      <c r="M688" s="50">
        <f t="shared" si="33"/>
        <v>15120000</v>
      </c>
      <c r="N688" s="247">
        <f>Matrik[[#This Row],[JUMLAH]]-Matrik[[#This Row],[JUMLAH ]]</f>
        <v>0</v>
      </c>
      <c r="O688" s="178" t="str">
        <f t="shared" si="34"/>
        <v/>
      </c>
      <c r="P688" s="180"/>
      <c r="Q688" s="180"/>
    </row>
    <row r="689" spans="1:19" ht="15.6" hidden="1" x14ac:dyDescent="0.25">
      <c r="A689" s="1" t="s">
        <v>468</v>
      </c>
      <c r="B689" s="51" t="s">
        <v>524</v>
      </c>
      <c r="C689" s="52" t="s">
        <v>73</v>
      </c>
      <c r="D689" s="51"/>
      <c r="E689" s="113"/>
      <c r="F689" s="53"/>
      <c r="G689" s="123">
        <f>SUM(G690:G691)</f>
        <v>5257592000</v>
      </c>
      <c r="H689" s="151" t="s">
        <v>524</v>
      </c>
      <c r="I689" s="52" t="s">
        <v>73</v>
      </c>
      <c r="J689" s="51"/>
      <c r="K689" s="48"/>
      <c r="L689" s="53"/>
      <c r="M689" s="53">
        <f>SUM(M690:M691)</f>
        <v>5257592000</v>
      </c>
      <c r="N689" s="324">
        <f>SUM(N690:N691)</f>
        <v>0</v>
      </c>
      <c r="O689" s="209"/>
      <c r="P689" s="180"/>
      <c r="Q689" s="180"/>
      <c r="R689" s="4" t="s">
        <v>433</v>
      </c>
      <c r="S689" s="223" t="s">
        <v>508</v>
      </c>
    </row>
    <row r="690" spans="1:19" ht="15" hidden="1" x14ac:dyDescent="0.25">
      <c r="A690" s="1" t="s">
        <v>469</v>
      </c>
      <c r="B690" s="48"/>
      <c r="C690" s="49" t="s">
        <v>928</v>
      </c>
      <c r="D690" s="48">
        <v>101</v>
      </c>
      <c r="E690" s="112" t="s">
        <v>26</v>
      </c>
      <c r="F690" s="50">
        <v>52047941</v>
      </c>
      <c r="G690" s="122">
        <f>ROUNDDOWN(D690*F690,-3)</f>
        <v>5256842000</v>
      </c>
      <c r="H690" s="150"/>
      <c r="I690" s="49" t="s">
        <v>928</v>
      </c>
      <c r="J690" s="48">
        <v>101</v>
      </c>
      <c r="K690" s="48" t="s">
        <v>26</v>
      </c>
      <c r="L690" s="50">
        <v>52047941</v>
      </c>
      <c r="M690" s="50">
        <f>ROUNDDOWN(J690*L690,-3)</f>
        <v>5256842000</v>
      </c>
      <c r="N690" s="247">
        <f>Matrik[[#This Row],[JUMLAH]]-Matrik[[#This Row],[JUMLAH ]]</f>
        <v>0</v>
      </c>
      <c r="O690" s="178" t="str">
        <f>IF(AND(ISBLANK(H690),N690&lt;&gt;0),"Rev","")</f>
        <v/>
      </c>
      <c r="P690" s="180"/>
      <c r="Q690" s="180"/>
    </row>
    <row r="691" spans="1:19" ht="15" hidden="1" x14ac:dyDescent="0.25">
      <c r="A691" s="1" t="s">
        <v>470</v>
      </c>
      <c r="B691" s="48"/>
      <c r="C691" s="49" t="s">
        <v>929</v>
      </c>
      <c r="D691" s="48">
        <v>3</v>
      </c>
      <c r="E691" s="112" t="s">
        <v>120</v>
      </c>
      <c r="F691" s="50">
        <v>250000</v>
      </c>
      <c r="G691" s="122">
        <f>ROUNDDOWN(D691*F691,-3)</f>
        <v>750000</v>
      </c>
      <c r="H691" s="150"/>
      <c r="I691" s="49" t="s">
        <v>929</v>
      </c>
      <c r="J691" s="48">
        <v>3</v>
      </c>
      <c r="K691" s="48" t="s">
        <v>120</v>
      </c>
      <c r="L691" s="50">
        <v>250000</v>
      </c>
      <c r="M691" s="50">
        <f>ROUNDDOWN(J691*L691,-3)</f>
        <v>750000</v>
      </c>
      <c r="N691" s="247">
        <f>Matrik[[#This Row],[JUMLAH]]-Matrik[[#This Row],[JUMLAH ]]</f>
        <v>0</v>
      </c>
      <c r="O691" s="178" t="str">
        <f>IF(AND(ISBLANK(H691),N691&lt;&gt;0),"Rev","")</f>
        <v/>
      </c>
      <c r="P691" s="180"/>
      <c r="Q691" s="180"/>
    </row>
    <row r="692" spans="1:19" ht="15.6" hidden="1" x14ac:dyDescent="0.25">
      <c r="A692" s="1" t="s">
        <v>471</v>
      </c>
      <c r="B692" s="51" t="s">
        <v>528</v>
      </c>
      <c r="C692" s="52" t="s">
        <v>31</v>
      </c>
      <c r="D692" s="51"/>
      <c r="E692" s="113"/>
      <c r="F692" s="53"/>
      <c r="G692" s="123">
        <f>G693</f>
        <v>20000000</v>
      </c>
      <c r="H692" s="151" t="s">
        <v>528</v>
      </c>
      <c r="I692" s="52" t="s">
        <v>31</v>
      </c>
      <c r="J692" s="51"/>
      <c r="K692" s="48"/>
      <c r="L692" s="53"/>
      <c r="M692" s="53">
        <f>M693</f>
        <v>20000000</v>
      </c>
      <c r="N692" s="324">
        <f>N693</f>
        <v>0</v>
      </c>
      <c r="O692" s="209"/>
      <c r="P692" s="180"/>
      <c r="Q692" s="180"/>
      <c r="R692" s="4" t="s">
        <v>433</v>
      </c>
      <c r="S692" s="223" t="s">
        <v>508</v>
      </c>
    </row>
    <row r="693" spans="1:19" ht="15" hidden="1" x14ac:dyDescent="0.25">
      <c r="A693" s="1" t="s">
        <v>472</v>
      </c>
      <c r="B693" s="48"/>
      <c r="C693" s="49" t="s">
        <v>558</v>
      </c>
      <c r="D693" s="48">
        <v>20</v>
      </c>
      <c r="E693" s="112" t="s">
        <v>33</v>
      </c>
      <c r="F693" s="50">
        <v>1000000</v>
      </c>
      <c r="G693" s="122">
        <f>ROUNDDOWN(D693*F693,-3)</f>
        <v>20000000</v>
      </c>
      <c r="H693" s="150"/>
      <c r="I693" s="49" t="s">
        <v>558</v>
      </c>
      <c r="J693" s="48">
        <v>20</v>
      </c>
      <c r="K693" s="48" t="s">
        <v>33</v>
      </c>
      <c r="L693" s="50">
        <v>1000000</v>
      </c>
      <c r="M693" s="50">
        <f>ROUNDDOWN(J693*L693,-3)</f>
        <v>20000000</v>
      </c>
      <c r="N693" s="247">
        <f>Matrik[[#This Row],[JUMLAH]]-Matrik[[#This Row],[JUMLAH ]]</f>
        <v>0</v>
      </c>
      <c r="O693" s="178" t="str">
        <f>IF(AND(ISBLANK(H693),N693&lt;&gt;0),"Rev","")</f>
        <v/>
      </c>
      <c r="P693" s="180"/>
      <c r="Q693" s="180"/>
    </row>
    <row r="694" spans="1:19" ht="13.2" hidden="1" x14ac:dyDescent="0.25">
      <c r="A694" s="1" t="s">
        <v>473</v>
      </c>
      <c r="B694" s="51" t="s">
        <v>525</v>
      </c>
      <c r="C694" s="52" t="s">
        <v>35</v>
      </c>
      <c r="D694" s="51"/>
      <c r="E694" s="51"/>
      <c r="F694" s="53"/>
      <c r="G694" s="123">
        <f>SUM(G695:G696)</f>
        <v>152000000</v>
      </c>
      <c r="H694" s="151" t="s">
        <v>525</v>
      </c>
      <c r="I694" s="52" t="s">
        <v>35</v>
      </c>
      <c r="J694" s="51"/>
      <c r="K694" s="51"/>
      <c r="L694" s="53"/>
      <c r="M694" s="53">
        <f>SUM(M695:M696)</f>
        <v>152000000</v>
      </c>
      <c r="N694" s="324">
        <f>SUM(N695:N696)</f>
        <v>0</v>
      </c>
      <c r="O694" s="209"/>
      <c r="P694" s="180"/>
      <c r="Q694" s="180"/>
      <c r="R694" s="4" t="s">
        <v>433</v>
      </c>
      <c r="S694" s="223" t="s">
        <v>508</v>
      </c>
    </row>
    <row r="695" spans="1:19" ht="26.4" hidden="1" x14ac:dyDescent="0.25">
      <c r="A695" s="1" t="s">
        <v>474</v>
      </c>
      <c r="B695" s="48"/>
      <c r="C695" s="49" t="s">
        <v>932</v>
      </c>
      <c r="D695" s="48">
        <v>20</v>
      </c>
      <c r="E695" s="48" t="s">
        <v>26</v>
      </c>
      <c r="F695" s="50">
        <v>5500000</v>
      </c>
      <c r="G695" s="122">
        <f>ROUNDDOWN(D695*F695,-3)</f>
        <v>110000000</v>
      </c>
      <c r="H695" s="150"/>
      <c r="I695" s="49" t="s">
        <v>932</v>
      </c>
      <c r="J695" s="48">
        <v>20</v>
      </c>
      <c r="K695" s="48" t="s">
        <v>26</v>
      </c>
      <c r="L695" s="50">
        <v>5500000</v>
      </c>
      <c r="M695" s="50">
        <f>ROUNDDOWN(J695*L695,-3)</f>
        <v>110000000</v>
      </c>
      <c r="N695" s="247">
        <f>Matrik[[#This Row],[JUMLAH]]-Matrik[[#This Row],[JUMLAH ]]</f>
        <v>0</v>
      </c>
      <c r="O695" s="178" t="str">
        <f>IF(AND(ISBLANK(H695),N695&lt;&gt;0),"Rev","")</f>
        <v/>
      </c>
      <c r="P695" s="180"/>
      <c r="Q695" s="180"/>
    </row>
    <row r="696" spans="1:19" ht="13.2" hidden="1" x14ac:dyDescent="0.25">
      <c r="A696" s="1" t="s">
        <v>475</v>
      </c>
      <c r="B696" s="48"/>
      <c r="C696" s="49" t="s">
        <v>933</v>
      </c>
      <c r="D696" s="48">
        <v>28</v>
      </c>
      <c r="E696" s="48" t="s">
        <v>26</v>
      </c>
      <c r="F696" s="50">
        <v>1500000</v>
      </c>
      <c r="G696" s="122">
        <f>ROUNDDOWN(D696*F696,-3)</f>
        <v>42000000</v>
      </c>
      <c r="H696" s="150"/>
      <c r="I696" s="49" t="s">
        <v>933</v>
      </c>
      <c r="J696" s="48">
        <v>28</v>
      </c>
      <c r="K696" s="48" t="s">
        <v>26</v>
      </c>
      <c r="L696" s="50">
        <v>1500000</v>
      </c>
      <c r="M696" s="50">
        <f>ROUNDDOWN(J696*L696,-3)</f>
        <v>42000000</v>
      </c>
      <c r="N696" s="247">
        <f>Matrik[[#This Row],[JUMLAH]]-Matrik[[#This Row],[JUMLAH ]]</f>
        <v>0</v>
      </c>
      <c r="O696" s="178" t="str">
        <f>IF(AND(ISBLANK(H696),N696&lt;&gt;0),"Rev","")</f>
        <v/>
      </c>
      <c r="P696" s="180"/>
      <c r="Q696" s="180"/>
    </row>
    <row r="697" spans="1:19" ht="13.2" hidden="1" x14ac:dyDescent="0.25">
      <c r="A697" s="1" t="s">
        <v>476</v>
      </c>
      <c r="B697" s="51" t="s">
        <v>529</v>
      </c>
      <c r="C697" s="52" t="s">
        <v>477</v>
      </c>
      <c r="D697" s="51"/>
      <c r="E697" s="51"/>
      <c r="F697" s="53"/>
      <c r="G697" s="123">
        <f>SUM(G698:G700)</f>
        <v>205200000</v>
      </c>
      <c r="H697" s="151" t="s">
        <v>529</v>
      </c>
      <c r="I697" s="52" t="s">
        <v>477</v>
      </c>
      <c r="J697" s="51"/>
      <c r="K697" s="51"/>
      <c r="L697" s="53"/>
      <c r="M697" s="53">
        <f>SUM(M698:M700)</f>
        <v>205200000</v>
      </c>
      <c r="N697" s="324">
        <f>SUM(N698:N700)</f>
        <v>0</v>
      </c>
      <c r="O697" s="209"/>
      <c r="P697" s="180"/>
      <c r="Q697" s="180"/>
      <c r="R697" s="4" t="s">
        <v>433</v>
      </c>
      <c r="S697" s="223" t="s">
        <v>508</v>
      </c>
    </row>
    <row r="698" spans="1:19" ht="13.2" hidden="1" x14ac:dyDescent="0.25">
      <c r="A698" s="1" t="s">
        <v>478</v>
      </c>
      <c r="B698" s="48"/>
      <c r="C698" s="49" t="s">
        <v>936</v>
      </c>
      <c r="D698" s="48">
        <v>108</v>
      </c>
      <c r="E698" s="48" t="s">
        <v>479</v>
      </c>
      <c r="F698" s="50">
        <v>850000</v>
      </c>
      <c r="G698" s="122">
        <f>ROUNDDOWN(D698*F698,-3)</f>
        <v>91800000</v>
      </c>
      <c r="H698" s="150"/>
      <c r="I698" s="49" t="s">
        <v>936</v>
      </c>
      <c r="J698" s="48">
        <v>108</v>
      </c>
      <c r="K698" s="48" t="s">
        <v>479</v>
      </c>
      <c r="L698" s="50">
        <v>850000</v>
      </c>
      <c r="M698" s="50">
        <f>ROUNDDOWN(J698*L698,-3)</f>
        <v>91800000</v>
      </c>
      <c r="N698" s="247">
        <f>Matrik[[#This Row],[JUMLAH]]-Matrik[[#This Row],[JUMLAH ]]</f>
        <v>0</v>
      </c>
      <c r="O698" s="178" t="str">
        <f>IF(AND(ISBLANK(H698),N698&lt;&gt;0),"Rev","")</f>
        <v/>
      </c>
      <c r="P698" s="180"/>
      <c r="Q698" s="180"/>
    </row>
    <row r="699" spans="1:19" ht="13.2" hidden="1" x14ac:dyDescent="0.25">
      <c r="A699" s="1" t="s">
        <v>480</v>
      </c>
      <c r="B699" s="48"/>
      <c r="C699" s="49" t="s">
        <v>937</v>
      </c>
      <c r="D699" s="48">
        <v>54</v>
      </c>
      <c r="E699" s="48" t="s">
        <v>26</v>
      </c>
      <c r="F699" s="50">
        <v>450000</v>
      </c>
      <c r="G699" s="122">
        <f>ROUNDDOWN(D699*F699,-3)</f>
        <v>24300000</v>
      </c>
      <c r="H699" s="150"/>
      <c r="I699" s="49" t="s">
        <v>937</v>
      </c>
      <c r="J699" s="48">
        <v>54</v>
      </c>
      <c r="K699" s="48" t="s">
        <v>26</v>
      </c>
      <c r="L699" s="50">
        <v>450000</v>
      </c>
      <c r="M699" s="50">
        <f>ROUNDDOWN(J699*L699,-3)</f>
        <v>24300000</v>
      </c>
      <c r="N699" s="247">
        <f>Matrik[[#This Row],[JUMLAH]]-Matrik[[#This Row],[JUMLAH ]]</f>
        <v>0</v>
      </c>
      <c r="O699" s="178" t="str">
        <f>IF(AND(ISBLANK(H699),N699&lt;&gt;0),"Rev","")</f>
        <v/>
      </c>
      <c r="P699" s="180"/>
      <c r="Q699" s="180"/>
    </row>
    <row r="700" spans="1:19" ht="13.2" hidden="1" x14ac:dyDescent="0.25">
      <c r="A700" s="1" t="s">
        <v>481</v>
      </c>
      <c r="B700" s="48"/>
      <c r="C700" s="49" t="s">
        <v>938</v>
      </c>
      <c r="D700" s="48">
        <v>54</v>
      </c>
      <c r="E700" s="48" t="s">
        <v>26</v>
      </c>
      <c r="F700" s="50">
        <v>1650000</v>
      </c>
      <c r="G700" s="122">
        <f>ROUNDDOWN(D700*F700,-3)</f>
        <v>89100000</v>
      </c>
      <c r="H700" s="150"/>
      <c r="I700" s="49" t="s">
        <v>938</v>
      </c>
      <c r="J700" s="48">
        <v>54</v>
      </c>
      <c r="K700" s="48" t="s">
        <v>26</v>
      </c>
      <c r="L700" s="50">
        <v>1650000</v>
      </c>
      <c r="M700" s="50">
        <f>ROUNDDOWN(J700*L700,-3)</f>
        <v>89100000</v>
      </c>
      <c r="N700" s="247">
        <f>Matrik[[#This Row],[JUMLAH]]-Matrik[[#This Row],[JUMLAH ]]</f>
        <v>0</v>
      </c>
      <c r="O700" s="178" t="str">
        <f>IF(AND(ISBLANK(H700),N700&lt;&gt;0),"Rev","")</f>
        <v/>
      </c>
      <c r="P700" s="180"/>
      <c r="Q700" s="180"/>
    </row>
    <row r="701" spans="1:19" ht="13.2" hidden="1" x14ac:dyDescent="0.25">
      <c r="A701" s="1" t="s">
        <v>482</v>
      </c>
      <c r="B701" s="63" t="s">
        <v>91</v>
      </c>
      <c r="C701" s="64" t="s">
        <v>483</v>
      </c>
      <c r="D701" s="63"/>
      <c r="E701" s="63"/>
      <c r="F701" s="65"/>
      <c r="G701" s="127">
        <f>SUM(G702,G706,G708)</f>
        <v>186041000</v>
      </c>
      <c r="H701" s="155" t="s">
        <v>91</v>
      </c>
      <c r="I701" s="64" t="s">
        <v>483</v>
      </c>
      <c r="J701" s="63"/>
      <c r="K701" s="63"/>
      <c r="L701" s="65"/>
      <c r="M701" s="65">
        <f>SUM(M702,M706,M708)</f>
        <v>186041000</v>
      </c>
      <c r="N701" s="327">
        <f>SUM(N702,N706,N708)</f>
        <v>0</v>
      </c>
      <c r="O701" s="213"/>
      <c r="P701" s="384" t="s">
        <v>507</v>
      </c>
      <c r="Q701" s="384" t="s">
        <v>508</v>
      </c>
      <c r="S701" s="223"/>
    </row>
    <row r="702" spans="1:19" ht="13.2" hidden="1" x14ac:dyDescent="0.25">
      <c r="A702" s="1" t="s">
        <v>484</v>
      </c>
      <c r="B702" s="51" t="s">
        <v>523</v>
      </c>
      <c r="C702" s="52" t="s">
        <v>24</v>
      </c>
      <c r="D702" s="51"/>
      <c r="E702" s="51"/>
      <c r="F702" s="53"/>
      <c r="G702" s="123">
        <f>SUM(G703:G705)</f>
        <v>24000000</v>
      </c>
      <c r="H702" s="151" t="s">
        <v>523</v>
      </c>
      <c r="I702" s="52" t="s">
        <v>24</v>
      </c>
      <c r="J702" s="51"/>
      <c r="K702" s="51"/>
      <c r="L702" s="53"/>
      <c r="M702" s="53">
        <f>SUM(M703:M705)</f>
        <v>24000000</v>
      </c>
      <c r="N702" s="324">
        <f>SUM(N703:N705)</f>
        <v>0</v>
      </c>
      <c r="O702" s="209"/>
      <c r="P702" s="180"/>
      <c r="Q702" s="180"/>
      <c r="R702" s="4" t="s">
        <v>433</v>
      </c>
      <c r="S702" s="223" t="s">
        <v>508</v>
      </c>
    </row>
    <row r="703" spans="1:19" ht="13.2" hidden="1" x14ac:dyDescent="0.25">
      <c r="A703" s="1" t="s">
        <v>485</v>
      </c>
      <c r="B703" s="48"/>
      <c r="C703" s="49" t="s">
        <v>630</v>
      </c>
      <c r="D703" s="48">
        <v>6</v>
      </c>
      <c r="E703" s="48" t="s">
        <v>120</v>
      </c>
      <c r="F703" s="50">
        <v>1500000</v>
      </c>
      <c r="G703" s="122">
        <f>ROUNDDOWN(D703*F703,-3)</f>
        <v>9000000</v>
      </c>
      <c r="H703" s="150"/>
      <c r="I703" s="49" t="s">
        <v>630</v>
      </c>
      <c r="J703" s="48">
        <v>6</v>
      </c>
      <c r="K703" s="48" t="s">
        <v>120</v>
      </c>
      <c r="L703" s="50">
        <v>1500000</v>
      </c>
      <c r="M703" s="50">
        <f>ROUNDDOWN(J703*L703,-3)</f>
        <v>9000000</v>
      </c>
      <c r="N703" s="247">
        <f>Matrik[[#This Row],[JUMLAH]]-Matrik[[#This Row],[JUMLAH ]]</f>
        <v>0</v>
      </c>
      <c r="O703" s="178" t="str">
        <f>IF(AND(ISBLANK(H703),N703&lt;&gt;0),"Rev","")</f>
        <v/>
      </c>
      <c r="P703" s="180"/>
      <c r="Q703" s="180"/>
    </row>
    <row r="704" spans="1:19" ht="13.2" hidden="1" x14ac:dyDescent="0.25">
      <c r="A704" s="1" t="s">
        <v>486</v>
      </c>
      <c r="B704" s="48"/>
      <c r="C704" s="49" t="s">
        <v>562</v>
      </c>
      <c r="D704" s="48">
        <v>6</v>
      </c>
      <c r="E704" s="48" t="s">
        <v>120</v>
      </c>
      <c r="F704" s="50">
        <v>1500000</v>
      </c>
      <c r="G704" s="122">
        <f>ROUNDDOWN(D704*F704,-3)</f>
        <v>9000000</v>
      </c>
      <c r="H704" s="150"/>
      <c r="I704" s="49" t="s">
        <v>562</v>
      </c>
      <c r="J704" s="48">
        <v>6</v>
      </c>
      <c r="K704" s="48" t="s">
        <v>120</v>
      </c>
      <c r="L704" s="50">
        <v>1500000</v>
      </c>
      <c r="M704" s="50">
        <f>ROUNDDOWN(J704*L704,-3)</f>
        <v>9000000</v>
      </c>
      <c r="N704" s="247">
        <f>Matrik[[#This Row],[JUMLAH]]-Matrik[[#This Row],[JUMLAH ]]</f>
        <v>0</v>
      </c>
      <c r="O704" s="178" t="str">
        <f>IF(AND(ISBLANK(H704),N704&lt;&gt;0),"Rev","")</f>
        <v/>
      </c>
      <c r="P704" s="180"/>
      <c r="Q704" s="180"/>
    </row>
    <row r="705" spans="1:19" ht="13.2" hidden="1" x14ac:dyDescent="0.25">
      <c r="A705" s="1" t="s">
        <v>487</v>
      </c>
      <c r="B705" s="48"/>
      <c r="C705" s="49" t="s">
        <v>563</v>
      </c>
      <c r="D705" s="48">
        <v>6</v>
      </c>
      <c r="E705" s="48" t="s">
        <v>120</v>
      </c>
      <c r="F705" s="50">
        <v>1000000</v>
      </c>
      <c r="G705" s="122">
        <f>ROUNDDOWN(D705*F705,-3)</f>
        <v>6000000</v>
      </c>
      <c r="H705" s="150"/>
      <c r="I705" s="49" t="s">
        <v>563</v>
      </c>
      <c r="J705" s="48">
        <v>6</v>
      </c>
      <c r="K705" s="48" t="s">
        <v>120</v>
      </c>
      <c r="L705" s="50">
        <v>1000000</v>
      </c>
      <c r="M705" s="50">
        <f>ROUNDDOWN(J705*L705,-3)</f>
        <v>6000000</v>
      </c>
      <c r="N705" s="247">
        <f>Matrik[[#This Row],[JUMLAH]]-Matrik[[#This Row],[JUMLAH ]]</f>
        <v>0</v>
      </c>
      <c r="O705" s="178" t="str">
        <f>IF(AND(ISBLANK(H705),N705&lt;&gt;0),"Rev","")</f>
        <v/>
      </c>
      <c r="P705" s="180"/>
      <c r="Q705" s="180"/>
    </row>
    <row r="706" spans="1:19" ht="13.2" hidden="1" x14ac:dyDescent="0.25">
      <c r="A706" s="1" t="s">
        <v>488</v>
      </c>
      <c r="B706" s="51" t="s">
        <v>524</v>
      </c>
      <c r="C706" s="52" t="s">
        <v>73</v>
      </c>
      <c r="D706" s="51"/>
      <c r="E706" s="51"/>
      <c r="F706" s="53"/>
      <c r="G706" s="123">
        <f>G707</f>
        <v>20000000</v>
      </c>
      <c r="H706" s="151" t="s">
        <v>524</v>
      </c>
      <c r="I706" s="52" t="s">
        <v>73</v>
      </c>
      <c r="J706" s="51"/>
      <c r="K706" s="51"/>
      <c r="L706" s="53"/>
      <c r="M706" s="53">
        <f>M707</f>
        <v>20000000</v>
      </c>
      <c r="N706" s="324">
        <f>N707</f>
        <v>0</v>
      </c>
      <c r="O706" s="209"/>
      <c r="P706" s="180"/>
      <c r="Q706" s="180"/>
      <c r="R706" s="4" t="s">
        <v>433</v>
      </c>
      <c r="S706" s="223" t="s">
        <v>508</v>
      </c>
    </row>
    <row r="707" spans="1:19" ht="13.2" hidden="1" x14ac:dyDescent="0.25">
      <c r="A707" s="1" t="s">
        <v>489</v>
      </c>
      <c r="B707" s="48"/>
      <c r="C707" s="49" t="s">
        <v>939</v>
      </c>
      <c r="D707" s="48">
        <v>2</v>
      </c>
      <c r="E707" s="48" t="s">
        <v>26</v>
      </c>
      <c r="F707" s="50">
        <v>10000000</v>
      </c>
      <c r="G707" s="122">
        <f>ROUNDDOWN(D707*F707,-3)</f>
        <v>20000000</v>
      </c>
      <c r="H707" s="150"/>
      <c r="I707" s="49" t="s">
        <v>939</v>
      </c>
      <c r="J707" s="48">
        <v>2</v>
      </c>
      <c r="K707" s="48" t="s">
        <v>26</v>
      </c>
      <c r="L707" s="50">
        <v>10000000</v>
      </c>
      <c r="M707" s="50">
        <f>ROUNDDOWN(J707*L707,-3)</f>
        <v>20000000</v>
      </c>
      <c r="N707" s="247">
        <f>Matrik[[#This Row],[JUMLAH]]-Matrik[[#This Row],[JUMLAH ]]</f>
        <v>0</v>
      </c>
      <c r="O707" s="178" t="str">
        <f>IF(AND(ISBLANK(H707),N707&lt;&gt;0),"Rev","")</f>
        <v/>
      </c>
      <c r="P707" s="180"/>
      <c r="Q707" s="180"/>
    </row>
    <row r="708" spans="1:19" ht="13.2" hidden="1" x14ac:dyDescent="0.25">
      <c r="A708" s="1" t="s">
        <v>490</v>
      </c>
      <c r="B708" s="51" t="s">
        <v>533</v>
      </c>
      <c r="C708" s="52" t="s">
        <v>491</v>
      </c>
      <c r="D708" s="51"/>
      <c r="E708" s="51"/>
      <c r="F708" s="53"/>
      <c r="G708" s="123">
        <f>G709</f>
        <v>142041000</v>
      </c>
      <c r="H708" s="151" t="s">
        <v>533</v>
      </c>
      <c r="I708" s="52" t="s">
        <v>491</v>
      </c>
      <c r="J708" s="51"/>
      <c r="K708" s="51"/>
      <c r="L708" s="53"/>
      <c r="M708" s="53">
        <f>M709</f>
        <v>142041000</v>
      </c>
      <c r="N708" s="324">
        <f>N709</f>
        <v>0</v>
      </c>
      <c r="O708" s="209"/>
      <c r="P708" s="180"/>
      <c r="Q708" s="180"/>
      <c r="R708" s="4" t="s">
        <v>433</v>
      </c>
      <c r="S708" s="223" t="s">
        <v>508</v>
      </c>
    </row>
    <row r="709" spans="1:19" ht="26.4" hidden="1" x14ac:dyDescent="0.25">
      <c r="A709" s="1" t="s">
        <v>492</v>
      </c>
      <c r="B709" s="48"/>
      <c r="C709" s="49" t="s">
        <v>940</v>
      </c>
      <c r="D709" s="48">
        <v>3</v>
      </c>
      <c r="E709" s="48" t="s">
        <v>26</v>
      </c>
      <c r="F709" s="50">
        <v>47347000</v>
      </c>
      <c r="G709" s="122">
        <f>ROUNDDOWN(D709*F709,-3)</f>
        <v>142041000</v>
      </c>
      <c r="H709" s="150"/>
      <c r="I709" s="49" t="s">
        <v>940</v>
      </c>
      <c r="J709" s="48">
        <v>3</v>
      </c>
      <c r="K709" s="48" t="s">
        <v>26</v>
      </c>
      <c r="L709" s="50">
        <v>47347000</v>
      </c>
      <c r="M709" s="50">
        <f>ROUNDDOWN(J709*L709,-3)</f>
        <v>142041000</v>
      </c>
      <c r="N709" s="247">
        <f>Matrik[[#This Row],[JUMLAH]]-Matrik[[#This Row],[JUMLAH ]]</f>
        <v>0</v>
      </c>
      <c r="O709" s="178" t="str">
        <f>IF(AND(ISBLANK(H709),N709&lt;&gt;0),"Rev","")</f>
        <v/>
      </c>
      <c r="P709" s="180"/>
      <c r="Q709" s="180"/>
    </row>
    <row r="710" spans="1:19" ht="13.2" hidden="1" x14ac:dyDescent="0.25">
      <c r="A710" s="1" t="s">
        <v>493</v>
      </c>
      <c r="B710" s="60" t="s">
        <v>865</v>
      </c>
      <c r="C710" s="61" t="s">
        <v>494</v>
      </c>
      <c r="D710" s="60"/>
      <c r="E710" s="60" t="s">
        <v>553</v>
      </c>
      <c r="F710" s="62"/>
      <c r="G710" s="126">
        <f>G711</f>
        <v>91170000</v>
      </c>
      <c r="H710" s="154" t="s">
        <v>865</v>
      </c>
      <c r="I710" s="61" t="s">
        <v>494</v>
      </c>
      <c r="J710" s="60"/>
      <c r="K710" s="60" t="s">
        <v>553</v>
      </c>
      <c r="L710" s="62"/>
      <c r="M710" s="62">
        <f>M711</f>
        <v>91170000</v>
      </c>
      <c r="N710" s="335">
        <f>N711</f>
        <v>0</v>
      </c>
      <c r="O710" s="212"/>
      <c r="P710" s="180"/>
      <c r="Q710" s="180"/>
    </row>
    <row r="711" spans="1:19" ht="13.2" hidden="1" x14ac:dyDescent="0.25">
      <c r="A711" s="1" t="s">
        <v>495</v>
      </c>
      <c r="B711" s="63" t="s">
        <v>21</v>
      </c>
      <c r="C711" s="64" t="s">
        <v>494</v>
      </c>
      <c r="D711" s="63"/>
      <c r="E711" s="63"/>
      <c r="F711" s="65"/>
      <c r="G711" s="127">
        <f>SUM(G712,G717)</f>
        <v>91170000</v>
      </c>
      <c r="H711" s="155" t="s">
        <v>21</v>
      </c>
      <c r="I711" s="64" t="s">
        <v>494</v>
      </c>
      <c r="J711" s="63"/>
      <c r="K711" s="63"/>
      <c r="L711" s="65"/>
      <c r="M711" s="65">
        <f>SUM(M712,M717)</f>
        <v>91170000</v>
      </c>
      <c r="N711" s="327">
        <f>SUM(N712,N717)</f>
        <v>0</v>
      </c>
      <c r="O711" s="213"/>
      <c r="P711" s="384" t="s">
        <v>507</v>
      </c>
      <c r="Q711" s="384" t="s">
        <v>508</v>
      </c>
      <c r="S711" s="223"/>
    </row>
    <row r="712" spans="1:19" ht="13.2" hidden="1" x14ac:dyDescent="0.25">
      <c r="A712" s="1" t="s">
        <v>496</v>
      </c>
      <c r="B712" s="51" t="s">
        <v>523</v>
      </c>
      <c r="C712" s="52" t="s">
        <v>24</v>
      </c>
      <c r="D712" s="51"/>
      <c r="E712" s="51"/>
      <c r="F712" s="53"/>
      <c r="G712" s="123">
        <f>SUM(G713:G716)</f>
        <v>39000000</v>
      </c>
      <c r="H712" s="151" t="s">
        <v>523</v>
      </c>
      <c r="I712" s="52" t="s">
        <v>24</v>
      </c>
      <c r="J712" s="51"/>
      <c r="K712" s="51"/>
      <c r="L712" s="53"/>
      <c r="M712" s="53">
        <f>SUM(M713:M716)</f>
        <v>39000000</v>
      </c>
      <c r="N712" s="324">
        <f>SUM(N713:N716)</f>
        <v>0</v>
      </c>
      <c r="O712" s="209"/>
      <c r="P712" s="180"/>
      <c r="Q712" s="180"/>
      <c r="R712" s="4" t="s">
        <v>433</v>
      </c>
      <c r="S712" s="223" t="s">
        <v>508</v>
      </c>
    </row>
    <row r="713" spans="1:19" ht="13.2" hidden="1" x14ac:dyDescent="0.25">
      <c r="A713" s="1" t="s">
        <v>497</v>
      </c>
      <c r="B713" s="48"/>
      <c r="C713" s="49" t="s">
        <v>554</v>
      </c>
      <c r="D713" s="48">
        <v>100</v>
      </c>
      <c r="E713" s="48" t="s">
        <v>26</v>
      </c>
      <c r="F713" s="50">
        <v>70000</v>
      </c>
      <c r="G713" s="122">
        <f>ROUNDDOWN(D713*F713,-3)</f>
        <v>7000000</v>
      </c>
      <c r="H713" s="150"/>
      <c r="I713" s="49" t="s">
        <v>554</v>
      </c>
      <c r="J713" s="48">
        <v>100</v>
      </c>
      <c r="K713" s="48" t="s">
        <v>26</v>
      </c>
      <c r="L713" s="50">
        <v>70000</v>
      </c>
      <c r="M713" s="50">
        <f>ROUNDDOWN(J713*L713,-3)</f>
        <v>7000000</v>
      </c>
      <c r="N713" s="247">
        <f>Matrik[[#This Row],[JUMLAH]]-Matrik[[#This Row],[JUMLAH ]]</f>
        <v>0</v>
      </c>
      <c r="O713" s="178" t="str">
        <f>IF(AND(ISBLANK(H713),N713&lt;&gt;0),"Rev","")</f>
        <v/>
      </c>
      <c r="P713" s="180"/>
      <c r="Q713" s="180"/>
    </row>
    <row r="714" spans="1:19" ht="13.2" hidden="1" x14ac:dyDescent="0.25">
      <c r="A714" s="1" t="s">
        <v>498</v>
      </c>
      <c r="B714" s="48"/>
      <c r="C714" s="49" t="s">
        <v>555</v>
      </c>
      <c r="D714" s="48">
        <v>8</v>
      </c>
      <c r="E714" s="48" t="s">
        <v>120</v>
      </c>
      <c r="F714" s="50">
        <v>1500000</v>
      </c>
      <c r="G714" s="122">
        <f>ROUNDDOWN(D714*F714,-3)</f>
        <v>12000000</v>
      </c>
      <c r="H714" s="150"/>
      <c r="I714" s="49" t="s">
        <v>555</v>
      </c>
      <c r="J714" s="48">
        <v>8</v>
      </c>
      <c r="K714" s="48" t="s">
        <v>120</v>
      </c>
      <c r="L714" s="50">
        <v>1500000</v>
      </c>
      <c r="M714" s="50">
        <f>ROUNDDOWN(J714*L714,-3)</f>
        <v>12000000</v>
      </c>
      <c r="N714" s="247">
        <f>Matrik[[#This Row],[JUMLAH]]-Matrik[[#This Row],[JUMLAH ]]</f>
        <v>0</v>
      </c>
      <c r="O714" s="178" t="str">
        <f>IF(AND(ISBLANK(H714),N714&lt;&gt;0),"Rev","")</f>
        <v/>
      </c>
      <c r="P714" s="180"/>
      <c r="Q714" s="180"/>
    </row>
    <row r="715" spans="1:19" ht="13.2" hidden="1" x14ac:dyDescent="0.25">
      <c r="A715" s="1" t="s">
        <v>941</v>
      </c>
      <c r="B715" s="48"/>
      <c r="C715" s="49" t="s">
        <v>556</v>
      </c>
      <c r="D715" s="48">
        <v>8</v>
      </c>
      <c r="E715" s="48" t="s">
        <v>120</v>
      </c>
      <c r="F715" s="50">
        <v>1500000</v>
      </c>
      <c r="G715" s="122">
        <f>ROUNDDOWN(D715*F715,-3)</f>
        <v>12000000</v>
      </c>
      <c r="H715" s="150"/>
      <c r="I715" s="49" t="s">
        <v>556</v>
      </c>
      <c r="J715" s="48">
        <v>8</v>
      </c>
      <c r="K715" s="48" t="s">
        <v>120</v>
      </c>
      <c r="L715" s="50">
        <v>1500000</v>
      </c>
      <c r="M715" s="50">
        <f>ROUNDDOWN(J715*L715,-3)</f>
        <v>12000000</v>
      </c>
      <c r="N715" s="247">
        <f>Matrik[[#This Row],[JUMLAH]]-Matrik[[#This Row],[JUMLAH ]]</f>
        <v>0</v>
      </c>
      <c r="O715" s="178" t="str">
        <f>IF(AND(ISBLANK(H715),N715&lt;&gt;0),"Rev","")</f>
        <v/>
      </c>
      <c r="P715" s="180"/>
      <c r="Q715" s="180"/>
    </row>
    <row r="716" spans="1:19" ht="13.2" hidden="1" x14ac:dyDescent="0.25">
      <c r="A716" s="1" t="s">
        <v>942</v>
      </c>
      <c r="B716" s="48"/>
      <c r="C716" s="49" t="s">
        <v>557</v>
      </c>
      <c r="D716" s="48">
        <v>8</v>
      </c>
      <c r="E716" s="48" t="s">
        <v>120</v>
      </c>
      <c r="F716" s="50">
        <v>1000000</v>
      </c>
      <c r="G716" s="122">
        <f>ROUNDDOWN(D716*F716,-3)</f>
        <v>8000000</v>
      </c>
      <c r="H716" s="150"/>
      <c r="I716" s="49" t="s">
        <v>557</v>
      </c>
      <c r="J716" s="48">
        <v>8</v>
      </c>
      <c r="K716" s="48" t="s">
        <v>120</v>
      </c>
      <c r="L716" s="50">
        <v>1000000</v>
      </c>
      <c r="M716" s="50">
        <f>ROUNDDOWN(J716*L716,-3)</f>
        <v>8000000</v>
      </c>
      <c r="N716" s="247">
        <f>Matrik[[#This Row],[JUMLAH]]-Matrik[[#This Row],[JUMLAH ]]</f>
        <v>0</v>
      </c>
      <c r="O716" s="178" t="str">
        <f>IF(AND(ISBLANK(H716),N716&lt;&gt;0),"Rev","")</f>
        <v/>
      </c>
      <c r="P716" s="180"/>
      <c r="Q716" s="180"/>
    </row>
    <row r="717" spans="1:19" ht="13.2" hidden="1" x14ac:dyDescent="0.25">
      <c r="A717" s="1" t="s">
        <v>943</v>
      </c>
      <c r="B717" s="51" t="s">
        <v>525</v>
      </c>
      <c r="C717" s="52" t="s">
        <v>35</v>
      </c>
      <c r="D717" s="51"/>
      <c r="E717" s="51"/>
      <c r="F717" s="53"/>
      <c r="G717" s="123">
        <f>G718</f>
        <v>52170000</v>
      </c>
      <c r="H717" s="151" t="s">
        <v>525</v>
      </c>
      <c r="I717" s="52" t="s">
        <v>35</v>
      </c>
      <c r="J717" s="51"/>
      <c r="K717" s="51"/>
      <c r="L717" s="53"/>
      <c r="M717" s="53">
        <f>M718</f>
        <v>52170000</v>
      </c>
      <c r="N717" s="324">
        <f>N718</f>
        <v>0</v>
      </c>
      <c r="O717" s="209"/>
      <c r="P717" s="180"/>
      <c r="Q717" s="180"/>
      <c r="R717" s="4" t="s">
        <v>433</v>
      </c>
      <c r="S717" s="223" t="s">
        <v>508</v>
      </c>
    </row>
    <row r="718" spans="1:19" ht="13.2" hidden="1" x14ac:dyDescent="0.25">
      <c r="A718" s="1" t="s">
        <v>944</v>
      </c>
      <c r="B718" s="48"/>
      <c r="C718" s="49" t="s">
        <v>945</v>
      </c>
      <c r="D718" s="48">
        <v>10</v>
      </c>
      <c r="E718" s="48" t="s">
        <v>26</v>
      </c>
      <c r="F718" s="50">
        <v>5217000</v>
      </c>
      <c r="G718" s="122">
        <f>ROUNDDOWN(D718*F718,-3)</f>
        <v>52170000</v>
      </c>
      <c r="H718" s="150"/>
      <c r="I718" s="49" t="s">
        <v>945</v>
      </c>
      <c r="J718" s="48">
        <v>10</v>
      </c>
      <c r="K718" s="48" t="s">
        <v>26</v>
      </c>
      <c r="L718" s="50">
        <v>5217000</v>
      </c>
      <c r="M718" s="50">
        <f>ROUNDDOWN(J718*L718,-3)</f>
        <v>52170000</v>
      </c>
      <c r="N718" s="247">
        <f>Matrik[[#This Row],[JUMLAH]]-Matrik[[#This Row],[JUMLAH ]]</f>
        <v>0</v>
      </c>
      <c r="O718" s="178" t="str">
        <f>IF(AND(ISBLANK(H718),N718&lt;&gt;0),"Rev","")</f>
        <v/>
      </c>
      <c r="P718" s="180"/>
      <c r="Q718" s="180"/>
    </row>
    <row r="719" spans="1:19" ht="13.2" x14ac:dyDescent="0.25">
      <c r="A719" s="1"/>
      <c r="C719" s="5"/>
      <c r="D719" s="6"/>
      <c r="E719" s="6"/>
      <c r="F719" s="7"/>
      <c r="G719" s="7"/>
      <c r="H719" s="22"/>
      <c r="I719" s="387"/>
      <c r="J719" s="388"/>
      <c r="K719" s="388"/>
      <c r="L719" s="186"/>
      <c r="M719" s="186"/>
      <c r="P719" s="4"/>
      <c r="Q719" s="4"/>
    </row>
    <row r="720" spans="1:19" s="1" customFormat="1" ht="13.2" x14ac:dyDescent="0.25">
      <c r="B720" s="388"/>
      <c r="C720" s="387"/>
      <c r="D720" s="388"/>
      <c r="E720" s="388"/>
      <c r="F720" s="186"/>
      <c r="G720" s="186"/>
      <c r="H720" s="388"/>
      <c r="I720" s="387"/>
      <c r="J720" s="388"/>
      <c r="K720" s="388"/>
      <c r="L720" s="186" t="s">
        <v>1238</v>
      </c>
      <c r="M720" s="186"/>
      <c r="N720" s="413"/>
      <c r="O720" s="412"/>
      <c r="P720" s="411"/>
      <c r="Q720" s="411"/>
      <c r="R720" s="4"/>
      <c r="S720" s="177"/>
    </row>
    <row r="721" spans="3:19" s="1" customFormat="1" ht="13.2" x14ac:dyDescent="0.3">
      <c r="C721" s="5"/>
      <c r="D721" s="6"/>
      <c r="F721" s="7"/>
      <c r="G721" s="304"/>
      <c r="I721" s="5"/>
      <c r="J721" s="6"/>
      <c r="L721" s="304" t="s">
        <v>978</v>
      </c>
      <c r="O721" s="6"/>
      <c r="S721" s="6"/>
    </row>
    <row r="722" spans="3:19" s="1" customFormat="1" ht="13.2" x14ac:dyDescent="0.3">
      <c r="C722" s="5"/>
      <c r="D722" s="6"/>
      <c r="F722" s="7"/>
      <c r="G722" s="304"/>
      <c r="I722" s="5"/>
      <c r="J722" s="6"/>
      <c r="L722" s="304"/>
      <c r="O722" s="6"/>
      <c r="S722" s="6"/>
    </row>
    <row r="723" spans="3:19" s="1" customFormat="1" ht="13.2" x14ac:dyDescent="0.3">
      <c r="C723" s="5"/>
      <c r="D723" s="6"/>
      <c r="F723" s="7"/>
      <c r="G723" s="304"/>
      <c r="I723" s="5"/>
      <c r="J723" s="6"/>
      <c r="L723" s="304"/>
      <c r="O723" s="6"/>
      <c r="S723" s="6"/>
    </row>
    <row r="724" spans="3:19" s="1" customFormat="1" ht="13.2" x14ac:dyDescent="0.3">
      <c r="C724" s="5"/>
      <c r="D724" s="6"/>
      <c r="F724" s="7"/>
      <c r="G724" s="304"/>
      <c r="I724" s="5"/>
      <c r="J724" s="6"/>
      <c r="L724" s="304"/>
      <c r="O724" s="6"/>
      <c r="S724" s="6"/>
    </row>
    <row r="725" spans="3:19" s="1" customFormat="1" ht="13.2" x14ac:dyDescent="0.3">
      <c r="C725" s="5"/>
      <c r="D725" s="6"/>
      <c r="F725" s="7"/>
      <c r="G725" s="304"/>
      <c r="I725" s="5"/>
      <c r="J725" s="6"/>
      <c r="L725" s="304"/>
      <c r="O725" s="6"/>
      <c r="S725" s="6"/>
    </row>
    <row r="726" spans="3:19" s="1" customFormat="1" ht="13.2" x14ac:dyDescent="0.3">
      <c r="C726" s="5"/>
      <c r="D726" s="6"/>
      <c r="F726" s="7"/>
      <c r="G726" s="304"/>
      <c r="I726" s="5"/>
      <c r="J726" s="6"/>
      <c r="L726" s="304"/>
      <c r="O726" s="6"/>
      <c r="S726" s="6"/>
    </row>
    <row r="727" spans="3:19" s="1" customFormat="1" ht="13.2" x14ac:dyDescent="0.3">
      <c r="C727" s="5"/>
      <c r="D727" s="6"/>
      <c r="F727" s="7"/>
      <c r="G727" s="304"/>
      <c r="I727" s="5"/>
      <c r="J727" s="6"/>
      <c r="L727" s="304"/>
      <c r="O727" s="6"/>
      <c r="S727" s="6"/>
    </row>
    <row r="728" spans="3:19" s="1" customFormat="1" ht="13.2" x14ac:dyDescent="0.3">
      <c r="C728" s="5"/>
      <c r="D728" s="6"/>
      <c r="F728" s="7"/>
      <c r="G728" s="304"/>
      <c r="I728" s="5"/>
      <c r="J728" s="6"/>
      <c r="L728" s="304"/>
      <c r="O728" s="6"/>
      <c r="S728" s="6"/>
    </row>
    <row r="729" spans="3:19" s="1" customFormat="1" ht="13.2" x14ac:dyDescent="0.3">
      <c r="C729" s="5"/>
      <c r="D729" s="6"/>
      <c r="F729" s="7"/>
      <c r="G729" s="304"/>
      <c r="I729" s="5"/>
      <c r="J729" s="6"/>
      <c r="L729" s="304"/>
      <c r="O729" s="6"/>
      <c r="S729" s="6"/>
    </row>
    <row r="730" spans="3:19" s="1" customFormat="1" ht="13.2" x14ac:dyDescent="0.3">
      <c r="C730" s="5"/>
      <c r="D730" s="6"/>
      <c r="F730" s="7"/>
      <c r="G730" s="305"/>
      <c r="I730" s="5"/>
      <c r="J730" s="6"/>
      <c r="L730" s="305" t="s">
        <v>526</v>
      </c>
      <c r="O730" s="6"/>
      <c r="S730" s="6"/>
    </row>
    <row r="731" spans="3:19" s="1" customFormat="1" ht="13.2" x14ac:dyDescent="0.3">
      <c r="C731" s="5"/>
      <c r="D731" s="6"/>
      <c r="F731" s="7"/>
      <c r="G731" s="304"/>
      <c r="I731" s="5"/>
      <c r="J731" s="6"/>
      <c r="L731" s="304" t="s">
        <v>527</v>
      </c>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row r="1093" spans="3:19" s="1" customFormat="1" ht="13.2" x14ac:dyDescent="0.3">
      <c r="C1093" s="5"/>
      <c r="D1093" s="6"/>
      <c r="E1093" s="6"/>
      <c r="F1093" s="7"/>
      <c r="G1093" s="7"/>
      <c r="I1093" s="5"/>
      <c r="J1093" s="6"/>
      <c r="K1093" s="6"/>
      <c r="L1093" s="7"/>
      <c r="M1093" s="7"/>
      <c r="O1093" s="6"/>
      <c r="S1093" s="6"/>
    </row>
    <row r="1094" spans="3:19" s="1" customFormat="1" ht="13.2" x14ac:dyDescent="0.3">
      <c r="C1094" s="5"/>
      <c r="D1094" s="6"/>
      <c r="E1094" s="6"/>
      <c r="F1094" s="7"/>
      <c r="G1094" s="7"/>
      <c r="I1094" s="5"/>
      <c r="J1094" s="6"/>
      <c r="K1094" s="6"/>
      <c r="L1094" s="7"/>
      <c r="M1094" s="7"/>
      <c r="O1094" s="6"/>
      <c r="S1094" s="6"/>
    </row>
    <row r="1095" spans="3:19" s="1" customFormat="1" ht="13.2" x14ac:dyDescent="0.3">
      <c r="C1095" s="5"/>
      <c r="D1095" s="6"/>
      <c r="E1095" s="6"/>
      <c r="F1095" s="7"/>
      <c r="G1095" s="7"/>
      <c r="I1095" s="5"/>
      <c r="J1095" s="6"/>
      <c r="K1095" s="6"/>
      <c r="L1095" s="7"/>
      <c r="M1095" s="7"/>
      <c r="O1095" s="6"/>
      <c r="S1095" s="6"/>
    </row>
    <row r="1096" spans="3:19" s="1" customFormat="1" ht="13.2" x14ac:dyDescent="0.3">
      <c r="C1096" s="5"/>
      <c r="D1096" s="6"/>
      <c r="E1096" s="6"/>
      <c r="F1096" s="7"/>
      <c r="G1096" s="7"/>
      <c r="I1096" s="5"/>
      <c r="J1096" s="6"/>
      <c r="K1096" s="6"/>
      <c r="L1096" s="7"/>
      <c r="M1096" s="7"/>
      <c r="O1096" s="6"/>
      <c r="S1096" s="6"/>
    </row>
    <row r="1097" spans="3:19" s="1" customFormat="1" ht="13.2" x14ac:dyDescent="0.3">
      <c r="C1097" s="5"/>
      <c r="D1097" s="6"/>
      <c r="E1097" s="6"/>
      <c r="F1097" s="7"/>
      <c r="G1097" s="7"/>
      <c r="I1097" s="5"/>
      <c r="J1097" s="6"/>
      <c r="K1097" s="6"/>
      <c r="L1097" s="7"/>
      <c r="M1097" s="7"/>
      <c r="O1097" s="6"/>
      <c r="S1097" s="6"/>
    </row>
    <row r="1098" spans="3:19" s="1" customFormat="1" ht="13.2" x14ac:dyDescent="0.3">
      <c r="C1098" s="5"/>
      <c r="D1098" s="6"/>
      <c r="E1098" s="6"/>
      <c r="F1098" s="7"/>
      <c r="G1098" s="7"/>
      <c r="I1098" s="5"/>
      <c r="J1098" s="6"/>
      <c r="K1098" s="6"/>
      <c r="L1098" s="7"/>
      <c r="M1098" s="7"/>
      <c r="O1098" s="6"/>
      <c r="S1098" s="6"/>
    </row>
    <row r="1099" spans="3:19" s="1" customFormat="1" ht="13.2" x14ac:dyDescent="0.3">
      <c r="C1099" s="5"/>
      <c r="D1099" s="6"/>
      <c r="E1099" s="6"/>
      <c r="F1099" s="7"/>
      <c r="G1099" s="7"/>
      <c r="I1099" s="5"/>
      <c r="J1099" s="6"/>
      <c r="K1099" s="6"/>
      <c r="L1099" s="7"/>
      <c r="M1099" s="7"/>
      <c r="O1099" s="6"/>
      <c r="S1099" s="6"/>
    </row>
    <row r="1100" spans="3:19" s="1" customFormat="1" ht="13.2" x14ac:dyDescent="0.3">
      <c r="C1100" s="5"/>
      <c r="D1100" s="6"/>
      <c r="E1100" s="6"/>
      <c r="F1100" s="7"/>
      <c r="G1100" s="7"/>
      <c r="I1100" s="5"/>
      <c r="J1100" s="6"/>
      <c r="K1100" s="6"/>
      <c r="L1100" s="7"/>
      <c r="M1100" s="7"/>
      <c r="O1100" s="6"/>
      <c r="S1100" s="6"/>
    </row>
    <row r="1101" spans="3:19" s="1" customFormat="1" ht="13.2" x14ac:dyDescent="0.3">
      <c r="C1101" s="5"/>
      <c r="D1101" s="6"/>
      <c r="E1101" s="6"/>
      <c r="F1101" s="7"/>
      <c r="G1101" s="7"/>
      <c r="I1101" s="5"/>
      <c r="J1101" s="6"/>
      <c r="K1101" s="6"/>
      <c r="L1101" s="7"/>
      <c r="M1101" s="7"/>
      <c r="O1101" s="6"/>
      <c r="S1101" s="6"/>
    </row>
    <row r="1102" spans="3:19" s="1" customFormat="1" ht="13.2" x14ac:dyDescent="0.3">
      <c r="C1102" s="5"/>
      <c r="D1102" s="6"/>
      <c r="E1102" s="6"/>
      <c r="F1102" s="7"/>
      <c r="G1102" s="7"/>
      <c r="I1102" s="5"/>
      <c r="J1102" s="6"/>
      <c r="K1102" s="6"/>
      <c r="L1102" s="7"/>
      <c r="M1102" s="7"/>
      <c r="O1102" s="6"/>
      <c r="S1102" s="6"/>
    </row>
    <row r="1103" spans="3:19" s="1" customFormat="1" ht="13.2" x14ac:dyDescent="0.3">
      <c r="C1103" s="5"/>
      <c r="D1103" s="6"/>
      <c r="E1103" s="6"/>
      <c r="F1103" s="7"/>
      <c r="G1103" s="7"/>
      <c r="I1103" s="5"/>
      <c r="J1103" s="6"/>
      <c r="K1103" s="6"/>
      <c r="L1103" s="7"/>
      <c r="M1103" s="7"/>
      <c r="O1103" s="6"/>
      <c r="S1103" s="6"/>
    </row>
    <row r="1104" spans="3:19" s="1" customFormat="1" ht="13.2" x14ac:dyDescent="0.3">
      <c r="C1104" s="5"/>
      <c r="D1104" s="6"/>
      <c r="E1104" s="6"/>
      <c r="F1104" s="7"/>
      <c r="G1104" s="7"/>
      <c r="I1104" s="5"/>
      <c r="J1104" s="6"/>
      <c r="K1104" s="6"/>
      <c r="L1104" s="7"/>
      <c r="M1104" s="7"/>
      <c r="O1104" s="6"/>
      <c r="S1104" s="6"/>
    </row>
    <row r="1105" spans="3:19" s="1" customFormat="1" ht="13.2" x14ac:dyDescent="0.3">
      <c r="C1105" s="5"/>
      <c r="D1105" s="6"/>
      <c r="E1105" s="6"/>
      <c r="F1105" s="7"/>
      <c r="G1105" s="7"/>
      <c r="I1105" s="5"/>
      <c r="J1105" s="6"/>
      <c r="K1105" s="6"/>
      <c r="L1105" s="7"/>
      <c r="M1105" s="7"/>
      <c r="O1105" s="6"/>
      <c r="S1105" s="6"/>
    </row>
    <row r="1106" spans="3:19" s="1" customFormat="1" ht="13.2" x14ac:dyDescent="0.3">
      <c r="C1106" s="5"/>
      <c r="D1106" s="6"/>
      <c r="E1106" s="6"/>
      <c r="F1106" s="7"/>
      <c r="G1106" s="7"/>
      <c r="I1106" s="5"/>
      <c r="J1106" s="6"/>
      <c r="K1106" s="6"/>
      <c r="L1106" s="7"/>
      <c r="M1106" s="7"/>
      <c r="O1106" s="6"/>
      <c r="S1106" s="6"/>
    </row>
    <row r="1107" spans="3:19" s="1" customFormat="1" ht="13.2" x14ac:dyDescent="0.3">
      <c r="C1107" s="5"/>
      <c r="D1107" s="6"/>
      <c r="E1107" s="6"/>
      <c r="F1107" s="7"/>
      <c r="G1107" s="7"/>
      <c r="I1107" s="5"/>
      <c r="J1107" s="6"/>
      <c r="K1107" s="6"/>
      <c r="L1107" s="7"/>
      <c r="M1107" s="7"/>
      <c r="O1107" s="6"/>
      <c r="S1107" s="6"/>
    </row>
    <row r="1108" spans="3:19" s="1" customFormat="1" ht="13.2" x14ac:dyDescent="0.3">
      <c r="C1108" s="5"/>
      <c r="D1108" s="6"/>
      <c r="E1108" s="6"/>
      <c r="F1108" s="7"/>
      <c r="G1108" s="7"/>
      <c r="I1108" s="5"/>
      <c r="J1108" s="6"/>
      <c r="K1108" s="6"/>
      <c r="L1108" s="7"/>
      <c r="M1108" s="7"/>
      <c r="O1108" s="6"/>
      <c r="S1108" s="6"/>
    </row>
    <row r="1109" spans="3:19" s="1" customFormat="1" ht="13.2" x14ac:dyDescent="0.3">
      <c r="C1109" s="5"/>
      <c r="D1109" s="6"/>
      <c r="E1109" s="6"/>
      <c r="F1109" s="7"/>
      <c r="G1109" s="7"/>
      <c r="I1109" s="5"/>
      <c r="J1109" s="6"/>
      <c r="K1109" s="6"/>
      <c r="L1109" s="7"/>
      <c r="M1109" s="7"/>
      <c r="O1109" s="6"/>
      <c r="S1109" s="6"/>
    </row>
    <row r="1110" spans="3:19" s="1" customFormat="1" ht="13.2" x14ac:dyDescent="0.3">
      <c r="C1110" s="5"/>
      <c r="D1110" s="6"/>
      <c r="E1110" s="6"/>
      <c r="F1110" s="7"/>
      <c r="G1110" s="7"/>
      <c r="I1110" s="5"/>
      <c r="J1110" s="6"/>
      <c r="K1110" s="6"/>
      <c r="L1110" s="7"/>
      <c r="M1110" s="7"/>
      <c r="O1110" s="6"/>
      <c r="S1110" s="6"/>
    </row>
    <row r="1111" spans="3:19" s="1" customFormat="1" ht="13.2" x14ac:dyDescent="0.3">
      <c r="C1111" s="5"/>
      <c r="D1111" s="6"/>
      <c r="E1111" s="6"/>
      <c r="F1111" s="7"/>
      <c r="G1111" s="7"/>
      <c r="I1111" s="5"/>
      <c r="J1111" s="6"/>
      <c r="K1111" s="6"/>
      <c r="L1111" s="7"/>
      <c r="M1111" s="7"/>
      <c r="O1111" s="6"/>
      <c r="S1111" s="6"/>
    </row>
    <row r="1112" spans="3:19" s="1" customFormat="1" ht="13.2" x14ac:dyDescent="0.3">
      <c r="C1112" s="5"/>
      <c r="D1112" s="6"/>
      <c r="E1112" s="6"/>
      <c r="F1112" s="7"/>
      <c r="G1112" s="7"/>
      <c r="I1112" s="5"/>
      <c r="J1112" s="6"/>
      <c r="K1112" s="6"/>
      <c r="L1112" s="7"/>
      <c r="M1112" s="7"/>
      <c r="O1112" s="6"/>
      <c r="S1112" s="6"/>
    </row>
    <row r="1113" spans="3:19" s="1" customFormat="1" ht="13.2" x14ac:dyDescent="0.3">
      <c r="C1113" s="5"/>
      <c r="D1113" s="6"/>
      <c r="E1113" s="6"/>
      <c r="F1113" s="7"/>
      <c r="G1113" s="7"/>
      <c r="I1113" s="5"/>
      <c r="J1113" s="6"/>
      <c r="K1113" s="6"/>
      <c r="L1113" s="7"/>
      <c r="M1113" s="7"/>
      <c r="O1113" s="6"/>
      <c r="S1113" s="6"/>
    </row>
    <row r="1114" spans="3:19" s="1" customFormat="1" ht="13.2" x14ac:dyDescent="0.3">
      <c r="C1114" s="5"/>
      <c r="D1114" s="6"/>
      <c r="E1114" s="6"/>
      <c r="F1114" s="7"/>
      <c r="G1114" s="7"/>
      <c r="I1114" s="5"/>
      <c r="J1114" s="6"/>
      <c r="K1114" s="6"/>
      <c r="L1114" s="7"/>
      <c r="M1114" s="7"/>
      <c r="O1114" s="6"/>
      <c r="S1114" s="6"/>
    </row>
    <row r="1115" spans="3:19" s="1" customFormat="1" ht="13.2" x14ac:dyDescent="0.3">
      <c r="C1115" s="5"/>
      <c r="D1115" s="6"/>
      <c r="E1115" s="6"/>
      <c r="F1115" s="7"/>
      <c r="G1115" s="7"/>
      <c r="I1115" s="5"/>
      <c r="J1115" s="6"/>
      <c r="K1115" s="6"/>
      <c r="L1115" s="7"/>
      <c r="M1115" s="7"/>
      <c r="O1115" s="6"/>
      <c r="S1115" s="6"/>
    </row>
    <row r="1116" spans="3:19" s="1" customFormat="1" ht="13.2" x14ac:dyDescent="0.3">
      <c r="C1116" s="5"/>
      <c r="D1116" s="6"/>
      <c r="E1116" s="6"/>
      <c r="F1116" s="7"/>
      <c r="G1116" s="7"/>
      <c r="I1116" s="5"/>
      <c r="J1116" s="6"/>
      <c r="K1116" s="6"/>
      <c r="L1116" s="7"/>
      <c r="M1116" s="7"/>
      <c r="O1116" s="6"/>
      <c r="S1116" s="6"/>
    </row>
    <row r="1117" spans="3:19" s="1" customFormat="1" ht="13.2" x14ac:dyDescent="0.3">
      <c r="C1117" s="5"/>
      <c r="D1117" s="6"/>
      <c r="E1117" s="6"/>
      <c r="F1117" s="7"/>
      <c r="G1117" s="7"/>
      <c r="I1117" s="5"/>
      <c r="J1117" s="6"/>
      <c r="K1117" s="6"/>
      <c r="L1117" s="7"/>
      <c r="M1117" s="7"/>
      <c r="O1117" s="6"/>
      <c r="S1117" s="6"/>
    </row>
    <row r="1118" spans="3:19" s="1" customFormat="1" ht="13.2" x14ac:dyDescent="0.3">
      <c r="C1118" s="5"/>
      <c r="D1118" s="6"/>
      <c r="E1118" s="6"/>
      <c r="F1118" s="7"/>
      <c r="G1118" s="7"/>
      <c r="I1118" s="5"/>
      <c r="J1118" s="6"/>
      <c r="K1118" s="6"/>
      <c r="L1118" s="7"/>
      <c r="M1118" s="7"/>
      <c r="O1118" s="6"/>
      <c r="S1118" s="6"/>
    </row>
    <row r="1119" spans="3:19" s="1" customFormat="1" ht="13.2" x14ac:dyDescent="0.3">
      <c r="C1119" s="5"/>
      <c r="D1119" s="6"/>
      <c r="E1119" s="6"/>
      <c r="F1119" s="7"/>
      <c r="G1119" s="7"/>
      <c r="I1119" s="5"/>
      <c r="J1119" s="6"/>
      <c r="K1119" s="6"/>
      <c r="L1119" s="7"/>
      <c r="M1119" s="7"/>
      <c r="O1119" s="6"/>
      <c r="S1119" s="6"/>
    </row>
    <row r="1120" spans="3:19" s="1" customFormat="1" ht="13.2" x14ac:dyDescent="0.3">
      <c r="C1120" s="5"/>
      <c r="D1120" s="6"/>
      <c r="E1120" s="6"/>
      <c r="F1120" s="7"/>
      <c r="G1120" s="7"/>
      <c r="I1120" s="5"/>
      <c r="J1120" s="6"/>
      <c r="K1120" s="6"/>
      <c r="L1120" s="7"/>
      <c r="M1120" s="7"/>
      <c r="O1120" s="6"/>
      <c r="S1120" s="6"/>
    </row>
    <row r="1121" spans="3:19" s="1" customFormat="1" ht="13.2" x14ac:dyDescent="0.3">
      <c r="C1121" s="5"/>
      <c r="D1121" s="6"/>
      <c r="E1121" s="6"/>
      <c r="F1121" s="7"/>
      <c r="G1121" s="7"/>
      <c r="I1121" s="5"/>
      <c r="J1121" s="6"/>
      <c r="K1121" s="6"/>
      <c r="L1121" s="7"/>
      <c r="M1121" s="7"/>
      <c r="O1121" s="6"/>
      <c r="S1121" s="6"/>
    </row>
  </sheetData>
  <phoneticPr fontId="16" type="noConversion"/>
  <conditionalFormatting sqref="N8:N718">
    <cfRule type="cellIs" dxfId="10" priority="4" operator="greaterThanOrEqual">
      <formula>0</formula>
    </cfRule>
    <cfRule type="cellIs" dxfId="9" priority="5" operator="lessThan">
      <formula>0</formula>
    </cfRule>
  </conditionalFormatting>
  <conditionalFormatting sqref="O393">
    <cfRule type="expression" dxfId="8" priority="9">
      <formula>AND(ISBLANK(F393),O393&lt;&gt;#REF!)</formula>
    </cfRule>
  </conditionalFormatting>
  <conditionalFormatting sqref="O395">
    <cfRule type="expression" dxfId="7" priority="6">
      <formula>AND(ISBLANK(F395),O395&lt;&gt;#REF!)</formula>
    </cfRule>
  </conditionalFormatting>
  <dataValidations disablePrompts="1" count="1">
    <dataValidation type="custom" allowBlank="1" showDropDown="1" showErrorMessage="1" sqref="B16:B19 H16:H19" xr:uid="{87994224-5BDE-4C9D-BB69-C834F48C2C68}">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6" manualBreakCount="6">
    <brk id="70" min="1" max="13" man="1"/>
    <brk id="132" min="1" max="13" man="1"/>
    <brk id="194" min="1" max="13" man="1"/>
    <brk id="262" min="1" max="13" man="1"/>
    <brk id="360" min="1" max="13" man="1"/>
    <brk id="628" min="1" max="13" man="1"/>
  </rowBreaks>
  <drawing r:id="rId2"/>
  <legacyDrawing r:id="rId3"/>
  <tableParts count="1">
    <tablePart r:id="rId4"/>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F71D-6D10-4868-8930-9A1615443EE2}">
  <sheetPr>
    <tabColor rgb="FFFFFF00"/>
    <outlinePr summaryBelow="0" summaryRight="0"/>
    <pageSetUpPr fitToPage="1"/>
  </sheetPr>
  <dimension ref="B1:XET1004"/>
  <sheetViews>
    <sheetView showGridLines="0" zoomScale="90" zoomScaleNormal="90" zoomScaleSheetLayoutView="90" workbookViewId="0">
      <pane xSplit="4" ySplit="8" topLeftCell="E19" activePane="bottomRight" state="frozen"/>
      <selection activeCell="I30" sqref="I30"/>
      <selection pane="topRight" activeCell="I30" sqref="I30"/>
      <selection pane="bottomLeft" activeCell="I30" sqref="I30"/>
      <selection pane="bottomRight" activeCell="I30" sqref="I30"/>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75" t="s">
        <v>979</v>
      </c>
      <c r="C2" s="475"/>
      <c r="D2" s="475"/>
      <c r="E2" s="475"/>
      <c r="F2" s="475"/>
      <c r="G2" s="475"/>
      <c r="H2" s="475"/>
      <c r="I2" s="475"/>
      <c r="J2" s="475"/>
      <c r="K2" s="475"/>
      <c r="L2" s="475"/>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76" t="s">
        <v>511</v>
      </c>
      <c r="C3" s="476"/>
      <c r="D3" s="476"/>
      <c r="E3" s="476"/>
      <c r="F3" s="476"/>
      <c r="G3" s="476"/>
      <c r="H3" s="476"/>
      <c r="I3" s="476"/>
      <c r="J3" s="476"/>
      <c r="K3" s="476"/>
      <c r="L3" s="476"/>
      <c r="M3" s="2"/>
      <c r="N3" s="2"/>
      <c r="O3" s="359"/>
      <c r="P3" s="2"/>
      <c r="Q3" s="2" t="s">
        <v>1035</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77" t="s">
        <v>512</v>
      </c>
      <c r="C5" s="477"/>
      <c r="D5" s="10" t="s">
        <v>513</v>
      </c>
    </row>
    <row r="6" spans="2:16374" ht="24" customHeight="1" x14ac:dyDescent="0.3">
      <c r="B6" s="478" t="s">
        <v>514</v>
      </c>
      <c r="C6" s="480" t="s">
        <v>515</v>
      </c>
      <c r="D6" s="480" t="s">
        <v>516</v>
      </c>
      <c r="E6" s="482" t="s">
        <v>947</v>
      </c>
      <c r="F6" s="483"/>
      <c r="G6" s="484" t="s">
        <v>951</v>
      </c>
      <c r="H6" s="486" t="s">
        <v>973</v>
      </c>
      <c r="I6" s="486"/>
      <c r="J6" s="487" t="s">
        <v>988</v>
      </c>
      <c r="K6" s="487"/>
      <c r="L6" s="199">
        <v>524</v>
      </c>
    </row>
    <row r="7" spans="2:16374" ht="39.6" x14ac:dyDescent="0.25">
      <c r="B7" s="479"/>
      <c r="C7" s="481"/>
      <c r="D7" s="481"/>
      <c r="E7" s="24" t="s">
        <v>948</v>
      </c>
      <c r="F7" s="24" t="s">
        <v>974</v>
      </c>
      <c r="G7" s="485"/>
      <c r="H7" s="199" t="s">
        <v>949</v>
      </c>
      <c r="I7" s="200" t="s">
        <v>951</v>
      </c>
      <c r="J7" s="230" t="s">
        <v>948</v>
      </c>
      <c r="K7" s="230" t="s">
        <v>974</v>
      </c>
      <c r="L7" s="230" t="s">
        <v>951</v>
      </c>
    </row>
    <row r="8" spans="2:16374" ht="19.5" customHeight="1" x14ac:dyDescent="0.25">
      <c r="B8" s="12" t="s">
        <v>21</v>
      </c>
      <c r="C8" s="470" t="s">
        <v>517</v>
      </c>
      <c r="D8" s="471"/>
      <c r="E8" s="225">
        <v>1</v>
      </c>
      <c r="F8" s="225">
        <v>2</v>
      </c>
      <c r="G8" s="225" t="s">
        <v>981</v>
      </c>
      <c r="H8" s="226">
        <v>4</v>
      </c>
      <c r="I8" s="226" t="s">
        <v>982</v>
      </c>
      <c r="J8" s="227">
        <v>4</v>
      </c>
      <c r="K8" s="227">
        <v>5</v>
      </c>
      <c r="L8" s="227" t="s">
        <v>989</v>
      </c>
      <c r="M8" s="220"/>
      <c r="N8" s="220"/>
      <c r="P8" s="9" t="s">
        <v>1022</v>
      </c>
      <c r="Q8" s="9" t="e" cm="1">
        <f t="array" aca="1" ref="Q8" ca="1">INDIRECT("'"&amp;Q3&amp;"'!"&amp;"b1")</f>
        <v>#REF!</v>
      </c>
    </row>
    <row r="9" spans="2:16374" ht="19.5" customHeight="1" x14ac:dyDescent="0.25">
      <c r="B9" s="462">
        <v>1</v>
      </c>
      <c r="C9" s="472" t="s">
        <v>499</v>
      </c>
      <c r="D9" s="232" t="s">
        <v>500</v>
      </c>
      <c r="E9" s="233" cm="1">
        <f t="array" ref="E9">SUM(_xlfn._xlws.FILTER('Usulan Revisi Subkoord (Lama)'!$G$8:$G$622,'Usulan Revisi Subkoord (Lama)'!$S$8:$S$622=D9,0))</f>
        <v>364329000</v>
      </c>
      <c r="F9" s="233" cm="1">
        <f t="array" ref="F9">SUM(_xlfn._xlws.FILTER('Usulan Revisi Subkoord (Lama)'!$M$8:$M$622,'Usulan Revisi Subkoord (Lama)'!$S$8:$S$622=D9,0))</f>
        <v>605963000</v>
      </c>
      <c r="G9" s="234">
        <f>E9-F9</f>
        <v>-241634000</v>
      </c>
      <c r="H9" s="231" t="e" cm="1">
        <f t="array" ref="H9">SUM(_xlfn._xlws.FILTER(#REF!,#REF!=D9,0))</f>
        <v>#REF!</v>
      </c>
      <c r="I9" s="235" t="e">
        <f>E9-H9</f>
        <v>#REF!</v>
      </c>
      <c r="J9" s="231" cm="1">
        <f t="array" ref="J9">SUM(_xlfn._xlws.FILTER('Usulan Revisi Subkoord (Lama)'!$G$9:$G$622,(IFERROR(SEARCH('Rekap Lama'!$L$6,'Usulan Revisi Subkoord (Lama)'!$B$9:$B$622,1),"")&lt;&gt;"")*('Usulan Revisi Subkoord (Lama)'!$S$9:$S$622='Rekap Lama'!$D9),0))</f>
        <v>214304000</v>
      </c>
      <c r="K9" s="231" cm="1">
        <f t="array" ref="K9">SUM(_xlfn._xlws.FILTER('Usulan Revisi Subkoord (Lama)'!$M$9:$M$622,(IFERROR(SEARCH('Rekap Lama'!$L$6,'Usulan Revisi Subkoord (Lama)'!$H$9:$H$622,1),"")&lt;&gt;"")*('Usulan Revisi Subkoord (Lama)'!$S$9:$S$622='Rekap Lama'!$D9),0))</f>
        <v>454188000</v>
      </c>
      <c r="L9" s="244">
        <f>J9-K9</f>
        <v>-239884000</v>
      </c>
      <c r="N9" s="360">
        <f>J9/$J$28</f>
        <v>4.720130971828855E-2</v>
      </c>
      <c r="O9" s="360">
        <f>K9/$K$28</f>
        <v>0.10003671633907925</v>
      </c>
      <c r="P9" s="196">
        <v>256374000</v>
      </c>
      <c r="Q9" s="196" t="e" cm="1">
        <f t="array" aca="1" ref="Q9" ca="1">SUM(_xlfn._xlws.FILTER(INDIRECT("'"&amp;$Q$3&amp;"'!$G$8:$G$622"),INDIRECT("'"&amp;Q3&amp;"'!$S$8:$S$622")=D9,0))</f>
        <v>#REF!</v>
      </c>
    </row>
    <row r="10" spans="2:16374" ht="19.5" customHeight="1" x14ac:dyDescent="0.25">
      <c r="B10" s="463"/>
      <c r="C10" s="473"/>
      <c r="D10" s="236" t="s">
        <v>501</v>
      </c>
      <c r="E10" s="233" cm="1">
        <f t="array" ref="E10">SUM(_xlfn._xlws.FILTER('Usulan Revisi Subkoord (Lama)'!$G$8:$G$622,'Usulan Revisi Subkoord (Lama)'!$S$8:$S$622=D10,0))</f>
        <v>258356000</v>
      </c>
      <c r="F10" s="233" cm="1">
        <f t="array" ref="F10">SUM(_xlfn._xlws.FILTER('Usulan Revisi Subkoord (Lama)'!$M$8:$M$622,'Usulan Revisi Subkoord (Lama)'!$S$8:$S$622=D10,0))</f>
        <v>481065000</v>
      </c>
      <c r="G10" s="234">
        <f>E10-F10</f>
        <v>-222709000</v>
      </c>
      <c r="H10" s="231" t="e" cm="1">
        <f t="array" ref="H10">SUM(_xlfn._xlws.FILTER(#REF!,#REF!=D10,0))</f>
        <v>#REF!</v>
      </c>
      <c r="I10" s="235" t="e">
        <f>E10-H10</f>
        <v>#REF!</v>
      </c>
      <c r="J10" s="231" cm="1">
        <f t="array" ref="J10">SUM(_xlfn._xlws.FILTER('Usulan Revisi Subkoord (Lama)'!$G$9:$G$622,(IFERROR(SEARCH('Rekap Lama'!$L$6,'Usulan Revisi Subkoord (Lama)'!$B$9:$B$622,1),"")&lt;&gt;"")*('Usulan Revisi Subkoord (Lama)'!$S$9:$S$622='Rekap Lama'!$D10),0))</f>
        <v>206306000</v>
      </c>
      <c r="K10" s="231" cm="1">
        <f t="array" ref="K10">SUM(_xlfn._xlws.FILTER('Usulan Revisi Subkoord (Lama)'!$M$9:$M$622,(IFERROR(SEARCH('Rekap Lama'!$L$6,'Usulan Revisi Subkoord (Lama)'!$H$9:$H$622,1),"")&lt;&gt;"")*('Usulan Revisi Subkoord (Lama)'!$S$9:$S$622='Rekap Lama'!$D10),0))</f>
        <v>384215000</v>
      </c>
      <c r="L10" s="244">
        <f>J10-K10</f>
        <v>-177909000</v>
      </c>
      <c r="N10" s="360">
        <f t="shared" ref="N10:N28" si="0">J10/$J$28</f>
        <v>4.5439718356825989E-2</v>
      </c>
      <c r="O10" s="360">
        <f>K10/$K$28</f>
        <v>8.4624884339126821E-2</v>
      </c>
      <c r="P10" s="196">
        <v>369732000</v>
      </c>
    </row>
    <row r="11" spans="2:16374" ht="19.5" customHeight="1" x14ac:dyDescent="0.25">
      <c r="B11" s="464"/>
      <c r="C11" s="474"/>
      <c r="D11" s="237" t="s">
        <v>518</v>
      </c>
      <c r="E11" s="238">
        <f t="shared" ref="E11:L11" si="1">SUM(E9:E10)</f>
        <v>622685000</v>
      </c>
      <c r="F11" s="238">
        <f t="shared" si="1"/>
        <v>1087028000</v>
      </c>
      <c r="G11" s="243">
        <f t="shared" si="1"/>
        <v>-464343000</v>
      </c>
      <c r="H11" s="239" t="e">
        <f t="shared" si="1"/>
        <v>#REF!</v>
      </c>
      <c r="I11" s="239" t="e">
        <f t="shared" si="1"/>
        <v>#REF!</v>
      </c>
      <c r="J11" s="240">
        <f t="shared" si="1"/>
        <v>420610000</v>
      </c>
      <c r="K11" s="240">
        <f t="shared" si="1"/>
        <v>838403000</v>
      </c>
      <c r="L11" s="245">
        <f t="shared" si="1"/>
        <v>-417793000</v>
      </c>
      <c r="N11" s="360">
        <f t="shared" si="0"/>
        <v>9.264102807511454E-2</v>
      </c>
      <c r="O11" s="360">
        <f t="shared" ref="O11:O28" si="2">K11/$K$28</f>
        <v>0.18466160067820606</v>
      </c>
    </row>
    <row r="12" spans="2:16374" ht="19.5" customHeight="1" x14ac:dyDescent="0.3">
      <c r="B12" s="462">
        <v>2</v>
      </c>
      <c r="C12" s="472" t="s">
        <v>507</v>
      </c>
      <c r="D12" s="261" t="s">
        <v>508</v>
      </c>
      <c r="E12" s="256" cm="1">
        <f t="array" ref="E12">SUM(_xlfn._xlws.FILTER('Usulan Revisi Subkoord (Lama)'!$G$8:$G$622,'Usulan Revisi Subkoord (Lama)'!$S$8:$S$622=$D12,0))</f>
        <v>10084852000</v>
      </c>
      <c r="F12" s="256" cm="1">
        <f t="array" ref="F12">SUM(_xlfn._xlws.FILTER('Usulan Revisi Subkoord (Lama)'!$M$8:$M$622,'Usulan Revisi Subkoord (Lama)'!$S$8:$S$622=$D12,0))</f>
        <v>9602241000</v>
      </c>
      <c r="G12" s="257">
        <f>E12-F12</f>
        <v>482611000</v>
      </c>
      <c r="H12" s="258" t="e" cm="1">
        <f t="array" ref="H12">SUM(_xlfn._xlws.FILTER(#REF!,#REF!=D12,0))</f>
        <v>#REF!</v>
      </c>
      <c r="I12" s="259" t="e">
        <f>E12-H12</f>
        <v>#REF!</v>
      </c>
      <c r="J12" s="258" cm="1">
        <f t="array" ref="J12">SUM(_xlfn._xlws.FILTER('Usulan Revisi Subkoord (Lama)'!$G$9:$G$622,(IFERROR(SEARCH('Rekap Lama'!$L$6,'Usulan Revisi Subkoord (Lama)'!$B$9:$B$622,1),"")&lt;&gt;"")*('Usulan Revisi Subkoord (Lama)'!$S$9:$S$622='Rekap Lama'!$D12),0))</f>
        <v>1983463000</v>
      </c>
      <c r="K12" s="258" cm="1">
        <f t="array" ref="K12">SUM(_xlfn._xlws.FILTER('Usulan Revisi Subkoord (Lama)'!$M$9:$M$622,(IFERROR(SEARCH('Rekap Lama'!$L$6,'Usulan Revisi Subkoord (Lama)'!$H$9:$H$622,1),"")&lt;&gt;"")*('Usulan Revisi Subkoord (Lama)'!$S$9:$S$622='Rekap Lama'!$D12),0))</f>
        <v>1631862000</v>
      </c>
      <c r="L12" s="260">
        <f>J12-K12</f>
        <v>351601000</v>
      </c>
      <c r="N12" s="360">
        <f t="shared" si="0"/>
        <v>0.43686562722938327</v>
      </c>
      <c r="O12" s="360">
        <f t="shared" si="2"/>
        <v>0.35942410631395488</v>
      </c>
      <c r="Q12" s="11"/>
    </row>
    <row r="13" spans="2:16374" ht="31.2" customHeight="1" x14ac:dyDescent="0.3">
      <c r="B13" s="463"/>
      <c r="C13" s="473"/>
      <c r="D13" s="262" t="s">
        <v>1014</v>
      </c>
      <c r="E13" s="233">
        <f>SUM('Usulan Revisi Subkoord (Lama)'!G119,'Usulan Revisi Subkoord (Lama)'!G363,'Usulan Revisi Subkoord (Lama)'!G374,'Usulan Revisi Subkoord (Lama)'!G387,'Usulan Revisi Subkoord (Lama)'!G400,'Usulan Revisi Subkoord (Lama)'!G408,'Usulan Revisi Subkoord (Lama)'!G416)</f>
        <v>1584852000</v>
      </c>
      <c r="F13" s="233">
        <f>SUM('Usulan Revisi Subkoord (Lama)'!M119,'Usulan Revisi Subkoord (Lama)'!M363,'Usulan Revisi Subkoord (Lama)'!M374,'Usulan Revisi Subkoord (Lama)'!M387,'Usulan Revisi Subkoord (Lama)'!M400,'Usulan Revisi Subkoord (Lama)'!M408,'Usulan Revisi Subkoord (Lama)'!M416)</f>
        <v>1102241000</v>
      </c>
      <c r="G13" s="234">
        <f>E13-F13</f>
        <v>482611000</v>
      </c>
      <c r="H13" s="231"/>
      <c r="I13" s="235"/>
      <c r="J13" s="231" cm="1">
        <f t="array" ref="J13">SUM(_xlfn._xlws.FILTER('Usulan Revisi Subkoord (Lama)'!$G$9:$G$622,(IFERROR(SEARCH('Rekap Lama'!$L$6,'Usulan Revisi Subkoord (Lama)'!$B$9:$B$622,1),"")&lt;&gt;"")*('Usulan Revisi Subkoord (Lama)'!$R$9:$R$622='Rekap Lama'!$D13),0))</f>
        <v>1197452000</v>
      </c>
      <c r="K13" s="231" cm="1">
        <f t="array" ref="K13">SUM(_xlfn._xlws.FILTER('Usulan Revisi Subkoord (Lama)'!$M$9:$M$622,(IFERROR(SEARCH('Rekap Lama'!$L$6,'Usulan Revisi Subkoord (Lama)'!$H$9:$H$622,1),"")&lt;&gt;"")*('Usulan Revisi Subkoord (Lama)'!$R$9:$R$622='Rekap Lama'!$D13),0))</f>
        <v>845851000</v>
      </c>
      <c r="L13" s="231">
        <f>J13-K13</f>
        <v>351601000</v>
      </c>
      <c r="N13" s="360">
        <f t="shared" si="0"/>
        <v>0.26374357326407372</v>
      </c>
      <c r="O13" s="360">
        <f t="shared" si="2"/>
        <v>0.18630205234864533</v>
      </c>
      <c r="Q13" s="11"/>
    </row>
    <row r="14" spans="2:16374" ht="19.5" customHeight="1" x14ac:dyDescent="0.3">
      <c r="B14" s="463"/>
      <c r="C14" s="473"/>
      <c r="D14" s="263" t="s">
        <v>433</v>
      </c>
      <c r="E14" s="233">
        <f>'Usulan Revisi Subkoord (Lama)'!G563</f>
        <v>8500000000</v>
      </c>
      <c r="F14" s="233">
        <f>'Usulan Revisi Subkoord (Lama)'!M563</f>
        <v>8500000000</v>
      </c>
      <c r="G14" s="231">
        <f>E14-F14</f>
        <v>0</v>
      </c>
      <c r="H14" s="231"/>
      <c r="I14" s="235"/>
      <c r="J14" s="231" cm="1">
        <f t="array" ref="J14">SUM(_xlfn._xlws.FILTER('Usulan Revisi Subkoord (Lama)'!$G$9:$G$622,(IFERROR(SEARCH('Rekap Lama'!$L$6,'Usulan Revisi Subkoord (Lama)'!$B$9:$B$622,1),"")&lt;&gt;"")*('Usulan Revisi Subkoord (Lama)'!$R$9:$R$622='Rekap Lama'!$D14),0))</f>
        <v>786011000</v>
      </c>
      <c r="K14" s="231" cm="1">
        <f t="array" ref="K14">SUM(_xlfn._xlws.FILTER('Usulan Revisi Subkoord (Lama)'!$M$9:$M$622,(IFERROR(SEARCH('Rekap Lama'!$L$6,'Usulan Revisi Subkoord (Lama)'!$H$9:$H$622,1),"")&lt;&gt;"")*('Usulan Revisi Subkoord (Lama)'!$R$9:$R$622='Rekap Lama'!$D14),0))</f>
        <v>786011000</v>
      </c>
      <c r="L14" s="231">
        <f>J14-K14</f>
        <v>0</v>
      </c>
      <c r="N14" s="360">
        <f t="shared" si="0"/>
        <v>0.17312205396530955</v>
      </c>
      <c r="O14" s="360">
        <f t="shared" si="2"/>
        <v>0.17312205396530955</v>
      </c>
      <c r="Q14" s="11"/>
    </row>
    <row r="15" spans="2:16374" ht="19.5" customHeight="1" x14ac:dyDescent="0.3">
      <c r="B15" s="463"/>
      <c r="C15" s="473"/>
      <c r="D15" s="261" t="s">
        <v>509</v>
      </c>
      <c r="E15" s="256" cm="1">
        <f t="array" ref="E15">SUM(_xlfn._xlws.FILTER('Usulan Revisi Subkoord (Lama)'!$G$8:$G$622,'Usulan Revisi Subkoord (Lama)'!$S$8:$S$622=D15,0))</f>
        <v>823732000</v>
      </c>
      <c r="F15" s="256" cm="1">
        <f t="array" ref="F15">SUM(_xlfn._xlws.FILTER('Usulan Revisi Subkoord (Lama)'!$M$8:$M$622,'Usulan Revisi Subkoord (Lama)'!$S$8:$S$622=D15,0))</f>
        <v>572789000</v>
      </c>
      <c r="G15" s="257">
        <f>E15-F15</f>
        <v>250943000</v>
      </c>
      <c r="H15" s="258" t="e" cm="1">
        <f t="array" ref="H15">SUM(_xlfn._xlws.FILTER(#REF!,#REF!=D15,0))</f>
        <v>#REF!</v>
      </c>
      <c r="I15" s="259" t="e">
        <f>E15-H15</f>
        <v>#REF!</v>
      </c>
      <c r="J15" s="258" cm="1">
        <f t="array" ref="J15">SUM(_xlfn._xlws.FILTER('Usulan Revisi Subkoord (Lama)'!$G$9:$G$622,(IFERROR(SEARCH('Rekap Lama'!$L$6,'Usulan Revisi Subkoord (Lama)'!$B$9:$B$622,1),"")&lt;&gt;"")*('Usulan Revisi Subkoord (Lama)'!$S$9:$S$622='Rekap Lama'!$D15),0))</f>
        <v>610232000</v>
      </c>
      <c r="K15" s="258" cm="1">
        <f t="array" ref="K15">SUM(_xlfn._xlws.FILTER('Usulan Revisi Subkoord (Lama)'!$M$9:$M$622,(IFERROR(SEARCH('Rekap Lama'!$L$6,'Usulan Revisi Subkoord (Lama)'!$H$9:$H$622,1),"")&lt;&gt;"")*('Usulan Revisi Subkoord (Lama)'!$S$9:$S$622='Rekap Lama'!$D15),0))</f>
        <v>422689000</v>
      </c>
      <c r="L15" s="260">
        <f>J15-K15</f>
        <v>187543000</v>
      </c>
      <c r="N15" s="360">
        <f t="shared" si="0"/>
        <v>0.13440602896824444</v>
      </c>
      <c r="O15" s="360">
        <f t="shared" si="2"/>
        <v>9.3098936107182631E-2</v>
      </c>
      <c r="Q15" s="11"/>
      <c r="S15" s="195"/>
    </row>
    <row r="16" spans="2:16374" ht="19.5" customHeight="1" x14ac:dyDescent="0.25">
      <c r="B16" s="464"/>
      <c r="C16" s="474"/>
      <c r="D16" s="237" t="s">
        <v>519</v>
      </c>
      <c r="E16" s="238">
        <f>SUM(E12,E15)</f>
        <v>10908584000</v>
      </c>
      <c r="F16" s="238">
        <f>SUM(F12,F15)</f>
        <v>10175030000</v>
      </c>
      <c r="G16" s="238">
        <f>SUM(G12,G15)</f>
        <v>733554000</v>
      </c>
      <c r="H16" s="239" t="e">
        <f>SUM(H12:H15)</f>
        <v>#REF!</v>
      </c>
      <c r="I16" s="239" t="e">
        <f>SUM(I12:I15)</f>
        <v>#REF!</v>
      </c>
      <c r="J16" s="240">
        <f>SUM(J12,J15)</f>
        <v>2593695000</v>
      </c>
      <c r="K16" s="240">
        <f>SUM(K12,K15)</f>
        <v>2054551000</v>
      </c>
      <c r="L16" s="245">
        <f>SUM(L12,L15)</f>
        <v>539144000</v>
      </c>
      <c r="N16" s="360">
        <f t="shared" si="0"/>
        <v>0.57127165619762776</v>
      </c>
      <c r="O16" s="360">
        <f t="shared" si="2"/>
        <v>0.4525230424211375</v>
      </c>
      <c r="Q16" s="196"/>
      <c r="R16" s="196"/>
      <c r="S16" s="198"/>
    </row>
    <row r="17" spans="2:15" ht="19.5" customHeight="1" x14ac:dyDescent="0.25">
      <c r="B17" s="462">
        <v>3</v>
      </c>
      <c r="C17" s="472" t="s">
        <v>502</v>
      </c>
      <c r="D17" s="264" t="s">
        <v>503</v>
      </c>
      <c r="E17" s="233" cm="1">
        <f t="array" ref="E17">SUM(_xlfn._xlws.FILTER('Usulan Revisi Subkoord (Lama)'!$G$8:$G$622,'Usulan Revisi Subkoord (Lama)'!$S$8:$S$622=D17,0))</f>
        <v>525378000</v>
      </c>
      <c r="F17" s="233" cm="1">
        <f t="array" ref="F17">SUM(_xlfn._xlws.FILTER('Usulan Revisi Subkoord (Lama)'!$M$8:$M$622,'Usulan Revisi Subkoord (Lama)'!$S$8:$S$622=D17,0))</f>
        <v>511028000</v>
      </c>
      <c r="G17" s="231">
        <f>E17-F17</f>
        <v>14350000</v>
      </c>
      <c r="H17" s="231" t="e" cm="1">
        <f t="array" ref="H17">SUM(_xlfn._xlws.FILTER(#REF!,#REF!=D17,0))</f>
        <v>#REF!</v>
      </c>
      <c r="I17" s="235" t="e">
        <f>E17-H17</f>
        <v>#REF!</v>
      </c>
      <c r="J17" s="231" cm="1">
        <f t="array" ref="J17">SUM(_xlfn._xlws.FILTER('Usulan Revisi Subkoord (Lama)'!$G$9:$G$622,(IFERROR(SEARCH('Rekap Lama'!$L$6,'Usulan Revisi Subkoord (Lama)'!$B$9:$B$622,1),"")&lt;&gt;"")*('Usulan Revisi Subkoord (Lama)'!$S$9:$S$622='Rekap Lama'!$D17),0))</f>
        <v>364353000</v>
      </c>
      <c r="K17" s="231" cm="1">
        <f t="array" ref="K17">SUM(_xlfn._xlws.FILTER('Usulan Revisi Subkoord (Lama)'!$M$9:$M$622,(IFERROR(SEARCH('Rekap Lama'!$L$6,'Usulan Revisi Subkoord (Lama)'!$H$9:$H$622,1),"")&lt;&gt;"")*('Usulan Revisi Subkoord (Lama)'!$S$9:$S$622='Rekap Lama'!$D17),0))</f>
        <v>364353000</v>
      </c>
      <c r="L17" s="231">
        <f>J17-K17</f>
        <v>0</v>
      </c>
      <c r="N17" s="360">
        <f t="shared" si="0"/>
        <v>8.0250199715299703E-2</v>
      </c>
      <c r="O17" s="360">
        <f t="shared" si="2"/>
        <v>8.0250199715299703E-2</v>
      </c>
    </row>
    <row r="18" spans="2:15" ht="19.5" customHeight="1" x14ac:dyDescent="0.25">
      <c r="B18" s="463"/>
      <c r="C18" s="473"/>
      <c r="D18" s="264" t="s">
        <v>504</v>
      </c>
      <c r="E18" s="233" cm="1">
        <f t="array" ref="E18">SUM(_xlfn._xlws.FILTER('Usulan Revisi Subkoord (Lama)'!$G$8:$G$622,'Usulan Revisi Subkoord (Lama)'!$S$8:$S$622=D18,0))</f>
        <v>219670000</v>
      </c>
      <c r="F18" s="233" cm="1">
        <f t="array" ref="F18">SUM(_xlfn._xlws.FILTER('Usulan Revisi Subkoord (Lama)'!$M$8:$M$622,'Usulan Revisi Subkoord (Lama)'!$S$8:$S$622=D18,0))</f>
        <v>238670000</v>
      </c>
      <c r="G18" s="234">
        <f>E18-F18</f>
        <v>-19000000</v>
      </c>
      <c r="H18" s="231" t="e" cm="1">
        <f t="array" ref="H18">SUM(_xlfn._xlws.FILTER(#REF!,#REF!=D18,0))</f>
        <v>#REF!</v>
      </c>
      <c r="I18" s="235" t="e">
        <f>E18-H18</f>
        <v>#REF!</v>
      </c>
      <c r="J18" s="231" cm="1">
        <f t="array" ref="J18">SUM(_xlfn._xlws.FILTER('Usulan Revisi Subkoord (Lama)'!$G$9:$G$622,(IFERROR(SEARCH('Rekap Lama'!$L$6,'Usulan Revisi Subkoord (Lama)'!$B$9:$B$622,1),"")&lt;&gt;"")*('Usulan Revisi Subkoord (Lama)'!$S$9:$S$622='Rekap Lama'!$D18),0))</f>
        <v>135170000</v>
      </c>
      <c r="K18" s="231" cm="1">
        <f t="array" ref="K18">SUM(_xlfn._xlws.FILTER('Usulan Revisi Subkoord (Lama)'!$M$9:$M$622,(IFERROR(SEARCH('Rekap Lama'!$L$6,'Usulan Revisi Subkoord (Lama)'!$H$9:$H$622,1),"")&lt;&gt;"")*('Usulan Revisi Subkoord (Lama)'!$S$9:$S$622='Rekap Lama'!$D18),0))</f>
        <v>135170000</v>
      </c>
      <c r="L18" s="231">
        <f>J18-K18</f>
        <v>0</v>
      </c>
      <c r="N18" s="360">
        <f t="shared" si="0"/>
        <v>2.9771730973855191E-2</v>
      </c>
      <c r="O18" s="360">
        <f t="shared" si="2"/>
        <v>2.9771730973855191E-2</v>
      </c>
    </row>
    <row r="19" spans="2:15" ht="19.5" customHeight="1" x14ac:dyDescent="0.25">
      <c r="B19" s="464"/>
      <c r="C19" s="474"/>
      <c r="D19" s="241" t="s">
        <v>520</v>
      </c>
      <c r="E19" s="238">
        <f t="shared" ref="E19:L19" si="3">SUM(E17:E18)</f>
        <v>745048000</v>
      </c>
      <c r="F19" s="238">
        <f t="shared" si="3"/>
        <v>749698000</v>
      </c>
      <c r="G19" s="243">
        <f t="shared" si="3"/>
        <v>-4650000</v>
      </c>
      <c r="H19" s="239" t="e">
        <f t="shared" si="3"/>
        <v>#REF!</v>
      </c>
      <c r="I19" s="239" t="e">
        <f t="shared" si="3"/>
        <v>#REF!</v>
      </c>
      <c r="J19" s="240">
        <f t="shared" si="3"/>
        <v>499523000</v>
      </c>
      <c r="K19" s="240">
        <f t="shared" si="3"/>
        <v>499523000</v>
      </c>
      <c r="L19" s="240">
        <f t="shared" si="3"/>
        <v>0</v>
      </c>
      <c r="N19" s="360">
        <f t="shared" si="0"/>
        <v>0.11002193068915489</v>
      </c>
      <c r="O19" s="360">
        <f t="shared" si="2"/>
        <v>0.11002193068915489</v>
      </c>
    </row>
    <row r="20" spans="2:15" ht="19.5" customHeight="1" x14ac:dyDescent="0.25">
      <c r="B20" s="462">
        <v>4</v>
      </c>
      <c r="C20" s="465" t="s">
        <v>505</v>
      </c>
      <c r="D20" s="255" t="s">
        <v>506</v>
      </c>
      <c r="E20" s="256" cm="1">
        <f t="array" ref="E20">SUM(_xlfn._xlws.FILTER('Usulan Revisi Subkoord (Lama)'!$G$8:$G$622,'Usulan Revisi Subkoord (Lama)'!$S$8:$S$622=D20,0))</f>
        <v>3525843000</v>
      </c>
      <c r="F20" s="256" cm="1">
        <f t="array" ref="F20">SUM(_xlfn._xlws.FILTER('Usulan Revisi Subkoord (Lama)'!$M$8:$M$622,'Usulan Revisi Subkoord (Lama)'!$S$8:$S$622=D20,0))</f>
        <v>3760836000</v>
      </c>
      <c r="G20" s="257">
        <f t="shared" ref="G20:G26" si="4">E20-F20</f>
        <v>-234993000</v>
      </c>
      <c r="H20" s="258" t="e" cm="1">
        <f t="array" ref="H20">SUM(_xlfn._xlws.FILTER(#REF!,#REF!=D20,0))</f>
        <v>#REF!</v>
      </c>
      <c r="I20" s="259" t="e">
        <f>E20-H20</f>
        <v>#REF!</v>
      </c>
      <c r="J20" s="258" cm="1">
        <f t="array" ref="J20">SUM(_xlfn._xlws.FILTER('Usulan Revisi Subkoord (Lama)'!$G$9:$G$622,(IFERROR(SEARCH('Rekap Lama'!$L$6,'Usulan Revisi Subkoord (Lama)'!$B$9:$B$622,1),"")&lt;&gt;"")*('Usulan Revisi Subkoord (Lama)'!$S$9:$S$622='Rekap Lama'!$D20),0))</f>
        <v>723135000</v>
      </c>
      <c r="K20" s="258" cm="1">
        <f t="array" ref="K20">SUM(_xlfn._xlws.FILTER('Usulan Revisi Subkoord (Lama)'!$M$9:$M$622,(IFERROR(SEARCH('Rekap Lama'!$L$6,'Usulan Revisi Subkoord (Lama)'!$H$9:$H$622,1),"")&lt;&gt;"")*('Usulan Revisi Subkoord (Lama)'!$S$9:$S$622='Rekap Lama'!$D20),0))</f>
        <v>807668000</v>
      </c>
      <c r="L20" s="260">
        <f t="shared" ref="L20:L26" si="5">J20-K20</f>
        <v>-84533000</v>
      </c>
      <c r="N20" s="360">
        <f t="shared" si="0"/>
        <v>0.15927336448752513</v>
      </c>
      <c r="O20" s="360">
        <f t="shared" si="2"/>
        <v>0.17789209448984</v>
      </c>
    </row>
    <row r="21" spans="2:15" ht="19.5" customHeight="1" x14ac:dyDescent="0.25">
      <c r="B21" s="463"/>
      <c r="C21" s="466"/>
      <c r="D21" s="263" t="s">
        <v>131</v>
      </c>
      <c r="E21" s="233">
        <f>E20-SUM(E22:E23)</f>
        <v>870185000</v>
      </c>
      <c r="F21" s="233">
        <f>F20-SUM(F22:F23)</f>
        <v>1105178000</v>
      </c>
      <c r="G21" s="248">
        <f t="shared" si="4"/>
        <v>-234993000</v>
      </c>
      <c r="H21" s="231"/>
      <c r="I21" s="235"/>
      <c r="J21" s="249" cm="1">
        <f t="array" ref="J21">SUM(_xlfn._xlws.FILTER('Usulan Revisi Subkoord (Lama)'!$G$9:$G$622,(IFERROR(SEARCH('Rekap Lama'!$L$6,'Usulan Revisi Subkoord (Lama)'!$B$9:$B$622,1),"")&lt;&gt;"")*('Usulan Revisi Subkoord (Lama)'!$R$9:$R$622='Rekap Lama'!$D21),0))</f>
        <v>723135000</v>
      </c>
      <c r="K21" s="249" cm="1">
        <f t="array" ref="K21">SUM(_xlfn._xlws.FILTER('Usulan Revisi Subkoord (Lama)'!$M$9:$M$622,(IFERROR(SEARCH('Rekap Lama'!$L$6,'Usulan Revisi Subkoord (Lama)'!$H$9:$H$622,1),"")&lt;&gt;"")*('Usulan Revisi Subkoord (Lama)'!$R$9:$R$622='Rekap Lama'!$D21),0))</f>
        <v>807668000</v>
      </c>
      <c r="L21" s="250">
        <f t="shared" si="5"/>
        <v>-84533000</v>
      </c>
      <c r="N21" s="360">
        <f t="shared" si="0"/>
        <v>0.15927336448752513</v>
      </c>
      <c r="O21" s="360">
        <f t="shared" si="2"/>
        <v>0.17789209448984</v>
      </c>
    </row>
    <row r="22" spans="2:15" ht="19.5" customHeight="1" x14ac:dyDescent="0.25">
      <c r="B22" s="463"/>
      <c r="C22" s="466"/>
      <c r="D22" s="246" t="s">
        <v>236</v>
      </c>
      <c r="E22" s="233">
        <f>'Usulan Revisi Subkoord (Lama)'!G296</f>
        <v>2195658000</v>
      </c>
      <c r="F22" s="233">
        <f>'Usulan Revisi Subkoord (Lama)'!M296</f>
        <v>2195658000</v>
      </c>
      <c r="G22" s="231">
        <f t="shared" si="4"/>
        <v>0</v>
      </c>
      <c r="H22" s="231"/>
      <c r="I22" s="235"/>
      <c r="J22" s="231" cm="1">
        <f t="array" ref="J22">SUM(_xlfn._xlws.FILTER('Usulan Revisi Subkoord (Lama)'!$G$9:$G$622,(IFERROR(SEARCH('Rekap Lama'!$L$6,'Usulan Revisi Subkoord (Lama)'!$B$9:$B$622,1),"")&lt;&gt;"")*('Usulan Revisi Subkoord (Lama)'!$R$9:$R$622='Rekap Lama'!$D22),0))</f>
        <v>0</v>
      </c>
      <c r="K22" s="231" cm="1">
        <f t="array" ref="K22">SUM(_xlfn._xlws.FILTER('Usulan Revisi Subkoord (Lama)'!$M$9:$M$622,(IFERROR(SEARCH('Rekap Lama'!$L$6,'Usulan Revisi Subkoord (Lama)'!$H$9:$H$622,1),"")&lt;&gt;"")*('Usulan Revisi Subkoord (Lama)'!$R$9:$R$622='Rekap Lama'!$D22),0))</f>
        <v>0</v>
      </c>
      <c r="L22" s="231">
        <f t="shared" si="5"/>
        <v>0</v>
      </c>
      <c r="N22" s="360">
        <f t="shared" si="0"/>
        <v>0</v>
      </c>
      <c r="O22" s="360">
        <f t="shared" si="2"/>
        <v>0</v>
      </c>
    </row>
    <row r="23" spans="2:15" ht="19.5" customHeight="1" x14ac:dyDescent="0.25">
      <c r="B23" s="463"/>
      <c r="C23" s="466"/>
      <c r="D23" s="246" t="s">
        <v>1011</v>
      </c>
      <c r="E23" s="233">
        <f>'Usulan Revisi Subkoord (Lama)'!G113+'Usulan Revisi Subkoord (Lama)'!G357</f>
        <v>460000000</v>
      </c>
      <c r="F23" s="233">
        <f>'Usulan Revisi Subkoord (Lama)'!M113+'Usulan Revisi Subkoord (Lama)'!M357</f>
        <v>460000000</v>
      </c>
      <c r="G23" s="231">
        <f t="shared" si="4"/>
        <v>0</v>
      </c>
      <c r="H23" s="231"/>
      <c r="I23" s="235"/>
      <c r="J23" s="231" cm="1">
        <f t="array" ref="J23">SUM(_xlfn._xlws.FILTER('Usulan Revisi Subkoord (Lama)'!$G$9:$G$622,(IFERROR(SEARCH('Rekap Lama'!$L$6,'Usulan Revisi Subkoord (Lama)'!$B$9:$B$622,1),"")&lt;&gt;"")*('Usulan Revisi Subkoord (Lama)'!$R$9:$R$622='Rekap Lama'!$D23),0))</f>
        <v>0</v>
      </c>
      <c r="K23" s="231" cm="1">
        <f t="array" ref="K23">SUM(_xlfn._xlws.FILTER('Usulan Revisi Subkoord (Lama)'!$M$9:$M$622,(IFERROR(SEARCH('Rekap Lama'!$L$6,'Usulan Revisi Subkoord (Lama)'!$H$9:$H$622,1),"")&lt;&gt;"")*('Usulan Revisi Subkoord (Lama)'!$R$9:$R$622='Rekap Lama'!$D23),0))</f>
        <v>0</v>
      </c>
      <c r="L23" s="231">
        <f t="shared" si="5"/>
        <v>0</v>
      </c>
      <c r="N23" s="360">
        <f t="shared" si="0"/>
        <v>0</v>
      </c>
      <c r="O23" s="360">
        <f t="shared" si="2"/>
        <v>0</v>
      </c>
    </row>
    <row r="24" spans="2:15" ht="19.5" customHeight="1" x14ac:dyDescent="0.25">
      <c r="B24" s="463"/>
      <c r="C24" s="466"/>
      <c r="D24" s="255" t="s">
        <v>510</v>
      </c>
      <c r="E24" s="256" cm="1">
        <f t="array" ref="E24">SUM(_xlfn._xlws.FILTER('Usulan Revisi Subkoord (Lama)'!$G$8:$G$622,'Usulan Revisi Subkoord (Lama)'!$S$8:$S$622=D24,0))</f>
        <v>7486020000</v>
      </c>
      <c r="F24" s="256" cm="1">
        <f t="array" ref="F24">SUM(_xlfn._xlws.FILTER('Usulan Revisi Subkoord (Lama)'!$M$8:$M$622,'Usulan Revisi Subkoord (Lama)'!$S$8:$S$622=D24,0))</f>
        <v>7515588000</v>
      </c>
      <c r="G24" s="257">
        <f t="shared" si="4"/>
        <v>-29568000</v>
      </c>
      <c r="H24" s="258" t="e" cm="1">
        <f t="array" ref="H24">SUM(_xlfn._xlws.FILTER(#REF!,#REF!=D24,0))</f>
        <v>#REF!</v>
      </c>
      <c r="I24" s="259" t="e">
        <f>E24-H24</f>
        <v>#REF!</v>
      </c>
      <c r="J24" s="258" cm="1">
        <f t="array" ref="J24">SUM(_xlfn._xlws.FILTER('Usulan Revisi Subkoord (Lama)'!$G$9:$G$622,(IFERROR(SEARCH('Rekap Lama'!$L$6,'Usulan Revisi Subkoord (Lama)'!$B$9:$B$622,1),"")&lt;&gt;"")*('Usulan Revisi Subkoord (Lama)'!$S$9:$S$622='Rekap Lama'!$D24),0))</f>
        <v>303250000</v>
      </c>
      <c r="K24" s="258" cm="1">
        <f t="array" ref="K24">SUM(_xlfn._xlws.FILTER('Usulan Revisi Subkoord (Lama)'!$M$9:$M$622,(IFERROR(SEARCH('Rekap Lama'!$L$6,'Usulan Revisi Subkoord (Lama)'!$H$9:$H$622,1),"")&lt;&gt;"")*('Usulan Revisi Subkoord (Lama)'!$S$9:$S$622='Rekap Lama'!$D24),0))</f>
        <v>340068000</v>
      </c>
      <c r="L24" s="260">
        <f t="shared" si="5"/>
        <v>-36818000</v>
      </c>
      <c r="N24" s="360">
        <f t="shared" si="0"/>
        <v>6.6792020550577688E-2</v>
      </c>
      <c r="O24" s="360">
        <f t="shared" si="2"/>
        <v>7.490133172166151E-2</v>
      </c>
    </row>
    <row r="25" spans="2:15" ht="19.5" customHeight="1" x14ac:dyDescent="0.25">
      <c r="B25" s="463"/>
      <c r="C25" s="466"/>
      <c r="D25" s="246" t="s">
        <v>393</v>
      </c>
      <c r="E25" s="233">
        <f>SUM('Usulan Revisi Subkoord (Lama)'!G482,'Usulan Revisi Subkoord (Lama)'!G492,'Usulan Revisi Subkoord (Lama)'!G502,'Usulan Revisi Subkoord (Lama)'!G513,'Usulan Revisi Subkoord (Lama)'!G523,'Usulan Revisi Subkoord (Lama)'!G533,'Usulan Revisi Subkoord (Lama)'!G553)</f>
        <v>450000000</v>
      </c>
      <c r="F25" s="233">
        <f>SUM('Usulan Revisi Subkoord (Lama)'!M482,'Usulan Revisi Subkoord (Lama)'!M492,'Usulan Revisi Subkoord (Lama)'!M502,'Usulan Revisi Subkoord (Lama)'!M513,'Usulan Revisi Subkoord (Lama)'!M523,'Usulan Revisi Subkoord (Lama)'!M533,'Usulan Revisi Subkoord (Lama)'!M553)</f>
        <v>479568000</v>
      </c>
      <c r="G25" s="248">
        <f t="shared" si="4"/>
        <v>-29568000</v>
      </c>
      <c r="H25" s="231"/>
      <c r="I25" s="235"/>
      <c r="J25" s="231" cm="1">
        <f t="array" ref="J25">SUM(_xlfn._xlws.FILTER('Usulan Revisi Subkoord (Lama)'!$G$9:$G$622,(IFERROR(SEARCH('Rekap Lama'!$L$6,'Usulan Revisi Subkoord (Lama)'!$B$9:$B$622,1),"")&lt;&gt;"")*('Usulan Revisi Subkoord (Lama)'!$R$9:$R$622='Rekap Lama'!$D25),0))</f>
        <v>303250000</v>
      </c>
      <c r="K25" s="231" cm="1">
        <f t="array" ref="K25">SUM(_xlfn._xlws.FILTER('Usulan Revisi Subkoord (Lama)'!$M$9:$M$622,(IFERROR(SEARCH('Rekap Lama'!$L$6,'Usulan Revisi Subkoord (Lama)'!$H$9:$H$622,1),"")&lt;&gt;"")*('Usulan Revisi Subkoord (Lama)'!$R$9:$R$622='Rekap Lama'!$D25),0))</f>
        <v>340068000</v>
      </c>
      <c r="L25" s="250">
        <f t="shared" si="5"/>
        <v>-36818000</v>
      </c>
      <c r="N25" s="360">
        <f t="shared" si="0"/>
        <v>6.6792020550577688E-2</v>
      </c>
      <c r="O25" s="360">
        <f t="shared" si="2"/>
        <v>7.490133172166151E-2</v>
      </c>
    </row>
    <row r="26" spans="2:15" ht="19.5" customHeight="1" x14ac:dyDescent="0.25">
      <c r="B26" s="463"/>
      <c r="C26" s="466"/>
      <c r="D26" s="246" t="s">
        <v>1012</v>
      </c>
      <c r="E26" s="233">
        <f>'Usulan Revisi Subkoord (Lama)'!G270</f>
        <v>7036020000</v>
      </c>
      <c r="F26" s="233">
        <f>'Usulan Revisi Subkoord (Lama)'!M270</f>
        <v>7036020000</v>
      </c>
      <c r="G26" s="249">
        <f t="shared" si="4"/>
        <v>0</v>
      </c>
      <c r="H26" s="231"/>
      <c r="I26" s="235"/>
      <c r="J26" s="231" cm="1">
        <f t="array" ref="J26">SUM(_xlfn._xlws.FILTER('Usulan Revisi Subkoord (Lama)'!$G$9:$G$622,(IFERROR(SEARCH('Rekap Lama'!$L$6,'Usulan Revisi Subkoord (Lama)'!$B$9:$B$622,1),"")&lt;&gt;"")*('Usulan Revisi Subkoord (Lama)'!$R$9:$R$622='Rekap Lama'!$D26),0))</f>
        <v>0</v>
      </c>
      <c r="K26" s="231" cm="1">
        <f t="array" ref="K26">SUM(_xlfn._xlws.FILTER('Usulan Revisi Subkoord (Lama)'!$M$9:$M$622,(IFERROR(SEARCH('Rekap Lama'!$L$6,'Usulan Revisi Subkoord (Lama)'!$H$9:$H$622,1),"")&lt;&gt;"")*('Usulan Revisi Subkoord (Lama)'!$R$9:$R$622='Rekap Lama'!$D26),0))</f>
        <v>0</v>
      </c>
      <c r="L26" s="231">
        <f t="shared" si="5"/>
        <v>0</v>
      </c>
      <c r="N26" s="360">
        <f t="shared" si="0"/>
        <v>0</v>
      </c>
      <c r="O26" s="360">
        <f t="shared" si="2"/>
        <v>0</v>
      </c>
    </row>
    <row r="27" spans="2:15" ht="19.5" customHeight="1" x14ac:dyDescent="0.25">
      <c r="B27" s="464"/>
      <c r="C27" s="467"/>
      <c r="D27" s="242" t="s">
        <v>521</v>
      </c>
      <c r="E27" s="238">
        <f>SUM(E20,E24)</f>
        <v>11011863000</v>
      </c>
      <c r="F27" s="238">
        <f>SUM(F20,F24)</f>
        <v>11276424000</v>
      </c>
      <c r="G27" s="243">
        <f>SUM(G20,G24)</f>
        <v>-264561000</v>
      </c>
      <c r="H27" s="239" t="e">
        <f>SUM(H20:H24)</f>
        <v>#REF!</v>
      </c>
      <c r="I27" s="239" t="e">
        <f>SUM(I20:I24)</f>
        <v>#REF!</v>
      </c>
      <c r="J27" s="240">
        <f>SUM(J20,J24)</f>
        <v>1026385000</v>
      </c>
      <c r="K27" s="240">
        <f>SUM(K20,K24)</f>
        <v>1147736000</v>
      </c>
      <c r="L27" s="245">
        <f>SUM(L20,L24)</f>
        <v>-121351000</v>
      </c>
      <c r="N27" s="360">
        <f t="shared" si="0"/>
        <v>0.22606538503810283</v>
      </c>
      <c r="O27" s="360">
        <f t="shared" si="2"/>
        <v>0.25279342621150153</v>
      </c>
    </row>
    <row r="28" spans="2:15" ht="24" customHeight="1" x14ac:dyDescent="0.25">
      <c r="B28" s="468" t="s">
        <v>522</v>
      </c>
      <c r="C28" s="469"/>
      <c r="D28" s="469"/>
      <c r="E28" s="114">
        <f t="shared" ref="E28:L28" si="6">SUM(E11,E16,E19,E27)</f>
        <v>23288180000</v>
      </c>
      <c r="F28" s="114">
        <f t="shared" si="6"/>
        <v>23288180000</v>
      </c>
      <c r="G28" s="114">
        <f t="shared" si="6"/>
        <v>0</v>
      </c>
      <c r="H28" s="114" t="e">
        <f t="shared" si="6"/>
        <v>#REF!</v>
      </c>
      <c r="I28" s="114" t="e">
        <f t="shared" si="6"/>
        <v>#REF!</v>
      </c>
      <c r="J28" s="224">
        <f t="shared" si="6"/>
        <v>4540213000</v>
      </c>
      <c r="K28" s="224">
        <f t="shared" si="6"/>
        <v>4540213000</v>
      </c>
      <c r="L28" s="224">
        <f t="shared" si="6"/>
        <v>0</v>
      </c>
      <c r="N28" s="360">
        <f t="shared" si="0"/>
        <v>1</v>
      </c>
      <c r="O28" s="360">
        <f t="shared" si="2"/>
        <v>1</v>
      </c>
    </row>
    <row r="29" spans="2:15" x14ac:dyDescent="0.25">
      <c r="B29" s="357" t="s">
        <v>1026</v>
      </c>
    </row>
    <row r="30" spans="2:15" ht="3.6" customHeight="1" x14ac:dyDescent="0.25"/>
    <row r="31" spans="2:15" x14ac:dyDescent="0.25">
      <c r="G31" s="20" t="s">
        <v>946</v>
      </c>
    </row>
    <row r="32" spans="2:15" x14ac:dyDescent="0.25">
      <c r="G32" s="20" t="s">
        <v>978</v>
      </c>
    </row>
    <row r="33" spans="3:7" x14ac:dyDescent="0.25">
      <c r="G33" s="20"/>
    </row>
    <row r="34" spans="3:7" x14ac:dyDescent="0.25">
      <c r="G34" s="20"/>
    </row>
    <row r="35" spans="3:7" x14ac:dyDescent="0.25">
      <c r="G35" s="20"/>
    </row>
    <row r="36" spans="3:7" x14ac:dyDescent="0.25">
      <c r="G36" s="20"/>
    </row>
    <row r="37" spans="3:7" x14ac:dyDescent="0.25">
      <c r="G37" s="20"/>
    </row>
    <row r="38" spans="3:7" x14ac:dyDescent="0.25">
      <c r="C38" s="13"/>
      <c r="G38" s="21" t="s">
        <v>526</v>
      </c>
    </row>
    <row r="39" spans="3:7" x14ac:dyDescent="0.25">
      <c r="G39" s="20" t="s">
        <v>527</v>
      </c>
    </row>
    <row r="40" spans="3:7" x14ac:dyDescent="0.25"/>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sheetData>
  <mergeCells count="20">
    <mergeCell ref="B20:B27"/>
    <mergeCell ref="C20:C27"/>
    <mergeCell ref="B28:D28"/>
    <mergeCell ref="C8:D8"/>
    <mergeCell ref="B9:B11"/>
    <mergeCell ref="C9:C11"/>
    <mergeCell ref="B12:B16"/>
    <mergeCell ref="C12:C16"/>
    <mergeCell ref="B17:B19"/>
    <mergeCell ref="C17:C19"/>
    <mergeCell ref="B2:L2"/>
    <mergeCell ref="B3:L3"/>
    <mergeCell ref="B5:C5"/>
    <mergeCell ref="B6:B7"/>
    <mergeCell ref="C6:C7"/>
    <mergeCell ref="D6:D7"/>
    <mergeCell ref="E6:F6"/>
    <mergeCell ref="G6:G7"/>
    <mergeCell ref="H6:I6"/>
    <mergeCell ref="J6:K6"/>
  </mergeCells>
  <conditionalFormatting sqref="G9:G28">
    <cfRule type="cellIs" dxfId="6" priority="2" operator="lessThan">
      <formula>0</formula>
    </cfRule>
  </conditionalFormatting>
  <conditionalFormatting sqref="L9:L28">
    <cfRule type="cellIs" dxfId="5" priority="1" operator="lessThan">
      <formula>0</formula>
    </cfRule>
  </conditionalFormatting>
  <dataValidations count="1">
    <dataValidation type="list" allowBlank="1" showInputMessage="1" showErrorMessage="1" sqref="Q3" xr:uid="{68A6CEB4-DF1F-4340-A6A3-530C326FC602}">
      <formula1>"Usulan Revisi 28 Feb,Usulan Revisi Subkoord (Lama) "</formula1>
    </dataValidation>
  </dataValidations>
  <printOptions horizontalCentered="1"/>
  <pageMargins left="0.59055118110236227" right="0.59055118110236227" top="0.39370078740157483" bottom="0.39370078740157483" header="0" footer="0.39370078740157483"/>
  <pageSetup paperSize="9" scale="79" pageOrder="overThenDown" orientation="landscape" cellComments="atEnd"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1587-BF59-444A-8900-65707E5C81DF}">
  <sheetPr>
    <tabColor rgb="FFFFFF00"/>
    <pageSetUpPr fitToPage="1"/>
  </sheetPr>
  <dimension ref="A1:D67"/>
  <sheetViews>
    <sheetView showGridLines="0" workbookViewId="0">
      <selection activeCell="I30" sqref="I30"/>
    </sheetView>
  </sheetViews>
  <sheetFormatPr defaultRowHeight="14.4" x14ac:dyDescent="0.3"/>
  <cols>
    <col min="1" max="1" width="69.88671875" bestFit="1" customWidth="1"/>
    <col min="2" max="3" width="15.109375" bestFit="1" customWidth="1"/>
    <col min="4" max="4" width="12.44140625" bestFit="1" customWidth="1"/>
  </cols>
  <sheetData>
    <row r="1" spans="1:4" ht="15.6" x14ac:dyDescent="0.3">
      <c r="A1" s="461" t="s">
        <v>1217</v>
      </c>
      <c r="B1" s="461"/>
      <c r="C1" s="461"/>
      <c r="D1" s="461"/>
    </row>
    <row r="2" spans="1:4" ht="15.6" x14ac:dyDescent="0.3">
      <c r="A2" s="407" t="s">
        <v>1221</v>
      </c>
      <c r="B2" s="408"/>
      <c r="C2" s="408"/>
      <c r="D2" s="408"/>
    </row>
    <row r="3" spans="1:4" x14ac:dyDescent="0.3">
      <c r="A3" s="395" t="s">
        <v>1222</v>
      </c>
      <c r="B3" s="406" t="s">
        <v>1218</v>
      </c>
      <c r="C3" s="406" t="s">
        <v>1219</v>
      </c>
      <c r="D3" s="406" t="s">
        <v>1220</v>
      </c>
    </row>
    <row r="4" spans="1:4" x14ac:dyDescent="0.3">
      <c r="A4" s="403" t="s">
        <v>509</v>
      </c>
      <c r="B4" s="404">
        <v>823732000</v>
      </c>
      <c r="C4" s="404">
        <v>572789000</v>
      </c>
      <c r="D4" s="404">
        <v>250943000</v>
      </c>
    </row>
    <row r="5" spans="1:4" x14ac:dyDescent="0.3">
      <c r="A5" s="394" t="s">
        <v>866</v>
      </c>
      <c r="B5" s="393">
        <v>104311000</v>
      </c>
      <c r="C5" s="393">
        <v>93311000</v>
      </c>
      <c r="D5" s="393">
        <v>11000000</v>
      </c>
    </row>
    <row r="6" spans="1:4" x14ac:dyDescent="0.3">
      <c r="A6" s="394" t="s">
        <v>848</v>
      </c>
      <c r="B6" s="393">
        <v>188806000</v>
      </c>
      <c r="C6" s="393">
        <v>117153000</v>
      </c>
      <c r="D6" s="393">
        <v>71653000</v>
      </c>
    </row>
    <row r="7" spans="1:4" x14ac:dyDescent="0.3">
      <c r="A7" s="394" t="s">
        <v>844</v>
      </c>
      <c r="B7" s="393">
        <v>150075000</v>
      </c>
      <c r="C7" s="393">
        <v>86197000</v>
      </c>
      <c r="D7" s="393">
        <v>63878000</v>
      </c>
    </row>
    <row r="8" spans="1:4" x14ac:dyDescent="0.3">
      <c r="A8" s="394" t="s">
        <v>855</v>
      </c>
      <c r="B8" s="393">
        <v>330540000</v>
      </c>
      <c r="C8" s="393">
        <v>226128000</v>
      </c>
      <c r="D8" s="393">
        <v>104412000</v>
      </c>
    </row>
    <row r="9" spans="1:4" x14ac:dyDescent="0.3">
      <c r="A9" s="394" t="s">
        <v>662</v>
      </c>
      <c r="B9" s="393">
        <v>50000000</v>
      </c>
      <c r="C9" s="393">
        <v>50000000</v>
      </c>
      <c r="D9" s="393">
        <v>0</v>
      </c>
    </row>
    <row r="10" spans="1:4" x14ac:dyDescent="0.3">
      <c r="A10" s="403" t="s">
        <v>503</v>
      </c>
      <c r="B10" s="404">
        <v>525378000</v>
      </c>
      <c r="C10" s="404">
        <v>511028000</v>
      </c>
      <c r="D10" s="404">
        <v>14350000</v>
      </c>
    </row>
    <row r="11" spans="1:4" x14ac:dyDescent="0.3">
      <c r="A11" s="394" t="s">
        <v>576</v>
      </c>
      <c r="B11" s="393">
        <v>404820000</v>
      </c>
      <c r="C11" s="393">
        <v>396020000</v>
      </c>
      <c r="D11" s="393">
        <v>8800000</v>
      </c>
    </row>
    <row r="12" spans="1:4" x14ac:dyDescent="0.3">
      <c r="A12" s="394" t="s">
        <v>654</v>
      </c>
      <c r="B12" s="393">
        <v>50042000</v>
      </c>
      <c r="C12" s="393">
        <v>44492000</v>
      </c>
      <c r="D12" s="393">
        <v>5550000</v>
      </c>
    </row>
    <row r="13" spans="1:4" x14ac:dyDescent="0.3">
      <c r="A13" s="394" t="s">
        <v>92</v>
      </c>
      <c r="B13" s="393">
        <v>70516000</v>
      </c>
      <c r="C13" s="393">
        <v>70516000</v>
      </c>
      <c r="D13" s="393">
        <v>0</v>
      </c>
    </row>
    <row r="14" spans="1:4" x14ac:dyDescent="0.3">
      <c r="A14" s="403" t="s">
        <v>504</v>
      </c>
      <c r="B14" s="404">
        <v>219670000</v>
      </c>
      <c r="C14" s="404">
        <v>238670000</v>
      </c>
      <c r="D14" s="404">
        <v>-19000000</v>
      </c>
    </row>
    <row r="15" spans="1:4" x14ac:dyDescent="0.3">
      <c r="A15" s="405" t="s">
        <v>1021</v>
      </c>
      <c r="B15" s="401"/>
      <c r="C15" s="401">
        <v>27000000</v>
      </c>
      <c r="D15" s="401">
        <v>-27000000</v>
      </c>
    </row>
    <row r="16" spans="1:4" x14ac:dyDescent="0.3">
      <c r="A16" s="394" t="s">
        <v>97</v>
      </c>
      <c r="B16" s="393">
        <v>102920000</v>
      </c>
      <c r="C16" s="393">
        <v>102920000</v>
      </c>
      <c r="D16" s="393">
        <v>0</v>
      </c>
    </row>
    <row r="17" spans="1:4" x14ac:dyDescent="0.3">
      <c r="A17" s="394" t="s">
        <v>587</v>
      </c>
      <c r="B17" s="393">
        <v>116750000</v>
      </c>
      <c r="C17" s="393">
        <v>108750000</v>
      </c>
      <c r="D17" s="393">
        <v>8000000</v>
      </c>
    </row>
    <row r="18" spans="1:4" x14ac:dyDescent="0.3">
      <c r="A18" s="403" t="s">
        <v>510</v>
      </c>
      <c r="B18" s="404">
        <v>7486020000</v>
      </c>
      <c r="C18" s="404">
        <v>7515588000</v>
      </c>
      <c r="D18" s="404">
        <v>-29568000</v>
      </c>
    </row>
    <row r="19" spans="1:4" x14ac:dyDescent="0.3">
      <c r="A19" s="394" t="s">
        <v>905</v>
      </c>
      <c r="B19" s="393">
        <v>150000000</v>
      </c>
      <c r="C19" s="393">
        <v>150000000</v>
      </c>
      <c r="D19" s="393">
        <v>0</v>
      </c>
    </row>
    <row r="20" spans="1:4" x14ac:dyDescent="0.3">
      <c r="A20" s="394" t="s">
        <v>537</v>
      </c>
      <c r="B20" s="393">
        <v>7036020000</v>
      </c>
      <c r="C20" s="393">
        <v>7036020000</v>
      </c>
      <c r="D20" s="393">
        <v>0</v>
      </c>
    </row>
    <row r="21" spans="1:4" x14ac:dyDescent="0.3">
      <c r="A21" s="394" t="s">
        <v>897</v>
      </c>
      <c r="B21" s="393">
        <v>64553000</v>
      </c>
      <c r="C21" s="393">
        <v>47000000</v>
      </c>
      <c r="D21" s="393">
        <v>17553000</v>
      </c>
    </row>
    <row r="22" spans="1:4" x14ac:dyDescent="0.3">
      <c r="A22" s="394" t="s">
        <v>891</v>
      </c>
      <c r="B22" s="393">
        <v>51379000</v>
      </c>
      <c r="C22" s="393">
        <v>61758000</v>
      </c>
      <c r="D22" s="393">
        <v>-10379000</v>
      </c>
    </row>
    <row r="23" spans="1:4" x14ac:dyDescent="0.3">
      <c r="A23" s="394" t="s">
        <v>868</v>
      </c>
      <c r="B23" s="393">
        <v>60878000</v>
      </c>
      <c r="C23" s="393">
        <v>45910000</v>
      </c>
      <c r="D23" s="393">
        <v>14968000</v>
      </c>
    </row>
    <row r="24" spans="1:4" x14ac:dyDescent="0.3">
      <c r="A24" s="405" t="s">
        <v>975</v>
      </c>
      <c r="B24" s="401"/>
      <c r="C24" s="401">
        <v>56400000</v>
      </c>
      <c r="D24" s="401">
        <v>-56400000</v>
      </c>
    </row>
    <row r="25" spans="1:4" x14ac:dyDescent="0.3">
      <c r="A25" s="394" t="s">
        <v>873</v>
      </c>
      <c r="B25" s="393">
        <v>52320000</v>
      </c>
      <c r="C25" s="393">
        <v>44950000</v>
      </c>
      <c r="D25" s="393">
        <v>7370000</v>
      </c>
    </row>
    <row r="26" spans="1:4" x14ac:dyDescent="0.3">
      <c r="A26" s="394" t="s">
        <v>426</v>
      </c>
      <c r="B26" s="393">
        <v>70870000</v>
      </c>
      <c r="C26" s="393">
        <v>73550000</v>
      </c>
      <c r="D26" s="393">
        <v>-2680000</v>
      </c>
    </row>
    <row r="27" spans="1:4" x14ac:dyDescent="0.3">
      <c r="A27" s="403" t="s">
        <v>500</v>
      </c>
      <c r="B27" s="404">
        <v>364329000</v>
      </c>
      <c r="C27" s="404">
        <v>605963000</v>
      </c>
      <c r="D27" s="404">
        <v>-241634000</v>
      </c>
    </row>
    <row r="28" spans="1:4" x14ac:dyDescent="0.3">
      <c r="A28" s="394" t="s">
        <v>22</v>
      </c>
      <c r="B28" s="393">
        <v>131673000</v>
      </c>
      <c r="C28" s="393">
        <v>131673000</v>
      </c>
      <c r="D28" s="393">
        <v>0</v>
      </c>
    </row>
    <row r="29" spans="1:4" x14ac:dyDescent="0.3">
      <c r="A29" s="394" t="s">
        <v>657</v>
      </c>
      <c r="B29" s="393">
        <v>99334000</v>
      </c>
      <c r="C29" s="393">
        <v>94784000</v>
      </c>
      <c r="D29" s="393">
        <v>4550000</v>
      </c>
    </row>
    <row r="30" spans="1:4" x14ac:dyDescent="0.3">
      <c r="A30" s="405" t="s">
        <v>958</v>
      </c>
      <c r="B30" s="401"/>
      <c r="C30" s="401">
        <v>158755000</v>
      </c>
      <c r="D30" s="401">
        <v>-158755000</v>
      </c>
    </row>
    <row r="31" spans="1:4" x14ac:dyDescent="0.3">
      <c r="A31" s="394" t="s">
        <v>204</v>
      </c>
      <c r="B31" s="393">
        <v>78803000</v>
      </c>
      <c r="C31" s="393">
        <v>68803000</v>
      </c>
      <c r="D31" s="393">
        <v>10000000</v>
      </c>
    </row>
    <row r="32" spans="1:4" x14ac:dyDescent="0.3">
      <c r="A32" s="394" t="s">
        <v>39</v>
      </c>
      <c r="B32" s="393">
        <v>54519000</v>
      </c>
      <c r="C32" s="393">
        <v>54569000</v>
      </c>
      <c r="D32" s="393">
        <v>-50000</v>
      </c>
    </row>
    <row r="33" spans="1:4" x14ac:dyDescent="0.3">
      <c r="A33" s="405" t="s">
        <v>1025</v>
      </c>
      <c r="B33" s="401"/>
      <c r="C33" s="401">
        <v>97379000</v>
      </c>
      <c r="D33" s="401">
        <v>-97379000</v>
      </c>
    </row>
    <row r="34" spans="1:4" x14ac:dyDescent="0.3">
      <c r="A34" s="403" t="s">
        <v>508</v>
      </c>
      <c r="B34" s="404">
        <v>10084852000</v>
      </c>
      <c r="C34" s="404">
        <v>9602241000</v>
      </c>
      <c r="D34" s="404">
        <v>482611000</v>
      </c>
    </row>
    <row r="35" spans="1:4" x14ac:dyDescent="0.3">
      <c r="A35" s="394" t="s">
        <v>494</v>
      </c>
      <c r="B35" s="393">
        <v>91170000</v>
      </c>
      <c r="C35" s="393">
        <v>91170000</v>
      </c>
      <c r="D35" s="393">
        <v>0</v>
      </c>
    </row>
    <row r="36" spans="1:4" x14ac:dyDescent="0.3">
      <c r="A36" s="394" t="s">
        <v>128</v>
      </c>
      <c r="B36" s="393">
        <v>253780000</v>
      </c>
      <c r="C36" s="393">
        <v>104426000</v>
      </c>
      <c r="D36" s="393">
        <v>149354000</v>
      </c>
    </row>
    <row r="37" spans="1:4" x14ac:dyDescent="0.3">
      <c r="A37" s="394" t="s">
        <v>461</v>
      </c>
      <c r="B37" s="393">
        <v>5699412000</v>
      </c>
      <c r="C37" s="393">
        <v>5699412000</v>
      </c>
      <c r="D37" s="393">
        <v>0</v>
      </c>
    </row>
    <row r="38" spans="1:4" x14ac:dyDescent="0.3">
      <c r="A38" s="394" t="s">
        <v>795</v>
      </c>
      <c r="B38" s="393">
        <v>178435000</v>
      </c>
      <c r="C38" s="393">
        <v>121326000</v>
      </c>
      <c r="D38" s="393">
        <v>57109000</v>
      </c>
    </row>
    <row r="39" spans="1:4" x14ac:dyDescent="0.3">
      <c r="A39" s="394" t="s">
        <v>784</v>
      </c>
      <c r="B39" s="393">
        <v>189750000</v>
      </c>
      <c r="C39" s="393">
        <v>103800000</v>
      </c>
      <c r="D39" s="393">
        <v>85950000</v>
      </c>
    </row>
    <row r="40" spans="1:4" x14ac:dyDescent="0.3">
      <c r="A40" s="394" t="s">
        <v>822</v>
      </c>
      <c r="B40" s="393">
        <v>420700000</v>
      </c>
      <c r="C40" s="393">
        <v>418700000</v>
      </c>
      <c r="D40" s="393">
        <v>2000000</v>
      </c>
    </row>
    <row r="41" spans="1:4" x14ac:dyDescent="0.3">
      <c r="A41" s="394" t="s">
        <v>804</v>
      </c>
      <c r="B41" s="393">
        <v>186750000</v>
      </c>
      <c r="C41" s="393">
        <v>96250000</v>
      </c>
      <c r="D41" s="393">
        <v>90500000</v>
      </c>
    </row>
    <row r="42" spans="1:4" x14ac:dyDescent="0.3">
      <c r="A42" s="394" t="s">
        <v>812</v>
      </c>
      <c r="B42" s="393">
        <v>165187000</v>
      </c>
      <c r="C42" s="393">
        <v>85749000</v>
      </c>
      <c r="D42" s="393">
        <v>79438000</v>
      </c>
    </row>
    <row r="43" spans="1:4" x14ac:dyDescent="0.3">
      <c r="A43" s="394" t="s">
        <v>331</v>
      </c>
      <c r="B43" s="393">
        <v>190250000</v>
      </c>
      <c r="C43" s="393">
        <v>171990000</v>
      </c>
      <c r="D43" s="393">
        <v>18260000</v>
      </c>
    </row>
    <row r="44" spans="1:4" x14ac:dyDescent="0.3">
      <c r="A44" s="394" t="s">
        <v>443</v>
      </c>
      <c r="B44" s="393">
        <v>2523377000</v>
      </c>
      <c r="C44" s="393">
        <v>2523377000</v>
      </c>
      <c r="D44" s="393">
        <v>0</v>
      </c>
    </row>
    <row r="45" spans="1:4" x14ac:dyDescent="0.3">
      <c r="A45" s="394" t="s">
        <v>483</v>
      </c>
      <c r="B45" s="393">
        <v>186041000</v>
      </c>
      <c r="C45" s="393">
        <v>186041000</v>
      </c>
      <c r="D45" s="393">
        <v>0</v>
      </c>
    </row>
    <row r="46" spans="1:4" x14ac:dyDescent="0.3">
      <c r="A46" s="403" t="s">
        <v>501</v>
      </c>
      <c r="B46" s="404">
        <v>258356000</v>
      </c>
      <c r="C46" s="404">
        <v>481065000</v>
      </c>
      <c r="D46" s="404">
        <v>-222709000</v>
      </c>
    </row>
    <row r="47" spans="1:4" x14ac:dyDescent="0.3">
      <c r="A47" s="405" t="s">
        <v>1019</v>
      </c>
      <c r="B47" s="401"/>
      <c r="C47" s="401">
        <v>35800000</v>
      </c>
      <c r="D47" s="401">
        <v>-35800000</v>
      </c>
    </row>
    <row r="48" spans="1:4" x14ac:dyDescent="0.3">
      <c r="A48" s="394" t="s">
        <v>561</v>
      </c>
      <c r="B48" s="393">
        <v>35050000</v>
      </c>
      <c r="C48" s="393">
        <v>44300000</v>
      </c>
      <c r="D48" s="393">
        <v>-9250000</v>
      </c>
    </row>
    <row r="49" spans="1:4" x14ac:dyDescent="0.3">
      <c r="A49" s="394" t="s">
        <v>566</v>
      </c>
      <c r="B49" s="393">
        <v>83752000</v>
      </c>
      <c r="C49" s="393">
        <v>91252000</v>
      </c>
      <c r="D49" s="393">
        <v>-7500000</v>
      </c>
    </row>
    <row r="50" spans="1:4" x14ac:dyDescent="0.3">
      <c r="A50" s="394" t="s">
        <v>660</v>
      </c>
      <c r="B50" s="393">
        <v>139554000</v>
      </c>
      <c r="C50" s="393">
        <v>187067000</v>
      </c>
      <c r="D50" s="393">
        <v>-47513000</v>
      </c>
    </row>
    <row r="51" spans="1:4" x14ac:dyDescent="0.3">
      <c r="A51" s="405" t="s">
        <v>985</v>
      </c>
      <c r="B51" s="401"/>
      <c r="C51" s="401">
        <v>122646000</v>
      </c>
      <c r="D51" s="401">
        <v>-122646000</v>
      </c>
    </row>
    <row r="52" spans="1:4" x14ac:dyDescent="0.3">
      <c r="A52" s="403" t="s">
        <v>506</v>
      </c>
      <c r="B52" s="404">
        <v>3525843000</v>
      </c>
      <c r="C52" s="404">
        <v>3760836000</v>
      </c>
      <c r="D52" s="404">
        <v>-234993000</v>
      </c>
    </row>
    <row r="53" spans="1:4" x14ac:dyDescent="0.3">
      <c r="A53" s="405" t="s">
        <v>964</v>
      </c>
      <c r="B53" s="401"/>
      <c r="C53" s="401">
        <v>264810000</v>
      </c>
      <c r="D53" s="401">
        <v>-264810000</v>
      </c>
    </row>
    <row r="54" spans="1:4" x14ac:dyDescent="0.3">
      <c r="A54" s="394" t="s">
        <v>267</v>
      </c>
      <c r="B54" s="393">
        <v>150000000</v>
      </c>
      <c r="C54" s="393">
        <v>119000000</v>
      </c>
      <c r="D54" s="393">
        <v>31000000</v>
      </c>
    </row>
    <row r="55" spans="1:4" x14ac:dyDescent="0.3">
      <c r="A55" s="394" t="s">
        <v>239</v>
      </c>
      <c r="B55" s="393">
        <v>1410100000</v>
      </c>
      <c r="C55" s="393">
        <v>1528900000</v>
      </c>
      <c r="D55" s="393">
        <v>-118800000</v>
      </c>
    </row>
    <row r="56" spans="1:4" x14ac:dyDescent="0.3">
      <c r="A56" s="394" t="s">
        <v>294</v>
      </c>
      <c r="B56" s="393">
        <v>137396000</v>
      </c>
      <c r="C56" s="393">
        <v>137396000</v>
      </c>
      <c r="D56" s="393">
        <v>0</v>
      </c>
    </row>
    <row r="57" spans="1:4" x14ac:dyDescent="0.3">
      <c r="A57" s="394" t="s">
        <v>1009</v>
      </c>
      <c r="B57" s="393">
        <v>572300000</v>
      </c>
      <c r="C57" s="393">
        <v>498618000</v>
      </c>
      <c r="D57" s="393">
        <v>73682000</v>
      </c>
    </row>
    <row r="58" spans="1:4" x14ac:dyDescent="0.3">
      <c r="A58" s="394" t="s">
        <v>276</v>
      </c>
      <c r="B58" s="393">
        <v>498162000</v>
      </c>
      <c r="C58" s="393">
        <v>410362000</v>
      </c>
      <c r="D58" s="393">
        <v>87800000</v>
      </c>
    </row>
    <row r="59" spans="1:4" x14ac:dyDescent="0.3">
      <c r="A59" s="394" t="s">
        <v>178</v>
      </c>
      <c r="B59" s="393">
        <v>82785000</v>
      </c>
      <c r="C59" s="393">
        <v>151850000</v>
      </c>
      <c r="D59" s="393">
        <v>-69065000</v>
      </c>
    </row>
    <row r="60" spans="1:4" x14ac:dyDescent="0.3">
      <c r="A60" s="394" t="s">
        <v>629</v>
      </c>
      <c r="B60" s="393">
        <v>72100000</v>
      </c>
      <c r="C60" s="393">
        <v>61900000</v>
      </c>
      <c r="D60" s="393">
        <v>10200000</v>
      </c>
    </row>
    <row r="61" spans="1:4" x14ac:dyDescent="0.3">
      <c r="A61" s="394" t="s">
        <v>152</v>
      </c>
      <c r="B61" s="393">
        <v>78000000</v>
      </c>
      <c r="C61" s="393">
        <v>63200000</v>
      </c>
      <c r="D61" s="393">
        <v>14800000</v>
      </c>
    </row>
    <row r="62" spans="1:4" x14ac:dyDescent="0.3">
      <c r="A62" s="394" t="s">
        <v>168</v>
      </c>
      <c r="B62" s="393">
        <v>65000000</v>
      </c>
      <c r="C62" s="393">
        <v>64800000</v>
      </c>
      <c r="D62" s="393">
        <v>200000</v>
      </c>
    </row>
    <row r="63" spans="1:4" x14ac:dyDescent="0.3">
      <c r="A63" s="394" t="s">
        <v>777</v>
      </c>
      <c r="B63" s="393">
        <v>200000000</v>
      </c>
      <c r="C63" s="393">
        <v>200000000</v>
      </c>
      <c r="D63" s="393">
        <v>0</v>
      </c>
    </row>
    <row r="64" spans="1:4" x14ac:dyDescent="0.3">
      <c r="A64" s="394" t="s">
        <v>606</v>
      </c>
      <c r="B64" s="393">
        <v>260000000</v>
      </c>
      <c r="C64" s="393">
        <v>260000000</v>
      </c>
      <c r="D64" s="393">
        <v>0</v>
      </c>
    </row>
    <row r="65" spans="1:4" x14ac:dyDescent="0.3">
      <c r="A65" s="406" t="s">
        <v>1205</v>
      </c>
      <c r="B65" s="393">
        <v>23288180000</v>
      </c>
      <c r="C65" s="393">
        <v>23288180000</v>
      </c>
      <c r="D65" s="393">
        <v>0</v>
      </c>
    </row>
    <row r="67" spans="1:4" x14ac:dyDescent="0.3">
      <c r="A67" s="409" t="s">
        <v>1215</v>
      </c>
    </row>
  </sheetData>
  <autoFilter ref="A3:D275" xr:uid="{BF9F1587-BF59-444A-8900-65707E5C81DF}"/>
  <mergeCells count="1">
    <mergeCell ref="A1:D1"/>
  </mergeCells>
  <conditionalFormatting pivot="1" sqref="D4:D65">
    <cfRule type="cellIs" dxfId="4"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8" orientation="portrait" horizontalDpi="0" verticalDpi="0" r:id="rId2"/>
  <drawing r:id="rId3"/>
  <extLst>
    <ext xmlns:x14="http://schemas.microsoft.com/office/spreadsheetml/2009/9/main" uri="{A8765BA9-456A-4dab-B4F3-ACF838C121DE}">
      <x14:slicerList>
        <x14:slicer r:id="rId4"/>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5435-28AC-48AD-A4AE-D532A2415063}">
  <sheetPr codeName="Sheet1">
    <tabColor rgb="FFFFFF00"/>
    <pageSetUpPr fitToPage="1"/>
  </sheetPr>
  <dimension ref="A1:S1025"/>
  <sheetViews>
    <sheetView showGridLines="0" topLeftCell="D385" zoomScale="85" zoomScaleNormal="85" zoomScaleSheetLayoutView="85" workbookViewId="0">
      <selection activeCell="I415" sqref="I415:L415"/>
    </sheetView>
  </sheetViews>
  <sheetFormatPr defaultColWidth="14" defaultRowHeight="13.8" x14ac:dyDescent="0.25"/>
  <cols>
    <col min="1" max="1" width="33.21875" style="2" bestFit="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2.6640625" style="4" bestFit="1" customWidth="1"/>
    <col min="15" max="15" width="18.5546875" style="177" customWidth="1"/>
    <col min="16" max="16" width="26.21875" style="4" customWidth="1"/>
    <col min="17" max="17" width="31.88671875" style="4" customWidth="1"/>
    <col min="18" max="18" width="18.44140625" style="4" customWidth="1"/>
    <col min="19" max="19" width="32.77734375" style="177" bestFit="1" customWidth="1"/>
    <col min="20" max="16384" width="14" style="4"/>
  </cols>
  <sheetData>
    <row r="1" spans="1:19" s="14" customFormat="1" ht="13.2" x14ac:dyDescent="0.25">
      <c r="A1" s="8"/>
      <c r="B1" s="17" t="s">
        <v>1023</v>
      </c>
      <c r="C1" s="15"/>
      <c r="D1" s="15"/>
      <c r="E1" s="15"/>
      <c r="F1" s="15"/>
      <c r="G1" s="15"/>
      <c r="H1" s="17"/>
      <c r="I1" s="15"/>
      <c r="J1" s="15"/>
      <c r="K1" s="15"/>
      <c r="L1" s="15"/>
      <c r="O1" s="193"/>
      <c r="P1" s="191"/>
      <c r="Q1" s="8"/>
      <c r="S1" s="221"/>
    </row>
    <row r="2" spans="1:19" s="14" customFormat="1" ht="13.2" x14ac:dyDescent="0.25">
      <c r="A2" s="8"/>
      <c r="B2" s="17" t="s">
        <v>950</v>
      </c>
      <c r="C2" s="15"/>
      <c r="D2" s="15"/>
      <c r="E2" s="15"/>
      <c r="F2" s="15"/>
      <c r="G2" s="15"/>
      <c r="H2" s="377"/>
      <c r="I2" s="378"/>
      <c r="J2" s="15"/>
      <c r="K2" s="15"/>
      <c r="L2" s="175"/>
      <c r="N2" s="228"/>
      <c r="O2" s="15"/>
      <c r="P2" s="191"/>
      <c r="Q2" s="8"/>
      <c r="S2" s="221"/>
    </row>
    <row r="3" spans="1:19" s="14" customFormat="1" ht="13.2" x14ac:dyDescent="0.25">
      <c r="A3" s="8"/>
      <c r="B3" s="17" t="s">
        <v>549</v>
      </c>
      <c r="C3" s="16"/>
      <c r="D3" s="16"/>
      <c r="E3" s="16"/>
      <c r="F3" s="16"/>
      <c r="G3" s="16"/>
      <c r="H3" s="17"/>
      <c r="I3" s="16"/>
      <c r="J3" s="189"/>
      <c r="K3" s="16"/>
      <c r="M3" s="254"/>
      <c r="N3" s="228"/>
      <c r="O3" s="192"/>
      <c r="P3" s="185"/>
      <c r="Q3" s="8"/>
      <c r="S3" s="221"/>
    </row>
    <row r="4" spans="1:19" s="14" customFormat="1" ht="13.2" x14ac:dyDescent="0.25">
      <c r="A4" s="8"/>
      <c r="B4" s="17"/>
      <c r="C4" s="16"/>
      <c r="D4" s="16"/>
      <c r="E4" s="16"/>
      <c r="F4" s="16"/>
      <c r="G4" s="16"/>
      <c r="H4" s="17"/>
      <c r="I4" s="16"/>
      <c r="J4" s="253"/>
      <c r="K4" s="373"/>
      <c r="L4" s="307"/>
      <c r="M4" s="307"/>
      <c r="N4" s="254"/>
      <c r="O4" s="188"/>
      <c r="Q4" s="8"/>
      <c r="S4" s="221"/>
    </row>
    <row r="5" spans="1:19" s="174" customFormat="1" x14ac:dyDescent="0.25">
      <c r="A5" s="172"/>
      <c r="B5" s="296" t="s">
        <v>948</v>
      </c>
      <c r="C5" s="173"/>
      <c r="D5" s="22"/>
      <c r="E5" s="22"/>
      <c r="F5" s="22"/>
      <c r="G5" s="22"/>
      <c r="H5" s="365" t="s">
        <v>949</v>
      </c>
      <c r="I5" s="229"/>
      <c r="J5" s="194"/>
      <c r="K5" s="194"/>
      <c r="L5" s="194"/>
      <c r="M5" s="197"/>
      <c r="O5" s="186"/>
      <c r="P5" s="8"/>
      <c r="S5" s="222"/>
    </row>
    <row r="6" spans="1:19"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299" t="s">
        <v>530</v>
      </c>
      <c r="Q6" s="299" t="s">
        <v>531</v>
      </c>
      <c r="R6" s="251" t="s">
        <v>1013</v>
      </c>
      <c r="S6" s="220" t="s">
        <v>980</v>
      </c>
    </row>
    <row r="7" spans="1:19"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179">
        <v>9</v>
      </c>
      <c r="Q7" s="179">
        <v>10</v>
      </c>
    </row>
    <row r="8" spans="1:19" ht="13.2" hidden="1" x14ac:dyDescent="0.25">
      <c r="A8" s="3"/>
      <c r="B8" s="265"/>
      <c r="C8" s="266" t="s">
        <v>6</v>
      </c>
      <c r="D8" s="267"/>
      <c r="E8" s="267"/>
      <c r="F8" s="268"/>
      <c r="G8" s="269">
        <f>SUM(G9,G108)</f>
        <v>23288180000</v>
      </c>
      <c r="H8" s="270"/>
      <c r="I8" s="266" t="s">
        <v>6</v>
      </c>
      <c r="J8" s="267"/>
      <c r="K8" s="267"/>
      <c r="L8" s="268"/>
      <c r="M8" s="271">
        <f>SUM(M9,M108)</f>
        <v>23288180000</v>
      </c>
      <c r="N8" s="318">
        <f>SUM(N9,N108)</f>
        <v>0</v>
      </c>
      <c r="O8" s="206"/>
      <c r="P8" s="180"/>
      <c r="Q8" s="180"/>
    </row>
    <row r="9" spans="1:19"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t="s">
        <v>977</v>
      </c>
      <c r="P9" s="180"/>
      <c r="Q9" s="180"/>
    </row>
    <row r="10" spans="1:19"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t="s">
        <v>977</v>
      </c>
      <c r="P10" s="180"/>
      <c r="Q10" s="180"/>
    </row>
    <row r="11" spans="1:19" ht="66" x14ac:dyDescent="0.25">
      <c r="A11" s="1" t="s">
        <v>11</v>
      </c>
      <c r="B11" s="33" t="s">
        <v>12</v>
      </c>
      <c r="C11" s="34" t="s">
        <v>551</v>
      </c>
      <c r="D11" s="33">
        <v>5</v>
      </c>
      <c r="E11" s="380" t="s">
        <v>552</v>
      </c>
      <c r="F11" s="380"/>
      <c r="G11" s="117">
        <f>G12</f>
        <v>1000000000</v>
      </c>
      <c r="H11" s="145" t="s">
        <v>12</v>
      </c>
      <c r="I11" s="34" t="s">
        <v>551</v>
      </c>
      <c r="J11" s="33">
        <v>5</v>
      </c>
      <c r="K11" s="182" t="s">
        <v>552</v>
      </c>
      <c r="L11" s="182"/>
      <c r="M11" s="35">
        <f t="shared" si="0"/>
        <v>1000000000</v>
      </c>
      <c r="N11" s="321">
        <f t="shared" si="0"/>
        <v>0</v>
      </c>
      <c r="O11" s="207" t="s">
        <v>977</v>
      </c>
      <c r="P11" s="180"/>
      <c r="Q11" s="180"/>
    </row>
    <row r="12" spans="1:19" ht="26.4" x14ac:dyDescent="0.25">
      <c r="A12" s="1" t="s">
        <v>14</v>
      </c>
      <c r="B12" s="36" t="s">
        <v>15</v>
      </c>
      <c r="C12" s="37" t="s">
        <v>16</v>
      </c>
      <c r="D12" s="36">
        <v>5</v>
      </c>
      <c r="E12" s="36" t="s">
        <v>13</v>
      </c>
      <c r="F12" s="38"/>
      <c r="G12" s="118">
        <f>SUM(G13,G37,G60,G86)</f>
        <v>1000000000</v>
      </c>
      <c r="H12" s="146" t="s">
        <v>15</v>
      </c>
      <c r="I12" s="37" t="s">
        <v>16</v>
      </c>
      <c r="J12" s="36">
        <v>5</v>
      </c>
      <c r="K12" s="36" t="s">
        <v>13</v>
      </c>
      <c r="L12" s="38"/>
      <c r="M12" s="38">
        <f>SUM(M13,M37,M60,M86)</f>
        <v>1000000000</v>
      </c>
      <c r="N12" s="322">
        <f>SUM(N13,N37,N60,N86)</f>
        <v>0</v>
      </c>
      <c r="O12" s="207" t="s">
        <v>977</v>
      </c>
      <c r="P12" s="180"/>
      <c r="Q12" s="180"/>
    </row>
    <row r="13" spans="1:19"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186242000</v>
      </c>
      <c r="N13" s="312">
        <f>SUM(N14,N27)</f>
        <v>-50000</v>
      </c>
      <c r="O13" s="207" t="s">
        <v>977</v>
      </c>
      <c r="P13" s="180"/>
      <c r="Q13" s="180"/>
    </row>
    <row r="14" spans="1:19" ht="13.2" x14ac:dyDescent="0.25">
      <c r="A14" s="1" t="s">
        <v>20</v>
      </c>
      <c r="B14" s="42" t="s">
        <v>21</v>
      </c>
      <c r="C14" s="43" t="s">
        <v>22</v>
      </c>
      <c r="D14" s="42"/>
      <c r="E14" s="42"/>
      <c r="F14" s="44"/>
      <c r="G14" s="120">
        <f>SUM(G15,G20,G22)</f>
        <v>131673000</v>
      </c>
      <c r="H14" s="148" t="s">
        <v>21</v>
      </c>
      <c r="I14" s="43" t="s">
        <v>22</v>
      </c>
      <c r="J14" s="42"/>
      <c r="K14" s="42"/>
      <c r="L14" s="44"/>
      <c r="M14" s="44">
        <f>SUM(M15,M20,M22,M24)</f>
        <v>131673000</v>
      </c>
      <c r="N14" s="313">
        <f>SUM(N15,N20,N22,N24)</f>
        <v>0</v>
      </c>
      <c r="O14" s="207" t="s">
        <v>977</v>
      </c>
      <c r="P14" s="180" t="s">
        <v>499</v>
      </c>
      <c r="Q14" s="180" t="s">
        <v>500</v>
      </c>
      <c r="S14" s="223"/>
    </row>
    <row r="15" spans="1:19" ht="13.2" x14ac:dyDescent="0.25">
      <c r="A15" s="1" t="s">
        <v>23</v>
      </c>
      <c r="B15" s="45" t="s">
        <v>523</v>
      </c>
      <c r="C15" s="46" t="s">
        <v>24</v>
      </c>
      <c r="D15" s="45"/>
      <c r="E15" s="45"/>
      <c r="F15" s="47"/>
      <c r="G15" s="121">
        <f>SUM(G16:G19)</f>
        <v>48225000</v>
      </c>
      <c r="H15" s="149" t="s">
        <v>523</v>
      </c>
      <c r="I15" s="46" t="s">
        <v>24</v>
      </c>
      <c r="J15" s="45"/>
      <c r="K15" s="45"/>
      <c r="L15" s="47"/>
      <c r="M15" s="47">
        <f>SUM(M16:M19)</f>
        <v>48225000</v>
      </c>
      <c r="N15" s="323">
        <f>SUM(N16:N19)</f>
        <v>0</v>
      </c>
      <c r="O15" s="207" t="s">
        <v>977</v>
      </c>
      <c r="P15" s="180"/>
      <c r="Q15" s="180"/>
      <c r="S15" s="223" t="s">
        <v>500</v>
      </c>
    </row>
    <row r="16" spans="1:19" ht="13.2" x14ac:dyDescent="0.25">
      <c r="A16" s="1" t="s">
        <v>25</v>
      </c>
      <c r="B16" s="48"/>
      <c r="C16" s="49" t="s">
        <v>554</v>
      </c>
      <c r="D16" s="48">
        <v>503</v>
      </c>
      <c r="E16" s="48" t="s">
        <v>26</v>
      </c>
      <c r="F16" s="50">
        <v>75000</v>
      </c>
      <c r="G16" s="122">
        <f>ROUNDDOWN(D16*F16,-3)</f>
        <v>37725000</v>
      </c>
      <c r="H16" s="150"/>
      <c r="I16" s="201" t="s">
        <v>554</v>
      </c>
      <c r="J16" s="202">
        <v>533</v>
      </c>
      <c r="K16" s="202" t="s">
        <v>26</v>
      </c>
      <c r="L16" s="203">
        <v>75000</v>
      </c>
      <c r="M16" s="204">
        <f>ROUNDDOWN(J16*L16,-3)</f>
        <v>39975000</v>
      </c>
      <c r="N16" s="375">
        <f>G16-M16</f>
        <v>-2250000</v>
      </c>
      <c r="O16" s="187" t="str">
        <f>IF(AND(ISBLANK(H16),N16&lt;&gt;0),"Rev detil","")</f>
        <v>Rev detil</v>
      </c>
      <c r="P16" s="180"/>
      <c r="Q16" s="180"/>
    </row>
    <row r="17" spans="1:19" ht="13.2" x14ac:dyDescent="0.25">
      <c r="A17" s="1" t="s">
        <v>27</v>
      </c>
      <c r="B17" s="48"/>
      <c r="C17" s="49" t="s">
        <v>555</v>
      </c>
      <c r="D17" s="48">
        <v>3</v>
      </c>
      <c r="E17" s="48" t="s">
        <v>120</v>
      </c>
      <c r="F17" s="50">
        <v>1000000</v>
      </c>
      <c r="G17" s="122">
        <f>ROUNDDOWN(D17*F17,-3)</f>
        <v>3000000</v>
      </c>
      <c r="H17" s="150"/>
      <c r="I17" s="201" t="s">
        <v>555</v>
      </c>
      <c r="J17" s="202">
        <v>1</v>
      </c>
      <c r="K17" s="202" t="s">
        <v>120</v>
      </c>
      <c r="L17" s="204">
        <v>750000</v>
      </c>
      <c r="M17" s="204">
        <f>ROUNDDOWN(J17*L17,-3)</f>
        <v>750000</v>
      </c>
      <c r="N17" s="376">
        <f>G17-M17</f>
        <v>2250000</v>
      </c>
      <c r="O17" s="187" t="str">
        <f>IF(AND(ISBLANK(H17),N17&lt;&gt;0),"Rev detil","")</f>
        <v>Rev detil</v>
      </c>
      <c r="P17" s="180"/>
      <c r="Q17" s="180"/>
    </row>
    <row r="18" spans="1:19"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G18-M18</f>
        <v>0</v>
      </c>
      <c r="O18" s="207" t="s">
        <v>977</v>
      </c>
      <c r="P18" s="180"/>
      <c r="Q18" s="180"/>
    </row>
    <row r="19" spans="1:19"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G19-M19</f>
        <v>0</v>
      </c>
      <c r="O19" s="207" t="s">
        <v>977</v>
      </c>
      <c r="P19" s="180"/>
      <c r="Q19" s="180"/>
    </row>
    <row r="20" spans="1:19"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t="s">
        <v>977</v>
      </c>
      <c r="P20" s="180"/>
      <c r="Q20" s="180"/>
      <c r="S20" s="223" t="s">
        <v>500</v>
      </c>
    </row>
    <row r="21" spans="1:19" ht="13.2" hidden="1"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G21-M21</f>
        <v>0</v>
      </c>
      <c r="O21" s="178" t="str">
        <f>IF(AND(ISBLANK(H21),N21&lt;&gt;0),"Rev","")</f>
        <v/>
      </c>
      <c r="P21" s="180"/>
      <c r="Q21" s="180"/>
    </row>
    <row r="22" spans="1:19"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t="s">
        <v>977</v>
      </c>
      <c r="P22" s="180"/>
      <c r="Q22" s="180"/>
      <c r="S22" s="223" t="s">
        <v>500</v>
      </c>
    </row>
    <row r="23" spans="1:19" ht="26.4" hidden="1"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G23-M23</f>
        <v>0</v>
      </c>
      <c r="O23" s="178" t="str">
        <f>IF(AND(ISBLANK(H23),N23&lt;&gt;0),"Rev","")</f>
        <v/>
      </c>
      <c r="P23" s="180"/>
      <c r="Q23" s="180"/>
    </row>
    <row r="24" spans="1:19" ht="13.2" hidden="1" x14ac:dyDescent="0.25">
      <c r="A24" s="1" t="s">
        <v>990</v>
      </c>
      <c r="B24" s="48"/>
      <c r="C24" s="49"/>
      <c r="D24" s="48"/>
      <c r="E24" s="48"/>
      <c r="F24" s="50"/>
      <c r="G24" s="122"/>
      <c r="H24" s="151">
        <v>524114</v>
      </c>
      <c r="I24" s="52" t="s">
        <v>954</v>
      </c>
      <c r="J24" s="51"/>
      <c r="K24" s="51"/>
      <c r="L24" s="53"/>
      <c r="M24" s="53">
        <f>SUM(M25:M26)</f>
        <v>0</v>
      </c>
      <c r="N24" s="324">
        <f>SUM(N25:N26)</f>
        <v>0</v>
      </c>
      <c r="O24" s="207"/>
      <c r="P24" s="180"/>
      <c r="Q24" s="180"/>
      <c r="S24" s="223" t="s">
        <v>500</v>
      </c>
    </row>
    <row r="25" spans="1:19" ht="13.2" hidden="1" x14ac:dyDescent="0.25">
      <c r="A25" s="1"/>
      <c r="B25" s="48"/>
      <c r="C25" s="49"/>
      <c r="D25" s="48"/>
      <c r="E25" s="48"/>
      <c r="F25" s="50"/>
      <c r="G25" s="122"/>
      <c r="H25" s="150"/>
      <c r="I25" s="49" t="s">
        <v>955</v>
      </c>
      <c r="J25" s="48">
        <v>0</v>
      </c>
      <c r="K25" s="48" t="s">
        <v>479</v>
      </c>
      <c r="L25" s="50">
        <v>1000000</v>
      </c>
      <c r="M25" s="50">
        <f>ROUNDDOWN(J25*L25,-3)</f>
        <v>0</v>
      </c>
      <c r="N25" s="247">
        <f>G25-M25</f>
        <v>0</v>
      </c>
      <c r="O25" s="187" t="str">
        <f>IF(AND(ISBLANK(H25),N25&lt;&gt;0),"Rev","")</f>
        <v/>
      </c>
      <c r="P25" s="180"/>
      <c r="Q25" s="180"/>
    </row>
    <row r="26" spans="1:19" ht="13.2" hidden="1" x14ac:dyDescent="0.25">
      <c r="A26" s="1"/>
      <c r="B26" s="48"/>
      <c r="C26" s="49"/>
      <c r="D26" s="48"/>
      <c r="E26" s="48"/>
      <c r="F26" s="50"/>
      <c r="G26" s="122"/>
      <c r="H26" s="150"/>
      <c r="I26" s="49" t="s">
        <v>956</v>
      </c>
      <c r="J26" s="48">
        <v>0</v>
      </c>
      <c r="K26" s="48" t="s">
        <v>479</v>
      </c>
      <c r="L26" s="50">
        <v>782257.14285714284</v>
      </c>
      <c r="M26" s="50">
        <f>ROUNDDOWN(J26*L26,-3)</f>
        <v>0</v>
      </c>
      <c r="N26" s="247">
        <f>G26-M26</f>
        <v>0</v>
      </c>
      <c r="O26" s="187" t="str">
        <f>IF(AND(ISBLANK(H26),N26&lt;&gt;0),"Rev","")</f>
        <v/>
      </c>
      <c r="P26" s="180"/>
      <c r="Q26" s="180"/>
    </row>
    <row r="27" spans="1:19" ht="13.2" x14ac:dyDescent="0.25">
      <c r="A27" s="1" t="s">
        <v>37</v>
      </c>
      <c r="B27" s="42" t="s">
        <v>38</v>
      </c>
      <c r="C27" s="43" t="s">
        <v>39</v>
      </c>
      <c r="D27" s="42"/>
      <c r="E27" s="42"/>
      <c r="F27" s="44"/>
      <c r="G27" s="120">
        <f>SUM(G28,G33,G35)</f>
        <v>54519000</v>
      </c>
      <c r="H27" s="148" t="s">
        <v>38</v>
      </c>
      <c r="I27" s="43" t="s">
        <v>39</v>
      </c>
      <c r="J27" s="42"/>
      <c r="K27" s="42"/>
      <c r="L27" s="44"/>
      <c r="M27" s="44">
        <f>SUM(M28,M33,M35)</f>
        <v>54569000</v>
      </c>
      <c r="N27" s="348">
        <f>SUM(N28,N33,N35)</f>
        <v>-50000</v>
      </c>
      <c r="O27" s="207" t="s">
        <v>977</v>
      </c>
      <c r="P27" s="180" t="s">
        <v>499</v>
      </c>
      <c r="Q27" s="180" t="s">
        <v>500</v>
      </c>
      <c r="S27" s="223"/>
    </row>
    <row r="28" spans="1:19" ht="13.2" x14ac:dyDescent="0.25">
      <c r="A28" s="1" t="s">
        <v>40</v>
      </c>
      <c r="B28" s="45" t="s">
        <v>523</v>
      </c>
      <c r="C28" s="46" t="s">
        <v>24</v>
      </c>
      <c r="D28" s="45"/>
      <c r="E28" s="45"/>
      <c r="F28" s="47"/>
      <c r="G28" s="121">
        <f>SUM(G29:G32)</f>
        <v>17500000</v>
      </c>
      <c r="H28" s="149" t="s">
        <v>523</v>
      </c>
      <c r="I28" s="46" t="s">
        <v>24</v>
      </c>
      <c r="J28" s="45"/>
      <c r="K28" s="45"/>
      <c r="L28" s="47"/>
      <c r="M28" s="47">
        <f>SUM(M29:M32)</f>
        <v>17550000</v>
      </c>
      <c r="N28" s="349">
        <f>SUM(N29:N32)</f>
        <v>-50000</v>
      </c>
      <c r="O28" s="207" t="s">
        <v>977</v>
      </c>
      <c r="P28" s="180"/>
      <c r="Q28" s="180"/>
      <c r="S28" s="223" t="s">
        <v>500</v>
      </c>
    </row>
    <row r="29" spans="1:19" ht="13.2" x14ac:dyDescent="0.25">
      <c r="A29" s="1" t="s">
        <v>41</v>
      </c>
      <c r="B29" s="48"/>
      <c r="C29" s="49" t="s">
        <v>554</v>
      </c>
      <c r="D29" s="48">
        <v>140</v>
      </c>
      <c r="E29" s="48" t="s">
        <v>26</v>
      </c>
      <c r="F29" s="50">
        <v>75000</v>
      </c>
      <c r="G29" s="122">
        <f>ROUNDDOWN(D29*F29,-3)</f>
        <v>10500000</v>
      </c>
      <c r="H29" s="150"/>
      <c r="I29" s="201" t="s">
        <v>554</v>
      </c>
      <c r="J29" s="202">
        <v>124</v>
      </c>
      <c r="K29" s="202" t="s">
        <v>26</v>
      </c>
      <c r="L29" s="204">
        <v>75000</v>
      </c>
      <c r="M29" s="204">
        <f>ROUNDDOWN(J29*L29,-3)</f>
        <v>9300000</v>
      </c>
      <c r="N29" s="376">
        <f>G29-M29</f>
        <v>1200000</v>
      </c>
      <c r="O29" s="187" t="str">
        <f>IF(AND(ISBLANK(H29),N29&lt;&gt;0),"Rev detil","")</f>
        <v>Rev detil</v>
      </c>
      <c r="P29" s="180"/>
      <c r="Q29" s="180"/>
    </row>
    <row r="30" spans="1:19" ht="13.2" x14ac:dyDescent="0.25">
      <c r="A30" s="1" t="s">
        <v>42</v>
      </c>
      <c r="B30" s="48"/>
      <c r="C30" s="49" t="s">
        <v>555</v>
      </c>
      <c r="D30" s="48">
        <v>2</v>
      </c>
      <c r="E30" s="48" t="s">
        <v>120</v>
      </c>
      <c r="F30" s="50">
        <v>1000000</v>
      </c>
      <c r="G30" s="122">
        <f>ROUNDDOWN(D30*F30,-3)</f>
        <v>2000000</v>
      </c>
      <c r="H30" s="150"/>
      <c r="I30" s="201" t="s">
        <v>555</v>
      </c>
      <c r="J30" s="202">
        <v>1</v>
      </c>
      <c r="K30" s="202" t="s">
        <v>120</v>
      </c>
      <c r="L30" s="204">
        <v>750000</v>
      </c>
      <c r="M30" s="204">
        <f>ROUNDDOWN(J30*L30,-3)</f>
        <v>750000</v>
      </c>
      <c r="N30" s="376">
        <f>G30-M30</f>
        <v>1250000</v>
      </c>
      <c r="O30" s="187" t="str">
        <f>IF(AND(ISBLANK(H30),N30&lt;&gt;0),"Rev detil","")</f>
        <v>Rev detil</v>
      </c>
      <c r="P30" s="180"/>
      <c r="Q30" s="180"/>
    </row>
    <row r="31" spans="1:19" ht="13.2" x14ac:dyDescent="0.25">
      <c r="A31" s="1" t="s">
        <v>43</v>
      </c>
      <c r="B31" s="48"/>
      <c r="C31" s="49" t="s">
        <v>556</v>
      </c>
      <c r="D31" s="48">
        <v>2</v>
      </c>
      <c r="E31" s="48" t="s">
        <v>120</v>
      </c>
      <c r="F31" s="50">
        <v>1500000</v>
      </c>
      <c r="G31" s="122">
        <f>ROUNDDOWN(D31*F31,-3)</f>
        <v>3000000</v>
      </c>
      <c r="H31" s="150"/>
      <c r="I31" s="201" t="s">
        <v>556</v>
      </c>
      <c r="J31" s="202">
        <v>3</v>
      </c>
      <c r="K31" s="202" t="s">
        <v>120</v>
      </c>
      <c r="L31" s="204">
        <v>1500000</v>
      </c>
      <c r="M31" s="204">
        <f>ROUNDDOWN(J31*L31,-3)</f>
        <v>4500000</v>
      </c>
      <c r="N31" s="375">
        <f>G31-M31</f>
        <v>-1500000</v>
      </c>
      <c r="O31" s="187" t="str">
        <f>IF(AND(ISBLANK(H31),N31&lt;&gt;0),"Rev detil","")</f>
        <v>Rev detil</v>
      </c>
      <c r="P31" s="180"/>
      <c r="Q31" s="180"/>
    </row>
    <row r="32" spans="1:19" ht="13.2" x14ac:dyDescent="0.25">
      <c r="A32" s="1" t="s">
        <v>44</v>
      </c>
      <c r="B32" s="48"/>
      <c r="C32" s="49" t="s">
        <v>557</v>
      </c>
      <c r="D32" s="48">
        <v>2</v>
      </c>
      <c r="E32" s="48" t="s">
        <v>120</v>
      </c>
      <c r="F32" s="50">
        <v>1000000</v>
      </c>
      <c r="G32" s="122">
        <f>ROUNDDOWN(D32*F32,-3)</f>
        <v>2000000</v>
      </c>
      <c r="H32" s="150"/>
      <c r="I32" s="201" t="s">
        <v>557</v>
      </c>
      <c r="J32" s="202">
        <v>3</v>
      </c>
      <c r="K32" s="202" t="s">
        <v>120</v>
      </c>
      <c r="L32" s="204">
        <v>1000000</v>
      </c>
      <c r="M32" s="204">
        <f>ROUNDDOWN(J32*L32,-3)</f>
        <v>3000000</v>
      </c>
      <c r="N32" s="375">
        <f>G32-M32</f>
        <v>-1000000</v>
      </c>
      <c r="O32" s="187" t="str">
        <f>IF(AND(ISBLANK(H32),N32&lt;&gt;0),"Rev detil","")</f>
        <v>Rev detil</v>
      </c>
      <c r="P32" s="180"/>
      <c r="Q32" s="180"/>
    </row>
    <row r="33" spans="1:19" ht="13.2" x14ac:dyDescent="0.25">
      <c r="A33" s="1" t="s">
        <v>45</v>
      </c>
      <c r="B33" s="45" t="s">
        <v>528</v>
      </c>
      <c r="C33" s="46" t="s">
        <v>31</v>
      </c>
      <c r="D33" s="45"/>
      <c r="E33" s="45"/>
      <c r="F33" s="47"/>
      <c r="G33" s="121">
        <f>G34</f>
        <v>5000000</v>
      </c>
      <c r="H33" s="149" t="s">
        <v>528</v>
      </c>
      <c r="I33" s="46" t="s">
        <v>31</v>
      </c>
      <c r="J33" s="45"/>
      <c r="K33" s="45"/>
      <c r="L33" s="47"/>
      <c r="M33" s="47">
        <f>M34</f>
        <v>5000000</v>
      </c>
      <c r="N33" s="323">
        <f>N34</f>
        <v>0</v>
      </c>
      <c r="O33" s="207" t="s">
        <v>977</v>
      </c>
      <c r="P33" s="180"/>
      <c r="Q33" s="180"/>
      <c r="S33" s="223" t="s">
        <v>500</v>
      </c>
    </row>
    <row r="34" spans="1:19" ht="13.2" hidden="1" x14ac:dyDescent="0.25">
      <c r="A34" s="1" t="s">
        <v>46</v>
      </c>
      <c r="B34" s="48"/>
      <c r="C34" s="49" t="s">
        <v>558</v>
      </c>
      <c r="D34" s="48">
        <v>5</v>
      </c>
      <c r="E34" s="48" t="s">
        <v>33</v>
      </c>
      <c r="F34" s="50">
        <v>1000000</v>
      </c>
      <c r="G34" s="122">
        <f>ROUNDDOWN(D34*F34,-3)</f>
        <v>5000000</v>
      </c>
      <c r="H34" s="150"/>
      <c r="I34" s="49" t="s">
        <v>558</v>
      </c>
      <c r="J34" s="48">
        <v>5</v>
      </c>
      <c r="K34" s="48" t="s">
        <v>33</v>
      </c>
      <c r="L34" s="50">
        <v>1000000</v>
      </c>
      <c r="M34" s="50">
        <f>ROUNDDOWN(J34*L34,-3)</f>
        <v>5000000</v>
      </c>
      <c r="N34" s="247">
        <f>G34-M34</f>
        <v>0</v>
      </c>
      <c r="O34" s="178" t="str">
        <f>IF(AND(ISBLANK(H34),N34&lt;&gt;0),"Rev","")</f>
        <v/>
      </c>
      <c r="P34" s="180"/>
      <c r="Q34" s="180"/>
    </row>
    <row r="35" spans="1:19" ht="13.2" x14ac:dyDescent="0.25">
      <c r="A35" s="1" t="s">
        <v>47</v>
      </c>
      <c r="B35" s="45" t="s">
        <v>525</v>
      </c>
      <c r="C35" s="46" t="s">
        <v>35</v>
      </c>
      <c r="D35" s="45"/>
      <c r="E35" s="45"/>
      <c r="F35" s="47"/>
      <c r="G35" s="121">
        <f>G36</f>
        <v>32019000</v>
      </c>
      <c r="H35" s="149" t="s">
        <v>525</v>
      </c>
      <c r="I35" s="46" t="s">
        <v>35</v>
      </c>
      <c r="J35" s="45"/>
      <c r="K35" s="45"/>
      <c r="L35" s="47"/>
      <c r="M35" s="47">
        <f>M36</f>
        <v>32019000</v>
      </c>
      <c r="N35" s="323">
        <f>N36</f>
        <v>0</v>
      </c>
      <c r="O35" s="207" t="s">
        <v>977</v>
      </c>
      <c r="P35" s="180"/>
      <c r="Q35" s="180"/>
      <c r="S35" s="223" t="s">
        <v>500</v>
      </c>
    </row>
    <row r="36" spans="1:19" ht="13.2" hidden="1" x14ac:dyDescent="0.25">
      <c r="A36" s="1" t="s">
        <v>48</v>
      </c>
      <c r="B36" s="48"/>
      <c r="C36" s="49" t="s">
        <v>560</v>
      </c>
      <c r="D36" s="48">
        <v>11</v>
      </c>
      <c r="E36" s="48" t="s">
        <v>26</v>
      </c>
      <c r="F36" s="50">
        <v>2910883</v>
      </c>
      <c r="G36" s="122">
        <f>ROUNDDOWN(D36*F36,-3)</f>
        <v>32019000</v>
      </c>
      <c r="H36" s="150"/>
      <c r="I36" s="49" t="s">
        <v>560</v>
      </c>
      <c r="J36" s="48">
        <v>11</v>
      </c>
      <c r="K36" s="48" t="s">
        <v>26</v>
      </c>
      <c r="L36" s="50">
        <v>2910883</v>
      </c>
      <c r="M36" s="50">
        <f>ROUNDDOWN(J36*L36,-3)</f>
        <v>32019000</v>
      </c>
      <c r="N36" s="247">
        <f>G36-M36</f>
        <v>0</v>
      </c>
      <c r="O36" s="187" t="str">
        <f>IF(AND(ISBLANK(H36),N36&lt;&gt;0),"Rev","")</f>
        <v/>
      </c>
      <c r="P36" s="180"/>
      <c r="Q36" s="180"/>
    </row>
    <row r="37" spans="1:19" ht="13.2" x14ac:dyDescent="0.25">
      <c r="A37" s="1" t="s">
        <v>49</v>
      </c>
      <c r="B37" s="39" t="s">
        <v>50</v>
      </c>
      <c r="C37" s="40" t="s">
        <v>51</v>
      </c>
      <c r="D37" s="39"/>
      <c r="E37" s="39" t="s">
        <v>553</v>
      </c>
      <c r="F37" s="41"/>
      <c r="G37" s="119">
        <f>SUM(G38,G50)</f>
        <v>118802000</v>
      </c>
      <c r="H37" s="147" t="s">
        <v>50</v>
      </c>
      <c r="I37" s="40" t="s">
        <v>51</v>
      </c>
      <c r="J37" s="39"/>
      <c r="K37" s="39" t="s">
        <v>553</v>
      </c>
      <c r="L37" s="41"/>
      <c r="M37" s="41">
        <f>SUM(M38,M50)</f>
        <v>135552000</v>
      </c>
      <c r="N37" s="314">
        <f>SUM(N38,N50)</f>
        <v>-16750000</v>
      </c>
      <c r="O37" s="207" t="s">
        <v>977</v>
      </c>
      <c r="P37" s="180"/>
      <c r="Q37" s="180"/>
    </row>
    <row r="38" spans="1:19" ht="13.2" x14ac:dyDescent="0.25">
      <c r="A38" s="1" t="s">
        <v>52</v>
      </c>
      <c r="B38" s="42" t="s">
        <v>21</v>
      </c>
      <c r="C38" s="43" t="s">
        <v>561</v>
      </c>
      <c r="D38" s="42"/>
      <c r="E38" s="42"/>
      <c r="F38" s="44"/>
      <c r="G38" s="120">
        <f>SUM(G39,G48)</f>
        <v>35050000</v>
      </c>
      <c r="H38" s="148" t="s">
        <v>21</v>
      </c>
      <c r="I38" s="43" t="s">
        <v>561</v>
      </c>
      <c r="J38" s="42"/>
      <c r="K38" s="42"/>
      <c r="L38" s="44"/>
      <c r="M38" s="44">
        <f>SUM(M39,M44,M46,M48)</f>
        <v>44300000</v>
      </c>
      <c r="N38" s="350">
        <f>SUM(N39,N44,N46,N48)</f>
        <v>-9250000</v>
      </c>
      <c r="O38" s="207" t="s">
        <v>977</v>
      </c>
      <c r="P38" s="180" t="s">
        <v>499</v>
      </c>
      <c r="Q38" s="180" t="s">
        <v>501</v>
      </c>
      <c r="S38" s="223"/>
    </row>
    <row r="39" spans="1:19" ht="13.2" x14ac:dyDescent="0.25">
      <c r="A39" s="1" t="s">
        <v>53</v>
      </c>
      <c r="B39" s="45" t="s">
        <v>523</v>
      </c>
      <c r="C39" s="46" t="s">
        <v>24</v>
      </c>
      <c r="D39" s="45"/>
      <c r="E39" s="45"/>
      <c r="F39" s="47"/>
      <c r="G39" s="121">
        <f>SUM(G40:G43)</f>
        <v>11050000</v>
      </c>
      <c r="H39" s="149" t="s">
        <v>523</v>
      </c>
      <c r="I39" s="46" t="s">
        <v>24</v>
      </c>
      <c r="J39" s="45"/>
      <c r="K39" s="45"/>
      <c r="L39" s="47"/>
      <c r="M39" s="47">
        <f>SUM(M40:M43)</f>
        <v>20300000</v>
      </c>
      <c r="N39" s="349">
        <f>SUM(N40:N43)</f>
        <v>-9250000</v>
      </c>
      <c r="O39" s="207" t="s">
        <v>977</v>
      </c>
      <c r="P39" s="180"/>
      <c r="Q39" s="180"/>
      <c r="S39" s="223" t="s">
        <v>501</v>
      </c>
    </row>
    <row r="40" spans="1:19" ht="13.2" x14ac:dyDescent="0.25">
      <c r="A40" s="1" t="s">
        <v>54</v>
      </c>
      <c r="B40" s="48"/>
      <c r="C40" s="49" t="s">
        <v>554</v>
      </c>
      <c r="D40" s="48">
        <v>100</v>
      </c>
      <c r="E40" s="48" t="s">
        <v>26</v>
      </c>
      <c r="F40" s="50">
        <v>75000</v>
      </c>
      <c r="G40" s="122">
        <f>ROUNDDOWN(D40*F40,-3)</f>
        <v>7500000</v>
      </c>
      <c r="H40" s="150"/>
      <c r="I40" s="201" t="s">
        <v>554</v>
      </c>
      <c r="J40" s="202">
        <v>190</v>
      </c>
      <c r="K40" s="202" t="s">
        <v>26</v>
      </c>
      <c r="L40" s="204">
        <v>75000</v>
      </c>
      <c r="M40" s="204">
        <f>ROUNDDOWN(J40*L40,-3)</f>
        <v>14250000</v>
      </c>
      <c r="N40" s="375">
        <f>G40-M40</f>
        <v>-6750000</v>
      </c>
      <c r="O40" s="187" t="str">
        <f>IF(AND(ISBLANK(H40),N40&lt;&gt;0),"Rev detil","")</f>
        <v>Rev detil</v>
      </c>
      <c r="P40" s="180"/>
      <c r="Q40" s="180"/>
    </row>
    <row r="41" spans="1:19" ht="13.2" x14ac:dyDescent="0.25">
      <c r="A41" s="1" t="s">
        <v>56</v>
      </c>
      <c r="B41" s="48"/>
      <c r="C41" s="49" t="s">
        <v>562</v>
      </c>
      <c r="D41" s="48">
        <v>1</v>
      </c>
      <c r="E41" s="48" t="s">
        <v>120</v>
      </c>
      <c r="F41" s="50">
        <v>1500000</v>
      </c>
      <c r="G41" s="122">
        <f>ROUNDDOWN(D41*F41,-3)</f>
        <v>1500000</v>
      </c>
      <c r="H41" s="150"/>
      <c r="I41" s="201" t="s">
        <v>562</v>
      </c>
      <c r="J41" s="202">
        <v>2</v>
      </c>
      <c r="K41" s="202" t="s">
        <v>120</v>
      </c>
      <c r="L41" s="204">
        <v>1500000</v>
      </c>
      <c r="M41" s="204">
        <f>ROUNDDOWN(J41*L41,-3)</f>
        <v>3000000</v>
      </c>
      <c r="N41" s="375">
        <f>G41-M41</f>
        <v>-1500000</v>
      </c>
      <c r="O41" s="187" t="str">
        <f>IF(AND(ISBLANK(H41),N41&lt;&gt;0),"Rev detil","")</f>
        <v>Rev detil</v>
      </c>
      <c r="P41" s="180"/>
      <c r="Q41" s="180"/>
    </row>
    <row r="42" spans="1:19" ht="13.2" x14ac:dyDescent="0.25">
      <c r="A42" s="1" t="s">
        <v>57</v>
      </c>
      <c r="B42" s="48"/>
      <c r="C42" s="49" t="s">
        <v>563</v>
      </c>
      <c r="D42" s="48">
        <v>1</v>
      </c>
      <c r="E42" s="48" t="s">
        <v>120</v>
      </c>
      <c r="F42" s="50">
        <v>1000000</v>
      </c>
      <c r="G42" s="122">
        <f>ROUNDDOWN(D42*F42,-3)</f>
        <v>1000000</v>
      </c>
      <c r="H42" s="150"/>
      <c r="I42" s="201" t="s">
        <v>563</v>
      </c>
      <c r="J42" s="202">
        <v>2</v>
      </c>
      <c r="K42" s="202" t="s">
        <v>120</v>
      </c>
      <c r="L42" s="204">
        <v>1000000</v>
      </c>
      <c r="M42" s="204">
        <f>ROUNDDOWN(J42*L42,-3)</f>
        <v>2000000</v>
      </c>
      <c r="N42" s="375">
        <f>G42-M42</f>
        <v>-1000000</v>
      </c>
      <c r="O42" s="187" t="str">
        <f>IF(AND(ISBLANK(H42),N42&lt;&gt;0),"Rev detil","")</f>
        <v>Rev detil</v>
      </c>
      <c r="P42" s="180"/>
      <c r="Q42" s="180"/>
    </row>
    <row r="43" spans="1:19" ht="13.2" x14ac:dyDescent="0.25">
      <c r="A43" s="1" t="s">
        <v>58</v>
      </c>
      <c r="B43" s="48"/>
      <c r="C43" s="49" t="s">
        <v>564</v>
      </c>
      <c r="D43" s="48">
        <v>3</v>
      </c>
      <c r="E43" s="48" t="s">
        <v>59</v>
      </c>
      <c r="F43" s="50">
        <v>350000</v>
      </c>
      <c r="G43" s="122">
        <f>ROUNDDOWN(D43*F43,-3)</f>
        <v>1050000</v>
      </c>
      <c r="H43" s="150"/>
      <c r="I43" s="49" t="s">
        <v>564</v>
      </c>
      <c r="J43" s="48">
        <v>3</v>
      </c>
      <c r="K43" s="48" t="s">
        <v>59</v>
      </c>
      <c r="L43" s="50">
        <v>350000</v>
      </c>
      <c r="M43" s="50">
        <f>ROUNDDOWN(J43*L43,-3)</f>
        <v>1050000</v>
      </c>
      <c r="N43" s="247">
        <f>G43-M43</f>
        <v>0</v>
      </c>
      <c r="O43" s="207" t="s">
        <v>977</v>
      </c>
      <c r="P43" s="180"/>
      <c r="Q43" s="180"/>
    </row>
    <row r="44" spans="1:19" ht="13.2" hidden="1" x14ac:dyDescent="0.25">
      <c r="A44" s="1" t="s">
        <v>53</v>
      </c>
      <c r="B44" s="48"/>
      <c r="C44" s="49"/>
      <c r="D44" s="48"/>
      <c r="E44" s="48"/>
      <c r="F44" s="50"/>
      <c r="G44" s="122"/>
      <c r="H44" s="149" t="s">
        <v>524</v>
      </c>
      <c r="I44" s="46" t="s">
        <v>73</v>
      </c>
      <c r="J44" s="45"/>
      <c r="K44" s="45"/>
      <c r="L44" s="47"/>
      <c r="M44" s="47">
        <f>M45</f>
        <v>0</v>
      </c>
      <c r="N44" s="323">
        <f>N45</f>
        <v>0</v>
      </c>
      <c r="O44" s="207"/>
      <c r="P44" s="180"/>
      <c r="Q44" s="180"/>
      <c r="S44" s="223" t="s">
        <v>501</v>
      </c>
    </row>
    <row r="45" spans="1:19" ht="13.2" hidden="1" x14ac:dyDescent="0.25">
      <c r="A45" s="1"/>
      <c r="B45" s="48"/>
      <c r="C45" s="49"/>
      <c r="D45" s="48"/>
      <c r="E45" s="48"/>
      <c r="F45" s="50"/>
      <c r="G45" s="122"/>
      <c r="H45" s="150"/>
      <c r="I45" s="49" t="s">
        <v>983</v>
      </c>
      <c r="J45" s="190">
        <v>0</v>
      </c>
      <c r="K45" s="48" t="s">
        <v>120</v>
      </c>
      <c r="L45" s="50">
        <v>31000000</v>
      </c>
      <c r="M45" s="50">
        <f>ROUNDDOWN(J45*L45,-3)</f>
        <v>0</v>
      </c>
      <c r="N45" s="247">
        <f>G45-M45</f>
        <v>0</v>
      </c>
      <c r="O45" s="187" t="str">
        <f>IF(AND(ISBLANK(H45),N45&lt;&gt;0),"Rev","")</f>
        <v/>
      </c>
      <c r="P45" s="180"/>
      <c r="Q45" s="180"/>
    </row>
    <row r="46" spans="1:19" ht="13.2" hidden="1" x14ac:dyDescent="0.25">
      <c r="A46" s="1" t="s">
        <v>991</v>
      </c>
      <c r="B46" s="48"/>
      <c r="C46" s="49"/>
      <c r="D46" s="48"/>
      <c r="E46" s="48"/>
      <c r="F46" s="50"/>
      <c r="G46" s="122"/>
      <c r="H46" s="153" t="s">
        <v>528</v>
      </c>
      <c r="I46" s="58" t="s">
        <v>31</v>
      </c>
      <c r="J46" s="306"/>
      <c r="K46" s="57"/>
      <c r="L46" s="59"/>
      <c r="M46" s="59">
        <f>M47</f>
        <v>0</v>
      </c>
      <c r="N46" s="325">
        <f>N47</f>
        <v>0</v>
      </c>
      <c r="O46" s="207"/>
      <c r="P46" s="180"/>
      <c r="Q46" s="180"/>
      <c r="S46" s="223" t="s">
        <v>501</v>
      </c>
    </row>
    <row r="47" spans="1:19" ht="13.2" hidden="1" x14ac:dyDescent="0.25">
      <c r="A47" s="1"/>
      <c r="B47" s="48"/>
      <c r="C47" s="49"/>
      <c r="D47" s="48"/>
      <c r="E47" s="48"/>
      <c r="F47" s="50"/>
      <c r="G47" s="122"/>
      <c r="H47" s="150"/>
      <c r="I47" s="49" t="s">
        <v>558</v>
      </c>
      <c r="J47" s="190">
        <v>0</v>
      </c>
      <c r="K47" s="48" t="s">
        <v>33</v>
      </c>
      <c r="L47" s="50">
        <v>1000000</v>
      </c>
      <c r="M47" s="50">
        <f>ROUNDDOWN(J47*L47,-3)</f>
        <v>0</v>
      </c>
      <c r="N47" s="247">
        <f>G47-M47</f>
        <v>0</v>
      </c>
      <c r="O47" s="187" t="str">
        <f>IF(AND(ISBLANK(H47),N47&lt;&gt;0),"Rev","")</f>
        <v/>
      </c>
      <c r="P47" s="180"/>
      <c r="Q47" s="180"/>
    </row>
    <row r="48" spans="1:19" ht="13.2" x14ac:dyDescent="0.25">
      <c r="A48" s="1" t="s">
        <v>60</v>
      </c>
      <c r="B48" s="51" t="s">
        <v>525</v>
      </c>
      <c r="C48" s="52" t="s">
        <v>35</v>
      </c>
      <c r="D48" s="51"/>
      <c r="E48" s="51"/>
      <c r="F48" s="53"/>
      <c r="G48" s="123">
        <f>G49</f>
        <v>24000000</v>
      </c>
      <c r="H48" s="151" t="s">
        <v>525</v>
      </c>
      <c r="I48" s="52" t="s">
        <v>35</v>
      </c>
      <c r="J48" s="51"/>
      <c r="K48" s="51"/>
      <c r="L48" s="53"/>
      <c r="M48" s="53">
        <f>M49</f>
        <v>24000000</v>
      </c>
      <c r="N48" s="324">
        <f>N49</f>
        <v>0</v>
      </c>
      <c r="O48" s="207" t="s">
        <v>977</v>
      </c>
      <c r="P48" s="180"/>
      <c r="Q48" s="180"/>
      <c r="S48" s="223" t="s">
        <v>501</v>
      </c>
    </row>
    <row r="49" spans="1:19" ht="26.4" hidden="1" x14ac:dyDescent="0.25">
      <c r="A49" s="1" t="s">
        <v>61</v>
      </c>
      <c r="B49" s="48"/>
      <c r="C49" s="49" t="s">
        <v>565</v>
      </c>
      <c r="D49" s="48">
        <v>6</v>
      </c>
      <c r="E49" s="48" t="s">
        <v>26</v>
      </c>
      <c r="F49" s="50">
        <v>4000000</v>
      </c>
      <c r="G49" s="122">
        <f>ROUNDDOWN(D49*F49,-3)</f>
        <v>24000000</v>
      </c>
      <c r="H49" s="150"/>
      <c r="I49" s="49" t="s">
        <v>565</v>
      </c>
      <c r="J49" s="48">
        <v>6</v>
      </c>
      <c r="K49" s="48" t="s">
        <v>26</v>
      </c>
      <c r="L49" s="50">
        <v>4000000</v>
      </c>
      <c r="M49" s="50">
        <f>ROUNDDOWN(J49*L49,-3)</f>
        <v>24000000</v>
      </c>
      <c r="N49" s="247">
        <f>G49-M49</f>
        <v>0</v>
      </c>
      <c r="O49" s="178" t="str">
        <f>IF(AND(ISBLANK(H49),N49&lt;&gt;0),"Rev","")</f>
        <v/>
      </c>
      <c r="P49" s="181"/>
      <c r="Q49" s="180"/>
    </row>
    <row r="50" spans="1:19" ht="13.2" x14ac:dyDescent="0.25">
      <c r="A50" s="1" t="s">
        <v>62</v>
      </c>
      <c r="B50" s="54" t="s">
        <v>38</v>
      </c>
      <c r="C50" s="55" t="s">
        <v>566</v>
      </c>
      <c r="D50" s="54"/>
      <c r="E50" s="54"/>
      <c r="F50" s="56"/>
      <c r="G50" s="124">
        <f>SUM(G51,G56,G58)</f>
        <v>83752000</v>
      </c>
      <c r="H50" s="152" t="s">
        <v>38</v>
      </c>
      <c r="I50" s="55" t="s">
        <v>566</v>
      </c>
      <c r="J50" s="54"/>
      <c r="K50" s="54"/>
      <c r="L50" s="56"/>
      <c r="M50" s="56">
        <f>SUM(M51,M56,M58)</f>
        <v>91252000</v>
      </c>
      <c r="N50" s="351">
        <f>SUM(N51,N56,N58)</f>
        <v>-7500000</v>
      </c>
      <c r="O50" s="207" t="s">
        <v>977</v>
      </c>
      <c r="P50" s="180" t="s">
        <v>499</v>
      </c>
      <c r="Q50" s="180" t="s">
        <v>501</v>
      </c>
      <c r="S50" s="223"/>
    </row>
    <row r="51" spans="1:19" ht="13.2" x14ac:dyDescent="0.25">
      <c r="A51" s="1" t="s">
        <v>567</v>
      </c>
      <c r="B51" s="51" t="s">
        <v>523</v>
      </c>
      <c r="C51" s="52" t="s">
        <v>24</v>
      </c>
      <c r="D51" s="51"/>
      <c r="E51" s="51"/>
      <c r="F51" s="53"/>
      <c r="G51" s="123">
        <f>SUM(G52:G55)</f>
        <v>13500000</v>
      </c>
      <c r="H51" s="151" t="s">
        <v>523</v>
      </c>
      <c r="I51" s="52" t="s">
        <v>24</v>
      </c>
      <c r="J51" s="51"/>
      <c r="K51" s="51"/>
      <c r="L51" s="53"/>
      <c r="M51" s="53">
        <f>SUM(M52:M55)</f>
        <v>21000000</v>
      </c>
      <c r="N51" s="352">
        <f>SUM(N52:N55)</f>
        <v>-7500000</v>
      </c>
      <c r="O51" s="207" t="s">
        <v>977</v>
      </c>
      <c r="P51" s="180"/>
      <c r="Q51" s="180"/>
      <c r="S51" s="223" t="s">
        <v>501</v>
      </c>
    </row>
    <row r="52" spans="1:19" ht="13.2" x14ac:dyDescent="0.25">
      <c r="A52" s="1" t="s">
        <v>568</v>
      </c>
      <c r="B52" s="48"/>
      <c r="C52" s="49" t="s">
        <v>554</v>
      </c>
      <c r="D52" s="48">
        <v>100</v>
      </c>
      <c r="E52" s="48" t="s">
        <v>26</v>
      </c>
      <c r="F52" s="50">
        <v>75000</v>
      </c>
      <c r="G52" s="122">
        <f>ROUNDDOWN(D52*F52,-3)</f>
        <v>7500000</v>
      </c>
      <c r="H52" s="150"/>
      <c r="I52" s="201" t="s">
        <v>554</v>
      </c>
      <c r="J52" s="202">
        <v>200</v>
      </c>
      <c r="K52" s="202" t="s">
        <v>26</v>
      </c>
      <c r="L52" s="204">
        <v>75000</v>
      </c>
      <c r="M52" s="204">
        <f>ROUNDDOWN(J52*L52,-3)</f>
        <v>15000000</v>
      </c>
      <c r="N52" s="375">
        <f>G52-M52</f>
        <v>-7500000</v>
      </c>
      <c r="O52" s="187" t="str">
        <f>IF(AND(ISBLANK(H52),N52&lt;&gt;0),"Rev detil","")</f>
        <v>Rev detil</v>
      </c>
      <c r="P52" s="180"/>
      <c r="Q52" s="180"/>
    </row>
    <row r="53" spans="1:19" ht="13.2" x14ac:dyDescent="0.25">
      <c r="A53" s="1" t="s">
        <v>569</v>
      </c>
      <c r="B53" s="48"/>
      <c r="C53" s="49" t="s">
        <v>562</v>
      </c>
      <c r="D53" s="48">
        <v>2</v>
      </c>
      <c r="E53" s="48" t="s">
        <v>120</v>
      </c>
      <c r="F53" s="50">
        <v>1500000</v>
      </c>
      <c r="G53" s="122">
        <f>ROUNDDOWN(D53*F53,-3)</f>
        <v>3000000</v>
      </c>
      <c r="H53" s="150"/>
      <c r="I53" s="49" t="s">
        <v>562</v>
      </c>
      <c r="J53" s="48">
        <v>2</v>
      </c>
      <c r="K53" s="48" t="s">
        <v>120</v>
      </c>
      <c r="L53" s="50">
        <v>1500000</v>
      </c>
      <c r="M53" s="50">
        <f>ROUNDDOWN(J53*L53,-3)</f>
        <v>3000000</v>
      </c>
      <c r="N53" s="247">
        <f>G53-M53</f>
        <v>0</v>
      </c>
      <c r="O53" s="207" t="s">
        <v>977</v>
      </c>
      <c r="P53" s="180"/>
      <c r="Q53" s="180"/>
    </row>
    <row r="54" spans="1:19" ht="13.2" x14ac:dyDescent="0.25">
      <c r="A54" s="1" t="s">
        <v>570</v>
      </c>
      <c r="B54" s="48"/>
      <c r="C54" s="49" t="s">
        <v>563</v>
      </c>
      <c r="D54" s="48">
        <v>2</v>
      </c>
      <c r="E54" s="48" t="s">
        <v>120</v>
      </c>
      <c r="F54" s="50">
        <v>1000000</v>
      </c>
      <c r="G54" s="122">
        <f>ROUNDDOWN(D54*F54,-3)</f>
        <v>2000000</v>
      </c>
      <c r="H54" s="150"/>
      <c r="I54" s="49" t="s">
        <v>563</v>
      </c>
      <c r="J54" s="48">
        <v>2</v>
      </c>
      <c r="K54" s="48" t="s">
        <v>120</v>
      </c>
      <c r="L54" s="50">
        <v>1000000</v>
      </c>
      <c r="M54" s="50">
        <f>ROUNDDOWN(J54*L54,-3)</f>
        <v>2000000</v>
      </c>
      <c r="N54" s="247">
        <f>G54-M54</f>
        <v>0</v>
      </c>
      <c r="O54" s="207" t="s">
        <v>977</v>
      </c>
      <c r="P54" s="180"/>
      <c r="Q54" s="180"/>
    </row>
    <row r="55" spans="1:19" ht="13.2" x14ac:dyDescent="0.25">
      <c r="A55" s="22" t="s">
        <v>571</v>
      </c>
      <c r="B55" s="48"/>
      <c r="C55" s="49" t="s">
        <v>572</v>
      </c>
      <c r="D55" s="48">
        <v>4</v>
      </c>
      <c r="E55" s="48" t="s">
        <v>59</v>
      </c>
      <c r="F55" s="50">
        <v>250000</v>
      </c>
      <c r="G55" s="122">
        <f>ROUNDDOWN(D55*F55,-3)</f>
        <v>1000000</v>
      </c>
      <c r="H55" s="150"/>
      <c r="I55" s="49" t="s">
        <v>572</v>
      </c>
      <c r="J55" s="48">
        <v>4</v>
      </c>
      <c r="K55" s="48" t="s">
        <v>59</v>
      </c>
      <c r="L55" s="50">
        <v>250000</v>
      </c>
      <c r="M55" s="50">
        <f>ROUNDDOWN(J55*L55,-3)</f>
        <v>1000000</v>
      </c>
      <c r="N55" s="247">
        <f>G55-M55</f>
        <v>0</v>
      </c>
      <c r="O55" s="207" t="s">
        <v>977</v>
      </c>
      <c r="P55" s="180"/>
      <c r="Q55" s="180"/>
    </row>
    <row r="56" spans="1:19" ht="13.2" x14ac:dyDescent="0.25">
      <c r="A56" s="1" t="s">
        <v>573</v>
      </c>
      <c r="B56" s="57" t="s">
        <v>528</v>
      </c>
      <c r="C56" s="58" t="s">
        <v>31</v>
      </c>
      <c r="D56" s="57"/>
      <c r="E56" s="57"/>
      <c r="F56" s="59"/>
      <c r="G56" s="125">
        <f>G57</f>
        <v>4000000</v>
      </c>
      <c r="H56" s="153" t="s">
        <v>528</v>
      </c>
      <c r="I56" s="58" t="s">
        <v>31</v>
      </c>
      <c r="J56" s="57"/>
      <c r="K56" s="57"/>
      <c r="L56" s="59"/>
      <c r="M56" s="59">
        <f>M57</f>
        <v>4000000</v>
      </c>
      <c r="N56" s="325">
        <f>N57</f>
        <v>0</v>
      </c>
      <c r="O56" s="207" t="s">
        <v>977</v>
      </c>
      <c r="P56" s="180"/>
      <c r="Q56" s="180"/>
      <c r="S56" s="223" t="s">
        <v>501</v>
      </c>
    </row>
    <row r="57" spans="1:19" ht="13.2" hidden="1" x14ac:dyDescent="0.25">
      <c r="A57" s="1" t="s">
        <v>574</v>
      </c>
      <c r="B57" s="48"/>
      <c r="C57" s="49" t="s">
        <v>558</v>
      </c>
      <c r="D57" s="48">
        <v>4</v>
      </c>
      <c r="E57" s="48" t="s">
        <v>33</v>
      </c>
      <c r="F57" s="50">
        <v>1000000</v>
      </c>
      <c r="G57" s="122">
        <f>ROUNDDOWN(D57*F57,-3)</f>
        <v>4000000</v>
      </c>
      <c r="H57" s="150"/>
      <c r="I57" s="49" t="s">
        <v>558</v>
      </c>
      <c r="J57" s="48">
        <v>4</v>
      </c>
      <c r="K57" s="48" t="s">
        <v>33</v>
      </c>
      <c r="L57" s="50">
        <v>1000000</v>
      </c>
      <c r="M57" s="50">
        <f>ROUNDDOWN(J57*L57,-3)</f>
        <v>4000000</v>
      </c>
      <c r="N57" s="247">
        <f>G57-M57</f>
        <v>0</v>
      </c>
      <c r="O57" s="187" t="str">
        <f>IF(AND(ISBLANK(H57),N57&lt;&gt;0),"Rev","")</f>
        <v/>
      </c>
      <c r="P57" s="180"/>
      <c r="Q57" s="180"/>
    </row>
    <row r="58" spans="1:19" ht="13.2" x14ac:dyDescent="0.25">
      <c r="A58" s="1" t="s">
        <v>63</v>
      </c>
      <c r="B58" s="51" t="s">
        <v>525</v>
      </c>
      <c r="C58" s="52" t="s">
        <v>35</v>
      </c>
      <c r="D58" s="51"/>
      <c r="E58" s="51"/>
      <c r="F58" s="53"/>
      <c r="G58" s="123">
        <f>G59</f>
        <v>66252000</v>
      </c>
      <c r="H58" s="151" t="s">
        <v>525</v>
      </c>
      <c r="I58" s="52" t="s">
        <v>35</v>
      </c>
      <c r="J58" s="51"/>
      <c r="K58" s="51"/>
      <c r="L58" s="53"/>
      <c r="M58" s="53">
        <f>M59</f>
        <v>66252000</v>
      </c>
      <c r="N58" s="324">
        <f>N59</f>
        <v>0</v>
      </c>
      <c r="O58" s="207" t="s">
        <v>977</v>
      </c>
      <c r="P58" s="180"/>
      <c r="Q58" s="180"/>
      <c r="S58" s="223" t="s">
        <v>501</v>
      </c>
    </row>
    <row r="59" spans="1:19" ht="13.2" hidden="1" x14ac:dyDescent="0.25">
      <c r="A59" s="1" t="s">
        <v>64</v>
      </c>
      <c r="B59" s="48"/>
      <c r="C59" s="49" t="s">
        <v>575</v>
      </c>
      <c r="D59" s="48">
        <v>12</v>
      </c>
      <c r="E59" s="48" t="s">
        <v>26</v>
      </c>
      <c r="F59" s="50">
        <v>5521000</v>
      </c>
      <c r="G59" s="122">
        <f>ROUNDDOWN(D59*F59,-3)</f>
        <v>66252000</v>
      </c>
      <c r="H59" s="150"/>
      <c r="I59" s="49" t="s">
        <v>575</v>
      </c>
      <c r="J59" s="48">
        <v>12</v>
      </c>
      <c r="K59" s="48" t="s">
        <v>26</v>
      </c>
      <c r="L59" s="50">
        <v>5521000</v>
      </c>
      <c r="M59" s="50">
        <f>ROUNDDOWN(J59*L59,-3)</f>
        <v>66252000</v>
      </c>
      <c r="N59" s="247">
        <f>G59-M59</f>
        <v>0</v>
      </c>
      <c r="O59" s="178" t="str">
        <f>IF(AND(ISBLANK(H59),N59&lt;&gt;0),"Rev","")</f>
        <v/>
      </c>
      <c r="P59" s="180"/>
      <c r="Q59" s="180"/>
    </row>
    <row r="60" spans="1:19" ht="13.2" x14ac:dyDescent="0.25">
      <c r="A60" s="1" t="s">
        <v>65</v>
      </c>
      <c r="B60" s="60" t="s">
        <v>66</v>
      </c>
      <c r="C60" s="61" t="s">
        <v>67</v>
      </c>
      <c r="D60" s="60"/>
      <c r="E60" s="60" t="s">
        <v>553</v>
      </c>
      <c r="F60" s="62"/>
      <c r="G60" s="126">
        <f>SUM(G61,G76)</f>
        <v>475336000</v>
      </c>
      <c r="H60" s="154" t="s">
        <v>66</v>
      </c>
      <c r="I60" s="61" t="s">
        <v>67</v>
      </c>
      <c r="J60" s="60"/>
      <c r="K60" s="60" t="s">
        <v>553</v>
      </c>
      <c r="L60" s="62"/>
      <c r="M60" s="62">
        <f>SUM(M61,M76)</f>
        <v>466536000</v>
      </c>
      <c r="N60" s="335">
        <f>SUM(N61,N76)</f>
        <v>8800000</v>
      </c>
      <c r="O60" s="207" t="s">
        <v>977</v>
      </c>
      <c r="P60" s="180"/>
      <c r="Q60" s="180"/>
    </row>
    <row r="61" spans="1:19" ht="13.2" x14ac:dyDescent="0.25">
      <c r="A61" s="1" t="s">
        <v>68</v>
      </c>
      <c r="B61" s="54" t="s">
        <v>21</v>
      </c>
      <c r="C61" s="55" t="s">
        <v>576</v>
      </c>
      <c r="D61" s="54"/>
      <c r="E61" s="54"/>
      <c r="F61" s="56"/>
      <c r="G61" s="124">
        <f>SUM(G62,G70,G72,G74)</f>
        <v>404820000</v>
      </c>
      <c r="H61" s="152" t="s">
        <v>21</v>
      </c>
      <c r="I61" s="55" t="s">
        <v>576</v>
      </c>
      <c r="J61" s="54"/>
      <c r="K61" s="54"/>
      <c r="L61" s="56"/>
      <c r="M61" s="56">
        <f>SUM(M62,M68,M70,M72,M74)</f>
        <v>396020000</v>
      </c>
      <c r="N61" s="326">
        <f>SUM(N62,N68,N70,N72,N74)</f>
        <v>8800000</v>
      </c>
      <c r="O61" s="207" t="s">
        <v>977</v>
      </c>
      <c r="P61" s="180" t="s">
        <v>502</v>
      </c>
      <c r="Q61" s="180" t="s">
        <v>503</v>
      </c>
      <c r="S61" s="223"/>
    </row>
    <row r="62" spans="1:19" ht="13.2" x14ac:dyDescent="0.25">
      <c r="A62" s="1" t="s">
        <v>69</v>
      </c>
      <c r="B62" s="51" t="s">
        <v>523</v>
      </c>
      <c r="C62" s="52" t="s">
        <v>24</v>
      </c>
      <c r="D62" s="51"/>
      <c r="E62" s="51"/>
      <c r="F62" s="53"/>
      <c r="G62" s="123">
        <f>SUM(G63:G67)</f>
        <v>74000000</v>
      </c>
      <c r="H62" s="151" t="s">
        <v>523</v>
      </c>
      <c r="I62" s="52" t="s">
        <v>24</v>
      </c>
      <c r="J62" s="51"/>
      <c r="K62" s="51"/>
      <c r="L62" s="53"/>
      <c r="M62" s="53">
        <f>SUM(M63:M67)</f>
        <v>36000000</v>
      </c>
      <c r="N62" s="324">
        <f>SUM(N63:N67)</f>
        <v>38000000</v>
      </c>
      <c r="O62" s="207" t="s">
        <v>977</v>
      </c>
      <c r="P62" s="180"/>
      <c r="Q62" s="180"/>
      <c r="S62" s="223" t="s">
        <v>503</v>
      </c>
    </row>
    <row r="63" spans="1:19" ht="13.2" x14ac:dyDescent="0.25">
      <c r="A63" s="1" t="s">
        <v>70</v>
      </c>
      <c r="B63" s="48"/>
      <c r="C63" s="49" t="s">
        <v>554</v>
      </c>
      <c r="D63" s="48">
        <v>200</v>
      </c>
      <c r="E63" s="48" t="s">
        <v>26</v>
      </c>
      <c r="F63" s="50">
        <v>75000</v>
      </c>
      <c r="G63" s="122">
        <f>ROUNDDOWN(D63*F63,-3)</f>
        <v>15000000</v>
      </c>
      <c r="H63" s="150"/>
      <c r="I63" s="49" t="s">
        <v>554</v>
      </c>
      <c r="J63" s="48">
        <v>200</v>
      </c>
      <c r="K63" s="48" t="s">
        <v>26</v>
      </c>
      <c r="L63" s="50">
        <v>75000</v>
      </c>
      <c r="M63" s="50">
        <f>ROUNDDOWN(J63*L63,-3)</f>
        <v>15000000</v>
      </c>
      <c r="N63" s="247">
        <f>G63-M63</f>
        <v>0</v>
      </c>
      <c r="O63" s="207" t="s">
        <v>977</v>
      </c>
      <c r="P63" s="180"/>
      <c r="Q63" s="180"/>
    </row>
    <row r="64" spans="1:19" ht="13.2" x14ac:dyDescent="0.25">
      <c r="A64" s="1" t="s">
        <v>71</v>
      </c>
      <c r="B64" s="48"/>
      <c r="C64" s="49" t="s">
        <v>555</v>
      </c>
      <c r="D64" s="48">
        <v>8</v>
      </c>
      <c r="E64" s="48" t="s">
        <v>120</v>
      </c>
      <c r="F64" s="50">
        <v>1000000</v>
      </c>
      <c r="G64" s="122">
        <f>ROUNDDOWN(D64*F64,-3)</f>
        <v>8000000</v>
      </c>
      <c r="H64" s="150"/>
      <c r="I64" s="201" t="s">
        <v>555</v>
      </c>
      <c r="J64" s="202">
        <v>6</v>
      </c>
      <c r="K64" s="202" t="s">
        <v>120</v>
      </c>
      <c r="L64" s="204">
        <v>1000000</v>
      </c>
      <c r="M64" s="204">
        <f>ROUNDDOWN(J64*L64,-3)</f>
        <v>6000000</v>
      </c>
      <c r="N64" s="376">
        <f>G64-M64</f>
        <v>2000000</v>
      </c>
      <c r="O64" s="187" t="str">
        <f>IF(AND(ISBLANK(H64),N64&lt;&gt;0),"Rev detil","")</f>
        <v>Rev detil</v>
      </c>
      <c r="P64" s="180"/>
      <c r="Q64" s="180"/>
    </row>
    <row r="65" spans="1:19" ht="13.2" x14ac:dyDescent="0.25">
      <c r="A65" s="1" t="s">
        <v>72</v>
      </c>
      <c r="B65" s="48"/>
      <c r="C65" s="49" t="s">
        <v>556</v>
      </c>
      <c r="D65" s="48">
        <v>8</v>
      </c>
      <c r="E65" s="48" t="s">
        <v>120</v>
      </c>
      <c r="F65" s="50">
        <v>1500000</v>
      </c>
      <c r="G65" s="122">
        <f>ROUNDDOWN(D65*F65,-3)</f>
        <v>12000000</v>
      </c>
      <c r="H65" s="150"/>
      <c r="I65" s="201" t="s">
        <v>556</v>
      </c>
      <c r="J65" s="202">
        <v>6</v>
      </c>
      <c r="K65" s="202" t="s">
        <v>120</v>
      </c>
      <c r="L65" s="204">
        <v>1500000</v>
      </c>
      <c r="M65" s="204">
        <f>ROUNDDOWN(J65*L65,-3)</f>
        <v>9000000</v>
      </c>
      <c r="N65" s="376">
        <f>G65-M65</f>
        <v>3000000</v>
      </c>
      <c r="O65" s="187" t="str">
        <f>IF(AND(ISBLANK(H65),N65&lt;&gt;0),"Rev detil","")</f>
        <v>Rev detil</v>
      </c>
      <c r="P65" s="180"/>
      <c r="Q65" s="180"/>
    </row>
    <row r="66" spans="1:19" ht="13.2" x14ac:dyDescent="0.25">
      <c r="A66" s="1" t="s">
        <v>577</v>
      </c>
      <c r="B66" s="48"/>
      <c r="C66" s="49" t="s">
        <v>557</v>
      </c>
      <c r="D66" s="48">
        <v>8</v>
      </c>
      <c r="E66" s="48" t="s">
        <v>120</v>
      </c>
      <c r="F66" s="50">
        <v>1000000</v>
      </c>
      <c r="G66" s="122">
        <f>ROUNDDOWN(D66*F66,-3)</f>
        <v>8000000</v>
      </c>
      <c r="H66" s="150"/>
      <c r="I66" s="201" t="s">
        <v>557</v>
      </c>
      <c r="J66" s="202">
        <v>6</v>
      </c>
      <c r="K66" s="202" t="s">
        <v>120</v>
      </c>
      <c r="L66" s="204">
        <v>1000000</v>
      </c>
      <c r="M66" s="204">
        <f>ROUNDDOWN(J66*L66,-3)</f>
        <v>6000000</v>
      </c>
      <c r="N66" s="376">
        <f>G66-M66</f>
        <v>2000000</v>
      </c>
      <c r="O66" s="187" t="str">
        <f>IF(AND(ISBLANK(H66),N66&lt;&gt;0),"Rev detil","")</f>
        <v>Rev detil</v>
      </c>
      <c r="P66" s="180"/>
      <c r="Q66" s="180"/>
    </row>
    <row r="67" spans="1:19" ht="13.2" x14ac:dyDescent="0.25">
      <c r="A67" s="1" t="s">
        <v>578</v>
      </c>
      <c r="B67" s="48"/>
      <c r="C67" s="49" t="s">
        <v>579</v>
      </c>
      <c r="D67" s="48">
        <v>62</v>
      </c>
      <c r="E67" s="48" t="s">
        <v>580</v>
      </c>
      <c r="F67" s="50">
        <v>500000</v>
      </c>
      <c r="G67" s="122">
        <f>ROUNDDOWN(D67*F67,-3)</f>
        <v>31000000</v>
      </c>
      <c r="H67" s="150"/>
      <c r="I67" s="217"/>
      <c r="J67" s="218"/>
      <c r="K67" s="218"/>
      <c r="L67" s="219"/>
      <c r="M67" s="219"/>
      <c r="N67" s="374">
        <f>G67-M67</f>
        <v>31000000</v>
      </c>
      <c r="O67" s="187" t="str">
        <f>IF(AND(ISBLANK(H67),N67&lt;&gt;0),"Rev detil","")</f>
        <v>Rev detil</v>
      </c>
      <c r="P67" s="180"/>
      <c r="Q67" s="180"/>
    </row>
    <row r="68" spans="1:19" ht="13.2" x14ac:dyDescent="0.25">
      <c r="A68" s="1" t="s">
        <v>992</v>
      </c>
      <c r="B68" s="48"/>
      <c r="C68" s="49"/>
      <c r="D68" s="48"/>
      <c r="E68" s="48"/>
      <c r="F68" s="50"/>
      <c r="G68" s="122"/>
      <c r="H68" s="149" t="s">
        <v>524</v>
      </c>
      <c r="I68" s="46" t="s">
        <v>73</v>
      </c>
      <c r="J68" s="45"/>
      <c r="K68" s="45"/>
      <c r="L68" s="47"/>
      <c r="M68" s="47">
        <f>M69</f>
        <v>31000000</v>
      </c>
      <c r="N68" s="349">
        <f>N69</f>
        <v>-31000000</v>
      </c>
      <c r="O68" s="207" t="s">
        <v>977</v>
      </c>
      <c r="P68" s="180"/>
      <c r="Q68" s="180"/>
      <c r="S68" s="223" t="s">
        <v>503</v>
      </c>
    </row>
    <row r="69" spans="1:19" ht="13.2" x14ac:dyDescent="0.25">
      <c r="A69" s="1"/>
      <c r="B69" s="48"/>
      <c r="C69" s="49"/>
      <c r="D69" s="48"/>
      <c r="E69" s="48"/>
      <c r="F69" s="50"/>
      <c r="G69" s="122"/>
      <c r="H69" s="150"/>
      <c r="I69" s="201" t="s">
        <v>953</v>
      </c>
      <c r="J69" s="202">
        <v>1</v>
      </c>
      <c r="K69" s="202" t="s">
        <v>120</v>
      </c>
      <c r="L69" s="204">
        <v>31000000</v>
      </c>
      <c r="M69" s="204">
        <f>ROUNDDOWN(J69*L69,-3)</f>
        <v>31000000</v>
      </c>
      <c r="N69" s="375">
        <f>G69-M69</f>
        <v>-31000000</v>
      </c>
      <c r="O69" s="187" t="str">
        <f>IF(AND(ISBLANK(H69),N69&lt;&gt;0),"Rev detil","")</f>
        <v>Rev detil</v>
      </c>
      <c r="P69" s="180"/>
      <c r="Q69" s="180"/>
    </row>
    <row r="70" spans="1:19" ht="13.2" x14ac:dyDescent="0.25">
      <c r="A70" s="1" t="s">
        <v>75</v>
      </c>
      <c r="B70" s="51" t="s">
        <v>528</v>
      </c>
      <c r="C70" s="52" t="s">
        <v>31</v>
      </c>
      <c r="D70" s="51"/>
      <c r="E70" s="51"/>
      <c r="F70" s="53"/>
      <c r="G70" s="123">
        <f>G71</f>
        <v>25200000</v>
      </c>
      <c r="H70" s="151" t="s">
        <v>528</v>
      </c>
      <c r="I70" s="52" t="s">
        <v>31</v>
      </c>
      <c r="J70" s="51"/>
      <c r="K70" s="51"/>
      <c r="L70" s="53"/>
      <c r="M70" s="53">
        <f>M71</f>
        <v>23400000</v>
      </c>
      <c r="N70" s="324">
        <f>N71</f>
        <v>1800000</v>
      </c>
      <c r="O70" s="207" t="s">
        <v>977</v>
      </c>
      <c r="P70" s="180"/>
      <c r="Q70" s="180"/>
      <c r="S70" s="223" t="s">
        <v>503</v>
      </c>
    </row>
    <row r="71" spans="1:19" ht="13.2" x14ac:dyDescent="0.25">
      <c r="A71" s="1" t="s">
        <v>76</v>
      </c>
      <c r="B71" s="48"/>
      <c r="C71" s="49" t="s">
        <v>558</v>
      </c>
      <c r="D71" s="48">
        <v>28</v>
      </c>
      <c r="E71" s="48" t="s">
        <v>33</v>
      </c>
      <c r="F71" s="50">
        <v>900000</v>
      </c>
      <c r="G71" s="122">
        <f>ROUNDDOWN(D71*F71,-3)</f>
        <v>25200000</v>
      </c>
      <c r="H71" s="150"/>
      <c r="I71" s="201" t="s">
        <v>558</v>
      </c>
      <c r="J71" s="202">
        <v>26</v>
      </c>
      <c r="K71" s="202" t="s">
        <v>33</v>
      </c>
      <c r="L71" s="204">
        <v>900000</v>
      </c>
      <c r="M71" s="204">
        <f>ROUNDDOWN(J71*L71,-3)</f>
        <v>23400000</v>
      </c>
      <c r="N71" s="376">
        <f>G71-M71</f>
        <v>1800000</v>
      </c>
      <c r="O71" s="187" t="str">
        <f>IF(AND(ISBLANK(H71),N71&lt;&gt;0),"Rev detil","")</f>
        <v>Rev detil</v>
      </c>
      <c r="P71" s="180"/>
      <c r="Q71" s="180"/>
    </row>
    <row r="72" spans="1:19" ht="13.2" x14ac:dyDescent="0.25">
      <c r="A72" s="1" t="s">
        <v>77</v>
      </c>
      <c r="B72" s="51" t="s">
        <v>525</v>
      </c>
      <c r="C72" s="52" t="s">
        <v>35</v>
      </c>
      <c r="D72" s="51"/>
      <c r="E72" s="51"/>
      <c r="F72" s="53"/>
      <c r="G72" s="123">
        <f>G73</f>
        <v>304120000</v>
      </c>
      <c r="H72" s="151" t="s">
        <v>525</v>
      </c>
      <c r="I72" s="52" t="s">
        <v>35</v>
      </c>
      <c r="J72" s="51"/>
      <c r="K72" s="51"/>
      <c r="L72" s="53"/>
      <c r="M72" s="53">
        <f>M73</f>
        <v>304120000</v>
      </c>
      <c r="N72" s="324">
        <f>N73</f>
        <v>0</v>
      </c>
      <c r="O72" s="207" t="s">
        <v>977</v>
      </c>
      <c r="P72" s="180"/>
      <c r="Q72" s="180"/>
      <c r="S72" s="223" t="s">
        <v>503</v>
      </c>
    </row>
    <row r="73" spans="1:19" ht="13.2" hidden="1" x14ac:dyDescent="0.25">
      <c r="A73" s="1" t="s">
        <v>78</v>
      </c>
      <c r="B73" s="48"/>
      <c r="C73" s="49" t="s">
        <v>581</v>
      </c>
      <c r="D73" s="48">
        <v>52</v>
      </c>
      <c r="E73" s="48" t="s">
        <v>26</v>
      </c>
      <c r="F73" s="50">
        <v>5848480</v>
      </c>
      <c r="G73" s="122">
        <f>ROUNDDOWN(D73*F73,-3)</f>
        <v>304120000</v>
      </c>
      <c r="H73" s="150"/>
      <c r="I73" s="49" t="s">
        <v>581</v>
      </c>
      <c r="J73" s="48">
        <v>52</v>
      </c>
      <c r="K73" s="48" t="s">
        <v>26</v>
      </c>
      <c r="L73" s="50">
        <v>5848480</v>
      </c>
      <c r="M73" s="50">
        <f>ROUNDDOWN(J73*L73,-3)</f>
        <v>304120000</v>
      </c>
      <c r="N73" s="247">
        <f>G73-M73</f>
        <v>0</v>
      </c>
      <c r="O73" s="178" t="str">
        <f>IF(AND(ISBLANK(H73),N73&lt;&gt;0),"Rev","")</f>
        <v/>
      </c>
      <c r="P73" s="180"/>
      <c r="Q73" s="180"/>
    </row>
    <row r="74" spans="1:19" ht="13.2" x14ac:dyDescent="0.25">
      <c r="A74" s="1" t="s">
        <v>79</v>
      </c>
      <c r="B74" s="51" t="s">
        <v>582</v>
      </c>
      <c r="C74" s="52" t="s">
        <v>80</v>
      </c>
      <c r="D74" s="51"/>
      <c r="E74" s="51"/>
      <c r="F74" s="53"/>
      <c r="G74" s="123">
        <f>G75</f>
        <v>1500000</v>
      </c>
      <c r="H74" s="151" t="s">
        <v>582</v>
      </c>
      <c r="I74" s="52" t="s">
        <v>80</v>
      </c>
      <c r="J74" s="51"/>
      <c r="K74" s="51"/>
      <c r="L74" s="53"/>
      <c r="M74" s="53">
        <f>M75</f>
        <v>1500000</v>
      </c>
      <c r="N74" s="324">
        <f>N75</f>
        <v>0</v>
      </c>
      <c r="O74" s="207" t="s">
        <v>977</v>
      </c>
      <c r="P74" s="180"/>
      <c r="Q74" s="180"/>
      <c r="S74" s="223" t="s">
        <v>503</v>
      </c>
    </row>
    <row r="75" spans="1:19" ht="13.2" hidden="1" x14ac:dyDescent="0.25">
      <c r="A75" s="1" t="s">
        <v>81</v>
      </c>
      <c r="B75" s="48"/>
      <c r="C75" s="49" t="s">
        <v>583</v>
      </c>
      <c r="D75" s="48">
        <v>10</v>
      </c>
      <c r="E75" s="48" t="s">
        <v>26</v>
      </c>
      <c r="F75" s="50">
        <v>150000</v>
      </c>
      <c r="G75" s="122">
        <f>ROUNDDOWN(D75*F75,-3)</f>
        <v>1500000</v>
      </c>
      <c r="H75" s="150"/>
      <c r="I75" s="49" t="s">
        <v>583</v>
      </c>
      <c r="J75" s="48">
        <v>10</v>
      </c>
      <c r="K75" s="48" t="s">
        <v>26</v>
      </c>
      <c r="L75" s="50">
        <v>150000</v>
      </c>
      <c r="M75" s="50">
        <f>ROUNDDOWN(J75*L75,-3)</f>
        <v>1500000</v>
      </c>
      <c r="N75" s="247">
        <f>G75-M75</f>
        <v>0</v>
      </c>
      <c r="O75" s="178" t="str">
        <f>IF(AND(ISBLANK(H75),N75&lt;&gt;0),"Rev","")</f>
        <v/>
      </c>
      <c r="P75" s="180"/>
      <c r="Q75" s="180"/>
    </row>
    <row r="76" spans="1:19" ht="13.2" x14ac:dyDescent="0.25">
      <c r="A76" s="1" t="s">
        <v>82</v>
      </c>
      <c r="B76" s="54" t="s">
        <v>38</v>
      </c>
      <c r="C76" s="55" t="s">
        <v>92</v>
      </c>
      <c r="D76" s="54"/>
      <c r="E76" s="54"/>
      <c r="F76" s="56"/>
      <c r="G76" s="124">
        <f>SUM(G77,G82,G84)</f>
        <v>70516000</v>
      </c>
      <c r="H76" s="152" t="s">
        <v>38</v>
      </c>
      <c r="I76" s="55" t="s">
        <v>92</v>
      </c>
      <c r="J76" s="54"/>
      <c r="K76" s="54"/>
      <c r="L76" s="56"/>
      <c r="M76" s="56">
        <f>SUM(M77,M82,M84)</f>
        <v>70516000</v>
      </c>
      <c r="N76" s="326">
        <f>SUM(N77,N82,N84)</f>
        <v>0</v>
      </c>
      <c r="O76" s="207" t="s">
        <v>977</v>
      </c>
      <c r="P76" s="180" t="s">
        <v>502</v>
      </c>
      <c r="Q76" s="180" t="s">
        <v>503</v>
      </c>
      <c r="S76" s="223"/>
    </row>
    <row r="77" spans="1:19" ht="13.2" hidden="1" x14ac:dyDescent="0.25">
      <c r="A77" s="1" t="s">
        <v>83</v>
      </c>
      <c r="B77" s="51" t="s">
        <v>523</v>
      </c>
      <c r="C77" s="52" t="s">
        <v>24</v>
      </c>
      <c r="D77" s="51"/>
      <c r="E77" s="51"/>
      <c r="F77" s="53"/>
      <c r="G77" s="123">
        <f>SUM(G78:G81)</f>
        <v>22625000</v>
      </c>
      <c r="H77" s="151" t="s">
        <v>523</v>
      </c>
      <c r="I77" s="52" t="s">
        <v>24</v>
      </c>
      <c r="J77" s="51"/>
      <c r="K77" s="51"/>
      <c r="L77" s="53"/>
      <c r="M77" s="53">
        <f>SUM(M78:M81)</f>
        <v>22625000</v>
      </c>
      <c r="N77" s="324">
        <f>SUM(N78:N81)</f>
        <v>0</v>
      </c>
      <c r="O77" s="209"/>
      <c r="P77" s="180"/>
      <c r="Q77" s="180"/>
      <c r="S77" s="223" t="s">
        <v>503</v>
      </c>
    </row>
    <row r="78" spans="1:19" ht="13.2" hidden="1" x14ac:dyDescent="0.25">
      <c r="A78" s="1" t="s">
        <v>84</v>
      </c>
      <c r="B78" s="48"/>
      <c r="C78" s="49" t="s">
        <v>554</v>
      </c>
      <c r="D78" s="48">
        <v>75</v>
      </c>
      <c r="E78" s="48" t="s">
        <v>26</v>
      </c>
      <c r="F78" s="50">
        <v>75000</v>
      </c>
      <c r="G78" s="122">
        <f>ROUNDDOWN(D78*F78,-3)</f>
        <v>5625000</v>
      </c>
      <c r="H78" s="150"/>
      <c r="I78" s="49" t="s">
        <v>554</v>
      </c>
      <c r="J78" s="48">
        <v>75</v>
      </c>
      <c r="K78" s="48" t="s">
        <v>26</v>
      </c>
      <c r="L78" s="50">
        <v>75000</v>
      </c>
      <c r="M78" s="50">
        <f>ROUNDDOWN(J78*L78,-3)</f>
        <v>5625000</v>
      </c>
      <c r="N78" s="247">
        <f>G78-M78</f>
        <v>0</v>
      </c>
      <c r="O78" s="178" t="str">
        <f>IF(AND(ISBLANK(H78),N78&lt;&gt;0),"Rev","")</f>
        <v/>
      </c>
      <c r="P78" s="180"/>
      <c r="Q78" s="180"/>
    </row>
    <row r="79" spans="1:19" ht="13.2" hidden="1" x14ac:dyDescent="0.25">
      <c r="A79" s="1" t="s">
        <v>85</v>
      </c>
      <c r="B79" s="48"/>
      <c r="C79" s="49" t="s">
        <v>555</v>
      </c>
      <c r="D79" s="48">
        <v>4</v>
      </c>
      <c r="E79" s="48" t="s">
        <v>120</v>
      </c>
      <c r="F79" s="50">
        <v>1500000</v>
      </c>
      <c r="G79" s="122">
        <f>ROUNDDOWN(D79*F79,-3)</f>
        <v>6000000</v>
      </c>
      <c r="H79" s="150"/>
      <c r="I79" s="49" t="s">
        <v>555</v>
      </c>
      <c r="J79" s="48">
        <v>4</v>
      </c>
      <c r="K79" s="48" t="s">
        <v>120</v>
      </c>
      <c r="L79" s="50">
        <v>1500000</v>
      </c>
      <c r="M79" s="50">
        <f>ROUNDDOWN(J79*L79,-3)</f>
        <v>6000000</v>
      </c>
      <c r="N79" s="247">
        <f>G79-M79</f>
        <v>0</v>
      </c>
      <c r="O79" s="178" t="str">
        <f>IF(AND(ISBLANK(H79),N79&lt;&gt;0),"Rev","")</f>
        <v/>
      </c>
      <c r="P79" s="180"/>
      <c r="Q79" s="180"/>
    </row>
    <row r="80" spans="1:19" ht="13.2" hidden="1" x14ac:dyDescent="0.25">
      <c r="A80" s="1" t="s">
        <v>584</v>
      </c>
      <c r="B80" s="48"/>
      <c r="C80" s="49" t="s">
        <v>556</v>
      </c>
      <c r="D80" s="48">
        <v>4</v>
      </c>
      <c r="E80" s="48" t="s">
        <v>120</v>
      </c>
      <c r="F80" s="50">
        <v>1500000</v>
      </c>
      <c r="G80" s="122">
        <f>ROUNDDOWN(D80*F80,-3)</f>
        <v>6000000</v>
      </c>
      <c r="H80" s="150"/>
      <c r="I80" s="49" t="s">
        <v>556</v>
      </c>
      <c r="J80" s="48">
        <v>4</v>
      </c>
      <c r="K80" s="48" t="s">
        <v>120</v>
      </c>
      <c r="L80" s="50">
        <v>1500000</v>
      </c>
      <c r="M80" s="50">
        <f>ROUNDDOWN(J80*L80,-3)</f>
        <v>6000000</v>
      </c>
      <c r="N80" s="247">
        <f>G80-M80</f>
        <v>0</v>
      </c>
      <c r="O80" s="178" t="str">
        <f>IF(AND(ISBLANK(H80),N80&lt;&gt;0),"Rev","")</f>
        <v/>
      </c>
      <c r="P80" s="180"/>
      <c r="Q80" s="180"/>
    </row>
    <row r="81" spans="1:19" ht="13.2" hidden="1" x14ac:dyDescent="0.25">
      <c r="A81" s="1" t="s">
        <v>585</v>
      </c>
      <c r="B81" s="48"/>
      <c r="C81" s="49" t="s">
        <v>557</v>
      </c>
      <c r="D81" s="48">
        <v>5</v>
      </c>
      <c r="E81" s="48" t="s">
        <v>120</v>
      </c>
      <c r="F81" s="50">
        <v>1000000</v>
      </c>
      <c r="G81" s="122">
        <f>ROUNDDOWN(D81*F81,-3)</f>
        <v>5000000</v>
      </c>
      <c r="H81" s="150"/>
      <c r="I81" s="49" t="s">
        <v>557</v>
      </c>
      <c r="J81" s="48">
        <v>5</v>
      </c>
      <c r="K81" s="48" t="s">
        <v>120</v>
      </c>
      <c r="L81" s="50">
        <v>1000000</v>
      </c>
      <c r="M81" s="50">
        <f>ROUNDDOWN(J81*L81,-3)</f>
        <v>5000000</v>
      </c>
      <c r="N81" s="247">
        <f>G81-M81</f>
        <v>0</v>
      </c>
      <c r="O81" s="178" t="str">
        <f>IF(AND(ISBLANK(H81),N81&lt;&gt;0),"Rev","")</f>
        <v/>
      </c>
      <c r="P81" s="180"/>
      <c r="Q81" s="180"/>
    </row>
    <row r="82" spans="1:19" ht="13.2" hidden="1" x14ac:dyDescent="0.25">
      <c r="A82" s="1" t="s">
        <v>86</v>
      </c>
      <c r="B82" s="45" t="s">
        <v>528</v>
      </c>
      <c r="C82" s="46" t="s">
        <v>31</v>
      </c>
      <c r="D82" s="45"/>
      <c r="E82" s="45"/>
      <c r="F82" s="47"/>
      <c r="G82" s="121">
        <f>G83</f>
        <v>7200000</v>
      </c>
      <c r="H82" s="149" t="s">
        <v>528</v>
      </c>
      <c r="I82" s="46" t="s">
        <v>31</v>
      </c>
      <c r="J82" s="45"/>
      <c r="K82" s="45"/>
      <c r="L82" s="47"/>
      <c r="M82" s="47">
        <f>M83</f>
        <v>7200000</v>
      </c>
      <c r="N82" s="323">
        <f>N83</f>
        <v>0</v>
      </c>
      <c r="O82" s="208"/>
      <c r="P82" s="180"/>
      <c r="Q82" s="180"/>
      <c r="S82" s="223" t="s">
        <v>503</v>
      </c>
    </row>
    <row r="83" spans="1:19" ht="13.2" hidden="1" x14ac:dyDescent="0.25">
      <c r="A83" s="1" t="s">
        <v>87</v>
      </c>
      <c r="B83" s="48"/>
      <c r="C83" s="49" t="s">
        <v>558</v>
      </c>
      <c r="D83" s="48">
        <v>8</v>
      </c>
      <c r="E83" s="48" t="s">
        <v>33</v>
      </c>
      <c r="F83" s="50">
        <v>900000</v>
      </c>
      <c r="G83" s="122">
        <f>ROUNDDOWN(D83*F83,-3)</f>
        <v>7200000</v>
      </c>
      <c r="H83" s="150"/>
      <c r="I83" s="49" t="s">
        <v>558</v>
      </c>
      <c r="J83" s="48">
        <v>8</v>
      </c>
      <c r="K83" s="48" t="s">
        <v>33</v>
      </c>
      <c r="L83" s="50">
        <v>900000</v>
      </c>
      <c r="M83" s="50">
        <f>ROUNDDOWN(J83*L83,-3)</f>
        <v>7200000</v>
      </c>
      <c r="N83" s="247">
        <f>G83-M83</f>
        <v>0</v>
      </c>
      <c r="O83" s="178" t="str">
        <f>IF(AND(ISBLANK(H83),N83&lt;&gt;0),"Rev","")</f>
        <v/>
      </c>
      <c r="P83" s="180"/>
      <c r="Q83" s="180"/>
    </row>
    <row r="84" spans="1:19" ht="13.2" hidden="1" x14ac:dyDescent="0.25">
      <c r="A84" s="1" t="s">
        <v>89</v>
      </c>
      <c r="B84" s="51" t="s">
        <v>525</v>
      </c>
      <c r="C84" s="52" t="s">
        <v>35</v>
      </c>
      <c r="D84" s="51"/>
      <c r="E84" s="51"/>
      <c r="F84" s="53"/>
      <c r="G84" s="123">
        <f>G85</f>
        <v>40691000</v>
      </c>
      <c r="H84" s="151" t="s">
        <v>525</v>
      </c>
      <c r="I84" s="52" t="s">
        <v>35</v>
      </c>
      <c r="J84" s="51"/>
      <c r="K84" s="51"/>
      <c r="L84" s="53"/>
      <c r="M84" s="53">
        <f>M85</f>
        <v>40691000</v>
      </c>
      <c r="N84" s="324">
        <f>N85</f>
        <v>0</v>
      </c>
      <c r="O84" s="209"/>
      <c r="P84" s="180"/>
      <c r="Q84" s="180"/>
      <c r="S84" s="223" t="s">
        <v>503</v>
      </c>
    </row>
    <row r="85" spans="1:19" ht="13.2" hidden="1" x14ac:dyDescent="0.25">
      <c r="A85" s="1" t="s">
        <v>90</v>
      </c>
      <c r="B85" s="48"/>
      <c r="C85" s="49" t="s">
        <v>586</v>
      </c>
      <c r="D85" s="48">
        <v>20</v>
      </c>
      <c r="E85" s="48" t="s">
        <v>26</v>
      </c>
      <c r="F85" s="50">
        <v>2034550</v>
      </c>
      <c r="G85" s="122">
        <f>ROUNDDOWN(D85*F85,-3)</f>
        <v>40691000</v>
      </c>
      <c r="H85" s="150"/>
      <c r="I85" s="49" t="s">
        <v>586</v>
      </c>
      <c r="J85" s="48">
        <v>20</v>
      </c>
      <c r="K85" s="48" t="s">
        <v>26</v>
      </c>
      <c r="L85" s="50">
        <v>2034550</v>
      </c>
      <c r="M85" s="50">
        <f>ROUNDDOWN(J85*L85,-3)</f>
        <v>40691000</v>
      </c>
      <c r="N85" s="247">
        <f>G85-M85</f>
        <v>0</v>
      </c>
      <c r="O85" s="178" t="str">
        <f>IF(AND(ISBLANK(H85),N85&lt;&gt;0),"Rev","")</f>
        <v/>
      </c>
      <c r="P85" s="180"/>
      <c r="Q85" s="180"/>
    </row>
    <row r="86" spans="1:19" ht="13.2" x14ac:dyDescent="0.25">
      <c r="A86" s="1" t="s">
        <v>93</v>
      </c>
      <c r="B86" s="60" t="s">
        <v>94</v>
      </c>
      <c r="C86" s="61" t="s">
        <v>95</v>
      </c>
      <c r="D86" s="60"/>
      <c r="E86" s="60" t="s">
        <v>553</v>
      </c>
      <c r="F86" s="62"/>
      <c r="G86" s="126">
        <f>SUM(G87,G97)</f>
        <v>219670000</v>
      </c>
      <c r="H86" s="154" t="s">
        <v>94</v>
      </c>
      <c r="I86" s="61" t="s">
        <v>95</v>
      </c>
      <c r="J86" s="60"/>
      <c r="K86" s="60" t="s">
        <v>553</v>
      </c>
      <c r="L86" s="62"/>
      <c r="M86" s="62">
        <f>SUM(M87,M97)</f>
        <v>211670000</v>
      </c>
      <c r="N86" s="335">
        <f>SUM(N87,N97)</f>
        <v>8000000</v>
      </c>
      <c r="O86" s="207" t="s">
        <v>977</v>
      </c>
      <c r="P86" s="180"/>
      <c r="Q86" s="180"/>
    </row>
    <row r="87" spans="1:19" ht="13.2" x14ac:dyDescent="0.25">
      <c r="A87" s="1" t="s">
        <v>96</v>
      </c>
      <c r="B87" s="54" t="s">
        <v>21</v>
      </c>
      <c r="C87" s="55" t="s">
        <v>587</v>
      </c>
      <c r="D87" s="54"/>
      <c r="E87" s="54"/>
      <c r="F87" s="56"/>
      <c r="G87" s="124">
        <f>SUM(G88,G95)</f>
        <v>116750000</v>
      </c>
      <c r="H87" s="152" t="s">
        <v>21</v>
      </c>
      <c r="I87" s="55" t="s">
        <v>587</v>
      </c>
      <c r="J87" s="54"/>
      <c r="K87" s="54"/>
      <c r="L87" s="56"/>
      <c r="M87" s="56">
        <f>SUM(M88,M93,M95)</f>
        <v>108750000</v>
      </c>
      <c r="N87" s="326">
        <f>SUM(N88,N93,N95)</f>
        <v>8000000</v>
      </c>
      <c r="O87" s="207" t="s">
        <v>977</v>
      </c>
      <c r="P87" s="180" t="s">
        <v>502</v>
      </c>
      <c r="Q87" s="180" t="s">
        <v>504</v>
      </c>
      <c r="S87" s="223"/>
    </row>
    <row r="88" spans="1:19" ht="13.2" x14ac:dyDescent="0.25">
      <c r="A88" s="1" t="s">
        <v>98</v>
      </c>
      <c r="B88" s="51" t="s">
        <v>523</v>
      </c>
      <c r="C88" s="52" t="s">
        <v>24</v>
      </c>
      <c r="D88" s="51"/>
      <c r="E88" s="51"/>
      <c r="F88" s="53"/>
      <c r="G88" s="123">
        <f>SUM(G89:G92)</f>
        <v>50750000</v>
      </c>
      <c r="H88" s="151" t="s">
        <v>523</v>
      </c>
      <c r="I88" s="52" t="s">
        <v>24</v>
      </c>
      <c r="J88" s="51"/>
      <c r="K88" s="51"/>
      <c r="L88" s="53"/>
      <c r="M88" s="53">
        <f>SUM(M89:M92)</f>
        <v>42750000</v>
      </c>
      <c r="N88" s="324">
        <f>SUM(N89:N92)</f>
        <v>8000000</v>
      </c>
      <c r="O88" s="207" t="s">
        <v>977</v>
      </c>
      <c r="P88" s="180"/>
      <c r="Q88" s="180"/>
      <c r="S88" s="223" t="s">
        <v>504</v>
      </c>
    </row>
    <row r="89" spans="1:19" ht="13.2" x14ac:dyDescent="0.25">
      <c r="A89" s="1" t="s">
        <v>99</v>
      </c>
      <c r="B89" s="48"/>
      <c r="C89" s="49" t="s">
        <v>554</v>
      </c>
      <c r="D89" s="48">
        <v>250</v>
      </c>
      <c r="E89" s="48" t="s">
        <v>26</v>
      </c>
      <c r="F89" s="50">
        <v>75000</v>
      </c>
      <c r="G89" s="122">
        <f>ROUNDDOWN(D89*F89,-3)</f>
        <v>18750000</v>
      </c>
      <c r="H89" s="150"/>
      <c r="I89" s="49" t="s">
        <v>554</v>
      </c>
      <c r="J89" s="48">
        <v>250</v>
      </c>
      <c r="K89" s="48" t="s">
        <v>26</v>
      </c>
      <c r="L89" s="50">
        <v>75000</v>
      </c>
      <c r="M89" s="50">
        <f>ROUNDDOWN(J89*L89,-3)</f>
        <v>18750000</v>
      </c>
      <c r="N89" s="247">
        <f>G89-M89</f>
        <v>0</v>
      </c>
      <c r="O89" s="207" t="s">
        <v>977</v>
      </c>
      <c r="P89" s="180"/>
      <c r="Q89" s="180"/>
    </row>
    <row r="90" spans="1:19" ht="13.2" x14ac:dyDescent="0.25">
      <c r="A90" s="1" t="s">
        <v>100</v>
      </c>
      <c r="B90" s="48"/>
      <c r="C90" s="49" t="s">
        <v>555</v>
      </c>
      <c r="D90" s="48">
        <v>8</v>
      </c>
      <c r="E90" s="48" t="s">
        <v>120</v>
      </c>
      <c r="F90" s="50">
        <v>1500000</v>
      </c>
      <c r="G90" s="122">
        <f>ROUNDDOWN(D90*F90,-3)</f>
        <v>12000000</v>
      </c>
      <c r="H90" s="150"/>
      <c r="I90" s="201" t="s">
        <v>555</v>
      </c>
      <c r="J90" s="202">
        <v>6</v>
      </c>
      <c r="K90" s="202" t="s">
        <v>120</v>
      </c>
      <c r="L90" s="204">
        <v>1500000</v>
      </c>
      <c r="M90" s="204">
        <f>ROUNDDOWN(J90*L90,-3)</f>
        <v>9000000</v>
      </c>
      <c r="N90" s="376">
        <f>G90-M90</f>
        <v>3000000</v>
      </c>
      <c r="O90" s="187" t="str">
        <f>IF(AND(ISBLANK(H90),N90&lt;&gt;0),"Rev detil","")</f>
        <v>Rev detil</v>
      </c>
      <c r="P90" s="180"/>
      <c r="Q90" s="180"/>
    </row>
    <row r="91" spans="1:19" ht="13.2" x14ac:dyDescent="0.25">
      <c r="A91" s="1" t="s">
        <v>101</v>
      </c>
      <c r="B91" s="48"/>
      <c r="C91" s="49" t="s">
        <v>556</v>
      </c>
      <c r="D91" s="48">
        <v>8</v>
      </c>
      <c r="E91" s="48" t="s">
        <v>120</v>
      </c>
      <c r="F91" s="50">
        <v>1500000</v>
      </c>
      <c r="G91" s="122">
        <f>ROUNDDOWN(D91*F91,-3)</f>
        <v>12000000</v>
      </c>
      <c r="H91" s="150"/>
      <c r="I91" s="201" t="s">
        <v>556</v>
      </c>
      <c r="J91" s="202">
        <v>6</v>
      </c>
      <c r="K91" s="202" t="s">
        <v>120</v>
      </c>
      <c r="L91" s="204">
        <v>1500000</v>
      </c>
      <c r="M91" s="204">
        <f>ROUNDDOWN(J91*L91,-3)</f>
        <v>9000000</v>
      </c>
      <c r="N91" s="376">
        <f>G91-M91</f>
        <v>3000000</v>
      </c>
      <c r="O91" s="187" t="str">
        <f>IF(AND(ISBLANK(H91),N91&lt;&gt;0),"Rev detil","")</f>
        <v>Rev detil</v>
      </c>
      <c r="P91" s="180"/>
      <c r="Q91" s="180"/>
    </row>
    <row r="92" spans="1:19" ht="13.2" x14ac:dyDescent="0.25">
      <c r="A92" s="1" t="s">
        <v>102</v>
      </c>
      <c r="B92" s="48"/>
      <c r="C92" s="49" t="s">
        <v>557</v>
      </c>
      <c r="D92" s="48">
        <v>8</v>
      </c>
      <c r="E92" s="48" t="s">
        <v>120</v>
      </c>
      <c r="F92" s="50">
        <v>1000000</v>
      </c>
      <c r="G92" s="122">
        <f>ROUNDDOWN(D92*F92,-3)</f>
        <v>8000000</v>
      </c>
      <c r="H92" s="150"/>
      <c r="I92" s="201" t="s">
        <v>557</v>
      </c>
      <c r="J92" s="202">
        <v>6</v>
      </c>
      <c r="K92" s="202" t="s">
        <v>120</v>
      </c>
      <c r="L92" s="204">
        <v>1000000</v>
      </c>
      <c r="M92" s="204">
        <f>ROUNDDOWN(J92*L92,-3)</f>
        <v>6000000</v>
      </c>
      <c r="N92" s="376">
        <f>G92-M92</f>
        <v>2000000</v>
      </c>
      <c r="O92" s="187" t="str">
        <f>IF(AND(ISBLANK(H92),N92&lt;&gt;0),"Rev detil","")</f>
        <v>Rev detil</v>
      </c>
      <c r="P92" s="180"/>
      <c r="Q92" s="180"/>
    </row>
    <row r="93" spans="1:19" ht="13.2" hidden="1" x14ac:dyDescent="0.25">
      <c r="A93" s="1" t="s">
        <v>993</v>
      </c>
      <c r="B93" s="48"/>
      <c r="C93" s="49"/>
      <c r="D93" s="48"/>
      <c r="E93" s="48"/>
      <c r="F93" s="50"/>
      <c r="G93" s="122"/>
      <c r="H93" s="153" t="s">
        <v>528</v>
      </c>
      <c r="I93" s="58" t="s">
        <v>31</v>
      </c>
      <c r="J93" s="57"/>
      <c r="K93" s="57"/>
      <c r="L93" s="59"/>
      <c r="M93" s="59">
        <f>M94</f>
        <v>0</v>
      </c>
      <c r="N93" s="325">
        <f>N94</f>
        <v>0</v>
      </c>
      <c r="O93" s="207"/>
      <c r="P93" s="180"/>
      <c r="Q93" s="180"/>
      <c r="S93" s="223" t="s">
        <v>504</v>
      </c>
    </row>
    <row r="94" spans="1:19" ht="13.2" hidden="1" x14ac:dyDescent="0.25">
      <c r="A94" s="1"/>
      <c r="B94" s="48"/>
      <c r="C94" s="49"/>
      <c r="D94" s="48"/>
      <c r="E94" s="48"/>
      <c r="F94" s="50"/>
      <c r="G94" s="122"/>
      <c r="H94" s="150"/>
      <c r="I94" s="49" t="s">
        <v>558</v>
      </c>
      <c r="J94" s="48">
        <v>0</v>
      </c>
      <c r="K94" s="48" t="s">
        <v>33</v>
      </c>
      <c r="L94" s="50">
        <v>900000</v>
      </c>
      <c r="M94" s="50">
        <f>ROUNDDOWN(J94*L94,-3)</f>
        <v>0</v>
      </c>
      <c r="N94" s="247">
        <f>G94-M94</f>
        <v>0</v>
      </c>
      <c r="O94" s="187" t="str">
        <f>IF(AND(ISBLANK(H94),N94&lt;&gt;0),"Rev","")</f>
        <v/>
      </c>
      <c r="P94" s="180"/>
      <c r="Q94" s="180"/>
    </row>
    <row r="95" spans="1:19" ht="13.2" x14ac:dyDescent="0.25">
      <c r="A95" s="1" t="s">
        <v>103</v>
      </c>
      <c r="B95" s="51" t="s">
        <v>525</v>
      </c>
      <c r="C95" s="52" t="s">
        <v>35</v>
      </c>
      <c r="D95" s="51"/>
      <c r="E95" s="51"/>
      <c r="F95" s="53"/>
      <c r="G95" s="123">
        <f>G96</f>
        <v>66000000</v>
      </c>
      <c r="H95" s="151" t="s">
        <v>525</v>
      </c>
      <c r="I95" s="52" t="s">
        <v>35</v>
      </c>
      <c r="J95" s="51"/>
      <c r="K95" s="51"/>
      <c r="L95" s="53"/>
      <c r="M95" s="53">
        <f>M96</f>
        <v>66000000</v>
      </c>
      <c r="N95" s="324">
        <f>N96</f>
        <v>0</v>
      </c>
      <c r="O95" s="207" t="s">
        <v>977</v>
      </c>
      <c r="P95" s="180"/>
      <c r="Q95" s="180"/>
      <c r="S95" s="223" t="s">
        <v>504</v>
      </c>
    </row>
    <row r="96" spans="1:19" ht="13.2" hidden="1" x14ac:dyDescent="0.25">
      <c r="A96" s="1" t="s">
        <v>104</v>
      </c>
      <c r="B96" s="48"/>
      <c r="C96" s="49" t="s">
        <v>588</v>
      </c>
      <c r="D96" s="48">
        <v>12</v>
      </c>
      <c r="E96" s="48" t="s">
        <v>26</v>
      </c>
      <c r="F96" s="50">
        <v>5500000</v>
      </c>
      <c r="G96" s="122">
        <f>ROUNDDOWN(D96*F96,-3)</f>
        <v>66000000</v>
      </c>
      <c r="H96" s="150"/>
      <c r="I96" s="49" t="s">
        <v>588</v>
      </c>
      <c r="J96" s="48">
        <v>12</v>
      </c>
      <c r="K96" s="48" t="s">
        <v>26</v>
      </c>
      <c r="L96" s="50">
        <v>5500000</v>
      </c>
      <c r="M96" s="50">
        <f>ROUNDDOWN(J96*L96,-3)</f>
        <v>66000000</v>
      </c>
      <c r="N96" s="247">
        <f>G96-M96</f>
        <v>0</v>
      </c>
      <c r="O96" s="178" t="str">
        <f>IF(AND(ISBLANK(H96),N96&lt;&gt;0),"Rev","")</f>
        <v/>
      </c>
      <c r="P96" s="180"/>
      <c r="Q96" s="180"/>
    </row>
    <row r="97" spans="1:19" ht="13.2" x14ac:dyDescent="0.25">
      <c r="A97" s="1" t="s">
        <v>589</v>
      </c>
      <c r="B97" s="63" t="s">
        <v>38</v>
      </c>
      <c r="C97" s="64" t="s">
        <v>97</v>
      </c>
      <c r="D97" s="63"/>
      <c r="E97" s="63"/>
      <c r="F97" s="65"/>
      <c r="G97" s="127">
        <f>SUM(G98,G104,G106)</f>
        <v>102920000</v>
      </c>
      <c r="H97" s="155" t="s">
        <v>38</v>
      </c>
      <c r="I97" s="64" t="s">
        <v>97</v>
      </c>
      <c r="J97" s="63"/>
      <c r="K97" s="63"/>
      <c r="L97" s="65"/>
      <c r="M97" s="65">
        <f>SUM(M98,M104,M106)</f>
        <v>102920000</v>
      </c>
      <c r="N97" s="327">
        <f>SUM(N98,N104,N106)</f>
        <v>0</v>
      </c>
      <c r="O97" s="207" t="s">
        <v>977</v>
      </c>
      <c r="P97" s="180" t="s">
        <v>502</v>
      </c>
      <c r="Q97" s="180" t="s">
        <v>504</v>
      </c>
      <c r="S97" s="223"/>
    </row>
    <row r="98" spans="1:19" ht="13.2" hidden="1" x14ac:dyDescent="0.25">
      <c r="A98" s="1" t="s">
        <v>590</v>
      </c>
      <c r="B98" s="51" t="s">
        <v>523</v>
      </c>
      <c r="C98" s="52" t="s">
        <v>24</v>
      </c>
      <c r="D98" s="51"/>
      <c r="E98" s="51"/>
      <c r="F98" s="53"/>
      <c r="G98" s="123">
        <f>SUM(G99:G103)</f>
        <v>23750000</v>
      </c>
      <c r="H98" s="151" t="s">
        <v>523</v>
      </c>
      <c r="I98" s="52" t="s">
        <v>24</v>
      </c>
      <c r="J98" s="51"/>
      <c r="K98" s="51"/>
      <c r="L98" s="53"/>
      <c r="M98" s="53">
        <f>SUM(M99:M103)</f>
        <v>23750000</v>
      </c>
      <c r="N98" s="324">
        <f>SUM(N99:N103)</f>
        <v>0</v>
      </c>
      <c r="O98" s="207"/>
      <c r="P98" s="180"/>
      <c r="Q98" s="180"/>
      <c r="S98" s="223" t="s">
        <v>504</v>
      </c>
    </row>
    <row r="99" spans="1:19" ht="13.2" hidden="1" x14ac:dyDescent="0.25">
      <c r="A99" s="1" t="s">
        <v>591</v>
      </c>
      <c r="B99" s="48"/>
      <c r="C99" s="49" t="s">
        <v>554</v>
      </c>
      <c r="D99" s="48">
        <v>90</v>
      </c>
      <c r="E99" s="48" t="s">
        <v>26</v>
      </c>
      <c r="F99" s="50">
        <v>75000</v>
      </c>
      <c r="G99" s="122">
        <f>ROUNDDOWN(D99*F99,-3)</f>
        <v>6750000</v>
      </c>
      <c r="H99" s="150"/>
      <c r="I99" s="49" t="s">
        <v>554</v>
      </c>
      <c r="J99" s="48">
        <v>90</v>
      </c>
      <c r="K99" s="48" t="s">
        <v>26</v>
      </c>
      <c r="L99" s="50">
        <v>75000</v>
      </c>
      <c r="M99" s="50">
        <f>ROUNDDOWN(J99*L99,-3)</f>
        <v>6750000</v>
      </c>
      <c r="N99" s="247">
        <f>G99-M99</f>
        <v>0</v>
      </c>
      <c r="O99" s="178" t="str">
        <f>IF(AND(ISBLANK(H99),N99&lt;&gt;0),"Rev","")</f>
        <v/>
      </c>
      <c r="P99" s="180"/>
      <c r="Q99" s="180"/>
    </row>
    <row r="100" spans="1:19" ht="13.2" hidden="1" x14ac:dyDescent="0.25">
      <c r="A100" s="1" t="s">
        <v>592</v>
      </c>
      <c r="B100" s="48"/>
      <c r="C100" s="49" t="s">
        <v>555</v>
      </c>
      <c r="D100" s="48">
        <v>2</v>
      </c>
      <c r="E100" s="48" t="s">
        <v>120</v>
      </c>
      <c r="F100" s="50">
        <v>1500000</v>
      </c>
      <c r="G100" s="122">
        <f>ROUNDDOWN(D100*F100,-3)</f>
        <v>3000000</v>
      </c>
      <c r="H100" s="150"/>
      <c r="I100" s="49" t="s">
        <v>555</v>
      </c>
      <c r="J100" s="48">
        <v>2</v>
      </c>
      <c r="K100" s="48" t="s">
        <v>120</v>
      </c>
      <c r="L100" s="50">
        <v>1500000</v>
      </c>
      <c r="M100" s="50">
        <f>ROUNDDOWN(J100*L100,-3)</f>
        <v>3000000</v>
      </c>
      <c r="N100" s="247">
        <f>G100-M100</f>
        <v>0</v>
      </c>
      <c r="O100" s="178" t="str">
        <f>IF(AND(ISBLANK(H100),N100&lt;&gt;0),"Rev","")</f>
        <v/>
      </c>
      <c r="P100" s="180"/>
      <c r="Q100" s="180"/>
    </row>
    <row r="101" spans="1:19" ht="13.2" hidden="1" x14ac:dyDescent="0.25">
      <c r="A101" s="1" t="s">
        <v>593</v>
      </c>
      <c r="B101" s="48"/>
      <c r="C101" s="49" t="s">
        <v>556</v>
      </c>
      <c r="D101" s="48">
        <v>2</v>
      </c>
      <c r="E101" s="48" t="s">
        <v>120</v>
      </c>
      <c r="F101" s="50">
        <v>1500000</v>
      </c>
      <c r="G101" s="122">
        <f>ROUNDDOWN(D101*F101,-3)</f>
        <v>3000000</v>
      </c>
      <c r="H101" s="150"/>
      <c r="I101" s="49" t="s">
        <v>556</v>
      </c>
      <c r="J101" s="48">
        <v>2</v>
      </c>
      <c r="K101" s="48" t="s">
        <v>120</v>
      </c>
      <c r="L101" s="50">
        <v>1500000</v>
      </c>
      <c r="M101" s="50">
        <f>ROUNDDOWN(J101*L101,-3)</f>
        <v>3000000</v>
      </c>
      <c r="N101" s="247">
        <f>G101-M101</f>
        <v>0</v>
      </c>
      <c r="O101" s="178" t="str">
        <f>IF(AND(ISBLANK(H101),N101&lt;&gt;0),"Rev","")</f>
        <v/>
      </c>
      <c r="P101" s="180"/>
      <c r="Q101" s="180"/>
    </row>
    <row r="102" spans="1:19" ht="13.2" hidden="1" x14ac:dyDescent="0.25">
      <c r="A102" s="1" t="s">
        <v>594</v>
      </c>
      <c r="B102" s="48"/>
      <c r="C102" s="49" t="s">
        <v>557</v>
      </c>
      <c r="D102" s="48">
        <v>2</v>
      </c>
      <c r="E102" s="48" t="s">
        <v>120</v>
      </c>
      <c r="F102" s="50">
        <v>1000000</v>
      </c>
      <c r="G102" s="122">
        <f>ROUNDDOWN(D102*F102,-3)</f>
        <v>2000000</v>
      </c>
      <c r="H102" s="150"/>
      <c r="I102" s="49" t="s">
        <v>557</v>
      </c>
      <c r="J102" s="48">
        <v>2</v>
      </c>
      <c r="K102" s="48" t="s">
        <v>120</v>
      </c>
      <c r="L102" s="50">
        <v>1000000</v>
      </c>
      <c r="M102" s="50">
        <f>ROUNDDOWN(J102*L102,-3)</f>
        <v>2000000</v>
      </c>
      <c r="N102" s="247">
        <f>G102-M102</f>
        <v>0</v>
      </c>
      <c r="O102" s="178" t="str">
        <f>IF(AND(ISBLANK(H102),N102&lt;&gt;0),"Rev","")</f>
        <v/>
      </c>
      <c r="P102" s="180"/>
      <c r="Q102" s="180"/>
    </row>
    <row r="103" spans="1:19" ht="13.2" hidden="1" x14ac:dyDescent="0.25">
      <c r="A103" s="22" t="s">
        <v>595</v>
      </c>
      <c r="B103" s="48"/>
      <c r="C103" s="49" t="s">
        <v>596</v>
      </c>
      <c r="D103" s="48">
        <v>36</v>
      </c>
      <c r="E103" s="48" t="s">
        <v>26</v>
      </c>
      <c r="F103" s="50">
        <v>250000</v>
      </c>
      <c r="G103" s="122">
        <f>ROUNDDOWN(D103*F103,-3)</f>
        <v>9000000</v>
      </c>
      <c r="H103" s="150"/>
      <c r="I103" s="49" t="s">
        <v>596</v>
      </c>
      <c r="J103" s="48">
        <v>36</v>
      </c>
      <c r="K103" s="48" t="s">
        <v>26</v>
      </c>
      <c r="L103" s="50">
        <v>250000</v>
      </c>
      <c r="M103" s="50">
        <f>ROUNDDOWN(J103*L103,-3)</f>
        <v>9000000</v>
      </c>
      <c r="N103" s="247">
        <f>G103-M103</f>
        <v>0</v>
      </c>
      <c r="O103" s="178" t="str">
        <f>IF(AND(ISBLANK(H103),N103&lt;&gt;0),"Rev","")</f>
        <v/>
      </c>
      <c r="P103" s="180"/>
      <c r="Q103" s="180"/>
    </row>
    <row r="104" spans="1:19" ht="13.2" hidden="1" x14ac:dyDescent="0.25">
      <c r="A104" s="1" t="s">
        <v>597</v>
      </c>
      <c r="B104" s="57" t="s">
        <v>528</v>
      </c>
      <c r="C104" s="58" t="s">
        <v>31</v>
      </c>
      <c r="D104" s="57"/>
      <c r="E104" s="57"/>
      <c r="F104" s="59"/>
      <c r="G104" s="125">
        <f>G105</f>
        <v>10000000</v>
      </c>
      <c r="H104" s="153" t="s">
        <v>528</v>
      </c>
      <c r="I104" s="58" t="s">
        <v>31</v>
      </c>
      <c r="J104" s="57"/>
      <c r="K104" s="57"/>
      <c r="L104" s="59"/>
      <c r="M104" s="59">
        <f>M105</f>
        <v>10000000</v>
      </c>
      <c r="N104" s="325">
        <f>N105</f>
        <v>0</v>
      </c>
      <c r="O104" s="207"/>
      <c r="P104" s="180"/>
      <c r="Q104" s="180"/>
      <c r="S104" s="223" t="s">
        <v>504</v>
      </c>
    </row>
    <row r="105" spans="1:19" ht="13.2" hidden="1" x14ac:dyDescent="0.25">
      <c r="A105" s="1" t="s">
        <v>598</v>
      </c>
      <c r="B105" s="48"/>
      <c r="C105" s="49" t="s">
        <v>558</v>
      </c>
      <c r="D105" s="48">
        <v>10</v>
      </c>
      <c r="E105" s="48" t="s">
        <v>33</v>
      </c>
      <c r="F105" s="50">
        <v>1000000</v>
      </c>
      <c r="G105" s="122">
        <f>ROUNDDOWN(D105*F105,-3)</f>
        <v>10000000</v>
      </c>
      <c r="H105" s="150"/>
      <c r="I105" s="49" t="s">
        <v>558</v>
      </c>
      <c r="J105" s="48">
        <v>10</v>
      </c>
      <c r="K105" s="48" t="s">
        <v>33</v>
      </c>
      <c r="L105" s="50">
        <v>1000000</v>
      </c>
      <c r="M105" s="50">
        <f>ROUNDDOWN(J105*L105,-3)</f>
        <v>10000000</v>
      </c>
      <c r="N105" s="247">
        <f>G105-M105</f>
        <v>0</v>
      </c>
      <c r="O105" s="187"/>
      <c r="P105" s="180"/>
      <c r="Q105" s="180"/>
    </row>
    <row r="106" spans="1:19" ht="13.2" hidden="1" x14ac:dyDescent="0.25">
      <c r="A106" s="1" t="s">
        <v>599</v>
      </c>
      <c r="B106" s="51" t="s">
        <v>525</v>
      </c>
      <c r="C106" s="52" t="s">
        <v>35</v>
      </c>
      <c r="D106" s="51"/>
      <c r="E106" s="51"/>
      <c r="F106" s="53"/>
      <c r="G106" s="123">
        <f>G107</f>
        <v>69170000</v>
      </c>
      <c r="H106" s="151" t="s">
        <v>525</v>
      </c>
      <c r="I106" s="52" t="s">
        <v>35</v>
      </c>
      <c r="J106" s="51"/>
      <c r="K106" s="51"/>
      <c r="L106" s="53"/>
      <c r="M106" s="53">
        <f>M107</f>
        <v>69170000</v>
      </c>
      <c r="N106" s="324">
        <f>N107</f>
        <v>0</v>
      </c>
      <c r="O106" s="207"/>
      <c r="P106" s="180"/>
      <c r="Q106" s="180"/>
      <c r="S106" s="223" t="s">
        <v>504</v>
      </c>
    </row>
    <row r="107" spans="1:19" ht="13.2" hidden="1" x14ac:dyDescent="0.25">
      <c r="A107" s="1" t="s">
        <v>600</v>
      </c>
      <c r="B107" s="48"/>
      <c r="C107" s="49" t="s">
        <v>601</v>
      </c>
      <c r="D107" s="48">
        <v>26</v>
      </c>
      <c r="E107" s="48" t="s">
        <v>26</v>
      </c>
      <c r="F107" s="50">
        <v>2660417</v>
      </c>
      <c r="G107" s="122">
        <f>ROUNDDOWN(D107*F107,-3)</f>
        <v>69170000</v>
      </c>
      <c r="H107" s="150"/>
      <c r="I107" s="49" t="s">
        <v>601</v>
      </c>
      <c r="J107" s="48">
        <v>26</v>
      </c>
      <c r="K107" s="48" t="s">
        <v>26</v>
      </c>
      <c r="L107" s="50">
        <v>2660417</v>
      </c>
      <c r="M107" s="50">
        <f>ROUNDDOWN(J107*L107,-3)</f>
        <v>69170000</v>
      </c>
      <c r="N107" s="247">
        <f>G107-M107</f>
        <v>0</v>
      </c>
      <c r="O107" s="178" t="str">
        <f>IF(AND(ISBLANK(H107),N107&lt;&gt;0),"Rev","")</f>
        <v/>
      </c>
      <c r="P107" s="180"/>
      <c r="Q107" s="180"/>
    </row>
    <row r="108" spans="1:19" ht="13.2" x14ac:dyDescent="0.25">
      <c r="A108" s="1" t="s">
        <v>105</v>
      </c>
      <c r="B108" s="66" t="s">
        <v>105</v>
      </c>
      <c r="C108" s="67" t="s">
        <v>106</v>
      </c>
      <c r="D108" s="66"/>
      <c r="E108" s="66"/>
      <c r="F108" s="68"/>
      <c r="G108" s="128">
        <f>SUM(G109,G563)</f>
        <v>22288180000</v>
      </c>
      <c r="H108" s="156" t="s">
        <v>105</v>
      </c>
      <c r="I108" s="67" t="s">
        <v>106</v>
      </c>
      <c r="J108" s="66"/>
      <c r="K108" s="66"/>
      <c r="L108" s="68"/>
      <c r="M108" s="68">
        <f>SUM(M109,M563)</f>
        <v>22288180000</v>
      </c>
      <c r="N108" s="328">
        <f>SUM(N109,N563)</f>
        <v>0</v>
      </c>
      <c r="O108" s="207" t="s">
        <v>977</v>
      </c>
      <c r="P108" s="180"/>
      <c r="Q108" s="180"/>
    </row>
    <row r="109" spans="1:19" ht="26.4" x14ac:dyDescent="0.25">
      <c r="A109" s="1" t="s">
        <v>107</v>
      </c>
      <c r="B109" s="69" t="s">
        <v>602</v>
      </c>
      <c r="C109" s="70" t="s">
        <v>108</v>
      </c>
      <c r="D109" s="69"/>
      <c r="E109" s="69"/>
      <c r="F109" s="71"/>
      <c r="G109" s="129">
        <f>SUM(G110,G116,G354,G360)</f>
        <v>13788180000</v>
      </c>
      <c r="H109" s="157" t="s">
        <v>602</v>
      </c>
      <c r="I109" s="70" t="s">
        <v>108</v>
      </c>
      <c r="J109" s="69"/>
      <c r="K109" s="69"/>
      <c r="L109" s="71"/>
      <c r="M109" s="71">
        <f>SUM(M110,M116,M354,M360)</f>
        <v>13788180000</v>
      </c>
      <c r="N109" s="329">
        <f>SUM(N110,N116,N354,N360)</f>
        <v>0</v>
      </c>
      <c r="O109" s="207" t="s">
        <v>977</v>
      </c>
      <c r="P109" s="180"/>
      <c r="Q109" s="180"/>
    </row>
    <row r="110" spans="1:19" ht="26.4" x14ac:dyDescent="0.25">
      <c r="A110" s="1" t="s">
        <v>109</v>
      </c>
      <c r="B110" s="72" t="s">
        <v>110</v>
      </c>
      <c r="C110" s="73" t="s">
        <v>603</v>
      </c>
      <c r="D110" s="72">
        <v>2</v>
      </c>
      <c r="E110" s="72" t="s">
        <v>111</v>
      </c>
      <c r="F110" s="74"/>
      <c r="G110" s="130">
        <f>G111</f>
        <v>260000000</v>
      </c>
      <c r="H110" s="158" t="s">
        <v>110</v>
      </c>
      <c r="I110" s="73" t="s">
        <v>603</v>
      </c>
      <c r="J110" s="72">
        <v>2</v>
      </c>
      <c r="K110" s="72" t="s">
        <v>111</v>
      </c>
      <c r="L110" s="74"/>
      <c r="M110" s="74">
        <f t="shared" ref="M110:N112" si="1">M111</f>
        <v>260000000</v>
      </c>
      <c r="N110" s="330">
        <f t="shared" si="1"/>
        <v>0</v>
      </c>
      <c r="O110" s="207" t="s">
        <v>977</v>
      </c>
      <c r="P110" s="180"/>
      <c r="Q110" s="180"/>
    </row>
    <row r="111" spans="1:19" ht="26.4" hidden="1" x14ac:dyDescent="0.25">
      <c r="A111" s="1" t="s">
        <v>112</v>
      </c>
      <c r="B111" s="75" t="s">
        <v>113</v>
      </c>
      <c r="C111" s="76" t="s">
        <v>604</v>
      </c>
      <c r="D111" s="75">
        <v>2</v>
      </c>
      <c r="E111" s="75" t="s">
        <v>111</v>
      </c>
      <c r="F111" s="77"/>
      <c r="G111" s="77">
        <f>G112</f>
        <v>260000000</v>
      </c>
      <c r="H111" s="75" t="s">
        <v>113</v>
      </c>
      <c r="I111" s="76" t="s">
        <v>604</v>
      </c>
      <c r="J111" s="75">
        <v>2</v>
      </c>
      <c r="K111" s="75" t="s">
        <v>111</v>
      </c>
      <c r="L111" s="77"/>
      <c r="M111" s="77">
        <f t="shared" si="1"/>
        <v>260000000</v>
      </c>
      <c r="N111" s="331">
        <f t="shared" si="1"/>
        <v>0</v>
      </c>
      <c r="O111" s="214"/>
      <c r="P111" s="180"/>
      <c r="Q111" s="180"/>
    </row>
    <row r="112" spans="1:19" ht="26.4" hidden="1" x14ac:dyDescent="0.25">
      <c r="A112" s="1" t="s">
        <v>114</v>
      </c>
      <c r="B112" s="277" t="s">
        <v>605</v>
      </c>
      <c r="C112" s="278" t="s">
        <v>115</v>
      </c>
      <c r="D112" s="277"/>
      <c r="E112" s="277" t="s">
        <v>553</v>
      </c>
      <c r="F112" s="279"/>
      <c r="G112" s="280">
        <f>G113</f>
        <v>260000000</v>
      </c>
      <c r="H112" s="281" t="s">
        <v>605</v>
      </c>
      <c r="I112" s="278" t="s">
        <v>115</v>
      </c>
      <c r="J112" s="277"/>
      <c r="K112" s="277" t="s">
        <v>553</v>
      </c>
      <c r="L112" s="279"/>
      <c r="M112" s="279">
        <f t="shared" si="1"/>
        <v>260000000</v>
      </c>
      <c r="N112" s="332">
        <f t="shared" si="1"/>
        <v>0</v>
      </c>
      <c r="O112" s="215"/>
      <c r="P112" s="180"/>
      <c r="Q112" s="180"/>
    </row>
    <row r="113" spans="1:19" ht="13.2" hidden="1" x14ac:dyDescent="0.25">
      <c r="A113" s="1" t="s">
        <v>116</v>
      </c>
      <c r="B113" s="63" t="s">
        <v>21</v>
      </c>
      <c r="C113" s="64" t="s">
        <v>606</v>
      </c>
      <c r="D113" s="63"/>
      <c r="E113" s="63"/>
      <c r="F113" s="65"/>
      <c r="G113" s="127">
        <f>G114</f>
        <v>260000000</v>
      </c>
      <c r="H113" s="155" t="s">
        <v>21</v>
      </c>
      <c r="I113" s="64" t="s">
        <v>606</v>
      </c>
      <c r="J113" s="63"/>
      <c r="K113" s="63"/>
      <c r="L113" s="65"/>
      <c r="M113" s="65">
        <f t="shared" ref="M113:N114" si="2">M114</f>
        <v>260000000</v>
      </c>
      <c r="N113" s="327">
        <f t="shared" si="2"/>
        <v>0</v>
      </c>
      <c r="O113" s="213"/>
      <c r="P113" s="180" t="s">
        <v>505</v>
      </c>
      <c r="Q113" s="180" t="s">
        <v>506</v>
      </c>
      <c r="S113" s="223"/>
    </row>
    <row r="114" spans="1:19" ht="13.2" hidden="1" x14ac:dyDescent="0.25">
      <c r="A114" s="1" t="s">
        <v>117</v>
      </c>
      <c r="B114" s="45" t="s">
        <v>607</v>
      </c>
      <c r="C114" s="46" t="s">
        <v>118</v>
      </c>
      <c r="D114" s="45"/>
      <c r="E114" s="45"/>
      <c r="F114" s="47"/>
      <c r="G114" s="121">
        <f>G115</f>
        <v>260000000</v>
      </c>
      <c r="H114" s="149" t="s">
        <v>607</v>
      </c>
      <c r="I114" s="46" t="s">
        <v>118</v>
      </c>
      <c r="J114" s="45"/>
      <c r="K114" s="45"/>
      <c r="L114" s="47"/>
      <c r="M114" s="47">
        <f t="shared" si="2"/>
        <v>260000000</v>
      </c>
      <c r="N114" s="323">
        <f t="shared" si="2"/>
        <v>0</v>
      </c>
      <c r="O114" s="208"/>
      <c r="P114" s="180"/>
      <c r="Q114" s="180"/>
      <c r="R114" s="252" t="s">
        <v>1011</v>
      </c>
      <c r="S114" s="223" t="s">
        <v>506</v>
      </c>
    </row>
    <row r="115" spans="1:19" ht="13.2" hidden="1" x14ac:dyDescent="0.25">
      <c r="A115" s="1" t="s">
        <v>119</v>
      </c>
      <c r="B115" s="48"/>
      <c r="C115" s="49" t="s">
        <v>608</v>
      </c>
      <c r="D115" s="48">
        <v>1</v>
      </c>
      <c r="E115" s="48" t="s">
        <v>120</v>
      </c>
      <c r="F115" s="50">
        <v>260000000</v>
      </c>
      <c r="G115" s="122">
        <f>ROUNDDOWN(D115*F115,-3)</f>
        <v>260000000</v>
      </c>
      <c r="H115" s="150"/>
      <c r="I115" s="49" t="s">
        <v>608</v>
      </c>
      <c r="J115" s="48">
        <v>1</v>
      </c>
      <c r="K115" s="48" t="s">
        <v>120</v>
      </c>
      <c r="L115" s="50">
        <v>260000000</v>
      </c>
      <c r="M115" s="50">
        <f>ROUNDDOWN(J115*L115,-3)</f>
        <v>260000000</v>
      </c>
      <c r="N115" s="247">
        <f>G115-M115</f>
        <v>0</v>
      </c>
      <c r="O115" s="178" t="str">
        <f>IF(AND(ISBLANK(H115),N115&lt;&gt;0),"Rev","")</f>
        <v/>
      </c>
      <c r="P115" s="180"/>
      <c r="Q115" s="180"/>
    </row>
    <row r="116" spans="1:19" ht="66" x14ac:dyDescent="0.25">
      <c r="A116" s="1" t="s">
        <v>121</v>
      </c>
      <c r="B116" s="78" t="s">
        <v>122</v>
      </c>
      <c r="C116" s="79" t="s">
        <v>609</v>
      </c>
      <c r="D116" s="78">
        <v>8</v>
      </c>
      <c r="E116" s="381" t="s">
        <v>610</v>
      </c>
      <c r="F116" s="381"/>
      <c r="G116" s="132">
        <f>SUM(G117,G132,G269)</f>
        <v>10694573000</v>
      </c>
      <c r="H116" s="160" t="s">
        <v>122</v>
      </c>
      <c r="I116" s="79" t="s">
        <v>609</v>
      </c>
      <c r="J116" s="78">
        <v>8</v>
      </c>
      <c r="K116" s="183" t="s">
        <v>610</v>
      </c>
      <c r="L116" s="183"/>
      <c r="M116" s="80">
        <f>SUM(M117,M132,M269)</f>
        <v>11259205000</v>
      </c>
      <c r="N116" s="315">
        <f>SUM(N117,N132,N269)</f>
        <v>-564632000</v>
      </c>
      <c r="O116" s="207" t="s">
        <v>977</v>
      </c>
      <c r="P116" s="180"/>
      <c r="Q116" s="180"/>
    </row>
    <row r="117" spans="1:19" ht="13.2" x14ac:dyDescent="0.25">
      <c r="A117" s="1" t="s">
        <v>124</v>
      </c>
      <c r="B117" s="81" t="s">
        <v>125</v>
      </c>
      <c r="C117" s="82" t="s">
        <v>126</v>
      </c>
      <c r="D117" s="81">
        <v>1</v>
      </c>
      <c r="E117" s="81" t="s">
        <v>123</v>
      </c>
      <c r="F117" s="83"/>
      <c r="G117" s="133">
        <f>G118</f>
        <v>253780000</v>
      </c>
      <c r="H117" s="161" t="s">
        <v>125</v>
      </c>
      <c r="I117" s="82" t="s">
        <v>126</v>
      </c>
      <c r="J117" s="81">
        <v>1</v>
      </c>
      <c r="K117" s="81" t="s">
        <v>123</v>
      </c>
      <c r="L117" s="83"/>
      <c r="M117" s="83">
        <f t="shared" ref="M117:N118" si="3">M118</f>
        <v>104426000</v>
      </c>
      <c r="N117" s="341">
        <f t="shared" si="3"/>
        <v>149354000</v>
      </c>
      <c r="O117" s="207" t="s">
        <v>977</v>
      </c>
      <c r="P117" s="180"/>
      <c r="Q117" s="180"/>
    </row>
    <row r="118" spans="1:19" ht="13.2" x14ac:dyDescent="0.25">
      <c r="A118" s="1" t="s">
        <v>611</v>
      </c>
      <c r="B118" s="282" t="s">
        <v>612</v>
      </c>
      <c r="C118" s="283" t="s">
        <v>127</v>
      </c>
      <c r="D118" s="282"/>
      <c r="E118" s="282" t="s">
        <v>553</v>
      </c>
      <c r="F118" s="284"/>
      <c r="G118" s="285">
        <f>G119</f>
        <v>253780000</v>
      </c>
      <c r="H118" s="286" t="s">
        <v>612</v>
      </c>
      <c r="I118" s="283" t="s">
        <v>127</v>
      </c>
      <c r="J118" s="282"/>
      <c r="K118" s="282" t="s">
        <v>553</v>
      </c>
      <c r="L118" s="284"/>
      <c r="M118" s="284">
        <f t="shared" si="3"/>
        <v>104426000</v>
      </c>
      <c r="N118" s="342">
        <f t="shared" si="3"/>
        <v>149354000</v>
      </c>
      <c r="O118" s="207" t="s">
        <v>977</v>
      </c>
      <c r="P118" s="180"/>
      <c r="Q118" s="180"/>
    </row>
    <row r="119" spans="1:19" ht="13.2" x14ac:dyDescent="0.25">
      <c r="A119" s="1" t="s">
        <v>613</v>
      </c>
      <c r="B119" s="84" t="s">
        <v>21</v>
      </c>
      <c r="C119" s="85" t="s">
        <v>128</v>
      </c>
      <c r="D119" s="84"/>
      <c r="E119" s="84"/>
      <c r="F119" s="86"/>
      <c r="G119" s="134">
        <f>SUM(G120,G125,G128,G130)</f>
        <v>253780000</v>
      </c>
      <c r="H119" s="162" t="s">
        <v>21</v>
      </c>
      <c r="I119" s="85" t="s">
        <v>128</v>
      </c>
      <c r="J119" s="84"/>
      <c r="K119" s="84"/>
      <c r="L119" s="86"/>
      <c r="M119" s="86">
        <f>SUM(M120,M125,M128,M130)</f>
        <v>104426000</v>
      </c>
      <c r="N119" s="343">
        <f>SUM(N120,N125,N128,N130)</f>
        <v>149354000</v>
      </c>
      <c r="O119" s="207" t="s">
        <v>977</v>
      </c>
      <c r="P119" s="180" t="s">
        <v>507</v>
      </c>
      <c r="Q119" s="180" t="s">
        <v>508</v>
      </c>
      <c r="S119" s="223"/>
    </row>
    <row r="120" spans="1:19" ht="13.2" x14ac:dyDescent="0.25">
      <c r="A120" s="1" t="s">
        <v>614</v>
      </c>
      <c r="B120" s="87" t="s">
        <v>523</v>
      </c>
      <c r="C120" s="88" t="s">
        <v>24</v>
      </c>
      <c r="D120" s="87"/>
      <c r="E120" s="87"/>
      <c r="F120" s="89"/>
      <c r="G120" s="135">
        <f>SUM(G121:G124)</f>
        <v>39000000</v>
      </c>
      <c r="H120" s="163" t="s">
        <v>523</v>
      </c>
      <c r="I120" s="88" t="s">
        <v>24</v>
      </c>
      <c r="J120" s="87"/>
      <c r="K120" s="87"/>
      <c r="L120" s="89"/>
      <c r="M120" s="89">
        <f>SUM(M121:M124)</f>
        <v>23500000</v>
      </c>
      <c r="N120" s="344">
        <f>SUM(N121:N124)</f>
        <v>15500000</v>
      </c>
      <c r="O120" s="207" t="s">
        <v>977</v>
      </c>
      <c r="P120" s="180"/>
      <c r="Q120" s="180"/>
      <c r="R120" s="4" t="s">
        <v>1014</v>
      </c>
      <c r="S120" s="223" t="s">
        <v>508</v>
      </c>
    </row>
    <row r="121" spans="1:19" ht="13.2" x14ac:dyDescent="0.25">
      <c r="A121" s="1" t="s">
        <v>615</v>
      </c>
      <c r="B121" s="48"/>
      <c r="C121" s="49" t="s">
        <v>554</v>
      </c>
      <c r="D121" s="48">
        <v>200</v>
      </c>
      <c r="E121" s="48" t="s">
        <v>26</v>
      </c>
      <c r="F121" s="50">
        <v>75000</v>
      </c>
      <c r="G121" s="122">
        <f>ROUNDDOWN(D121*F121,-3)</f>
        <v>15000000</v>
      </c>
      <c r="H121" s="150"/>
      <c r="I121" s="201" t="s">
        <v>554</v>
      </c>
      <c r="J121" s="202">
        <v>100</v>
      </c>
      <c r="K121" s="202" t="s">
        <v>26</v>
      </c>
      <c r="L121" s="204">
        <v>75000</v>
      </c>
      <c r="M121" s="204">
        <f>ROUNDDOWN(J121*L121,-3)</f>
        <v>7500000</v>
      </c>
      <c r="N121" s="376">
        <f>G121-M121</f>
        <v>7500000</v>
      </c>
      <c r="O121" s="187" t="str">
        <f>IF(AND(ISBLANK(H121),N121&lt;&gt;0),"Rev detil","")</f>
        <v>Rev detil</v>
      </c>
      <c r="P121" s="180"/>
      <c r="Q121" s="180"/>
    </row>
    <row r="122" spans="1:19" ht="13.2" x14ac:dyDescent="0.25">
      <c r="A122" s="1" t="s">
        <v>616</v>
      </c>
      <c r="B122" s="48"/>
      <c r="C122" s="49" t="s">
        <v>555</v>
      </c>
      <c r="D122" s="48">
        <v>6</v>
      </c>
      <c r="E122" s="48" t="s">
        <v>120</v>
      </c>
      <c r="F122" s="50">
        <v>1500000</v>
      </c>
      <c r="G122" s="122">
        <f>ROUNDDOWN(D122*F122,-3)</f>
        <v>9000000</v>
      </c>
      <c r="H122" s="150"/>
      <c r="I122" s="201" t="s">
        <v>555</v>
      </c>
      <c r="J122" s="202">
        <v>4</v>
      </c>
      <c r="K122" s="202" t="s">
        <v>120</v>
      </c>
      <c r="L122" s="204">
        <v>1500000</v>
      </c>
      <c r="M122" s="204">
        <f>ROUNDDOWN(J122*L122,-3)</f>
        <v>6000000</v>
      </c>
      <c r="N122" s="376">
        <f>G122-M122</f>
        <v>3000000</v>
      </c>
      <c r="O122" s="187" t="str">
        <f>IF(AND(ISBLANK(H122),N122&lt;&gt;0),"Rev detil","")</f>
        <v>Rev detil</v>
      </c>
      <c r="P122" s="180"/>
      <c r="Q122" s="180"/>
    </row>
    <row r="123" spans="1:19" ht="13.2" x14ac:dyDescent="0.25">
      <c r="A123" s="1" t="s">
        <v>617</v>
      </c>
      <c r="B123" s="48"/>
      <c r="C123" s="49" t="s">
        <v>556</v>
      </c>
      <c r="D123" s="48">
        <v>6</v>
      </c>
      <c r="E123" s="48" t="s">
        <v>120</v>
      </c>
      <c r="F123" s="50">
        <v>1500000</v>
      </c>
      <c r="G123" s="122">
        <f>ROUNDDOWN(D123*F123,-3)</f>
        <v>9000000</v>
      </c>
      <c r="H123" s="150"/>
      <c r="I123" s="201" t="s">
        <v>556</v>
      </c>
      <c r="J123" s="202">
        <v>4</v>
      </c>
      <c r="K123" s="202" t="s">
        <v>120</v>
      </c>
      <c r="L123" s="204">
        <v>1500000</v>
      </c>
      <c r="M123" s="204">
        <f>ROUNDDOWN(J123*L123,-3)</f>
        <v>6000000</v>
      </c>
      <c r="N123" s="376">
        <f>G123-M123</f>
        <v>3000000</v>
      </c>
      <c r="O123" s="187" t="str">
        <f>IF(AND(ISBLANK(H123),N123&lt;&gt;0),"Rev detil","")</f>
        <v>Rev detil</v>
      </c>
      <c r="P123" s="180"/>
      <c r="Q123" s="180"/>
    </row>
    <row r="124" spans="1:19" ht="13.2" x14ac:dyDescent="0.25">
      <c r="A124" s="1" t="s">
        <v>618</v>
      </c>
      <c r="B124" s="48"/>
      <c r="C124" s="49" t="s">
        <v>557</v>
      </c>
      <c r="D124" s="48">
        <v>6</v>
      </c>
      <c r="E124" s="48" t="s">
        <v>120</v>
      </c>
      <c r="F124" s="50">
        <v>1000000</v>
      </c>
      <c r="G124" s="122">
        <f>ROUNDDOWN(D124*F124,-3)</f>
        <v>6000000</v>
      </c>
      <c r="H124" s="150"/>
      <c r="I124" s="201" t="s">
        <v>557</v>
      </c>
      <c r="J124" s="202">
        <v>4</v>
      </c>
      <c r="K124" s="202" t="s">
        <v>120</v>
      </c>
      <c r="L124" s="204">
        <v>1000000</v>
      </c>
      <c r="M124" s="204">
        <f>ROUNDDOWN(J124*L124,-3)</f>
        <v>4000000</v>
      </c>
      <c r="N124" s="376">
        <f>G124-M124</f>
        <v>2000000</v>
      </c>
      <c r="O124" s="187" t="str">
        <f>IF(AND(ISBLANK(H124),N124&lt;&gt;0),"Rev detil","")</f>
        <v>Rev detil</v>
      </c>
      <c r="P124" s="180"/>
      <c r="Q124" s="180"/>
    </row>
    <row r="125" spans="1:19" ht="13.2" x14ac:dyDescent="0.25">
      <c r="A125" s="1" t="s">
        <v>619</v>
      </c>
      <c r="B125" s="45" t="s">
        <v>524</v>
      </c>
      <c r="C125" s="46" t="s">
        <v>73</v>
      </c>
      <c r="D125" s="45"/>
      <c r="E125" s="45"/>
      <c r="F125" s="47"/>
      <c r="G125" s="121">
        <f>SUM(G126:G127)</f>
        <v>9000000</v>
      </c>
      <c r="H125" s="149" t="s">
        <v>524</v>
      </c>
      <c r="I125" s="46" t="s">
        <v>73</v>
      </c>
      <c r="J125" s="45"/>
      <c r="K125" s="45"/>
      <c r="L125" s="47"/>
      <c r="M125" s="47">
        <f>SUM(M126:M127)</f>
        <v>9000000</v>
      </c>
      <c r="N125" s="323">
        <f>SUM(N126:N127)</f>
        <v>0</v>
      </c>
      <c r="O125" s="207" t="s">
        <v>977</v>
      </c>
      <c r="P125" s="180"/>
      <c r="Q125" s="180"/>
      <c r="R125" s="4" t="s">
        <v>1014</v>
      </c>
      <c r="S125" s="223" t="s">
        <v>508</v>
      </c>
    </row>
    <row r="126" spans="1:19" ht="13.2" hidden="1" x14ac:dyDescent="0.25">
      <c r="A126" s="1" t="s">
        <v>620</v>
      </c>
      <c r="B126" s="48"/>
      <c r="C126" s="49" t="s">
        <v>621</v>
      </c>
      <c r="D126" s="48">
        <v>4</v>
      </c>
      <c r="E126" s="48" t="s">
        <v>120</v>
      </c>
      <c r="F126" s="50">
        <v>250000</v>
      </c>
      <c r="G126" s="122">
        <f>ROUNDDOWN(D126*F126,-3)</f>
        <v>1000000</v>
      </c>
      <c r="H126" s="150"/>
      <c r="I126" s="49" t="s">
        <v>621</v>
      </c>
      <c r="J126" s="48">
        <v>4</v>
      </c>
      <c r="K126" s="48" t="s">
        <v>120</v>
      </c>
      <c r="L126" s="50">
        <v>250000</v>
      </c>
      <c r="M126" s="50">
        <f>ROUNDDOWN(J126*L126,-3)</f>
        <v>1000000</v>
      </c>
      <c r="N126" s="247">
        <f>G126-M126</f>
        <v>0</v>
      </c>
      <c r="O126" s="178" t="str">
        <f>IF(AND(ISBLANK(H126),N126&lt;&gt;0),"Rev","")</f>
        <v/>
      </c>
      <c r="P126" s="180"/>
      <c r="Q126" s="180"/>
    </row>
    <row r="127" spans="1:19" ht="13.2" hidden="1" x14ac:dyDescent="0.25">
      <c r="A127" s="22" t="s">
        <v>622</v>
      </c>
      <c r="B127" s="48"/>
      <c r="C127" s="49" t="s">
        <v>623</v>
      </c>
      <c r="D127" s="48">
        <v>1</v>
      </c>
      <c r="E127" s="48" t="s">
        <v>120</v>
      </c>
      <c r="F127" s="50">
        <v>8000000</v>
      </c>
      <c r="G127" s="122">
        <f>ROUNDDOWN(D127*F127,-3)</f>
        <v>8000000</v>
      </c>
      <c r="H127" s="150"/>
      <c r="I127" s="49" t="s">
        <v>623</v>
      </c>
      <c r="J127" s="48">
        <v>1</v>
      </c>
      <c r="K127" s="48" t="s">
        <v>120</v>
      </c>
      <c r="L127" s="50">
        <v>8000000</v>
      </c>
      <c r="M127" s="50">
        <f>ROUNDDOWN(J127*L127,-3)</f>
        <v>8000000</v>
      </c>
      <c r="N127" s="247">
        <f>G127-M127</f>
        <v>0</v>
      </c>
      <c r="O127" s="178" t="str">
        <f>IF(AND(ISBLANK(H127),N127&lt;&gt;0),"Rev","")</f>
        <v/>
      </c>
      <c r="P127" s="180"/>
      <c r="Q127" s="180"/>
    </row>
    <row r="128" spans="1:19" ht="13.2" x14ac:dyDescent="0.25">
      <c r="A128" s="1" t="s">
        <v>624</v>
      </c>
      <c r="B128" s="90" t="s">
        <v>528</v>
      </c>
      <c r="C128" s="91" t="s">
        <v>31</v>
      </c>
      <c r="D128" s="90"/>
      <c r="E128" s="90"/>
      <c r="F128" s="92"/>
      <c r="G128" s="136">
        <f>G129</f>
        <v>8000000</v>
      </c>
      <c r="H128" s="164" t="s">
        <v>528</v>
      </c>
      <c r="I128" s="91" t="s">
        <v>31</v>
      </c>
      <c r="J128" s="90"/>
      <c r="K128" s="90"/>
      <c r="L128" s="92"/>
      <c r="M128" s="92">
        <f>M129</f>
        <v>6000000</v>
      </c>
      <c r="N128" s="336">
        <f>N129</f>
        <v>2000000</v>
      </c>
      <c r="O128" s="207" t="s">
        <v>977</v>
      </c>
      <c r="P128" s="180"/>
      <c r="Q128" s="180"/>
      <c r="R128" s="4" t="s">
        <v>1014</v>
      </c>
      <c r="S128" s="223" t="s">
        <v>508</v>
      </c>
    </row>
    <row r="129" spans="1:19" ht="13.2" x14ac:dyDescent="0.25">
      <c r="A129" s="1" t="s">
        <v>625</v>
      </c>
      <c r="B129" s="48"/>
      <c r="C129" s="49" t="s">
        <v>558</v>
      </c>
      <c r="D129" s="48">
        <v>8</v>
      </c>
      <c r="E129" s="48" t="s">
        <v>33</v>
      </c>
      <c r="F129" s="50">
        <v>1000000</v>
      </c>
      <c r="G129" s="122">
        <f>ROUNDDOWN(D129*F129,-3)</f>
        <v>8000000</v>
      </c>
      <c r="H129" s="150"/>
      <c r="I129" s="201" t="s">
        <v>558</v>
      </c>
      <c r="J129" s="202">
        <v>6</v>
      </c>
      <c r="K129" s="202" t="s">
        <v>33</v>
      </c>
      <c r="L129" s="204">
        <v>1000000</v>
      </c>
      <c r="M129" s="204">
        <f>ROUNDDOWN(J129*L129,-3)</f>
        <v>6000000</v>
      </c>
      <c r="N129" s="376">
        <f>G129-M129</f>
        <v>2000000</v>
      </c>
      <c r="O129" s="187" t="str">
        <f>IF(AND(ISBLANK(H129),N129&lt;&gt;0),"Rev detil","")</f>
        <v>Rev detil</v>
      </c>
      <c r="P129" s="180"/>
      <c r="Q129" s="180"/>
    </row>
    <row r="130" spans="1:19" ht="13.2" x14ac:dyDescent="0.25">
      <c r="A130" s="1" t="s">
        <v>626</v>
      </c>
      <c r="B130" s="57" t="s">
        <v>525</v>
      </c>
      <c r="C130" s="58" t="s">
        <v>35</v>
      </c>
      <c r="D130" s="57"/>
      <c r="E130" s="57"/>
      <c r="F130" s="59"/>
      <c r="G130" s="125">
        <f>G131</f>
        <v>197780000</v>
      </c>
      <c r="H130" s="153" t="s">
        <v>525</v>
      </c>
      <c r="I130" s="58" t="s">
        <v>35</v>
      </c>
      <c r="J130" s="57"/>
      <c r="K130" s="57"/>
      <c r="L130" s="59"/>
      <c r="M130" s="59">
        <f>M131</f>
        <v>65926000</v>
      </c>
      <c r="N130" s="325">
        <f>N131</f>
        <v>131854000</v>
      </c>
      <c r="O130" s="207" t="s">
        <v>977</v>
      </c>
      <c r="P130" s="180"/>
      <c r="Q130" s="180"/>
      <c r="R130" s="4" t="s">
        <v>1014</v>
      </c>
      <c r="S130" s="223" t="s">
        <v>508</v>
      </c>
    </row>
    <row r="131" spans="1:19" ht="13.2" x14ac:dyDescent="0.25">
      <c r="A131" s="1" t="s">
        <v>627</v>
      </c>
      <c r="B131" s="48"/>
      <c r="C131" s="49" t="s">
        <v>628</v>
      </c>
      <c r="D131" s="48">
        <v>30</v>
      </c>
      <c r="E131" s="48" t="s">
        <v>26</v>
      </c>
      <c r="F131" s="50">
        <v>6592667</v>
      </c>
      <c r="G131" s="122">
        <f>ROUNDDOWN(D131*F131,-3)</f>
        <v>197780000</v>
      </c>
      <c r="H131" s="150"/>
      <c r="I131" s="201" t="s">
        <v>628</v>
      </c>
      <c r="J131" s="202">
        <v>10</v>
      </c>
      <c r="K131" s="202" t="s">
        <v>26</v>
      </c>
      <c r="L131" s="204">
        <v>6592667</v>
      </c>
      <c r="M131" s="204">
        <f>ROUNDDOWN(J131*L131,-3)</f>
        <v>65926000</v>
      </c>
      <c r="N131" s="376">
        <f>G131-M131</f>
        <v>131854000</v>
      </c>
      <c r="O131" s="187" t="str">
        <f>IF(AND(ISBLANK(H131),N131&lt;&gt;0),"Rev detil","")</f>
        <v>Rev detil</v>
      </c>
      <c r="P131" s="180"/>
      <c r="Q131" s="180"/>
    </row>
    <row r="132" spans="1:19" ht="13.2" x14ac:dyDescent="0.25">
      <c r="A132" s="1" t="s">
        <v>129</v>
      </c>
      <c r="B132" s="81" t="s">
        <v>130</v>
      </c>
      <c r="C132" s="82" t="s">
        <v>131</v>
      </c>
      <c r="D132" s="81">
        <v>1</v>
      </c>
      <c r="E132" s="81" t="s">
        <v>123</v>
      </c>
      <c r="F132" s="83"/>
      <c r="G132" s="133">
        <f>G133</f>
        <v>1209115000</v>
      </c>
      <c r="H132" s="161" t="s">
        <v>130</v>
      </c>
      <c r="I132" s="82" t="s">
        <v>131</v>
      </c>
      <c r="J132" s="81">
        <v>1</v>
      </c>
      <c r="K132" s="81" t="s">
        <v>123</v>
      </c>
      <c r="L132" s="83"/>
      <c r="M132" s="83">
        <f>M133</f>
        <v>1923101000</v>
      </c>
      <c r="N132" s="353">
        <f>N133</f>
        <v>-713986000</v>
      </c>
      <c r="O132" s="207" t="s">
        <v>977</v>
      </c>
      <c r="P132" s="180"/>
      <c r="Q132" s="180"/>
    </row>
    <row r="133" spans="1:19" ht="26.4" x14ac:dyDescent="0.25">
      <c r="A133" s="1" t="s">
        <v>132</v>
      </c>
      <c r="B133" s="287" t="s">
        <v>605</v>
      </c>
      <c r="C133" s="288" t="s">
        <v>133</v>
      </c>
      <c r="D133" s="287"/>
      <c r="E133" s="287" t="s">
        <v>553</v>
      </c>
      <c r="F133" s="289"/>
      <c r="G133" s="290">
        <f>SUM(G134,G144,G153,G165,G176,G190,G202,G213,G221)</f>
        <v>1209115000</v>
      </c>
      <c r="H133" s="291" t="s">
        <v>605</v>
      </c>
      <c r="I133" s="288" t="s">
        <v>133</v>
      </c>
      <c r="J133" s="287"/>
      <c r="K133" s="287" t="s">
        <v>553</v>
      </c>
      <c r="L133" s="289"/>
      <c r="M133" s="289">
        <f>SUM(M134,M144,M153,M165,M176,M190,M202,M213,M221,M229,M244,M254,M257,M261,M266)</f>
        <v>1923101000</v>
      </c>
      <c r="N133" s="317">
        <f>SUM(N134,N144,N153,N165,N176,N190,N202,N213,N221,N229,N244,N254,N257,N261,N266)</f>
        <v>-713986000</v>
      </c>
      <c r="O133" s="207" t="s">
        <v>977</v>
      </c>
      <c r="P133" s="180"/>
      <c r="Q133" s="180"/>
    </row>
    <row r="134" spans="1:19" ht="13.2" x14ac:dyDescent="0.25">
      <c r="A134" s="1" t="s">
        <v>134</v>
      </c>
      <c r="B134" s="63" t="s">
        <v>21</v>
      </c>
      <c r="C134" s="64" t="s">
        <v>629</v>
      </c>
      <c r="D134" s="63"/>
      <c r="E134" s="63"/>
      <c r="F134" s="65"/>
      <c r="G134" s="127">
        <f>SUM(G135,G140,G142)</f>
        <v>72100000</v>
      </c>
      <c r="H134" s="155" t="s">
        <v>21</v>
      </c>
      <c r="I134" s="64" t="s">
        <v>629</v>
      </c>
      <c r="J134" s="63"/>
      <c r="K134" s="63"/>
      <c r="L134" s="65"/>
      <c r="M134" s="65">
        <f>SUM(M135,M140,M142)</f>
        <v>61900000</v>
      </c>
      <c r="N134" s="327">
        <f>SUM(N135,N140,N142)</f>
        <v>10200000</v>
      </c>
      <c r="O134" s="207" t="s">
        <v>977</v>
      </c>
      <c r="P134" s="180" t="s">
        <v>505</v>
      </c>
      <c r="Q134" s="180" t="s">
        <v>506</v>
      </c>
      <c r="S134" s="223"/>
    </row>
    <row r="135" spans="1:19" ht="13.2" x14ac:dyDescent="0.25">
      <c r="A135" s="1" t="s">
        <v>135</v>
      </c>
      <c r="B135" s="45" t="s">
        <v>523</v>
      </c>
      <c r="C135" s="46" t="s">
        <v>24</v>
      </c>
      <c r="D135" s="45"/>
      <c r="E135" s="45"/>
      <c r="F135" s="47"/>
      <c r="G135" s="121">
        <f>SUM(G136:G139)</f>
        <v>22000000</v>
      </c>
      <c r="H135" s="149" t="s">
        <v>523</v>
      </c>
      <c r="I135" s="46" t="s">
        <v>24</v>
      </c>
      <c r="J135" s="45"/>
      <c r="K135" s="45"/>
      <c r="L135" s="47"/>
      <c r="M135" s="47">
        <f>SUM(M136:M139)</f>
        <v>15000000</v>
      </c>
      <c r="N135" s="323">
        <f>SUM(N136:N139)</f>
        <v>7000000</v>
      </c>
      <c r="O135" s="207" t="s">
        <v>977</v>
      </c>
      <c r="P135" s="180"/>
      <c r="Q135" s="180"/>
      <c r="R135" s="4" t="s">
        <v>131</v>
      </c>
      <c r="S135" s="223" t="s">
        <v>506</v>
      </c>
    </row>
    <row r="136" spans="1:19" ht="13.2" x14ac:dyDescent="0.25">
      <c r="A136" s="1" t="s">
        <v>136</v>
      </c>
      <c r="B136" s="48"/>
      <c r="C136" s="49" t="s">
        <v>630</v>
      </c>
      <c r="D136" s="48">
        <v>4</v>
      </c>
      <c r="E136" s="48" t="s">
        <v>120</v>
      </c>
      <c r="F136" s="50">
        <v>1500000</v>
      </c>
      <c r="G136" s="122">
        <f>ROUNDDOWN(D136*F136,-3)</f>
        <v>6000000</v>
      </c>
      <c r="H136" s="150"/>
      <c r="I136" s="201" t="s">
        <v>630</v>
      </c>
      <c r="J136" s="202">
        <v>3</v>
      </c>
      <c r="K136" s="202" t="s">
        <v>120</v>
      </c>
      <c r="L136" s="204">
        <v>1500000</v>
      </c>
      <c r="M136" s="204">
        <f>ROUNDDOWN(J136*L136,-3)</f>
        <v>4500000</v>
      </c>
      <c r="N136" s="376">
        <f>G136-M136</f>
        <v>1500000</v>
      </c>
      <c r="O136" s="207" t="s">
        <v>977</v>
      </c>
      <c r="P136" s="180"/>
      <c r="Q136" s="180"/>
    </row>
    <row r="137" spans="1:19" ht="13.2" x14ac:dyDescent="0.25">
      <c r="A137" s="1" t="s">
        <v>137</v>
      </c>
      <c r="B137" s="48"/>
      <c r="C137" s="49" t="s">
        <v>562</v>
      </c>
      <c r="D137" s="48">
        <v>4</v>
      </c>
      <c r="E137" s="48" t="s">
        <v>120</v>
      </c>
      <c r="F137" s="50">
        <v>1500000</v>
      </c>
      <c r="G137" s="122">
        <f>ROUNDDOWN(D137*F137,-3)</f>
        <v>6000000</v>
      </c>
      <c r="H137" s="150"/>
      <c r="I137" s="201" t="s">
        <v>562</v>
      </c>
      <c r="J137" s="202">
        <v>3</v>
      </c>
      <c r="K137" s="202" t="s">
        <v>120</v>
      </c>
      <c r="L137" s="204">
        <v>1500000</v>
      </c>
      <c r="M137" s="204">
        <f>ROUNDDOWN(J137*L137,-3)</f>
        <v>4500000</v>
      </c>
      <c r="N137" s="376">
        <f>G137-M137</f>
        <v>1500000</v>
      </c>
      <c r="O137" s="207" t="s">
        <v>977</v>
      </c>
      <c r="P137" s="180"/>
      <c r="Q137" s="180"/>
    </row>
    <row r="138" spans="1:19" ht="13.2" x14ac:dyDescent="0.25">
      <c r="A138" s="1" t="s">
        <v>138</v>
      </c>
      <c r="B138" s="48"/>
      <c r="C138" s="49" t="s">
        <v>563</v>
      </c>
      <c r="D138" s="48">
        <v>4</v>
      </c>
      <c r="E138" s="48" t="s">
        <v>120</v>
      </c>
      <c r="F138" s="50">
        <v>1000000</v>
      </c>
      <c r="G138" s="122">
        <f>ROUNDDOWN(D138*F138,-3)</f>
        <v>4000000</v>
      </c>
      <c r="H138" s="150"/>
      <c r="I138" s="201" t="s">
        <v>563</v>
      </c>
      <c r="J138" s="202">
        <v>3</v>
      </c>
      <c r="K138" s="202" t="s">
        <v>120</v>
      </c>
      <c r="L138" s="204">
        <v>1000000</v>
      </c>
      <c r="M138" s="204">
        <f>ROUNDDOWN(J138*L138,-3)</f>
        <v>3000000</v>
      </c>
      <c r="N138" s="376">
        <f>G138-M138</f>
        <v>1000000</v>
      </c>
      <c r="O138" s="207" t="s">
        <v>977</v>
      </c>
      <c r="P138" s="180"/>
      <c r="Q138" s="180"/>
    </row>
    <row r="139" spans="1:19" ht="13.2" x14ac:dyDescent="0.25">
      <c r="A139" s="1" t="s">
        <v>631</v>
      </c>
      <c r="B139" s="48"/>
      <c r="C139" s="49" t="s">
        <v>632</v>
      </c>
      <c r="D139" s="48">
        <v>12</v>
      </c>
      <c r="E139" s="48" t="s">
        <v>633</v>
      </c>
      <c r="F139" s="50">
        <v>500000</v>
      </c>
      <c r="G139" s="122">
        <f>ROUNDDOWN(D139*F139,-3)</f>
        <v>6000000</v>
      </c>
      <c r="H139" s="150"/>
      <c r="I139" s="201" t="s">
        <v>632</v>
      </c>
      <c r="J139" s="202">
        <v>6</v>
      </c>
      <c r="K139" s="202" t="s">
        <v>633</v>
      </c>
      <c r="L139" s="204">
        <v>500000</v>
      </c>
      <c r="M139" s="204">
        <f>ROUNDDOWN(J139*L139,-3)</f>
        <v>3000000</v>
      </c>
      <c r="N139" s="376">
        <f>G139-M139</f>
        <v>3000000</v>
      </c>
      <c r="O139" s="187" t="str">
        <f>IF(AND(ISBLANK(H139),N139&lt;&gt;0),"Rev detil","")</f>
        <v>Rev detil</v>
      </c>
      <c r="P139" s="180"/>
      <c r="Q139" s="180"/>
    </row>
    <row r="140" spans="1:19" ht="13.2" x14ac:dyDescent="0.25">
      <c r="A140" s="1" t="s">
        <v>139</v>
      </c>
      <c r="B140" s="57" t="s">
        <v>525</v>
      </c>
      <c r="C140" s="58" t="s">
        <v>35</v>
      </c>
      <c r="D140" s="57"/>
      <c r="E140" s="57"/>
      <c r="F140" s="59"/>
      <c r="G140" s="125">
        <f>G141</f>
        <v>48000000</v>
      </c>
      <c r="H140" s="153" t="s">
        <v>525</v>
      </c>
      <c r="I140" s="58" t="s">
        <v>35</v>
      </c>
      <c r="J140" s="57"/>
      <c r="K140" s="57"/>
      <c r="L140" s="59"/>
      <c r="M140" s="59">
        <f>M141</f>
        <v>44800000</v>
      </c>
      <c r="N140" s="325">
        <f>N141</f>
        <v>3200000</v>
      </c>
      <c r="O140" s="207" t="s">
        <v>977</v>
      </c>
      <c r="P140" s="180"/>
      <c r="Q140" s="180"/>
      <c r="R140" s="4" t="s">
        <v>131</v>
      </c>
      <c r="S140" s="223" t="s">
        <v>506</v>
      </c>
    </row>
    <row r="141" spans="1:19" ht="13.2" x14ac:dyDescent="0.25">
      <c r="A141" s="1" t="s">
        <v>140</v>
      </c>
      <c r="B141" s="48"/>
      <c r="C141" s="49" t="s">
        <v>634</v>
      </c>
      <c r="D141" s="48">
        <v>12</v>
      </c>
      <c r="E141" s="48" t="s">
        <v>26</v>
      </c>
      <c r="F141" s="50">
        <v>4000000</v>
      </c>
      <c r="G141" s="122">
        <f>ROUNDDOWN(D141*F141,-3)</f>
        <v>48000000</v>
      </c>
      <c r="H141" s="150"/>
      <c r="I141" s="201" t="s">
        <v>634</v>
      </c>
      <c r="J141" s="202">
        <v>8</v>
      </c>
      <c r="K141" s="202" t="s">
        <v>26</v>
      </c>
      <c r="L141" s="204">
        <v>5600000</v>
      </c>
      <c r="M141" s="204">
        <f>ROUNDDOWN(J141*L141,-3)</f>
        <v>44800000</v>
      </c>
      <c r="N141" s="376">
        <f>G141-M141</f>
        <v>3200000</v>
      </c>
      <c r="O141" s="187" t="str">
        <f>IF(AND(ISBLANK(H141),N141&lt;&gt;0),"Rev detil","")</f>
        <v>Rev detil</v>
      </c>
      <c r="P141" s="180"/>
      <c r="Q141" s="180"/>
    </row>
    <row r="142" spans="1:19" ht="13.2" x14ac:dyDescent="0.25">
      <c r="A142" s="1" t="s">
        <v>141</v>
      </c>
      <c r="B142" s="51" t="s">
        <v>582</v>
      </c>
      <c r="C142" s="52" t="s">
        <v>80</v>
      </c>
      <c r="D142" s="51"/>
      <c r="E142" s="51"/>
      <c r="F142" s="53"/>
      <c r="G142" s="123">
        <f>G143</f>
        <v>2100000</v>
      </c>
      <c r="H142" s="151" t="s">
        <v>582</v>
      </c>
      <c r="I142" s="52" t="s">
        <v>80</v>
      </c>
      <c r="J142" s="51"/>
      <c r="K142" s="51"/>
      <c r="L142" s="53"/>
      <c r="M142" s="53">
        <f>M143</f>
        <v>2100000</v>
      </c>
      <c r="N142" s="324">
        <f>N143</f>
        <v>0</v>
      </c>
      <c r="O142" s="207" t="s">
        <v>977</v>
      </c>
      <c r="P142" s="180"/>
      <c r="Q142" s="180"/>
      <c r="R142" s="4" t="s">
        <v>131</v>
      </c>
      <c r="S142" s="223" t="s">
        <v>506</v>
      </c>
    </row>
    <row r="143" spans="1:19" ht="13.2" hidden="1" x14ac:dyDescent="0.25">
      <c r="A143" s="1" t="s">
        <v>142</v>
      </c>
      <c r="B143" s="48"/>
      <c r="C143" s="49" t="s">
        <v>635</v>
      </c>
      <c r="D143" s="48">
        <v>14</v>
      </c>
      <c r="E143" s="48" t="s">
        <v>26</v>
      </c>
      <c r="F143" s="50">
        <v>150000</v>
      </c>
      <c r="G143" s="122">
        <f>ROUNDDOWN(D143*F143,-3)</f>
        <v>2100000</v>
      </c>
      <c r="H143" s="150"/>
      <c r="I143" s="49" t="s">
        <v>635</v>
      </c>
      <c r="J143" s="48">
        <v>14</v>
      </c>
      <c r="K143" s="48" t="s">
        <v>26</v>
      </c>
      <c r="L143" s="50">
        <v>150000</v>
      </c>
      <c r="M143" s="50">
        <f>ROUNDDOWN(J143*L143,-3)</f>
        <v>2100000</v>
      </c>
      <c r="N143" s="247">
        <f>G143-M143</f>
        <v>0</v>
      </c>
      <c r="O143" s="178" t="str">
        <f>IF(AND(ISBLANK(H143),N143&lt;&gt;0),"Rev","")</f>
        <v/>
      </c>
      <c r="P143" s="180"/>
      <c r="Q143" s="180"/>
    </row>
    <row r="144" spans="1:19" ht="13.2" x14ac:dyDescent="0.25">
      <c r="A144" s="1" t="s">
        <v>143</v>
      </c>
      <c r="B144" s="93" t="s">
        <v>38</v>
      </c>
      <c r="C144" s="94" t="s">
        <v>636</v>
      </c>
      <c r="D144" s="93"/>
      <c r="E144" s="93"/>
      <c r="F144" s="95"/>
      <c r="G144" s="137">
        <f>SUM(G145,G148,G150)</f>
        <v>572300000</v>
      </c>
      <c r="H144" s="165" t="s">
        <v>38</v>
      </c>
      <c r="I144" s="94" t="s">
        <v>1009</v>
      </c>
      <c r="J144" s="93"/>
      <c r="K144" s="93"/>
      <c r="L144" s="95"/>
      <c r="M144" s="95">
        <f>SUM(M145,M148,M150)</f>
        <v>498618000</v>
      </c>
      <c r="N144" s="345">
        <f>SUM(N145,N148,N150)</f>
        <v>73682000</v>
      </c>
      <c r="O144" s="207" t="s">
        <v>977</v>
      </c>
      <c r="P144" s="180" t="s">
        <v>505</v>
      </c>
      <c r="Q144" s="180" t="s">
        <v>506</v>
      </c>
      <c r="S144" s="223"/>
    </row>
    <row r="145" spans="1:19" ht="13.2" x14ac:dyDescent="0.25">
      <c r="A145" s="1" t="s">
        <v>144</v>
      </c>
      <c r="B145" s="57" t="s">
        <v>523</v>
      </c>
      <c r="C145" s="58" t="s">
        <v>24</v>
      </c>
      <c r="D145" s="57"/>
      <c r="E145" s="57"/>
      <c r="F145" s="59"/>
      <c r="G145" s="125">
        <f>SUM(G146:G147)</f>
        <v>10000000</v>
      </c>
      <c r="H145" s="153" t="s">
        <v>523</v>
      </c>
      <c r="I145" s="58" t="s">
        <v>24</v>
      </c>
      <c r="J145" s="57"/>
      <c r="K145" s="57"/>
      <c r="L145" s="59"/>
      <c r="M145" s="59">
        <f>SUM(M146:M147)</f>
        <v>5000000</v>
      </c>
      <c r="N145" s="325">
        <f>SUM(N146:N147)</f>
        <v>5000000</v>
      </c>
      <c r="O145" s="207" t="s">
        <v>977</v>
      </c>
      <c r="P145" s="180"/>
      <c r="Q145" s="180"/>
      <c r="R145" s="4" t="s">
        <v>131</v>
      </c>
      <c r="S145" s="223" t="s">
        <v>506</v>
      </c>
    </row>
    <row r="146" spans="1:19" ht="13.2" x14ac:dyDescent="0.25">
      <c r="A146" s="1" t="s">
        <v>145</v>
      </c>
      <c r="B146" s="48"/>
      <c r="C146" s="49" t="s">
        <v>637</v>
      </c>
      <c r="D146" s="48">
        <v>4</v>
      </c>
      <c r="E146" s="48" t="s">
        <v>120</v>
      </c>
      <c r="F146" s="50">
        <v>1500000</v>
      </c>
      <c r="G146" s="122">
        <f>ROUNDDOWN(D146*F146,-3)</f>
        <v>6000000</v>
      </c>
      <c r="H146" s="150"/>
      <c r="I146" s="201" t="s">
        <v>637</v>
      </c>
      <c r="J146" s="202">
        <v>2</v>
      </c>
      <c r="K146" s="202" t="s">
        <v>120</v>
      </c>
      <c r="L146" s="204">
        <v>1500000</v>
      </c>
      <c r="M146" s="204">
        <f>ROUNDDOWN(J146*L146,-3)</f>
        <v>3000000</v>
      </c>
      <c r="N146" s="376">
        <f>G146-M146</f>
        <v>3000000</v>
      </c>
      <c r="O146" s="187" t="str">
        <f>IF(AND(ISBLANK(H146),N146&lt;&gt;0),"Rev detil","")</f>
        <v>Rev detil</v>
      </c>
      <c r="P146" s="180"/>
      <c r="Q146" s="180"/>
    </row>
    <row r="147" spans="1:19" ht="13.2" x14ac:dyDescent="0.25">
      <c r="A147" s="1" t="s">
        <v>146</v>
      </c>
      <c r="B147" s="48"/>
      <c r="C147" s="49" t="s">
        <v>638</v>
      </c>
      <c r="D147" s="48">
        <v>4</v>
      </c>
      <c r="E147" s="48" t="s">
        <v>120</v>
      </c>
      <c r="F147" s="50">
        <v>1000000</v>
      </c>
      <c r="G147" s="122">
        <f>ROUNDDOWN(D147*F147,-3)</f>
        <v>4000000</v>
      </c>
      <c r="H147" s="150"/>
      <c r="I147" s="201" t="s">
        <v>638</v>
      </c>
      <c r="J147" s="202">
        <v>2</v>
      </c>
      <c r="K147" s="202" t="s">
        <v>120</v>
      </c>
      <c r="L147" s="204">
        <v>1000000</v>
      </c>
      <c r="M147" s="204">
        <f>ROUNDDOWN(J147*L147,-3)</f>
        <v>2000000</v>
      </c>
      <c r="N147" s="376">
        <f>G147-M147</f>
        <v>2000000</v>
      </c>
      <c r="O147" s="187" t="str">
        <f>IF(AND(ISBLANK(H147),N147&lt;&gt;0),"Rev detil","")</f>
        <v>Rev detil</v>
      </c>
      <c r="P147" s="180"/>
      <c r="Q147" s="180"/>
    </row>
    <row r="148" spans="1:19" ht="13.2" x14ac:dyDescent="0.25">
      <c r="A148" s="1" t="s">
        <v>639</v>
      </c>
      <c r="B148" s="51" t="s">
        <v>524</v>
      </c>
      <c r="C148" s="52" t="s">
        <v>73</v>
      </c>
      <c r="D148" s="51"/>
      <c r="E148" s="51"/>
      <c r="F148" s="53"/>
      <c r="G148" s="123">
        <f>G149</f>
        <v>7800000</v>
      </c>
      <c r="H148" s="151" t="s">
        <v>524</v>
      </c>
      <c r="I148" s="52" t="s">
        <v>73</v>
      </c>
      <c r="J148" s="51"/>
      <c r="K148" s="51"/>
      <c r="L148" s="53"/>
      <c r="M148" s="53">
        <f>M149</f>
        <v>7800000</v>
      </c>
      <c r="N148" s="324">
        <f>N149</f>
        <v>0</v>
      </c>
      <c r="O148" s="207" t="s">
        <v>977</v>
      </c>
      <c r="P148" s="180"/>
      <c r="Q148" s="180"/>
      <c r="R148" s="4" t="s">
        <v>131</v>
      </c>
      <c r="S148" s="223" t="s">
        <v>506</v>
      </c>
    </row>
    <row r="149" spans="1:19" ht="13.2" hidden="1" x14ac:dyDescent="0.25">
      <c r="A149" s="1" t="s">
        <v>640</v>
      </c>
      <c r="B149" s="48"/>
      <c r="C149" s="49" t="s">
        <v>621</v>
      </c>
      <c r="D149" s="48">
        <v>12</v>
      </c>
      <c r="E149" s="48" t="s">
        <v>120</v>
      </c>
      <c r="F149" s="50">
        <v>650000</v>
      </c>
      <c r="G149" s="122">
        <f>ROUNDDOWN(D149*F149,-3)</f>
        <v>7800000</v>
      </c>
      <c r="H149" s="150"/>
      <c r="I149" s="49" t="s">
        <v>960</v>
      </c>
      <c r="J149" s="48">
        <v>2</v>
      </c>
      <c r="K149" s="48" t="s">
        <v>120</v>
      </c>
      <c r="L149" s="50">
        <v>3900000</v>
      </c>
      <c r="M149" s="50">
        <f>ROUNDDOWN(J149*L149,-3)</f>
        <v>7800000</v>
      </c>
      <c r="N149" s="247">
        <f>G149-M149</f>
        <v>0</v>
      </c>
      <c r="O149" s="178" t="str">
        <f>IF(AND(ISBLANK(H149),N149&lt;&gt;0),"Rev","")</f>
        <v/>
      </c>
      <c r="P149" s="180"/>
      <c r="Q149" s="180"/>
    </row>
    <row r="150" spans="1:19" ht="13.2" x14ac:dyDescent="0.25">
      <c r="A150" s="1" t="s">
        <v>148</v>
      </c>
      <c r="B150" s="45" t="s">
        <v>525</v>
      </c>
      <c r="C150" s="46" t="s">
        <v>35</v>
      </c>
      <c r="D150" s="45"/>
      <c r="E150" s="45"/>
      <c r="F150" s="47"/>
      <c r="G150" s="121">
        <f>SUM(G151:G152)</f>
        <v>554500000</v>
      </c>
      <c r="H150" s="149" t="s">
        <v>525</v>
      </c>
      <c r="I150" s="46" t="s">
        <v>35</v>
      </c>
      <c r="J150" s="45"/>
      <c r="K150" s="45"/>
      <c r="L150" s="47"/>
      <c r="M150" s="47">
        <f>SUM(M151:M152)</f>
        <v>485818000</v>
      </c>
      <c r="N150" s="323">
        <f>SUM(N151:N152)</f>
        <v>68682000</v>
      </c>
      <c r="O150" s="207" t="s">
        <v>977</v>
      </c>
      <c r="P150" s="180"/>
      <c r="Q150" s="180"/>
      <c r="R150" s="4" t="s">
        <v>131</v>
      </c>
      <c r="S150" s="223" t="s">
        <v>506</v>
      </c>
    </row>
    <row r="151" spans="1:19" ht="26.4" x14ac:dyDescent="0.25">
      <c r="A151" s="1" t="s">
        <v>149</v>
      </c>
      <c r="B151" s="48"/>
      <c r="C151" s="49" t="s">
        <v>641</v>
      </c>
      <c r="D151" s="48">
        <v>55</v>
      </c>
      <c r="E151" s="48" t="s">
        <v>26</v>
      </c>
      <c r="F151" s="50">
        <v>6075000</v>
      </c>
      <c r="G151" s="122">
        <f>ROUNDDOWN(D151*F151,-3)</f>
        <v>334125000</v>
      </c>
      <c r="H151" s="150"/>
      <c r="I151" s="201" t="s">
        <v>1010</v>
      </c>
      <c r="J151" s="202">
        <v>68</v>
      </c>
      <c r="K151" s="202" t="s">
        <v>26</v>
      </c>
      <c r="L151" s="204">
        <v>7144383</v>
      </c>
      <c r="M151" s="204">
        <f>ROUNDDOWN(J151*L151,-3)</f>
        <v>485818000</v>
      </c>
      <c r="N151" s="375">
        <f>G151-M151</f>
        <v>-151693000</v>
      </c>
      <c r="O151" s="187" t="str">
        <f>IF(AND(ISBLANK(H151),N151&lt;&gt;0),"Rev detil","")</f>
        <v>Rev detil</v>
      </c>
      <c r="P151" s="180"/>
      <c r="Q151" s="180"/>
    </row>
    <row r="152" spans="1:19" ht="26.4" x14ac:dyDescent="0.25">
      <c r="A152" s="1" t="s">
        <v>150</v>
      </c>
      <c r="B152" s="48"/>
      <c r="C152" s="49" t="s">
        <v>642</v>
      </c>
      <c r="D152" s="48">
        <v>36</v>
      </c>
      <c r="E152" s="48" t="s">
        <v>26</v>
      </c>
      <c r="F152" s="50">
        <v>6121528</v>
      </c>
      <c r="G152" s="122">
        <f>ROUNDDOWN(D152*F152,-3)</f>
        <v>220375000</v>
      </c>
      <c r="H152" s="150"/>
      <c r="I152" s="217"/>
      <c r="J152" s="218"/>
      <c r="K152" s="218"/>
      <c r="L152" s="219"/>
      <c r="M152" s="219">
        <f>ROUNDDOWN(J152*L152,-3)</f>
        <v>0</v>
      </c>
      <c r="N152" s="374">
        <f>G152-M152</f>
        <v>220375000</v>
      </c>
      <c r="O152" s="187" t="str">
        <f>IF(AND(ISBLANK(H152),N152&lt;&gt;0),"Rev detil","")</f>
        <v>Rev detil</v>
      </c>
      <c r="P152" s="180"/>
      <c r="Q152" s="180"/>
    </row>
    <row r="153" spans="1:19" ht="26.4" x14ac:dyDescent="0.25">
      <c r="A153" s="1" t="s">
        <v>151</v>
      </c>
      <c r="B153" s="63" t="s">
        <v>91</v>
      </c>
      <c r="C153" s="64" t="s">
        <v>152</v>
      </c>
      <c r="D153" s="63"/>
      <c r="E153" s="63"/>
      <c r="F153" s="65"/>
      <c r="G153" s="127">
        <f>SUM(G154,G159,G161,G163)</f>
        <v>78000000</v>
      </c>
      <c r="H153" s="155" t="s">
        <v>91</v>
      </c>
      <c r="I153" s="64" t="s">
        <v>152</v>
      </c>
      <c r="J153" s="63"/>
      <c r="K153" s="63"/>
      <c r="L153" s="65"/>
      <c r="M153" s="65">
        <f>SUM(M154,M159,M161,M163)</f>
        <v>63200000</v>
      </c>
      <c r="N153" s="327">
        <f>SUM(N154,N159,N161,N163)</f>
        <v>14800000</v>
      </c>
      <c r="O153" s="207" t="s">
        <v>977</v>
      </c>
      <c r="P153" s="180" t="s">
        <v>505</v>
      </c>
      <c r="Q153" s="180" t="s">
        <v>506</v>
      </c>
      <c r="S153" s="223"/>
    </row>
    <row r="154" spans="1:19" ht="13.2" x14ac:dyDescent="0.25">
      <c r="A154" s="1" t="s">
        <v>153</v>
      </c>
      <c r="B154" s="57" t="s">
        <v>523</v>
      </c>
      <c r="C154" s="58" t="s">
        <v>24</v>
      </c>
      <c r="D154" s="57"/>
      <c r="E154" s="57"/>
      <c r="F154" s="59"/>
      <c r="G154" s="125">
        <f>SUM(G155:G158)</f>
        <v>34000000</v>
      </c>
      <c r="H154" s="153" t="s">
        <v>523</v>
      </c>
      <c r="I154" s="58" t="s">
        <v>24</v>
      </c>
      <c r="J154" s="57"/>
      <c r="K154" s="57"/>
      <c r="L154" s="59"/>
      <c r="M154" s="59">
        <f>SUM(M155:M158)</f>
        <v>18000000</v>
      </c>
      <c r="N154" s="325">
        <f>SUM(N155:N158)</f>
        <v>16000000</v>
      </c>
      <c r="O154" s="207" t="s">
        <v>977</v>
      </c>
      <c r="P154" s="180"/>
      <c r="Q154" s="180"/>
      <c r="R154" s="4" t="s">
        <v>131</v>
      </c>
      <c r="S154" s="223" t="s">
        <v>506</v>
      </c>
    </row>
    <row r="155" spans="1:19" ht="13.2" x14ac:dyDescent="0.25">
      <c r="A155" s="1" t="s">
        <v>154</v>
      </c>
      <c r="B155" s="48"/>
      <c r="C155" s="49" t="s">
        <v>630</v>
      </c>
      <c r="D155" s="48">
        <v>8</v>
      </c>
      <c r="E155" s="48" t="s">
        <v>120</v>
      </c>
      <c r="F155" s="50">
        <v>1000000</v>
      </c>
      <c r="G155" s="122">
        <f>ROUNDDOWN(D155*F155,-3)</f>
        <v>8000000</v>
      </c>
      <c r="H155" s="150"/>
      <c r="I155" s="201" t="s">
        <v>630</v>
      </c>
      <c r="J155" s="202">
        <v>4</v>
      </c>
      <c r="K155" s="202" t="s">
        <v>120</v>
      </c>
      <c r="L155" s="204">
        <v>1000000</v>
      </c>
      <c r="M155" s="204">
        <f>ROUNDDOWN(J155*L155,-3)</f>
        <v>4000000</v>
      </c>
      <c r="N155" s="376">
        <f>G155-M155</f>
        <v>4000000</v>
      </c>
      <c r="O155" s="187" t="str">
        <f>IF(AND(ISBLANK(H155),N155&lt;&gt;0),"Rev detil","")</f>
        <v>Rev detil</v>
      </c>
      <c r="P155" s="180"/>
      <c r="Q155" s="180"/>
    </row>
    <row r="156" spans="1:19" ht="13.2" x14ac:dyDescent="0.25">
      <c r="A156" s="1" t="s">
        <v>155</v>
      </c>
      <c r="B156" s="48"/>
      <c r="C156" s="49" t="s">
        <v>562</v>
      </c>
      <c r="D156" s="48">
        <v>8</v>
      </c>
      <c r="E156" s="48" t="s">
        <v>120</v>
      </c>
      <c r="F156" s="50">
        <v>1500000</v>
      </c>
      <c r="G156" s="122">
        <f>ROUNDDOWN(D156*F156,-3)</f>
        <v>12000000</v>
      </c>
      <c r="H156" s="150"/>
      <c r="I156" s="201" t="s">
        <v>562</v>
      </c>
      <c r="J156" s="202">
        <v>4</v>
      </c>
      <c r="K156" s="202" t="s">
        <v>120</v>
      </c>
      <c r="L156" s="204">
        <v>1500000</v>
      </c>
      <c r="M156" s="204">
        <f>ROUNDDOWN(J156*L156,-3)</f>
        <v>6000000</v>
      </c>
      <c r="N156" s="376">
        <f>G156-M156</f>
        <v>6000000</v>
      </c>
      <c r="O156" s="187" t="str">
        <f>IF(AND(ISBLANK(H156),N156&lt;&gt;0),"Rev detil","")</f>
        <v>Rev detil</v>
      </c>
      <c r="P156" s="180"/>
      <c r="Q156" s="180"/>
    </row>
    <row r="157" spans="1:19" ht="13.2" x14ac:dyDescent="0.25">
      <c r="A157" s="1" t="s">
        <v>156</v>
      </c>
      <c r="B157" s="48"/>
      <c r="C157" s="49" t="s">
        <v>563</v>
      </c>
      <c r="D157" s="48">
        <v>8</v>
      </c>
      <c r="E157" s="48" t="s">
        <v>120</v>
      </c>
      <c r="F157" s="50">
        <v>1000000</v>
      </c>
      <c r="G157" s="122">
        <f>ROUNDDOWN(D157*F157,-3)</f>
        <v>8000000</v>
      </c>
      <c r="H157" s="150"/>
      <c r="I157" s="201" t="s">
        <v>563</v>
      </c>
      <c r="J157" s="202">
        <v>4</v>
      </c>
      <c r="K157" s="202" t="s">
        <v>120</v>
      </c>
      <c r="L157" s="204">
        <v>1000000</v>
      </c>
      <c r="M157" s="204">
        <f>ROUNDDOWN(J157*L157,-3)</f>
        <v>4000000</v>
      </c>
      <c r="N157" s="376">
        <f>G157-M157</f>
        <v>4000000</v>
      </c>
      <c r="O157" s="187" t="str">
        <f>IF(AND(ISBLANK(H157),N157&lt;&gt;0),"Rev detil","")</f>
        <v>Rev detil</v>
      </c>
      <c r="P157" s="180"/>
      <c r="Q157" s="180"/>
    </row>
    <row r="158" spans="1:19" ht="13.2" x14ac:dyDescent="0.25">
      <c r="A158" s="1" t="s">
        <v>157</v>
      </c>
      <c r="B158" s="48"/>
      <c r="C158" s="49" t="s">
        <v>643</v>
      </c>
      <c r="D158" s="48">
        <v>12</v>
      </c>
      <c r="E158" s="48" t="s">
        <v>633</v>
      </c>
      <c r="F158" s="50">
        <v>500000</v>
      </c>
      <c r="G158" s="122">
        <f>ROUNDDOWN(D158*F158,-3)</f>
        <v>6000000</v>
      </c>
      <c r="H158" s="150"/>
      <c r="I158" s="201" t="s">
        <v>643</v>
      </c>
      <c r="J158" s="202">
        <v>8</v>
      </c>
      <c r="K158" s="202" t="s">
        <v>633</v>
      </c>
      <c r="L158" s="204">
        <v>500000</v>
      </c>
      <c r="M158" s="204">
        <f>ROUNDDOWN(J158*L158,-3)</f>
        <v>4000000</v>
      </c>
      <c r="N158" s="376">
        <f>G158-M158</f>
        <v>2000000</v>
      </c>
      <c r="O158" s="187" t="str">
        <f>IF(AND(ISBLANK(H158),N158&lt;&gt;0),"Rev detil","")</f>
        <v>Rev detil</v>
      </c>
      <c r="P158" s="180"/>
      <c r="Q158" s="180"/>
    </row>
    <row r="159" spans="1:19" ht="13.2" x14ac:dyDescent="0.25">
      <c r="A159" s="1" t="s">
        <v>158</v>
      </c>
      <c r="B159" s="51" t="s">
        <v>532</v>
      </c>
      <c r="C159" s="52" t="s">
        <v>159</v>
      </c>
      <c r="D159" s="51"/>
      <c r="E159" s="51"/>
      <c r="F159" s="53"/>
      <c r="G159" s="123">
        <f>G160</f>
        <v>3000000</v>
      </c>
      <c r="H159" s="151" t="s">
        <v>532</v>
      </c>
      <c r="I159" s="52" t="s">
        <v>159</v>
      </c>
      <c r="J159" s="51"/>
      <c r="K159" s="51"/>
      <c r="L159" s="53"/>
      <c r="M159" s="53">
        <f>M160</f>
        <v>3000000</v>
      </c>
      <c r="N159" s="324">
        <f>N160</f>
        <v>0</v>
      </c>
      <c r="O159" s="207" t="s">
        <v>977</v>
      </c>
      <c r="P159" s="180"/>
      <c r="Q159" s="180"/>
      <c r="R159" s="4" t="s">
        <v>131</v>
      </c>
      <c r="S159" s="223" t="s">
        <v>506</v>
      </c>
    </row>
    <row r="160" spans="1:19" ht="13.2" hidden="1" x14ac:dyDescent="0.25">
      <c r="A160" s="1" t="s">
        <v>160</v>
      </c>
      <c r="B160" s="48"/>
      <c r="C160" s="49" t="s">
        <v>644</v>
      </c>
      <c r="D160" s="48">
        <v>2</v>
      </c>
      <c r="E160" s="48" t="s">
        <v>161</v>
      </c>
      <c r="F160" s="50">
        <v>1500000</v>
      </c>
      <c r="G160" s="122">
        <f>ROUNDDOWN(D160*F160,-3)</f>
        <v>3000000</v>
      </c>
      <c r="H160" s="150"/>
      <c r="I160" s="49" t="s">
        <v>644</v>
      </c>
      <c r="J160" s="48">
        <v>2</v>
      </c>
      <c r="K160" s="48" t="s">
        <v>161</v>
      </c>
      <c r="L160" s="50">
        <v>1500000</v>
      </c>
      <c r="M160" s="50">
        <f>ROUNDDOWN(J160*L160,-3)</f>
        <v>3000000</v>
      </c>
      <c r="N160" s="247">
        <f>G160-M160</f>
        <v>0</v>
      </c>
      <c r="O160" s="178" t="str">
        <f>IF(AND(ISBLANK(H160),N160&lt;&gt;0),"Rev","")</f>
        <v/>
      </c>
      <c r="P160" s="180"/>
      <c r="Q160" s="180"/>
    </row>
    <row r="161" spans="1:19" ht="13.2" x14ac:dyDescent="0.25">
      <c r="A161" s="1" t="s">
        <v>162</v>
      </c>
      <c r="B161" s="51" t="s">
        <v>525</v>
      </c>
      <c r="C161" s="52" t="s">
        <v>35</v>
      </c>
      <c r="D161" s="51"/>
      <c r="E161" s="51"/>
      <c r="F161" s="53"/>
      <c r="G161" s="123">
        <f>G162</f>
        <v>38000000</v>
      </c>
      <c r="H161" s="151" t="s">
        <v>525</v>
      </c>
      <c r="I161" s="52" t="s">
        <v>35</v>
      </c>
      <c r="J161" s="51"/>
      <c r="K161" s="51"/>
      <c r="L161" s="53"/>
      <c r="M161" s="53">
        <f>M162</f>
        <v>38000000</v>
      </c>
      <c r="N161" s="324">
        <f>N162</f>
        <v>0</v>
      </c>
      <c r="O161" s="207" t="s">
        <v>977</v>
      </c>
      <c r="P161" s="180"/>
      <c r="Q161" s="180"/>
      <c r="R161" s="4" t="s">
        <v>131</v>
      </c>
      <c r="S161" s="223" t="s">
        <v>506</v>
      </c>
    </row>
    <row r="162" spans="1:19" ht="26.4" hidden="1" x14ac:dyDescent="0.25">
      <c r="A162" s="1" t="s">
        <v>163</v>
      </c>
      <c r="B162" s="48"/>
      <c r="C162" s="49" t="s">
        <v>645</v>
      </c>
      <c r="D162" s="48">
        <v>8</v>
      </c>
      <c r="E162" s="48" t="s">
        <v>26</v>
      </c>
      <c r="F162" s="50">
        <v>4750000</v>
      </c>
      <c r="G162" s="122">
        <f>ROUNDDOWN(D162*F162,-3)</f>
        <v>38000000</v>
      </c>
      <c r="H162" s="150"/>
      <c r="I162" s="49" t="s">
        <v>961</v>
      </c>
      <c r="J162" s="48">
        <v>8</v>
      </c>
      <c r="K162" s="48" t="s">
        <v>26</v>
      </c>
      <c r="L162" s="50">
        <v>4750000</v>
      </c>
      <c r="M162" s="50">
        <f>ROUNDDOWN(J162*L162,-3)</f>
        <v>38000000</v>
      </c>
      <c r="N162" s="364">
        <f>G162-M162</f>
        <v>0</v>
      </c>
      <c r="O162" s="187" t="str">
        <f>IF(AND(ISBLANK(H162),N162&lt;&gt;0),"Rev detil","")</f>
        <v/>
      </c>
      <c r="P162" s="180"/>
      <c r="Q162" s="180"/>
    </row>
    <row r="163" spans="1:19" ht="13.2" x14ac:dyDescent="0.25">
      <c r="A163" s="1" t="s">
        <v>164</v>
      </c>
      <c r="B163" s="57" t="s">
        <v>582</v>
      </c>
      <c r="C163" s="58" t="s">
        <v>80</v>
      </c>
      <c r="D163" s="57"/>
      <c r="E163" s="57"/>
      <c r="F163" s="59"/>
      <c r="G163" s="125">
        <f>G164</f>
        <v>3000000</v>
      </c>
      <c r="H163" s="153" t="s">
        <v>582</v>
      </c>
      <c r="I163" s="58" t="s">
        <v>80</v>
      </c>
      <c r="J163" s="57"/>
      <c r="K163" s="57"/>
      <c r="L163" s="59"/>
      <c r="M163" s="59">
        <f>M164</f>
        <v>4200000</v>
      </c>
      <c r="N163" s="354">
        <f>N164</f>
        <v>-1200000</v>
      </c>
      <c r="O163" s="207" t="s">
        <v>977</v>
      </c>
      <c r="P163" s="180"/>
      <c r="Q163" s="180"/>
      <c r="R163" s="4" t="s">
        <v>131</v>
      </c>
      <c r="S163" s="223" t="s">
        <v>506</v>
      </c>
    </row>
    <row r="164" spans="1:19" ht="13.2" x14ac:dyDescent="0.25">
      <c r="A164" s="1" t="s">
        <v>165</v>
      </c>
      <c r="B164" s="48"/>
      <c r="C164" s="49" t="s">
        <v>646</v>
      </c>
      <c r="D164" s="48">
        <v>20</v>
      </c>
      <c r="E164" s="48" t="s">
        <v>26</v>
      </c>
      <c r="F164" s="50">
        <v>150000</v>
      </c>
      <c r="G164" s="122">
        <f>ROUNDDOWN(D164*F164,-3)</f>
        <v>3000000</v>
      </c>
      <c r="H164" s="150"/>
      <c r="I164" s="201" t="s">
        <v>646</v>
      </c>
      <c r="J164" s="202">
        <v>28</v>
      </c>
      <c r="K164" s="202" t="s">
        <v>26</v>
      </c>
      <c r="L164" s="204">
        <v>150000</v>
      </c>
      <c r="M164" s="204">
        <f>ROUNDDOWN(J164*L164,-3)</f>
        <v>4200000</v>
      </c>
      <c r="N164" s="375">
        <f>G164-M164</f>
        <v>-1200000</v>
      </c>
      <c r="O164" s="187" t="str">
        <f>IF(AND(ISBLANK(H164),N164&lt;&gt;0),"Rev detil","")</f>
        <v>Rev detil</v>
      </c>
      <c r="P164" s="180"/>
      <c r="Q164" s="180"/>
    </row>
    <row r="165" spans="1:19" ht="13.2" x14ac:dyDescent="0.25">
      <c r="A165" s="1" t="s">
        <v>166</v>
      </c>
      <c r="B165" s="63" t="s">
        <v>167</v>
      </c>
      <c r="C165" s="64" t="s">
        <v>168</v>
      </c>
      <c r="D165" s="63"/>
      <c r="E165" s="63"/>
      <c r="F165" s="65"/>
      <c r="G165" s="127">
        <f>SUM(G166,G172,G174)</f>
        <v>65000000</v>
      </c>
      <c r="H165" s="155" t="s">
        <v>167</v>
      </c>
      <c r="I165" s="64" t="s">
        <v>168</v>
      </c>
      <c r="J165" s="63"/>
      <c r="K165" s="63"/>
      <c r="L165" s="65"/>
      <c r="M165" s="65">
        <f>SUM(M166,M172,M174)</f>
        <v>64800000</v>
      </c>
      <c r="N165" s="327">
        <f>SUM(N166,N172,N174)</f>
        <v>200000</v>
      </c>
      <c r="O165" s="207" t="s">
        <v>977</v>
      </c>
      <c r="P165" s="180" t="s">
        <v>505</v>
      </c>
      <c r="Q165" s="180" t="s">
        <v>506</v>
      </c>
      <c r="S165" s="223"/>
    </row>
    <row r="166" spans="1:19" ht="13.2" x14ac:dyDescent="0.25">
      <c r="A166" s="1" t="s">
        <v>169</v>
      </c>
      <c r="B166" s="51" t="s">
        <v>523</v>
      </c>
      <c r="C166" s="52" t="s">
        <v>24</v>
      </c>
      <c r="D166" s="51"/>
      <c r="E166" s="51"/>
      <c r="F166" s="53"/>
      <c r="G166" s="123">
        <f>SUM(G167:G170)</f>
        <v>22000000</v>
      </c>
      <c r="H166" s="151" t="s">
        <v>523</v>
      </c>
      <c r="I166" s="52" t="s">
        <v>24</v>
      </c>
      <c r="J166" s="51"/>
      <c r="K166" s="51"/>
      <c r="L166" s="53"/>
      <c r="M166" s="53">
        <f>SUM(M167:M171)</f>
        <v>23000000</v>
      </c>
      <c r="N166" s="324">
        <f>SUM(N167:N171)</f>
        <v>-1000000</v>
      </c>
      <c r="O166" s="207" t="s">
        <v>977</v>
      </c>
      <c r="P166" s="180"/>
      <c r="Q166" s="180"/>
      <c r="R166" s="4" t="s">
        <v>131</v>
      </c>
      <c r="S166" s="223" t="s">
        <v>506</v>
      </c>
    </row>
    <row r="167" spans="1:19" ht="13.2" x14ac:dyDescent="0.25">
      <c r="A167" s="1" t="s">
        <v>170</v>
      </c>
      <c r="B167" s="48"/>
      <c r="C167" s="49" t="s">
        <v>630</v>
      </c>
      <c r="D167" s="48">
        <v>4</v>
      </c>
      <c r="E167" s="48" t="s">
        <v>120</v>
      </c>
      <c r="F167" s="50">
        <v>1500000</v>
      </c>
      <c r="G167" s="122">
        <f>ROUNDDOWN(D167*F167,-3)</f>
        <v>6000000</v>
      </c>
      <c r="H167" s="150"/>
      <c r="I167" s="49" t="s">
        <v>630</v>
      </c>
      <c r="J167" s="48">
        <v>4</v>
      </c>
      <c r="K167" s="48" t="s">
        <v>120</v>
      </c>
      <c r="L167" s="50">
        <v>1500000</v>
      </c>
      <c r="M167" s="50">
        <f>ROUNDDOWN(J167*L167,-3)</f>
        <v>6000000</v>
      </c>
      <c r="N167" s="247">
        <f>G167-M167</f>
        <v>0</v>
      </c>
      <c r="O167" s="207" t="s">
        <v>977</v>
      </c>
      <c r="P167" s="180"/>
      <c r="Q167" s="180"/>
    </row>
    <row r="168" spans="1:19" ht="13.2" x14ac:dyDescent="0.25">
      <c r="A168" s="1" t="s">
        <v>171</v>
      </c>
      <c r="B168" s="48"/>
      <c r="C168" s="49" t="s">
        <v>562</v>
      </c>
      <c r="D168" s="48">
        <v>4</v>
      </c>
      <c r="E168" s="48" t="s">
        <v>120</v>
      </c>
      <c r="F168" s="50">
        <v>1500000</v>
      </c>
      <c r="G168" s="122">
        <f>ROUNDDOWN(D168*F168,-3)</f>
        <v>6000000</v>
      </c>
      <c r="H168" s="150"/>
      <c r="I168" s="49" t="s">
        <v>562</v>
      </c>
      <c r="J168" s="48">
        <v>4</v>
      </c>
      <c r="K168" s="48" t="s">
        <v>120</v>
      </c>
      <c r="L168" s="50">
        <v>1500000</v>
      </c>
      <c r="M168" s="50">
        <f>ROUNDDOWN(J168*L168,-3)</f>
        <v>6000000</v>
      </c>
      <c r="N168" s="247">
        <f>G168-M168</f>
        <v>0</v>
      </c>
      <c r="O168" s="207" t="s">
        <v>977</v>
      </c>
      <c r="P168" s="180"/>
      <c r="Q168" s="180"/>
    </row>
    <row r="169" spans="1:19" ht="13.2" x14ac:dyDescent="0.25">
      <c r="A169" s="1" t="s">
        <v>172</v>
      </c>
      <c r="B169" s="48"/>
      <c r="C169" s="49" t="s">
        <v>563</v>
      </c>
      <c r="D169" s="48">
        <v>4</v>
      </c>
      <c r="E169" s="48" t="s">
        <v>120</v>
      </c>
      <c r="F169" s="50">
        <v>1000000</v>
      </c>
      <c r="G169" s="122">
        <f>ROUNDDOWN(D169*F169,-3)</f>
        <v>4000000</v>
      </c>
      <c r="H169" s="150"/>
      <c r="I169" s="49" t="s">
        <v>563</v>
      </c>
      <c r="J169" s="48">
        <v>4</v>
      </c>
      <c r="K169" s="48" t="s">
        <v>120</v>
      </c>
      <c r="L169" s="50">
        <v>1000000</v>
      </c>
      <c r="M169" s="50">
        <f>ROUNDDOWN(J169*L169,-3)</f>
        <v>4000000</v>
      </c>
      <c r="N169" s="247">
        <f>G169-M169</f>
        <v>0</v>
      </c>
      <c r="O169" s="207" t="s">
        <v>977</v>
      </c>
      <c r="P169" s="180"/>
      <c r="Q169" s="180"/>
    </row>
    <row r="170" spans="1:19" ht="13.2" x14ac:dyDescent="0.25">
      <c r="A170" s="1" t="s">
        <v>173</v>
      </c>
      <c r="B170" s="48"/>
      <c r="C170" s="49" t="s">
        <v>643</v>
      </c>
      <c r="D170" s="48">
        <v>12</v>
      </c>
      <c r="E170" s="48" t="s">
        <v>633</v>
      </c>
      <c r="F170" s="50">
        <v>500000</v>
      </c>
      <c r="G170" s="122">
        <f>ROUNDDOWN(D170*F170,-3)</f>
        <v>6000000</v>
      </c>
      <c r="H170" s="150"/>
      <c r="I170" s="201" t="s">
        <v>643</v>
      </c>
      <c r="J170" s="202">
        <v>8</v>
      </c>
      <c r="K170" s="202" t="s">
        <v>633</v>
      </c>
      <c r="L170" s="204">
        <v>500000</v>
      </c>
      <c r="M170" s="204">
        <f>ROUNDDOWN(J170*L170,-3)</f>
        <v>4000000</v>
      </c>
      <c r="N170" s="376">
        <f>G170-M170</f>
        <v>2000000</v>
      </c>
      <c r="O170" s="187" t="str">
        <f>IF(AND(ISBLANK(H170),N170&lt;&gt;0),"Rev detil","")</f>
        <v>Rev detil</v>
      </c>
      <c r="P170" s="180"/>
      <c r="Q170" s="180"/>
    </row>
    <row r="171" spans="1:19" ht="13.2" x14ac:dyDescent="0.25">
      <c r="A171" s="1"/>
      <c r="B171" s="48"/>
      <c r="C171" s="49"/>
      <c r="D171" s="48"/>
      <c r="E171" s="48"/>
      <c r="F171" s="50"/>
      <c r="G171" s="122"/>
      <c r="H171" s="150"/>
      <c r="I171" s="201" t="s">
        <v>1027</v>
      </c>
      <c r="J171" s="202">
        <v>40</v>
      </c>
      <c r="K171" s="202" t="s">
        <v>26</v>
      </c>
      <c r="L171" s="204">
        <v>75000</v>
      </c>
      <c r="M171" s="204">
        <f>ROUNDDOWN(J171*L171,-3)</f>
        <v>3000000</v>
      </c>
      <c r="N171" s="376">
        <f>G171-M171</f>
        <v>-3000000</v>
      </c>
      <c r="O171" s="187" t="str">
        <f>IF(AND(ISBLANK(H171),N171&lt;&gt;0),"Rev detil","")</f>
        <v>Rev detil</v>
      </c>
      <c r="P171" s="180"/>
      <c r="Q171" s="180"/>
    </row>
    <row r="172" spans="1:19" ht="13.2" x14ac:dyDescent="0.25">
      <c r="A172" s="1" t="s">
        <v>174</v>
      </c>
      <c r="B172" s="51" t="s">
        <v>525</v>
      </c>
      <c r="C172" s="52" t="s">
        <v>35</v>
      </c>
      <c r="D172" s="51"/>
      <c r="E172" s="51"/>
      <c r="F172" s="53"/>
      <c r="G172" s="123">
        <f>G173</f>
        <v>40000000</v>
      </c>
      <c r="H172" s="151" t="s">
        <v>525</v>
      </c>
      <c r="I172" s="52" t="s">
        <v>35</v>
      </c>
      <c r="J172" s="51"/>
      <c r="K172" s="51"/>
      <c r="L172" s="53"/>
      <c r="M172" s="53">
        <f>M173</f>
        <v>40000000</v>
      </c>
      <c r="N172" s="324">
        <f>N173</f>
        <v>0</v>
      </c>
      <c r="O172" s="207" t="s">
        <v>977</v>
      </c>
      <c r="P172" s="180"/>
      <c r="Q172" s="180"/>
      <c r="R172" s="4" t="s">
        <v>131</v>
      </c>
      <c r="S172" s="223" t="s">
        <v>506</v>
      </c>
    </row>
    <row r="173" spans="1:19" ht="26.4" hidden="1" x14ac:dyDescent="0.25">
      <c r="A173" s="1" t="s">
        <v>175</v>
      </c>
      <c r="B173" s="48"/>
      <c r="C173" s="49" t="s">
        <v>647</v>
      </c>
      <c r="D173" s="48">
        <v>10</v>
      </c>
      <c r="E173" s="48" t="s">
        <v>26</v>
      </c>
      <c r="F173" s="50">
        <v>4000000</v>
      </c>
      <c r="G173" s="122">
        <f>ROUNDDOWN(D173*F173,-3)</f>
        <v>40000000</v>
      </c>
      <c r="H173" s="150"/>
      <c r="I173" s="49" t="s">
        <v>647</v>
      </c>
      <c r="J173" s="48">
        <v>10</v>
      </c>
      <c r="K173" s="48" t="s">
        <v>26</v>
      </c>
      <c r="L173" s="50">
        <v>4000000</v>
      </c>
      <c r="M173" s="50">
        <f>ROUNDDOWN(J173*L173,-3)</f>
        <v>40000000</v>
      </c>
      <c r="N173" s="247">
        <f>G173-M173</f>
        <v>0</v>
      </c>
      <c r="O173" s="178" t="str">
        <f>IF(AND(ISBLANK(H173),N173&lt;&gt;0),"Rev","")</f>
        <v/>
      </c>
      <c r="P173" s="180"/>
      <c r="Q173" s="180"/>
    </row>
    <row r="174" spans="1:19" ht="13.2" x14ac:dyDescent="0.25">
      <c r="A174" s="1" t="s">
        <v>648</v>
      </c>
      <c r="B174" s="51" t="s">
        <v>582</v>
      </c>
      <c r="C174" s="52" t="s">
        <v>80</v>
      </c>
      <c r="D174" s="51"/>
      <c r="E174" s="51"/>
      <c r="F174" s="53"/>
      <c r="G174" s="123">
        <f>G175</f>
        <v>3000000</v>
      </c>
      <c r="H174" s="151" t="s">
        <v>582</v>
      </c>
      <c r="I174" s="52" t="s">
        <v>80</v>
      </c>
      <c r="J174" s="51"/>
      <c r="K174" s="51"/>
      <c r="L174" s="53"/>
      <c r="M174" s="53">
        <f>M175</f>
        <v>1800000</v>
      </c>
      <c r="N174" s="324">
        <f>N175</f>
        <v>1200000</v>
      </c>
      <c r="O174" s="207" t="s">
        <v>977</v>
      </c>
      <c r="P174" s="180"/>
      <c r="Q174" s="180"/>
      <c r="R174" s="4" t="s">
        <v>131</v>
      </c>
      <c r="S174" s="223" t="s">
        <v>506</v>
      </c>
    </row>
    <row r="175" spans="1:19" ht="13.2" x14ac:dyDescent="0.25">
      <c r="A175" s="1" t="s">
        <v>649</v>
      </c>
      <c r="B175" s="48"/>
      <c r="C175" s="49" t="s">
        <v>646</v>
      </c>
      <c r="D175" s="48">
        <v>20</v>
      </c>
      <c r="E175" s="48" t="s">
        <v>26</v>
      </c>
      <c r="F175" s="50">
        <v>150000</v>
      </c>
      <c r="G175" s="122">
        <f>ROUNDDOWN(D175*F175,-3)</f>
        <v>3000000</v>
      </c>
      <c r="H175" s="150"/>
      <c r="I175" s="201" t="s">
        <v>646</v>
      </c>
      <c r="J175" s="202">
        <v>12</v>
      </c>
      <c r="K175" s="202" t="s">
        <v>26</v>
      </c>
      <c r="L175" s="204">
        <v>150000</v>
      </c>
      <c r="M175" s="204">
        <f>ROUNDDOWN(J175*L175,-3)</f>
        <v>1800000</v>
      </c>
      <c r="N175" s="376">
        <f>G175-M175</f>
        <v>1200000</v>
      </c>
      <c r="O175" s="187" t="str">
        <f>IF(AND(ISBLANK(H175),N175&lt;&gt;0),"Rev detil","")</f>
        <v>Rev detil</v>
      </c>
      <c r="P175" s="180"/>
      <c r="Q175" s="180"/>
    </row>
    <row r="176" spans="1:19" ht="13.2" x14ac:dyDescent="0.25">
      <c r="A176" s="1" t="s">
        <v>176</v>
      </c>
      <c r="B176" s="63" t="s">
        <v>177</v>
      </c>
      <c r="C176" s="64" t="s">
        <v>178</v>
      </c>
      <c r="D176" s="63"/>
      <c r="E176" s="63"/>
      <c r="F176" s="65"/>
      <c r="G176" s="127">
        <f>SUM(G177,G183,G185,G188)</f>
        <v>82785000</v>
      </c>
      <c r="H176" s="155" t="s">
        <v>177</v>
      </c>
      <c r="I176" s="64" t="s">
        <v>178</v>
      </c>
      <c r="J176" s="63"/>
      <c r="K176" s="63"/>
      <c r="L176" s="65"/>
      <c r="M176" s="65">
        <f>SUM(M177,M183,M185,M188)</f>
        <v>151850000</v>
      </c>
      <c r="N176" s="355">
        <f>SUM(N177,N183,N185,N188)</f>
        <v>-69065000</v>
      </c>
      <c r="O176" s="207" t="s">
        <v>977</v>
      </c>
      <c r="P176" s="180" t="s">
        <v>505</v>
      </c>
      <c r="Q176" s="180" t="s">
        <v>506</v>
      </c>
      <c r="S176" s="223"/>
    </row>
    <row r="177" spans="1:19" ht="13.2" x14ac:dyDescent="0.25">
      <c r="A177" s="1" t="s">
        <v>179</v>
      </c>
      <c r="B177" s="57" t="s">
        <v>523</v>
      </c>
      <c r="C177" s="58" t="s">
        <v>24</v>
      </c>
      <c r="D177" s="57"/>
      <c r="E177" s="57"/>
      <c r="F177" s="59"/>
      <c r="G177" s="125">
        <f>SUM(G178:G181)</f>
        <v>22000000</v>
      </c>
      <c r="H177" s="153" t="s">
        <v>523</v>
      </c>
      <c r="I177" s="58" t="s">
        <v>24</v>
      </c>
      <c r="J177" s="57"/>
      <c r="K177" s="57"/>
      <c r="L177" s="59"/>
      <c r="M177" s="59">
        <f>SUM(M178:M182)</f>
        <v>22000000</v>
      </c>
      <c r="N177" s="325">
        <f>SUM(N178:N182)</f>
        <v>0</v>
      </c>
      <c r="O177" s="207" t="s">
        <v>977</v>
      </c>
      <c r="P177" s="180"/>
      <c r="Q177" s="180"/>
      <c r="R177" s="4" t="s">
        <v>131</v>
      </c>
      <c r="S177" s="223" t="s">
        <v>506</v>
      </c>
    </row>
    <row r="178" spans="1:19" ht="13.2" x14ac:dyDescent="0.25">
      <c r="A178" s="1" t="s">
        <v>180</v>
      </c>
      <c r="B178" s="48"/>
      <c r="C178" s="49" t="s">
        <v>630</v>
      </c>
      <c r="D178" s="48">
        <v>4</v>
      </c>
      <c r="E178" s="48" t="s">
        <v>120</v>
      </c>
      <c r="F178" s="50">
        <v>1500000</v>
      </c>
      <c r="G178" s="122">
        <f>ROUNDDOWN(D178*F178,-3)</f>
        <v>6000000</v>
      </c>
      <c r="H178" s="150"/>
      <c r="I178" s="49" t="s">
        <v>630</v>
      </c>
      <c r="J178" s="48">
        <v>4</v>
      </c>
      <c r="K178" s="48" t="s">
        <v>120</v>
      </c>
      <c r="L178" s="50">
        <v>1500000</v>
      </c>
      <c r="M178" s="50">
        <f>ROUNDDOWN(J178*L178,-3)</f>
        <v>6000000</v>
      </c>
      <c r="N178" s="247">
        <f>G178-M178</f>
        <v>0</v>
      </c>
      <c r="O178" s="207" t="s">
        <v>977</v>
      </c>
      <c r="P178" s="180"/>
      <c r="Q178" s="180"/>
    </row>
    <row r="179" spans="1:19" ht="13.2" x14ac:dyDescent="0.25">
      <c r="A179" s="1" t="s">
        <v>181</v>
      </c>
      <c r="B179" s="48"/>
      <c r="C179" s="49" t="s">
        <v>562</v>
      </c>
      <c r="D179" s="48">
        <v>4</v>
      </c>
      <c r="E179" s="48" t="s">
        <v>120</v>
      </c>
      <c r="F179" s="50">
        <v>1500000</v>
      </c>
      <c r="G179" s="122">
        <f>ROUNDDOWN(D179*F179,-3)</f>
        <v>6000000</v>
      </c>
      <c r="H179" s="150"/>
      <c r="I179" s="49" t="s">
        <v>562</v>
      </c>
      <c r="J179" s="48">
        <v>4</v>
      </c>
      <c r="K179" s="48" t="s">
        <v>120</v>
      </c>
      <c r="L179" s="50">
        <v>1500000</v>
      </c>
      <c r="M179" s="50">
        <f>ROUNDDOWN(J179*L179,-3)</f>
        <v>6000000</v>
      </c>
      <c r="N179" s="247">
        <f>G179-M179</f>
        <v>0</v>
      </c>
      <c r="O179" s="207" t="s">
        <v>977</v>
      </c>
      <c r="P179" s="180"/>
      <c r="Q179" s="180"/>
    </row>
    <row r="180" spans="1:19" ht="13.2" x14ac:dyDescent="0.25">
      <c r="A180" s="1" t="s">
        <v>182</v>
      </c>
      <c r="B180" s="48"/>
      <c r="C180" s="49" t="s">
        <v>563</v>
      </c>
      <c r="D180" s="48">
        <v>4</v>
      </c>
      <c r="E180" s="48" t="s">
        <v>120</v>
      </c>
      <c r="F180" s="50">
        <v>1000000</v>
      </c>
      <c r="G180" s="122">
        <f>ROUNDDOWN(D180*F180,-3)</f>
        <v>4000000</v>
      </c>
      <c r="H180" s="150"/>
      <c r="I180" s="49" t="s">
        <v>563</v>
      </c>
      <c r="J180" s="48">
        <v>4</v>
      </c>
      <c r="K180" s="48" t="s">
        <v>120</v>
      </c>
      <c r="L180" s="50">
        <v>1000000</v>
      </c>
      <c r="M180" s="50">
        <f>ROUNDDOWN(J180*L180,-3)</f>
        <v>4000000</v>
      </c>
      <c r="N180" s="247">
        <f>G180-M180</f>
        <v>0</v>
      </c>
      <c r="O180" s="207" t="s">
        <v>977</v>
      </c>
      <c r="P180" s="180"/>
      <c r="Q180" s="180"/>
    </row>
    <row r="181" spans="1:19" ht="13.2" x14ac:dyDescent="0.25">
      <c r="A181" s="1" t="s">
        <v>183</v>
      </c>
      <c r="B181" s="48"/>
      <c r="C181" s="49" t="s">
        <v>643</v>
      </c>
      <c r="D181" s="48">
        <v>24</v>
      </c>
      <c r="E181" s="48" t="s">
        <v>633</v>
      </c>
      <c r="F181" s="50">
        <v>250000</v>
      </c>
      <c r="G181" s="122">
        <f>ROUNDDOWN(D181*F181,-3)</f>
        <v>6000000</v>
      </c>
      <c r="H181" s="150"/>
      <c r="I181" s="201" t="s">
        <v>643</v>
      </c>
      <c r="J181" s="202">
        <v>12</v>
      </c>
      <c r="K181" s="202" t="s">
        <v>633</v>
      </c>
      <c r="L181" s="204">
        <v>250000</v>
      </c>
      <c r="M181" s="204">
        <f>ROUNDDOWN(J181*L181,-3)</f>
        <v>3000000</v>
      </c>
      <c r="N181" s="376">
        <f>G181-M181</f>
        <v>3000000</v>
      </c>
      <c r="O181" s="187" t="str">
        <f>IF(AND(ISBLANK(H181),N181&lt;&gt;0),"Rev detil","")</f>
        <v>Rev detil</v>
      </c>
      <c r="P181" s="180"/>
      <c r="Q181" s="180"/>
    </row>
    <row r="182" spans="1:19" ht="13.2" x14ac:dyDescent="0.25">
      <c r="A182" s="1"/>
      <c r="B182" s="48"/>
      <c r="C182" s="49"/>
      <c r="D182" s="48"/>
      <c r="E182" s="48"/>
      <c r="F182" s="50"/>
      <c r="G182" s="122"/>
      <c r="H182" s="150"/>
      <c r="I182" s="201" t="s">
        <v>1027</v>
      </c>
      <c r="J182" s="202">
        <v>40</v>
      </c>
      <c r="K182" s="202" t="s">
        <v>26</v>
      </c>
      <c r="L182" s="204">
        <v>75000</v>
      </c>
      <c r="M182" s="204">
        <f>ROUNDDOWN(J182*L182,-3)</f>
        <v>3000000</v>
      </c>
      <c r="N182" s="376">
        <f>G182-M182</f>
        <v>-3000000</v>
      </c>
      <c r="O182" s="187" t="str">
        <f>IF(AND(ISBLANK(H182),N182&lt;&gt;0),"Rev detil","")</f>
        <v>Rev detil</v>
      </c>
      <c r="P182" s="180"/>
      <c r="Q182" s="180"/>
    </row>
    <row r="183" spans="1:19" ht="13.2" x14ac:dyDescent="0.25">
      <c r="A183" s="1" t="s">
        <v>650</v>
      </c>
      <c r="B183" s="51" t="s">
        <v>524</v>
      </c>
      <c r="C183" s="52" t="s">
        <v>73</v>
      </c>
      <c r="D183" s="51"/>
      <c r="E183" s="51"/>
      <c r="F183" s="53"/>
      <c r="G183" s="123">
        <f>G184</f>
        <v>26250000</v>
      </c>
      <c r="H183" s="151" t="s">
        <v>524</v>
      </c>
      <c r="I183" s="52" t="s">
        <v>73</v>
      </c>
      <c r="J183" s="51"/>
      <c r="K183" s="51"/>
      <c r="L183" s="53"/>
      <c r="M183" s="53">
        <f>M184</f>
        <v>26250000</v>
      </c>
      <c r="N183" s="324">
        <f>N184</f>
        <v>0</v>
      </c>
      <c r="O183" s="207" t="s">
        <v>977</v>
      </c>
      <c r="P183" s="180"/>
      <c r="Q183" s="180"/>
      <c r="R183" s="4" t="s">
        <v>131</v>
      </c>
      <c r="S183" s="223" t="s">
        <v>506</v>
      </c>
    </row>
    <row r="184" spans="1:19" ht="13.2" hidden="1" x14ac:dyDescent="0.25">
      <c r="A184" s="1" t="s">
        <v>651</v>
      </c>
      <c r="B184" s="48"/>
      <c r="C184" s="49" t="s">
        <v>652</v>
      </c>
      <c r="D184" s="48">
        <v>15</v>
      </c>
      <c r="E184" s="48" t="s">
        <v>26</v>
      </c>
      <c r="F184" s="50">
        <v>1750000</v>
      </c>
      <c r="G184" s="122">
        <f>ROUNDDOWN(D184*F184,-3)</f>
        <v>26250000</v>
      </c>
      <c r="H184" s="150"/>
      <c r="I184" s="49" t="s">
        <v>652</v>
      </c>
      <c r="J184" s="48">
        <v>15</v>
      </c>
      <c r="K184" s="48" t="s">
        <v>26</v>
      </c>
      <c r="L184" s="50">
        <v>1750000</v>
      </c>
      <c r="M184" s="50">
        <f>ROUNDDOWN(J184*L184,-3)</f>
        <v>26250000</v>
      </c>
      <c r="N184" s="247">
        <f>G184-M184</f>
        <v>0</v>
      </c>
      <c r="O184" s="178" t="str">
        <f>IF(AND(ISBLANK(H184),N184&lt;&gt;0),"Rev","")</f>
        <v/>
      </c>
      <c r="P184" s="180"/>
      <c r="Q184" s="180"/>
    </row>
    <row r="185" spans="1:19" ht="13.2" x14ac:dyDescent="0.25">
      <c r="A185" s="1" t="s">
        <v>186</v>
      </c>
      <c r="B185" s="51" t="s">
        <v>525</v>
      </c>
      <c r="C185" s="52" t="s">
        <v>35</v>
      </c>
      <c r="D185" s="51"/>
      <c r="E185" s="51"/>
      <c r="F185" s="53"/>
      <c r="G185" s="123">
        <f>G186</f>
        <v>32435000</v>
      </c>
      <c r="H185" s="151" t="s">
        <v>525</v>
      </c>
      <c r="I185" s="52" t="s">
        <v>35</v>
      </c>
      <c r="J185" s="51"/>
      <c r="K185" s="51"/>
      <c r="L185" s="53"/>
      <c r="M185" s="53">
        <f>SUM(M186:M187)</f>
        <v>101500000</v>
      </c>
      <c r="N185" s="352">
        <f>SUM(N186:N187)</f>
        <v>-69065000</v>
      </c>
      <c r="O185" s="207" t="s">
        <v>977</v>
      </c>
      <c r="P185" s="180"/>
      <c r="Q185" s="180"/>
      <c r="R185" s="4" t="s">
        <v>131</v>
      </c>
      <c r="S185" s="223" t="s">
        <v>506</v>
      </c>
    </row>
    <row r="186" spans="1:19" ht="13.2" x14ac:dyDescent="0.25">
      <c r="A186" s="1" t="s">
        <v>187</v>
      </c>
      <c r="B186" s="48"/>
      <c r="C186" s="49" t="s">
        <v>653</v>
      </c>
      <c r="D186" s="48">
        <v>12</v>
      </c>
      <c r="E186" s="48" t="s">
        <v>26</v>
      </c>
      <c r="F186" s="50">
        <v>2702917</v>
      </c>
      <c r="G186" s="122">
        <f>ROUNDDOWN(D186*F186,-3)</f>
        <v>32435000</v>
      </c>
      <c r="H186" s="150"/>
      <c r="I186" s="201" t="s">
        <v>653</v>
      </c>
      <c r="J186" s="202">
        <v>8</v>
      </c>
      <c r="K186" s="202" t="s">
        <v>26</v>
      </c>
      <c r="L186" s="204">
        <v>4250000</v>
      </c>
      <c r="M186" s="204">
        <f>ROUNDDOWN(J186*L186,-3)</f>
        <v>34000000</v>
      </c>
      <c r="N186" s="375">
        <f>G186-M186</f>
        <v>-1565000</v>
      </c>
      <c r="O186" s="187" t="str">
        <f>IF(AND(ISBLANK(H186),N186&lt;&gt;0),"Rev detil","")</f>
        <v>Rev detil</v>
      </c>
      <c r="P186" s="180"/>
      <c r="Q186" s="180"/>
    </row>
    <row r="187" spans="1:19" ht="26.4" x14ac:dyDescent="0.25">
      <c r="A187" s="1"/>
      <c r="B187" s="48"/>
      <c r="C187" s="49"/>
      <c r="D187" s="48"/>
      <c r="E187" s="48"/>
      <c r="F187" s="50"/>
      <c r="G187" s="122"/>
      <c r="H187" s="150"/>
      <c r="I187" s="205" t="s">
        <v>962</v>
      </c>
      <c r="J187" s="202">
        <v>15</v>
      </c>
      <c r="K187" s="202" t="s">
        <v>26</v>
      </c>
      <c r="L187" s="204">
        <v>4500000</v>
      </c>
      <c r="M187" s="204">
        <f>ROUNDDOWN(J187*L187,-3)</f>
        <v>67500000</v>
      </c>
      <c r="N187" s="375">
        <f>G187-M187</f>
        <v>-67500000</v>
      </c>
      <c r="O187" s="187" t="str">
        <f>IF(AND(ISBLANK(H187),N187&lt;&gt;0),"Rev detil","")</f>
        <v>Rev detil</v>
      </c>
      <c r="P187" s="180"/>
      <c r="Q187" s="180"/>
    </row>
    <row r="188" spans="1:19" ht="13.2" x14ac:dyDescent="0.25">
      <c r="A188" s="1" t="s">
        <v>188</v>
      </c>
      <c r="B188" s="45" t="s">
        <v>582</v>
      </c>
      <c r="C188" s="46" t="s">
        <v>80</v>
      </c>
      <c r="D188" s="45"/>
      <c r="E188" s="45"/>
      <c r="F188" s="47"/>
      <c r="G188" s="121">
        <f>G189</f>
        <v>2100000</v>
      </c>
      <c r="H188" s="149" t="s">
        <v>582</v>
      </c>
      <c r="I188" s="46" t="s">
        <v>80</v>
      </c>
      <c r="J188" s="45"/>
      <c r="K188" s="45"/>
      <c r="L188" s="47"/>
      <c r="M188" s="47">
        <f>M189</f>
        <v>2100000</v>
      </c>
      <c r="N188" s="323">
        <f>N189</f>
        <v>0</v>
      </c>
      <c r="O188" s="207" t="s">
        <v>977</v>
      </c>
      <c r="P188" s="180"/>
      <c r="Q188" s="180"/>
      <c r="R188" s="4" t="s">
        <v>131</v>
      </c>
      <c r="S188" s="223" t="s">
        <v>506</v>
      </c>
    </row>
    <row r="189" spans="1:19" ht="13.2" hidden="1" x14ac:dyDescent="0.25">
      <c r="A189" s="1" t="s">
        <v>189</v>
      </c>
      <c r="B189" s="48"/>
      <c r="C189" s="49" t="s">
        <v>646</v>
      </c>
      <c r="D189" s="48">
        <v>14</v>
      </c>
      <c r="E189" s="48" t="s">
        <v>26</v>
      </c>
      <c r="F189" s="50">
        <v>150000</v>
      </c>
      <c r="G189" s="122">
        <f>ROUNDDOWN(D189*F189,-3)</f>
        <v>2100000</v>
      </c>
      <c r="H189" s="150"/>
      <c r="I189" s="49" t="s">
        <v>646</v>
      </c>
      <c r="J189" s="48">
        <v>14</v>
      </c>
      <c r="K189" s="48" t="s">
        <v>26</v>
      </c>
      <c r="L189" s="50">
        <v>150000</v>
      </c>
      <c r="M189" s="50">
        <f>ROUNDDOWN(J189*L189,-3)</f>
        <v>2100000</v>
      </c>
      <c r="N189" s="247">
        <f>G189-M189</f>
        <v>0</v>
      </c>
      <c r="O189" s="178" t="str">
        <f>IF(AND(ISBLANK(H189),N189&lt;&gt;0),"Rev","")</f>
        <v/>
      </c>
      <c r="P189" s="180"/>
      <c r="Q189" s="180"/>
    </row>
    <row r="190" spans="1:19" ht="13.2" x14ac:dyDescent="0.25">
      <c r="A190" s="1" t="s">
        <v>190</v>
      </c>
      <c r="B190" s="63" t="s">
        <v>191</v>
      </c>
      <c r="C190" s="64" t="s">
        <v>654</v>
      </c>
      <c r="D190" s="63"/>
      <c r="E190" s="63"/>
      <c r="F190" s="65"/>
      <c r="G190" s="127">
        <f>SUM(G191,G196,G198,G200)</f>
        <v>50042000</v>
      </c>
      <c r="H190" s="155" t="s">
        <v>191</v>
      </c>
      <c r="I190" s="64" t="s">
        <v>654</v>
      </c>
      <c r="J190" s="63"/>
      <c r="K190" s="63"/>
      <c r="L190" s="65"/>
      <c r="M190" s="65">
        <f>SUM(M191,M196,M198,M200)</f>
        <v>44492000</v>
      </c>
      <c r="N190" s="327">
        <f>SUM(N191,N196,N198,N200)</f>
        <v>5550000</v>
      </c>
      <c r="O190" s="207" t="s">
        <v>977</v>
      </c>
      <c r="P190" s="180" t="s">
        <v>502</v>
      </c>
      <c r="Q190" s="180" t="s">
        <v>503</v>
      </c>
      <c r="S190" s="223"/>
    </row>
    <row r="191" spans="1:19" ht="13.2" x14ac:dyDescent="0.25">
      <c r="A191" s="1" t="s">
        <v>192</v>
      </c>
      <c r="B191" s="51" t="s">
        <v>523</v>
      </c>
      <c r="C191" s="52" t="s">
        <v>24</v>
      </c>
      <c r="D191" s="51"/>
      <c r="E191" s="51"/>
      <c r="F191" s="53"/>
      <c r="G191" s="123">
        <f>SUM(G192:G195)</f>
        <v>20000000</v>
      </c>
      <c r="H191" s="151" t="s">
        <v>523</v>
      </c>
      <c r="I191" s="52" t="s">
        <v>24</v>
      </c>
      <c r="J191" s="51"/>
      <c r="K191" s="51"/>
      <c r="L191" s="53"/>
      <c r="M191" s="53">
        <f>SUM(M192:M195)</f>
        <v>16250000</v>
      </c>
      <c r="N191" s="324">
        <f>SUM(N192:N195)</f>
        <v>3750000</v>
      </c>
      <c r="O191" s="207" t="s">
        <v>977</v>
      </c>
      <c r="P191" s="180"/>
      <c r="Q191" s="180"/>
      <c r="S191" s="223" t="s">
        <v>503</v>
      </c>
    </row>
    <row r="192" spans="1:19" ht="13.2" x14ac:dyDescent="0.25">
      <c r="A192" s="1" t="s">
        <v>193</v>
      </c>
      <c r="B192" s="48"/>
      <c r="C192" s="49" t="s">
        <v>554</v>
      </c>
      <c r="D192" s="48">
        <v>160</v>
      </c>
      <c r="E192" s="48" t="s">
        <v>26</v>
      </c>
      <c r="F192" s="50">
        <v>75000</v>
      </c>
      <c r="G192" s="122">
        <f>ROUNDDOWN(D192*F192,-3)</f>
        <v>12000000</v>
      </c>
      <c r="H192" s="150"/>
      <c r="I192" s="201" t="s">
        <v>554</v>
      </c>
      <c r="J192" s="202">
        <v>110</v>
      </c>
      <c r="K192" s="202" t="s">
        <v>26</v>
      </c>
      <c r="L192" s="204">
        <v>75000</v>
      </c>
      <c r="M192" s="204">
        <f>ROUNDDOWN(J192*L192,-3)</f>
        <v>8250000</v>
      </c>
      <c r="N192" s="376">
        <f>G192-M192</f>
        <v>3750000</v>
      </c>
      <c r="O192" s="178" t="str">
        <f>IF(AND(ISBLANK(H192),N192&lt;&gt;0),"Rev","")</f>
        <v>Rev</v>
      </c>
      <c r="P192" s="180"/>
      <c r="Q192" s="180"/>
    </row>
    <row r="193" spans="1:19" ht="13.2" x14ac:dyDescent="0.25">
      <c r="A193" s="1" t="s">
        <v>194</v>
      </c>
      <c r="B193" s="48"/>
      <c r="C193" s="49" t="s">
        <v>555</v>
      </c>
      <c r="D193" s="48">
        <v>2</v>
      </c>
      <c r="E193" s="48" t="s">
        <v>120</v>
      </c>
      <c r="F193" s="50">
        <v>1500000</v>
      </c>
      <c r="G193" s="122">
        <f>ROUNDDOWN(D193*F193,-3)</f>
        <v>3000000</v>
      </c>
      <c r="H193" s="150"/>
      <c r="I193" s="49" t="s">
        <v>555</v>
      </c>
      <c r="J193" s="48">
        <v>2</v>
      </c>
      <c r="K193" s="48" t="s">
        <v>120</v>
      </c>
      <c r="L193" s="50">
        <v>1500000</v>
      </c>
      <c r="M193" s="50">
        <f>ROUNDDOWN(J193*L193,-3)</f>
        <v>3000000</v>
      </c>
      <c r="N193" s="247">
        <f>G193-M193</f>
        <v>0</v>
      </c>
      <c r="O193" s="207" t="s">
        <v>977</v>
      </c>
      <c r="P193" s="180"/>
      <c r="Q193" s="180"/>
    </row>
    <row r="194" spans="1:19" ht="13.2" x14ac:dyDescent="0.25">
      <c r="A194" s="1" t="s">
        <v>195</v>
      </c>
      <c r="B194" s="48"/>
      <c r="C194" s="49" t="s">
        <v>556</v>
      </c>
      <c r="D194" s="48">
        <v>2</v>
      </c>
      <c r="E194" s="48" t="s">
        <v>120</v>
      </c>
      <c r="F194" s="50">
        <v>1500000</v>
      </c>
      <c r="G194" s="122">
        <f>ROUNDDOWN(D194*F194,-3)</f>
        <v>3000000</v>
      </c>
      <c r="H194" s="150"/>
      <c r="I194" s="49" t="s">
        <v>556</v>
      </c>
      <c r="J194" s="48">
        <v>2</v>
      </c>
      <c r="K194" s="48" t="s">
        <v>120</v>
      </c>
      <c r="L194" s="50">
        <v>1500000</v>
      </c>
      <c r="M194" s="50">
        <f>ROUNDDOWN(J194*L194,-3)</f>
        <v>3000000</v>
      </c>
      <c r="N194" s="247">
        <f>G194-M194</f>
        <v>0</v>
      </c>
      <c r="O194" s="207" t="s">
        <v>977</v>
      </c>
      <c r="P194" s="180"/>
      <c r="Q194" s="180"/>
    </row>
    <row r="195" spans="1:19" ht="13.2" x14ac:dyDescent="0.25">
      <c r="A195" s="1" t="s">
        <v>655</v>
      </c>
      <c r="B195" s="48"/>
      <c r="C195" s="49" t="s">
        <v>557</v>
      </c>
      <c r="D195" s="48">
        <v>2</v>
      </c>
      <c r="E195" s="48" t="s">
        <v>120</v>
      </c>
      <c r="F195" s="50">
        <v>1000000</v>
      </c>
      <c r="G195" s="122">
        <f>ROUNDDOWN(D195*F195,-3)</f>
        <v>2000000</v>
      </c>
      <c r="H195" s="150"/>
      <c r="I195" s="49" t="s">
        <v>557</v>
      </c>
      <c r="J195" s="48">
        <v>2</v>
      </c>
      <c r="K195" s="48" t="s">
        <v>120</v>
      </c>
      <c r="L195" s="50">
        <v>1000000</v>
      </c>
      <c r="M195" s="50">
        <f>ROUNDDOWN(J195*L195,-3)</f>
        <v>2000000</v>
      </c>
      <c r="N195" s="247">
        <f>G195-M195</f>
        <v>0</v>
      </c>
      <c r="O195" s="207" t="s">
        <v>977</v>
      </c>
      <c r="P195" s="180"/>
      <c r="Q195" s="180"/>
    </row>
    <row r="196" spans="1:19" ht="13.2" x14ac:dyDescent="0.25">
      <c r="A196" s="1" t="s">
        <v>196</v>
      </c>
      <c r="B196" s="51" t="s">
        <v>524</v>
      </c>
      <c r="C196" s="52" t="s">
        <v>73</v>
      </c>
      <c r="D196" s="51"/>
      <c r="E196" s="51"/>
      <c r="F196" s="53"/>
      <c r="G196" s="123">
        <f>G197</f>
        <v>3000000</v>
      </c>
      <c r="H196" s="151" t="s">
        <v>524</v>
      </c>
      <c r="I196" s="52" t="s">
        <v>73</v>
      </c>
      <c r="J196" s="51"/>
      <c r="K196" s="51"/>
      <c r="L196" s="53"/>
      <c r="M196" s="53">
        <f>M197</f>
        <v>3000000</v>
      </c>
      <c r="N196" s="324">
        <f>N197</f>
        <v>0</v>
      </c>
      <c r="O196" s="207" t="s">
        <v>977</v>
      </c>
      <c r="P196" s="180"/>
      <c r="Q196" s="180"/>
      <c r="S196" s="223" t="s">
        <v>503</v>
      </c>
    </row>
    <row r="197" spans="1:19" ht="13.2" hidden="1" x14ac:dyDescent="0.25">
      <c r="A197" s="1" t="s">
        <v>197</v>
      </c>
      <c r="B197" s="48"/>
      <c r="C197" s="49" t="s">
        <v>621</v>
      </c>
      <c r="D197" s="48">
        <v>12</v>
      </c>
      <c r="E197" s="48" t="s">
        <v>120</v>
      </c>
      <c r="F197" s="50">
        <v>250000</v>
      </c>
      <c r="G197" s="122">
        <f>ROUNDDOWN(D197*F197,-3)</f>
        <v>3000000</v>
      </c>
      <c r="H197" s="150"/>
      <c r="I197" s="49" t="s">
        <v>621</v>
      </c>
      <c r="J197" s="48">
        <v>12</v>
      </c>
      <c r="K197" s="48" t="s">
        <v>120</v>
      </c>
      <c r="L197" s="50">
        <v>250000</v>
      </c>
      <c r="M197" s="50">
        <f>ROUNDDOWN(J197*L197,-3)</f>
        <v>3000000</v>
      </c>
      <c r="N197" s="247">
        <f>G197-M197</f>
        <v>0</v>
      </c>
      <c r="O197" s="178" t="str">
        <f>IF(AND(ISBLANK(H197),N197&lt;&gt;0),"Rev","")</f>
        <v/>
      </c>
      <c r="P197" s="180"/>
      <c r="Q197" s="180"/>
    </row>
    <row r="198" spans="1:19" ht="13.2" x14ac:dyDescent="0.25">
      <c r="A198" s="1" t="s">
        <v>198</v>
      </c>
      <c r="B198" s="51" t="s">
        <v>528</v>
      </c>
      <c r="C198" s="52" t="s">
        <v>31</v>
      </c>
      <c r="D198" s="51"/>
      <c r="E198" s="51"/>
      <c r="F198" s="53"/>
      <c r="G198" s="123">
        <f>G199</f>
        <v>9000000</v>
      </c>
      <c r="H198" s="151" t="s">
        <v>528</v>
      </c>
      <c r="I198" s="52" t="s">
        <v>31</v>
      </c>
      <c r="J198" s="51"/>
      <c r="K198" s="51"/>
      <c r="L198" s="53"/>
      <c r="M198" s="53">
        <f>M199</f>
        <v>7200000</v>
      </c>
      <c r="N198" s="324">
        <f>N199</f>
        <v>1800000</v>
      </c>
      <c r="O198" s="207" t="s">
        <v>977</v>
      </c>
      <c r="P198" s="180"/>
      <c r="Q198" s="180"/>
      <c r="S198" s="223" t="s">
        <v>503</v>
      </c>
    </row>
    <row r="199" spans="1:19" ht="13.2" x14ac:dyDescent="0.25">
      <c r="A199" s="1" t="s">
        <v>199</v>
      </c>
      <c r="B199" s="48"/>
      <c r="C199" s="49" t="s">
        <v>558</v>
      </c>
      <c r="D199" s="48">
        <v>10</v>
      </c>
      <c r="E199" s="48" t="s">
        <v>33</v>
      </c>
      <c r="F199" s="50">
        <v>900000</v>
      </c>
      <c r="G199" s="122">
        <f>ROUNDDOWN(D199*F199,-3)</f>
        <v>9000000</v>
      </c>
      <c r="H199" s="150"/>
      <c r="I199" s="201" t="s">
        <v>558</v>
      </c>
      <c r="J199" s="202">
        <v>8</v>
      </c>
      <c r="K199" s="202" t="s">
        <v>33</v>
      </c>
      <c r="L199" s="204">
        <v>900000</v>
      </c>
      <c r="M199" s="204">
        <f>ROUNDDOWN(J199*L199,-3)</f>
        <v>7200000</v>
      </c>
      <c r="N199" s="376">
        <f>G199-M199</f>
        <v>1800000</v>
      </c>
      <c r="O199" s="187" t="str">
        <f>IF(AND(ISBLANK(H199),N199&lt;&gt;0),"Rev detil","")</f>
        <v>Rev detil</v>
      </c>
      <c r="P199" s="180"/>
      <c r="Q199" s="180"/>
    </row>
    <row r="200" spans="1:19" ht="13.2" x14ac:dyDescent="0.25">
      <c r="A200" s="1" t="s">
        <v>200</v>
      </c>
      <c r="B200" s="51" t="s">
        <v>525</v>
      </c>
      <c r="C200" s="52" t="s">
        <v>35</v>
      </c>
      <c r="D200" s="51"/>
      <c r="E200" s="51"/>
      <c r="F200" s="53"/>
      <c r="G200" s="123">
        <f>G201</f>
        <v>18042000</v>
      </c>
      <c r="H200" s="151" t="s">
        <v>525</v>
      </c>
      <c r="I200" s="52" t="s">
        <v>35</v>
      </c>
      <c r="J200" s="51"/>
      <c r="K200" s="51"/>
      <c r="L200" s="53"/>
      <c r="M200" s="53">
        <f>M201</f>
        <v>18042000</v>
      </c>
      <c r="N200" s="324">
        <f>N201</f>
        <v>0</v>
      </c>
      <c r="O200" s="207" t="s">
        <v>977</v>
      </c>
      <c r="P200" s="180"/>
      <c r="Q200" s="180"/>
      <c r="S200" s="223" t="s">
        <v>503</v>
      </c>
    </row>
    <row r="201" spans="1:19" ht="13.2" hidden="1" x14ac:dyDescent="0.25">
      <c r="A201" s="1" t="s">
        <v>201</v>
      </c>
      <c r="B201" s="48"/>
      <c r="C201" s="49" t="s">
        <v>656</v>
      </c>
      <c r="D201" s="48">
        <v>6</v>
      </c>
      <c r="E201" s="48" t="s">
        <v>26</v>
      </c>
      <c r="F201" s="50">
        <v>3007000</v>
      </c>
      <c r="G201" s="122">
        <f>ROUNDDOWN(D201*F201,-3)</f>
        <v>18042000</v>
      </c>
      <c r="H201" s="150"/>
      <c r="I201" s="49" t="s">
        <v>656</v>
      </c>
      <c r="J201" s="48">
        <v>6</v>
      </c>
      <c r="K201" s="48" t="s">
        <v>26</v>
      </c>
      <c r="L201" s="50">
        <v>3007000</v>
      </c>
      <c r="M201" s="50">
        <f>ROUNDDOWN(J201*L201,-3)</f>
        <v>18042000</v>
      </c>
      <c r="N201" s="247">
        <f>G201-M201</f>
        <v>0</v>
      </c>
      <c r="O201" s="178" t="str">
        <f>IF(AND(ISBLANK(H201),N201&lt;&gt;0),"Rev","")</f>
        <v/>
      </c>
      <c r="P201" s="180"/>
      <c r="Q201" s="180"/>
    </row>
    <row r="202" spans="1:19" ht="13.2" x14ac:dyDescent="0.25">
      <c r="A202" s="1" t="s">
        <v>202</v>
      </c>
      <c r="B202" s="63" t="s">
        <v>203</v>
      </c>
      <c r="C202" s="64" t="s">
        <v>657</v>
      </c>
      <c r="D202" s="63"/>
      <c r="E202" s="63"/>
      <c r="F202" s="65"/>
      <c r="G202" s="127">
        <f>SUM(G203,G208,G211)</f>
        <v>99334000</v>
      </c>
      <c r="H202" s="155" t="s">
        <v>203</v>
      </c>
      <c r="I202" s="64" t="s">
        <v>657</v>
      </c>
      <c r="J202" s="63"/>
      <c r="K202" s="63"/>
      <c r="L202" s="65"/>
      <c r="M202" s="65">
        <f>SUM(M203,M208,M211)</f>
        <v>94784000</v>
      </c>
      <c r="N202" s="355">
        <f>SUM(N203,N208,N211)</f>
        <v>4550000</v>
      </c>
      <c r="O202" s="207" t="s">
        <v>977</v>
      </c>
      <c r="P202" s="180" t="s">
        <v>499</v>
      </c>
      <c r="Q202" s="180" t="s">
        <v>500</v>
      </c>
      <c r="S202" s="223"/>
    </row>
    <row r="203" spans="1:19" ht="13.2" x14ac:dyDescent="0.25">
      <c r="A203" s="1" t="s">
        <v>205</v>
      </c>
      <c r="B203" s="45" t="s">
        <v>523</v>
      </c>
      <c r="C203" s="46" t="s">
        <v>24</v>
      </c>
      <c r="D203" s="45"/>
      <c r="E203" s="45"/>
      <c r="F203" s="47"/>
      <c r="G203" s="121">
        <f>SUM(G204:G207)</f>
        <v>24800000</v>
      </c>
      <c r="H203" s="149" t="s">
        <v>523</v>
      </c>
      <c r="I203" s="46" t="s">
        <v>24</v>
      </c>
      <c r="J203" s="45"/>
      <c r="K203" s="45"/>
      <c r="L203" s="47"/>
      <c r="M203" s="47">
        <f>SUM(M204:M207)</f>
        <v>10250000</v>
      </c>
      <c r="N203" s="323">
        <f>SUM(N204:N207)</f>
        <v>14550000</v>
      </c>
      <c r="O203" s="207" t="s">
        <v>977</v>
      </c>
      <c r="P203" s="180"/>
      <c r="Q203" s="180"/>
      <c r="S203" s="223" t="s">
        <v>500</v>
      </c>
    </row>
    <row r="204" spans="1:19" ht="13.2" x14ac:dyDescent="0.25">
      <c r="A204" s="1" t="s">
        <v>206</v>
      </c>
      <c r="B204" s="48"/>
      <c r="C204" s="49" t="s">
        <v>554</v>
      </c>
      <c r="D204" s="48">
        <v>224</v>
      </c>
      <c r="E204" s="48" t="s">
        <v>26</v>
      </c>
      <c r="F204" s="50">
        <v>75000</v>
      </c>
      <c r="G204" s="122">
        <f>ROUNDDOWN(D204*F204,-3)</f>
        <v>16800000</v>
      </c>
      <c r="H204" s="150"/>
      <c r="I204" s="201" t="s">
        <v>554</v>
      </c>
      <c r="J204" s="202">
        <v>60</v>
      </c>
      <c r="K204" s="202" t="s">
        <v>26</v>
      </c>
      <c r="L204" s="204">
        <v>75000</v>
      </c>
      <c r="M204" s="204">
        <f>ROUNDDOWN(J204*L204,-3)</f>
        <v>4500000</v>
      </c>
      <c r="N204" s="376">
        <f>G204-M204</f>
        <v>12300000</v>
      </c>
      <c r="O204" s="187" t="str">
        <f>IF(AND(ISBLANK(H204),N204&lt;&gt;0),"Rev detil","")</f>
        <v>Rev detil</v>
      </c>
      <c r="P204" s="180"/>
      <c r="Q204" s="180"/>
    </row>
    <row r="205" spans="1:19" ht="13.2" x14ac:dyDescent="0.25">
      <c r="A205" s="1" t="s">
        <v>207</v>
      </c>
      <c r="B205" s="48"/>
      <c r="C205" s="49" t="s">
        <v>555</v>
      </c>
      <c r="D205" s="48">
        <v>2</v>
      </c>
      <c r="E205" s="48" t="s">
        <v>120</v>
      </c>
      <c r="F205" s="50">
        <v>1500000</v>
      </c>
      <c r="G205" s="122">
        <f>ROUNDDOWN(D205*F205,-3)</f>
        <v>3000000</v>
      </c>
      <c r="H205" s="150"/>
      <c r="I205" s="201" t="s">
        <v>555</v>
      </c>
      <c r="J205" s="202">
        <v>1</v>
      </c>
      <c r="K205" s="202" t="s">
        <v>120</v>
      </c>
      <c r="L205" s="204">
        <v>750000</v>
      </c>
      <c r="M205" s="204">
        <f>ROUNDDOWN(J205*L205,-3)</f>
        <v>750000</v>
      </c>
      <c r="N205" s="376">
        <f>G205-M205</f>
        <v>2250000</v>
      </c>
      <c r="O205" s="187" t="str">
        <f>IF(AND(ISBLANK(H205),N205&lt;&gt;0),"Rev detil","")</f>
        <v>Rev detil</v>
      </c>
      <c r="P205" s="180"/>
      <c r="Q205" s="180"/>
    </row>
    <row r="206" spans="1:19" ht="13.2" x14ac:dyDescent="0.25">
      <c r="A206" s="1" t="s">
        <v>208</v>
      </c>
      <c r="B206" s="48"/>
      <c r="C206" s="49" t="s">
        <v>556</v>
      </c>
      <c r="D206" s="48">
        <v>2</v>
      </c>
      <c r="E206" s="48" t="s">
        <v>120</v>
      </c>
      <c r="F206" s="50">
        <v>1500000</v>
      </c>
      <c r="G206" s="122">
        <f>ROUNDDOWN(D206*F206,-3)</f>
        <v>3000000</v>
      </c>
      <c r="H206" s="150"/>
      <c r="I206" s="49" t="s">
        <v>556</v>
      </c>
      <c r="J206" s="48">
        <v>2</v>
      </c>
      <c r="K206" s="48" t="s">
        <v>120</v>
      </c>
      <c r="L206" s="50">
        <v>1500000</v>
      </c>
      <c r="M206" s="50">
        <f>ROUNDDOWN(J206*L206,-3)</f>
        <v>3000000</v>
      </c>
      <c r="N206" s="247">
        <f>G206-M206</f>
        <v>0</v>
      </c>
      <c r="O206" s="207" t="s">
        <v>977</v>
      </c>
      <c r="P206" s="180"/>
      <c r="Q206" s="180"/>
    </row>
    <row r="207" spans="1:19" ht="13.2" x14ac:dyDescent="0.25">
      <c r="A207" s="1" t="s">
        <v>658</v>
      </c>
      <c r="B207" s="48"/>
      <c r="C207" s="49" t="s">
        <v>557</v>
      </c>
      <c r="D207" s="48">
        <v>2</v>
      </c>
      <c r="E207" s="48" t="s">
        <v>120</v>
      </c>
      <c r="F207" s="50">
        <v>1000000</v>
      </c>
      <c r="G207" s="122">
        <f>ROUNDDOWN(D207*F207,-3)</f>
        <v>2000000</v>
      </c>
      <c r="H207" s="150"/>
      <c r="I207" s="49" t="s">
        <v>557</v>
      </c>
      <c r="J207" s="48">
        <v>2</v>
      </c>
      <c r="K207" s="48" t="s">
        <v>120</v>
      </c>
      <c r="L207" s="50">
        <v>1000000</v>
      </c>
      <c r="M207" s="50">
        <f>ROUNDDOWN(J207*L207,-3)</f>
        <v>2000000</v>
      </c>
      <c r="N207" s="247">
        <f>G207-M207</f>
        <v>0</v>
      </c>
      <c r="O207" s="207" t="s">
        <v>977</v>
      </c>
      <c r="P207" s="180"/>
      <c r="Q207" s="180"/>
    </row>
    <row r="208" spans="1:19" ht="13.2" x14ac:dyDescent="0.25">
      <c r="A208" s="1" t="s">
        <v>209</v>
      </c>
      <c r="B208" s="51" t="s">
        <v>524</v>
      </c>
      <c r="C208" s="52" t="s">
        <v>73</v>
      </c>
      <c r="D208" s="51"/>
      <c r="E208" s="51"/>
      <c r="F208" s="53"/>
      <c r="G208" s="123">
        <f>G209</f>
        <v>3000000</v>
      </c>
      <c r="H208" s="151" t="s">
        <v>524</v>
      </c>
      <c r="I208" s="52" t="s">
        <v>73</v>
      </c>
      <c r="J208" s="51"/>
      <c r="K208" s="51"/>
      <c r="L208" s="53"/>
      <c r="M208" s="53">
        <f>SUM(M209:M210)</f>
        <v>13000000</v>
      </c>
      <c r="N208" s="352">
        <f>SUM(N209:N210)</f>
        <v>-10000000</v>
      </c>
      <c r="O208" s="207" t="s">
        <v>977</v>
      </c>
      <c r="P208" s="180"/>
      <c r="Q208" s="180"/>
      <c r="S208" s="223" t="s">
        <v>500</v>
      </c>
    </row>
    <row r="209" spans="1:19" ht="13.2" x14ac:dyDescent="0.25">
      <c r="A209" s="1" t="s">
        <v>210</v>
      </c>
      <c r="B209" s="48"/>
      <c r="C209" s="49" t="s">
        <v>621</v>
      </c>
      <c r="D209" s="48">
        <v>12</v>
      </c>
      <c r="E209" s="48" t="s">
        <v>120</v>
      </c>
      <c r="F209" s="50">
        <v>250000</v>
      </c>
      <c r="G209" s="122">
        <f>ROUNDDOWN(D209*F209,-3)</f>
        <v>3000000</v>
      </c>
      <c r="H209" s="150"/>
      <c r="I209" s="49" t="s">
        <v>621</v>
      </c>
      <c r="J209" s="48">
        <v>12</v>
      </c>
      <c r="K209" s="48" t="s">
        <v>120</v>
      </c>
      <c r="L209" s="50">
        <v>250000</v>
      </c>
      <c r="M209" s="50">
        <f>ROUNDDOWN(J209*L209,-3)</f>
        <v>3000000</v>
      </c>
      <c r="N209" s="247">
        <f>G209-M209</f>
        <v>0</v>
      </c>
      <c r="O209" s="207" t="s">
        <v>977</v>
      </c>
      <c r="P209" s="180"/>
      <c r="Q209" s="180"/>
    </row>
    <row r="210" spans="1:19" ht="13.2" x14ac:dyDescent="0.25">
      <c r="A210" s="1"/>
      <c r="B210" s="48"/>
      <c r="C210" s="49"/>
      <c r="D210" s="48"/>
      <c r="E210" s="48"/>
      <c r="F210" s="50"/>
      <c r="G210" s="122"/>
      <c r="H210" s="150"/>
      <c r="I210" s="201" t="s">
        <v>987</v>
      </c>
      <c r="J210" s="202">
        <v>1</v>
      </c>
      <c r="K210" s="202" t="s">
        <v>120</v>
      </c>
      <c r="L210" s="204">
        <v>10000000</v>
      </c>
      <c r="M210" s="204">
        <f>ROUNDDOWN(J210*L210,-3)</f>
        <v>10000000</v>
      </c>
      <c r="N210" s="375">
        <f>G210-M210</f>
        <v>-10000000</v>
      </c>
      <c r="O210" s="187" t="str">
        <f>IF(AND(ISBLANK(H210),N210&lt;&gt;0),"Rev detil","")</f>
        <v>Rev detil</v>
      </c>
      <c r="P210" s="180"/>
      <c r="Q210" s="180"/>
    </row>
    <row r="211" spans="1:19" ht="13.2" x14ac:dyDescent="0.25">
      <c r="A211" s="1" t="s">
        <v>211</v>
      </c>
      <c r="B211" s="45" t="s">
        <v>525</v>
      </c>
      <c r="C211" s="46" t="s">
        <v>35</v>
      </c>
      <c r="D211" s="45"/>
      <c r="E211" s="45"/>
      <c r="F211" s="47"/>
      <c r="G211" s="121">
        <f>G212</f>
        <v>71534000</v>
      </c>
      <c r="H211" s="149" t="s">
        <v>525</v>
      </c>
      <c r="I211" s="46" t="s">
        <v>35</v>
      </c>
      <c r="J211" s="45"/>
      <c r="K211" s="45"/>
      <c r="L211" s="47"/>
      <c r="M211" s="47">
        <f>M212</f>
        <v>71534000</v>
      </c>
      <c r="N211" s="323">
        <f>N212</f>
        <v>0</v>
      </c>
      <c r="O211" s="207" t="s">
        <v>977</v>
      </c>
      <c r="P211" s="180"/>
      <c r="Q211" s="180"/>
      <c r="S211" s="223" t="s">
        <v>500</v>
      </c>
    </row>
    <row r="212" spans="1:19" ht="26.4" hidden="1" x14ac:dyDescent="0.25">
      <c r="A212" s="1" t="s">
        <v>212</v>
      </c>
      <c r="B212" s="48"/>
      <c r="C212" s="49" t="s">
        <v>659</v>
      </c>
      <c r="D212" s="48">
        <v>14</v>
      </c>
      <c r="E212" s="48" t="s">
        <v>26</v>
      </c>
      <c r="F212" s="50">
        <v>5109636</v>
      </c>
      <c r="G212" s="122">
        <f>ROUNDDOWN(D212*F212,-3)</f>
        <v>71534000</v>
      </c>
      <c r="H212" s="150"/>
      <c r="I212" s="49" t="s">
        <v>659</v>
      </c>
      <c r="J212" s="48">
        <v>14</v>
      </c>
      <c r="K212" s="48" t="s">
        <v>26</v>
      </c>
      <c r="L212" s="50">
        <v>5109636</v>
      </c>
      <c r="M212" s="50">
        <f>ROUNDDOWN(J212*L212,-3)</f>
        <v>71534000</v>
      </c>
      <c r="N212" s="247">
        <f>G212-M212</f>
        <v>0</v>
      </c>
      <c r="O212" s="178" t="str">
        <f>IF(AND(ISBLANK(H212),N212&lt;&gt;0),"Rev","")</f>
        <v/>
      </c>
      <c r="P212" s="180"/>
      <c r="Q212" s="180"/>
    </row>
    <row r="213" spans="1:19" ht="13.2" x14ac:dyDescent="0.25">
      <c r="A213" s="1" t="s">
        <v>213</v>
      </c>
      <c r="B213" s="63" t="s">
        <v>214</v>
      </c>
      <c r="C213" s="64" t="s">
        <v>660</v>
      </c>
      <c r="D213" s="63"/>
      <c r="E213" s="63"/>
      <c r="F213" s="65"/>
      <c r="G213" s="127">
        <f>SUM(G214,G219)</f>
        <v>139554000</v>
      </c>
      <c r="H213" s="155" t="s">
        <v>214</v>
      </c>
      <c r="I213" s="64" t="s">
        <v>660</v>
      </c>
      <c r="J213" s="63"/>
      <c r="K213" s="63"/>
      <c r="L213" s="65"/>
      <c r="M213" s="65">
        <f>SUM(M214,M219)</f>
        <v>187067000</v>
      </c>
      <c r="N213" s="355">
        <f>SUM(N214,N219)</f>
        <v>-47513000</v>
      </c>
      <c r="O213" s="207" t="s">
        <v>977</v>
      </c>
      <c r="P213" s="180" t="s">
        <v>499</v>
      </c>
      <c r="Q213" s="180" t="s">
        <v>501</v>
      </c>
      <c r="S213" s="223"/>
    </row>
    <row r="214" spans="1:19" ht="13.2" x14ac:dyDescent="0.25">
      <c r="A214" s="1" t="s">
        <v>215</v>
      </c>
      <c r="B214" s="45" t="s">
        <v>523</v>
      </c>
      <c r="C214" s="46" t="s">
        <v>24</v>
      </c>
      <c r="D214" s="45"/>
      <c r="E214" s="45"/>
      <c r="F214" s="47"/>
      <c r="G214" s="121">
        <f>SUM(G215:G218)</f>
        <v>23500000</v>
      </c>
      <c r="H214" s="149" t="s">
        <v>523</v>
      </c>
      <c r="I214" s="46" t="s">
        <v>24</v>
      </c>
      <c r="J214" s="45"/>
      <c r="K214" s="45"/>
      <c r="L214" s="47"/>
      <c r="M214" s="47">
        <f>SUM(M215:M218)</f>
        <v>15750000</v>
      </c>
      <c r="N214" s="349">
        <f>SUM(N215:N218)</f>
        <v>7750000</v>
      </c>
      <c r="O214" s="207" t="s">
        <v>977</v>
      </c>
      <c r="P214" s="180"/>
      <c r="Q214" s="180"/>
      <c r="S214" s="223" t="s">
        <v>501</v>
      </c>
    </row>
    <row r="215" spans="1:19" ht="13.2" x14ac:dyDescent="0.25">
      <c r="A215" s="1" t="s">
        <v>216</v>
      </c>
      <c r="B215" s="48"/>
      <c r="C215" s="49" t="s">
        <v>554</v>
      </c>
      <c r="D215" s="48">
        <v>100</v>
      </c>
      <c r="E215" s="48" t="s">
        <v>26</v>
      </c>
      <c r="F215" s="50">
        <v>75000</v>
      </c>
      <c r="G215" s="122">
        <f>ROUNDDOWN(D215*F215,-3)</f>
        <v>7500000</v>
      </c>
      <c r="H215" s="150"/>
      <c r="I215" s="201" t="s">
        <v>554</v>
      </c>
      <c r="J215" s="202">
        <v>50</v>
      </c>
      <c r="K215" s="202" t="s">
        <v>26</v>
      </c>
      <c r="L215" s="204">
        <v>75000</v>
      </c>
      <c r="M215" s="204">
        <f>ROUNDDOWN(J215*L215,-3)</f>
        <v>3750000</v>
      </c>
      <c r="N215" s="375">
        <f>G215-M215</f>
        <v>3750000</v>
      </c>
      <c r="O215" s="187" t="str">
        <f>IF(AND(ISBLANK(H215),N215&lt;&gt;0),"Rev detil","")</f>
        <v>Rev detil</v>
      </c>
      <c r="P215" s="180"/>
      <c r="Q215" s="180"/>
    </row>
    <row r="216" spans="1:19" ht="13.2" x14ac:dyDescent="0.25">
      <c r="A216" s="1" t="s">
        <v>217</v>
      </c>
      <c r="B216" s="48"/>
      <c r="C216" s="49" t="s">
        <v>555</v>
      </c>
      <c r="D216" s="48">
        <v>4</v>
      </c>
      <c r="E216" s="48" t="s">
        <v>120</v>
      </c>
      <c r="F216" s="50">
        <v>1500000</v>
      </c>
      <c r="G216" s="122">
        <f>ROUNDDOWN(D216*F216,-3)</f>
        <v>6000000</v>
      </c>
      <c r="H216" s="150"/>
      <c r="I216" s="201" t="s">
        <v>555</v>
      </c>
      <c r="J216" s="202">
        <v>3</v>
      </c>
      <c r="K216" s="202" t="s">
        <v>120</v>
      </c>
      <c r="L216" s="204">
        <v>1500000</v>
      </c>
      <c r="M216" s="204">
        <f>ROUNDDOWN(J216*L216,-3)</f>
        <v>4500000</v>
      </c>
      <c r="N216" s="376">
        <f>G216-M216</f>
        <v>1500000</v>
      </c>
      <c r="O216" s="207" t="s">
        <v>977</v>
      </c>
      <c r="P216" s="180"/>
      <c r="Q216" s="180"/>
    </row>
    <row r="217" spans="1:19" ht="13.2" x14ac:dyDescent="0.25">
      <c r="A217" s="1" t="s">
        <v>218</v>
      </c>
      <c r="B217" s="48"/>
      <c r="C217" s="49" t="s">
        <v>556</v>
      </c>
      <c r="D217" s="48">
        <v>4</v>
      </c>
      <c r="E217" s="48" t="s">
        <v>120</v>
      </c>
      <c r="F217" s="50">
        <v>1500000</v>
      </c>
      <c r="G217" s="122">
        <f>ROUNDDOWN(D217*F217,-3)</f>
        <v>6000000</v>
      </c>
      <c r="H217" s="150"/>
      <c r="I217" s="201" t="s">
        <v>556</v>
      </c>
      <c r="J217" s="202">
        <v>3</v>
      </c>
      <c r="K217" s="202" t="s">
        <v>120</v>
      </c>
      <c r="L217" s="204">
        <v>1500000</v>
      </c>
      <c r="M217" s="204">
        <f>ROUNDDOWN(J217*L217,-3)</f>
        <v>4500000</v>
      </c>
      <c r="N217" s="376">
        <f>G217-M217</f>
        <v>1500000</v>
      </c>
      <c r="O217" s="207" t="s">
        <v>977</v>
      </c>
      <c r="P217" s="180"/>
      <c r="Q217" s="180"/>
    </row>
    <row r="218" spans="1:19" ht="13.2" x14ac:dyDescent="0.25">
      <c r="A218" s="1" t="s">
        <v>219</v>
      </c>
      <c r="B218" s="48"/>
      <c r="C218" s="49" t="s">
        <v>557</v>
      </c>
      <c r="D218" s="48">
        <v>4</v>
      </c>
      <c r="E218" s="48" t="s">
        <v>120</v>
      </c>
      <c r="F218" s="50">
        <v>1000000</v>
      </c>
      <c r="G218" s="122">
        <f>ROUNDDOWN(D218*F218,-3)</f>
        <v>4000000</v>
      </c>
      <c r="H218" s="150"/>
      <c r="I218" s="201" t="s">
        <v>557</v>
      </c>
      <c r="J218" s="202">
        <v>3</v>
      </c>
      <c r="K218" s="202" t="s">
        <v>120</v>
      </c>
      <c r="L218" s="204">
        <v>1000000</v>
      </c>
      <c r="M218" s="204">
        <f>ROUNDDOWN(J218*L218,-3)</f>
        <v>3000000</v>
      </c>
      <c r="N218" s="376">
        <f>G218-M218</f>
        <v>1000000</v>
      </c>
      <c r="O218" s="207" t="s">
        <v>977</v>
      </c>
      <c r="P218" s="180"/>
      <c r="Q218" s="180"/>
    </row>
    <row r="219" spans="1:19" ht="13.2" x14ac:dyDescent="0.25">
      <c r="A219" s="1" t="s">
        <v>220</v>
      </c>
      <c r="B219" s="45" t="s">
        <v>525</v>
      </c>
      <c r="C219" s="46" t="s">
        <v>35</v>
      </c>
      <c r="D219" s="45"/>
      <c r="E219" s="45"/>
      <c r="F219" s="47"/>
      <c r="G219" s="121">
        <f>G220</f>
        <v>116054000</v>
      </c>
      <c r="H219" s="149" t="s">
        <v>525</v>
      </c>
      <c r="I219" s="46" t="s">
        <v>35</v>
      </c>
      <c r="J219" s="45"/>
      <c r="K219" s="45"/>
      <c r="L219" s="47"/>
      <c r="M219" s="47">
        <f>M220</f>
        <v>171317000</v>
      </c>
      <c r="N219" s="349">
        <f>N220</f>
        <v>-55263000</v>
      </c>
      <c r="O219" s="207" t="s">
        <v>977</v>
      </c>
      <c r="P219" s="180"/>
      <c r="Q219" s="180"/>
      <c r="S219" s="223" t="s">
        <v>501</v>
      </c>
    </row>
    <row r="220" spans="1:19" ht="26.4" x14ac:dyDescent="0.25">
      <c r="A220" s="1" t="s">
        <v>221</v>
      </c>
      <c r="B220" s="48"/>
      <c r="C220" s="49" t="s">
        <v>661</v>
      </c>
      <c r="D220" s="48">
        <v>21</v>
      </c>
      <c r="E220" s="48" t="s">
        <v>26</v>
      </c>
      <c r="F220" s="50">
        <v>5526381</v>
      </c>
      <c r="G220" s="122">
        <f>ROUNDDOWN(D220*F220,-3)</f>
        <v>116054000</v>
      </c>
      <c r="H220" s="150"/>
      <c r="I220" s="201" t="s">
        <v>1024</v>
      </c>
      <c r="J220" s="202">
        <v>31</v>
      </c>
      <c r="K220" s="202" t="s">
        <v>26</v>
      </c>
      <c r="L220" s="204">
        <v>5526381</v>
      </c>
      <c r="M220" s="204">
        <f>ROUNDDOWN(J220*L220,-3)</f>
        <v>171317000</v>
      </c>
      <c r="N220" s="375">
        <f>G220-M220</f>
        <v>-55263000</v>
      </c>
      <c r="O220" s="187" t="str">
        <f>IF(AND(ISBLANK(H220),N220&lt;&gt;0),"Rev detil","")</f>
        <v>Rev detil</v>
      </c>
      <c r="P220" s="180"/>
      <c r="Q220" s="180"/>
    </row>
    <row r="221" spans="1:19" ht="13.2" x14ac:dyDescent="0.25">
      <c r="A221" s="1" t="s">
        <v>222</v>
      </c>
      <c r="B221" s="63" t="s">
        <v>223</v>
      </c>
      <c r="C221" s="64" t="s">
        <v>662</v>
      </c>
      <c r="D221" s="63"/>
      <c r="E221" s="63"/>
      <c r="F221" s="65"/>
      <c r="G221" s="127">
        <f>SUM(G222,G227)</f>
        <v>50000000</v>
      </c>
      <c r="H221" s="155" t="s">
        <v>223</v>
      </c>
      <c r="I221" s="64" t="s">
        <v>662</v>
      </c>
      <c r="J221" s="63"/>
      <c r="K221" s="63"/>
      <c r="L221" s="65"/>
      <c r="M221" s="65">
        <f>SUM(M222,M227)</f>
        <v>50000000</v>
      </c>
      <c r="N221" s="327">
        <f>SUM(N222,N227)</f>
        <v>0</v>
      </c>
      <c r="O221" s="207" t="s">
        <v>977</v>
      </c>
      <c r="P221" s="180" t="s">
        <v>507</v>
      </c>
      <c r="Q221" s="180" t="s">
        <v>509</v>
      </c>
      <c r="S221" s="223"/>
    </row>
    <row r="222" spans="1:19" ht="13.2" hidden="1" x14ac:dyDescent="0.25">
      <c r="A222" s="1" t="s">
        <v>224</v>
      </c>
      <c r="B222" s="51" t="s">
        <v>523</v>
      </c>
      <c r="C222" s="52" t="s">
        <v>24</v>
      </c>
      <c r="D222" s="51"/>
      <c r="E222" s="51"/>
      <c r="F222" s="53"/>
      <c r="G222" s="123">
        <f>SUM(G223:G226)</f>
        <v>15500000</v>
      </c>
      <c r="H222" s="151" t="s">
        <v>523</v>
      </c>
      <c r="I222" s="52" t="s">
        <v>24</v>
      </c>
      <c r="J222" s="51"/>
      <c r="K222" s="51"/>
      <c r="L222" s="53"/>
      <c r="M222" s="53">
        <f>SUM(M223:M226)</f>
        <v>15500000</v>
      </c>
      <c r="N222" s="324">
        <f>SUM(N223:N226)</f>
        <v>0</v>
      </c>
      <c r="O222" s="209"/>
      <c r="P222" s="180"/>
      <c r="Q222" s="180"/>
      <c r="S222" s="180" t="s">
        <v>509</v>
      </c>
    </row>
    <row r="223" spans="1:19" ht="13.2" hidden="1" x14ac:dyDescent="0.25">
      <c r="A223" s="1" t="s">
        <v>225</v>
      </c>
      <c r="B223" s="48"/>
      <c r="C223" s="49" t="s">
        <v>554</v>
      </c>
      <c r="D223" s="48">
        <v>100</v>
      </c>
      <c r="E223" s="48" t="s">
        <v>26</v>
      </c>
      <c r="F223" s="50">
        <v>75000</v>
      </c>
      <c r="G223" s="122">
        <f>ROUNDDOWN(D223*F223,-3)</f>
        <v>7500000</v>
      </c>
      <c r="H223" s="150"/>
      <c r="I223" s="49" t="s">
        <v>554</v>
      </c>
      <c r="J223" s="48">
        <v>100</v>
      </c>
      <c r="K223" s="48" t="s">
        <v>26</v>
      </c>
      <c r="L223" s="50">
        <v>75000</v>
      </c>
      <c r="M223" s="50">
        <f>ROUNDDOWN(J223*L223,-3)</f>
        <v>7500000</v>
      </c>
      <c r="N223" s="247">
        <f>G223-M223</f>
        <v>0</v>
      </c>
      <c r="O223" s="178" t="str">
        <f>IF(AND(ISBLANK(H223),N223&lt;&gt;0),"Rev","")</f>
        <v/>
      </c>
      <c r="P223" s="180"/>
      <c r="Q223" s="180"/>
    </row>
    <row r="224" spans="1:19" ht="13.2" hidden="1" x14ac:dyDescent="0.25">
      <c r="A224" s="1" t="s">
        <v>226</v>
      </c>
      <c r="B224" s="48"/>
      <c r="C224" s="49" t="s">
        <v>555</v>
      </c>
      <c r="D224" s="48">
        <v>2</v>
      </c>
      <c r="E224" s="48" t="s">
        <v>120</v>
      </c>
      <c r="F224" s="50">
        <v>1500000</v>
      </c>
      <c r="G224" s="122">
        <f>ROUNDDOWN(D224*F224,-3)</f>
        <v>3000000</v>
      </c>
      <c r="H224" s="150"/>
      <c r="I224" s="49" t="s">
        <v>555</v>
      </c>
      <c r="J224" s="48">
        <v>2</v>
      </c>
      <c r="K224" s="48" t="s">
        <v>120</v>
      </c>
      <c r="L224" s="50">
        <v>1500000</v>
      </c>
      <c r="M224" s="50">
        <f>ROUNDDOWN(J224*L224,-3)</f>
        <v>3000000</v>
      </c>
      <c r="N224" s="247">
        <f>G224-M224</f>
        <v>0</v>
      </c>
      <c r="O224" s="178" t="str">
        <f>IF(AND(ISBLANK(H224),N224&lt;&gt;0),"Rev","")</f>
        <v/>
      </c>
      <c r="P224" s="180"/>
      <c r="Q224" s="180"/>
    </row>
    <row r="225" spans="1:19" ht="13.2" hidden="1" x14ac:dyDescent="0.25">
      <c r="A225" s="1" t="s">
        <v>227</v>
      </c>
      <c r="B225" s="48"/>
      <c r="C225" s="49" t="s">
        <v>556</v>
      </c>
      <c r="D225" s="48">
        <v>2</v>
      </c>
      <c r="E225" s="48" t="s">
        <v>120</v>
      </c>
      <c r="F225" s="50">
        <v>1500000</v>
      </c>
      <c r="G225" s="122">
        <f>ROUNDDOWN(D225*F225,-3)</f>
        <v>3000000</v>
      </c>
      <c r="H225" s="150"/>
      <c r="I225" s="49" t="s">
        <v>556</v>
      </c>
      <c r="J225" s="48">
        <v>2</v>
      </c>
      <c r="K225" s="48" t="s">
        <v>120</v>
      </c>
      <c r="L225" s="50">
        <v>1500000</v>
      </c>
      <c r="M225" s="50">
        <f>ROUNDDOWN(J225*L225,-3)</f>
        <v>3000000</v>
      </c>
      <c r="N225" s="247">
        <f>G225-M225</f>
        <v>0</v>
      </c>
      <c r="O225" s="178" t="str">
        <f>IF(AND(ISBLANK(H225),N225&lt;&gt;0),"Rev","")</f>
        <v/>
      </c>
      <c r="P225" s="180"/>
      <c r="Q225" s="180"/>
    </row>
    <row r="226" spans="1:19" ht="13.2" hidden="1" x14ac:dyDescent="0.25">
      <c r="A226" s="1" t="s">
        <v>228</v>
      </c>
      <c r="B226" s="48"/>
      <c r="C226" s="49" t="s">
        <v>557</v>
      </c>
      <c r="D226" s="48">
        <v>2</v>
      </c>
      <c r="E226" s="48" t="s">
        <v>120</v>
      </c>
      <c r="F226" s="50">
        <v>1000000</v>
      </c>
      <c r="G226" s="122">
        <f>ROUNDDOWN(D226*F226,-3)</f>
        <v>2000000</v>
      </c>
      <c r="H226" s="150"/>
      <c r="I226" s="49" t="s">
        <v>557</v>
      </c>
      <c r="J226" s="48">
        <v>2</v>
      </c>
      <c r="K226" s="48" t="s">
        <v>120</v>
      </c>
      <c r="L226" s="50">
        <v>1000000</v>
      </c>
      <c r="M226" s="50">
        <f>ROUNDDOWN(J226*L226,-3)</f>
        <v>2000000</v>
      </c>
      <c r="N226" s="247">
        <f>G226-M226</f>
        <v>0</v>
      </c>
      <c r="O226" s="178" t="str">
        <f>IF(AND(ISBLANK(H226),N226&lt;&gt;0),"Rev","")</f>
        <v/>
      </c>
      <c r="P226" s="180"/>
      <c r="Q226" s="180"/>
    </row>
    <row r="227" spans="1:19" ht="13.2" hidden="1" x14ac:dyDescent="0.25">
      <c r="A227" s="1" t="s">
        <v>229</v>
      </c>
      <c r="B227" s="45" t="s">
        <v>525</v>
      </c>
      <c r="C227" s="46" t="s">
        <v>35</v>
      </c>
      <c r="D227" s="45"/>
      <c r="E227" s="45"/>
      <c r="F227" s="47"/>
      <c r="G227" s="121">
        <f>G228</f>
        <v>34500000</v>
      </c>
      <c r="H227" s="149" t="s">
        <v>525</v>
      </c>
      <c r="I227" s="46" t="s">
        <v>35</v>
      </c>
      <c r="J227" s="45"/>
      <c r="K227" s="45"/>
      <c r="L227" s="47"/>
      <c r="M227" s="47">
        <f>M228</f>
        <v>34500000</v>
      </c>
      <c r="N227" s="323">
        <f>N228</f>
        <v>0</v>
      </c>
      <c r="O227" s="208"/>
      <c r="P227" s="180"/>
      <c r="Q227" s="180"/>
      <c r="S227" s="180" t="s">
        <v>509</v>
      </c>
    </row>
    <row r="228" spans="1:19" ht="13.2" hidden="1" x14ac:dyDescent="0.25">
      <c r="A228" s="1" t="s">
        <v>230</v>
      </c>
      <c r="B228" s="48"/>
      <c r="C228" s="49" t="s">
        <v>663</v>
      </c>
      <c r="D228" s="48">
        <v>6</v>
      </c>
      <c r="E228" s="48" t="s">
        <v>26</v>
      </c>
      <c r="F228" s="50">
        <v>5750000</v>
      </c>
      <c r="G228" s="122">
        <f>ROUNDDOWN(D228*F228,-3)</f>
        <v>34500000</v>
      </c>
      <c r="H228" s="150"/>
      <c r="I228" s="49" t="s">
        <v>663</v>
      </c>
      <c r="J228" s="48">
        <v>6</v>
      </c>
      <c r="K228" s="48" t="s">
        <v>26</v>
      </c>
      <c r="L228" s="50">
        <v>5750000</v>
      </c>
      <c r="M228" s="50">
        <f>ROUNDDOWN(J228*L228,-3)</f>
        <v>34500000</v>
      </c>
      <c r="N228" s="247">
        <f>G228-M228</f>
        <v>0</v>
      </c>
      <c r="O228" s="178" t="str">
        <f>IF(AND(ISBLANK(H228),N228&lt;&gt;0),"Rev","")</f>
        <v/>
      </c>
      <c r="P228" s="180"/>
      <c r="Q228" s="180"/>
    </row>
    <row r="229" spans="1:19" ht="13.2" x14ac:dyDescent="0.25">
      <c r="A229" s="1" t="s">
        <v>994</v>
      </c>
      <c r="B229" s="48"/>
      <c r="C229" s="49"/>
      <c r="D229" s="48"/>
      <c r="E229" s="48"/>
      <c r="F229" s="50"/>
      <c r="G229" s="122"/>
      <c r="H229" s="155" t="s">
        <v>957</v>
      </c>
      <c r="I229" s="64" t="s">
        <v>964</v>
      </c>
      <c r="J229" s="63"/>
      <c r="K229" s="63"/>
      <c r="L229" s="65"/>
      <c r="M229" s="65">
        <f>SUM(M230,M237,M239,M241,M235)</f>
        <v>264810000</v>
      </c>
      <c r="N229" s="355">
        <f>SUM(N230,N237,N239,N241,N235)</f>
        <v>-264810000</v>
      </c>
      <c r="O229" s="207" t="s">
        <v>977</v>
      </c>
      <c r="P229" s="180" t="s">
        <v>505</v>
      </c>
      <c r="Q229" s="180" t="s">
        <v>506</v>
      </c>
      <c r="S229" s="223"/>
    </row>
    <row r="230" spans="1:19" ht="13.2" x14ac:dyDescent="0.25">
      <c r="A230" s="1" t="s">
        <v>995</v>
      </c>
      <c r="B230" s="48"/>
      <c r="C230" s="49"/>
      <c r="D230" s="48"/>
      <c r="E230" s="48"/>
      <c r="F230" s="50"/>
      <c r="G230" s="122"/>
      <c r="H230" s="151">
        <v>521211</v>
      </c>
      <c r="I230" s="52" t="s">
        <v>24</v>
      </c>
      <c r="J230" s="51"/>
      <c r="K230" s="51"/>
      <c r="L230" s="53"/>
      <c r="M230" s="53">
        <f>SUM(M231:M234)</f>
        <v>49500000</v>
      </c>
      <c r="N230" s="352">
        <f>SUM(N231:N234)</f>
        <v>-49500000</v>
      </c>
      <c r="O230" s="207" t="s">
        <v>977</v>
      </c>
      <c r="P230" s="180"/>
      <c r="Q230" s="180"/>
      <c r="R230" s="4" t="s">
        <v>131</v>
      </c>
      <c r="S230" s="223" t="s">
        <v>506</v>
      </c>
    </row>
    <row r="231" spans="1:19" ht="13.2" x14ac:dyDescent="0.25">
      <c r="A231" s="1"/>
      <c r="B231" s="48"/>
      <c r="C231" s="49"/>
      <c r="D231" s="48"/>
      <c r="E231" s="48"/>
      <c r="F231" s="50"/>
      <c r="G231" s="122"/>
      <c r="H231" s="150"/>
      <c r="I231" s="201" t="s">
        <v>965</v>
      </c>
      <c r="J231" s="202">
        <v>65</v>
      </c>
      <c r="K231" s="202" t="s">
        <v>120</v>
      </c>
      <c r="L231" s="204">
        <v>700000</v>
      </c>
      <c r="M231" s="204">
        <f>ROUNDDOWN(J231*L231,-3)</f>
        <v>45500000</v>
      </c>
      <c r="N231" s="375">
        <f t="shared" ref="N231:N236" si="4">G231-M231</f>
        <v>-45500000</v>
      </c>
      <c r="O231" s="187" t="str">
        <f>IF(AND(ISBLANK(H231),N231&lt;&gt;0),"Rev detil","")</f>
        <v>Rev detil</v>
      </c>
      <c r="P231" s="180"/>
      <c r="Q231" s="180"/>
    </row>
    <row r="232" spans="1:19" ht="13.2" x14ac:dyDescent="0.25">
      <c r="A232" s="1"/>
      <c r="B232" s="48"/>
      <c r="C232" s="49"/>
      <c r="D232" s="48"/>
      <c r="E232" s="48"/>
      <c r="F232" s="50"/>
      <c r="G232" s="122"/>
      <c r="H232" s="150"/>
      <c r="I232" s="201" t="s">
        <v>562</v>
      </c>
      <c r="J232" s="202">
        <v>1</v>
      </c>
      <c r="K232" s="202" t="s">
        <v>120</v>
      </c>
      <c r="L232" s="204">
        <v>1500000</v>
      </c>
      <c r="M232" s="204">
        <f>ROUNDDOWN(J232*L232,-3)</f>
        <v>1500000</v>
      </c>
      <c r="N232" s="375">
        <f t="shared" si="4"/>
        <v>-1500000</v>
      </c>
      <c r="O232" s="187" t="str">
        <f>IF(AND(ISBLANK(H232),N232&lt;&gt;0),"Rev detil","")</f>
        <v>Rev detil</v>
      </c>
      <c r="P232" s="180"/>
      <c r="Q232" s="180"/>
    </row>
    <row r="233" spans="1:19" ht="13.2" x14ac:dyDescent="0.25">
      <c r="A233" s="1"/>
      <c r="B233" s="48"/>
      <c r="C233" s="49"/>
      <c r="D233" s="48"/>
      <c r="E233" s="48"/>
      <c r="F233" s="50"/>
      <c r="G233" s="122"/>
      <c r="H233" s="150"/>
      <c r="I233" s="201" t="s">
        <v>563</v>
      </c>
      <c r="J233" s="202">
        <v>1</v>
      </c>
      <c r="K233" s="202" t="s">
        <v>120</v>
      </c>
      <c r="L233" s="204">
        <v>1000000</v>
      </c>
      <c r="M233" s="204">
        <f>ROUNDDOWN(J233*L233,-3)</f>
        <v>1000000</v>
      </c>
      <c r="N233" s="375">
        <f t="shared" si="4"/>
        <v>-1000000</v>
      </c>
      <c r="O233" s="187" t="str">
        <f>IF(AND(ISBLANK(H233),N233&lt;&gt;0),"Rev detil","")</f>
        <v>Rev detil</v>
      </c>
      <c r="P233" s="180"/>
      <c r="Q233" s="180"/>
    </row>
    <row r="234" spans="1:19" ht="13.2" x14ac:dyDescent="0.25">
      <c r="A234" s="1"/>
      <c r="B234" s="48"/>
      <c r="C234" s="49"/>
      <c r="D234" s="48"/>
      <c r="E234" s="48"/>
      <c r="F234" s="50"/>
      <c r="G234" s="122"/>
      <c r="H234" s="150"/>
      <c r="I234" s="201" t="s">
        <v>643</v>
      </c>
      <c r="J234" s="202">
        <v>1</v>
      </c>
      <c r="K234" s="202" t="s">
        <v>120</v>
      </c>
      <c r="L234" s="204">
        <v>1500000</v>
      </c>
      <c r="M234" s="204">
        <f>ROUNDDOWN(J234*L234,-3)</f>
        <v>1500000</v>
      </c>
      <c r="N234" s="375">
        <f t="shared" si="4"/>
        <v>-1500000</v>
      </c>
      <c r="O234" s="187" t="str">
        <f>IF(AND(ISBLANK(H234),N234&lt;&gt;0),"Rev detil","")</f>
        <v>Rev detil</v>
      </c>
      <c r="P234" s="180"/>
      <c r="Q234" s="180"/>
    </row>
    <row r="235" spans="1:19" ht="13.2" x14ac:dyDescent="0.25">
      <c r="A235" s="1"/>
      <c r="B235" s="48"/>
      <c r="C235" s="49"/>
      <c r="D235" s="48"/>
      <c r="E235" s="48"/>
      <c r="F235" s="50"/>
      <c r="G235" s="122"/>
      <c r="H235" s="151" t="s">
        <v>532</v>
      </c>
      <c r="I235" s="52" t="s">
        <v>159</v>
      </c>
      <c r="J235" s="362"/>
      <c r="K235" s="362"/>
      <c r="L235" s="363"/>
      <c r="M235" s="370">
        <f>M236</f>
        <v>32960000</v>
      </c>
      <c r="N235" s="372">
        <f t="shared" si="4"/>
        <v>-32960000</v>
      </c>
      <c r="O235" s="207" t="s">
        <v>977</v>
      </c>
      <c r="P235" s="180"/>
      <c r="Q235" s="180"/>
      <c r="R235" s="4" t="s">
        <v>131</v>
      </c>
      <c r="S235" s="223" t="s">
        <v>506</v>
      </c>
    </row>
    <row r="236" spans="1:19" ht="13.2" x14ac:dyDescent="0.25">
      <c r="A236" s="1"/>
      <c r="B236" s="48"/>
      <c r="C236" s="49"/>
      <c r="D236" s="48"/>
      <c r="E236" s="48"/>
      <c r="F236" s="50"/>
      <c r="G236" s="122"/>
      <c r="H236" s="150"/>
      <c r="I236" s="201" t="s">
        <v>1029</v>
      </c>
      <c r="J236" s="202">
        <v>8</v>
      </c>
      <c r="K236" s="202" t="s">
        <v>1028</v>
      </c>
      <c r="L236" s="204">
        <v>4120000</v>
      </c>
      <c r="M236" s="204">
        <f>ROUNDDOWN(J236*L236,-3)</f>
        <v>32960000</v>
      </c>
      <c r="N236" s="375">
        <f t="shared" si="4"/>
        <v>-32960000</v>
      </c>
      <c r="O236" s="187" t="str">
        <f>IF(AND(ISBLANK(H236),N236&lt;&gt;0),"Rev detil","")</f>
        <v>Rev detil</v>
      </c>
      <c r="P236" s="180"/>
      <c r="Q236" s="180"/>
    </row>
    <row r="237" spans="1:19" ht="13.2" x14ac:dyDescent="0.25">
      <c r="A237" s="1" t="s">
        <v>996</v>
      </c>
      <c r="B237" s="48"/>
      <c r="C237" s="49"/>
      <c r="D237" s="48"/>
      <c r="E237" s="48"/>
      <c r="F237" s="50"/>
      <c r="G237" s="122"/>
      <c r="H237" s="149">
        <v>522191</v>
      </c>
      <c r="I237" s="46" t="s">
        <v>185</v>
      </c>
      <c r="J237" s="45"/>
      <c r="K237" s="45"/>
      <c r="L237" s="47"/>
      <c r="M237" s="47">
        <f>M238</f>
        <v>95000000</v>
      </c>
      <c r="N237" s="349">
        <f>N238</f>
        <v>-95000000</v>
      </c>
      <c r="O237" s="207" t="s">
        <v>977</v>
      </c>
      <c r="P237" s="180"/>
      <c r="Q237" s="180"/>
      <c r="R237" s="4" t="s">
        <v>131</v>
      </c>
      <c r="S237" s="223" t="s">
        <v>506</v>
      </c>
    </row>
    <row r="238" spans="1:19" ht="13.2" x14ac:dyDescent="0.25">
      <c r="A238" s="1"/>
      <c r="B238" s="48"/>
      <c r="C238" s="49"/>
      <c r="D238" s="48"/>
      <c r="E238" s="48"/>
      <c r="F238" s="50"/>
      <c r="G238" s="122"/>
      <c r="H238" s="150"/>
      <c r="I238" s="201" t="s">
        <v>1030</v>
      </c>
      <c r="J238" s="202">
        <v>2</v>
      </c>
      <c r="K238" s="202" t="s">
        <v>120</v>
      </c>
      <c r="L238" s="204">
        <v>47500000</v>
      </c>
      <c r="M238" s="204">
        <f>ROUNDDOWN(J238*L238,-3)</f>
        <v>95000000</v>
      </c>
      <c r="N238" s="375">
        <f>G238-M238</f>
        <v>-95000000</v>
      </c>
      <c r="O238" s="187" t="str">
        <f>IF(AND(ISBLANK(H238),N238&lt;&gt;0),"Rev detil","")</f>
        <v>Rev detil</v>
      </c>
      <c r="P238" s="371"/>
      <c r="Q238" s="180"/>
    </row>
    <row r="239" spans="1:19" ht="13.2" x14ac:dyDescent="0.25">
      <c r="A239" s="1" t="s">
        <v>997</v>
      </c>
      <c r="B239" s="48"/>
      <c r="C239" s="49"/>
      <c r="D239" s="48"/>
      <c r="E239" s="48"/>
      <c r="F239" s="50"/>
      <c r="G239" s="122"/>
      <c r="H239" s="149">
        <v>524111</v>
      </c>
      <c r="I239" s="46" t="s">
        <v>35</v>
      </c>
      <c r="J239" s="48"/>
      <c r="K239" s="48"/>
      <c r="L239" s="50"/>
      <c r="M239" s="47">
        <f>M240</f>
        <v>4800000</v>
      </c>
      <c r="N239" s="349">
        <f>N240</f>
        <v>-4800000</v>
      </c>
      <c r="O239" s="207" t="s">
        <v>977</v>
      </c>
      <c r="P239" s="180"/>
      <c r="Q239" s="180"/>
      <c r="R239" s="4" t="s">
        <v>131</v>
      </c>
      <c r="S239" s="223" t="s">
        <v>506</v>
      </c>
    </row>
    <row r="240" spans="1:19" ht="13.2" x14ac:dyDescent="0.25">
      <c r="A240" s="1"/>
      <c r="B240" s="48"/>
      <c r="C240" s="49"/>
      <c r="D240" s="48"/>
      <c r="E240" s="48"/>
      <c r="F240" s="50"/>
      <c r="G240" s="122"/>
      <c r="H240" s="150"/>
      <c r="I240" s="201" t="s">
        <v>967</v>
      </c>
      <c r="J240" s="202">
        <v>6</v>
      </c>
      <c r="K240" s="202" t="s">
        <v>26</v>
      </c>
      <c r="L240" s="204">
        <v>800000</v>
      </c>
      <c r="M240" s="204">
        <f>ROUNDDOWN(J240*L240,-3)</f>
        <v>4800000</v>
      </c>
      <c r="N240" s="375">
        <f>G240-M240</f>
        <v>-4800000</v>
      </c>
      <c r="O240" s="187" t="str">
        <f>IF(AND(ISBLANK(H240),N240&lt;&gt;0),"Rev detil","")</f>
        <v>Rev detil</v>
      </c>
      <c r="P240" s="180"/>
      <c r="Q240" s="180"/>
    </row>
    <row r="241" spans="1:19" ht="13.2" x14ac:dyDescent="0.25">
      <c r="A241" s="1" t="s">
        <v>998</v>
      </c>
      <c r="B241" s="48"/>
      <c r="C241" s="49"/>
      <c r="D241" s="48"/>
      <c r="E241" s="48"/>
      <c r="F241" s="50"/>
      <c r="G241" s="122"/>
      <c r="H241" s="151" t="s">
        <v>529</v>
      </c>
      <c r="I241" s="52" t="s">
        <v>477</v>
      </c>
      <c r="J241" s="51"/>
      <c r="K241" s="51"/>
      <c r="L241" s="53"/>
      <c r="M241" s="53">
        <f>SUM(M242:M243)</f>
        <v>82550000</v>
      </c>
      <c r="N241" s="352">
        <f>SUM(N242:N243)</f>
        <v>-82550000</v>
      </c>
      <c r="O241" s="207" t="s">
        <v>977</v>
      </c>
      <c r="P241" s="180"/>
      <c r="Q241" s="180"/>
      <c r="R241" s="4" t="s">
        <v>131</v>
      </c>
      <c r="S241" s="223" t="s">
        <v>506</v>
      </c>
    </row>
    <row r="242" spans="1:19" ht="13.2" x14ac:dyDescent="0.25">
      <c r="A242" s="1"/>
      <c r="B242" s="48"/>
      <c r="C242" s="49"/>
      <c r="D242" s="48"/>
      <c r="E242" s="48"/>
      <c r="F242" s="50"/>
      <c r="G242" s="122"/>
      <c r="H242" s="150"/>
      <c r="I242" s="201" t="s">
        <v>968</v>
      </c>
      <c r="J242" s="202">
        <v>65</v>
      </c>
      <c r="K242" s="202" t="s">
        <v>479</v>
      </c>
      <c r="L242" s="204">
        <v>820000</v>
      </c>
      <c r="M242" s="204">
        <f>ROUNDDOWN(J242*L242,-3)</f>
        <v>53300000</v>
      </c>
      <c r="N242" s="375">
        <f>G242-M242</f>
        <v>-53300000</v>
      </c>
      <c r="O242" s="187" t="str">
        <f>IF(AND(ISBLANK(H242),N242&lt;&gt;0),"Rev detil","")</f>
        <v>Rev detil</v>
      </c>
      <c r="P242" s="180"/>
      <c r="Q242" s="180"/>
    </row>
    <row r="243" spans="1:19" ht="13.2" x14ac:dyDescent="0.25">
      <c r="A243" s="1"/>
      <c r="B243" s="48"/>
      <c r="C243" s="49"/>
      <c r="D243" s="48"/>
      <c r="E243" s="48"/>
      <c r="F243" s="50"/>
      <c r="G243" s="122"/>
      <c r="H243" s="150"/>
      <c r="I243" s="201" t="s">
        <v>1031</v>
      </c>
      <c r="J243" s="202">
        <f>65*3</f>
        <v>195</v>
      </c>
      <c r="K243" s="202" t="s">
        <v>479</v>
      </c>
      <c r="L243" s="204">
        <v>150000</v>
      </c>
      <c r="M243" s="204">
        <f>ROUNDDOWN(J243*L243,-3)</f>
        <v>29250000</v>
      </c>
      <c r="N243" s="375">
        <f>G243-M243</f>
        <v>-29250000</v>
      </c>
      <c r="O243" s="187" t="str">
        <f>IF(AND(ISBLANK(H243),N243&lt;&gt;0),"Rev detil","")</f>
        <v>Rev detil</v>
      </c>
      <c r="P243" s="180"/>
      <c r="Q243" s="180"/>
    </row>
    <row r="244" spans="1:19" ht="13.2" x14ac:dyDescent="0.25">
      <c r="A244" s="1" t="s">
        <v>999</v>
      </c>
      <c r="B244" s="48"/>
      <c r="C244" s="49"/>
      <c r="D244" s="48"/>
      <c r="E244" s="48"/>
      <c r="F244" s="50"/>
      <c r="G244" s="122"/>
      <c r="H244" s="155" t="s">
        <v>963</v>
      </c>
      <c r="I244" s="64" t="s">
        <v>958</v>
      </c>
      <c r="J244" s="63"/>
      <c r="K244" s="63"/>
      <c r="L244" s="65"/>
      <c r="M244" s="65">
        <f>SUM(M245,M250,M252)</f>
        <v>158755000</v>
      </c>
      <c r="N244" s="355">
        <f>SUM(N245,N250,N252)</f>
        <v>-158755000</v>
      </c>
      <c r="O244" s="207" t="s">
        <v>977</v>
      </c>
      <c r="P244" s="180" t="s">
        <v>499</v>
      </c>
      <c r="Q244" s="180" t="s">
        <v>500</v>
      </c>
      <c r="S244" s="223"/>
    </row>
    <row r="245" spans="1:19" ht="13.2" x14ac:dyDescent="0.25">
      <c r="A245" s="1" t="s">
        <v>1000</v>
      </c>
      <c r="B245" s="48"/>
      <c r="C245" s="49"/>
      <c r="D245" s="48"/>
      <c r="E245" s="48"/>
      <c r="F245" s="50"/>
      <c r="G245" s="122"/>
      <c r="H245" s="151">
        <v>521211</v>
      </c>
      <c r="I245" s="52" t="s">
        <v>24</v>
      </c>
      <c r="J245" s="51"/>
      <c r="K245" s="51"/>
      <c r="L245" s="53"/>
      <c r="M245" s="53">
        <f>SUM(M246:M249)</f>
        <v>7250000</v>
      </c>
      <c r="N245" s="352">
        <f>SUM(N246:N249)</f>
        <v>-7250000</v>
      </c>
      <c r="O245" s="207" t="s">
        <v>977</v>
      </c>
      <c r="P245" s="180"/>
      <c r="Q245" s="180"/>
      <c r="S245" s="223" t="s">
        <v>500</v>
      </c>
    </row>
    <row r="246" spans="1:19" ht="13.2" x14ac:dyDescent="0.25">
      <c r="A246" s="1"/>
      <c r="B246" s="48"/>
      <c r="C246" s="49"/>
      <c r="D246" s="48"/>
      <c r="E246" s="48"/>
      <c r="F246" s="50"/>
      <c r="G246" s="122"/>
      <c r="H246" s="150"/>
      <c r="I246" s="201" t="s">
        <v>554</v>
      </c>
      <c r="J246" s="202">
        <v>50</v>
      </c>
      <c r="K246" s="202" t="s">
        <v>26</v>
      </c>
      <c r="L246" s="204">
        <v>75000</v>
      </c>
      <c r="M246" s="204">
        <f>ROUNDDOWN(J246*L246,-3)</f>
        <v>3750000</v>
      </c>
      <c r="N246" s="375">
        <f>G246-M246</f>
        <v>-3750000</v>
      </c>
      <c r="O246" s="187" t="str">
        <f>IF(AND(ISBLANK(H246),N246&lt;&gt;0),"Rev detil","")</f>
        <v>Rev detil</v>
      </c>
      <c r="P246" s="180"/>
      <c r="Q246" s="180"/>
    </row>
    <row r="247" spans="1:19" ht="13.2" x14ac:dyDescent="0.25">
      <c r="A247" s="1"/>
      <c r="B247" s="48"/>
      <c r="C247" s="49"/>
      <c r="D247" s="48"/>
      <c r="E247" s="48"/>
      <c r="F247" s="50"/>
      <c r="G247" s="122"/>
      <c r="H247" s="150"/>
      <c r="I247" s="201" t="s">
        <v>892</v>
      </c>
      <c r="J247" s="202">
        <v>1</v>
      </c>
      <c r="K247" s="202" t="s">
        <v>120</v>
      </c>
      <c r="L247" s="204">
        <v>1000000</v>
      </c>
      <c r="M247" s="204">
        <f>ROUNDDOWN(J247*L247,-3)</f>
        <v>1000000</v>
      </c>
      <c r="N247" s="375">
        <f>G247-M247</f>
        <v>-1000000</v>
      </c>
      <c r="O247" s="187" t="str">
        <f>IF(AND(ISBLANK(H247),N247&lt;&gt;0),"Rev detil","")</f>
        <v>Rev detil</v>
      </c>
      <c r="P247" s="180"/>
      <c r="Q247" s="180"/>
    </row>
    <row r="248" spans="1:19" ht="13.2" x14ac:dyDescent="0.25">
      <c r="A248" s="1"/>
      <c r="B248" s="48"/>
      <c r="C248" s="49"/>
      <c r="D248" s="48"/>
      <c r="E248" s="48"/>
      <c r="F248" s="50"/>
      <c r="G248" s="122"/>
      <c r="H248" s="150"/>
      <c r="I248" s="201" t="s">
        <v>556</v>
      </c>
      <c r="J248" s="202">
        <v>1</v>
      </c>
      <c r="K248" s="202" t="s">
        <v>120</v>
      </c>
      <c r="L248" s="204">
        <v>1500000</v>
      </c>
      <c r="M248" s="204">
        <f>ROUNDDOWN(J248*L248,-3)</f>
        <v>1500000</v>
      </c>
      <c r="N248" s="375">
        <f>G248-M248</f>
        <v>-1500000</v>
      </c>
      <c r="O248" s="187" t="str">
        <f>IF(AND(ISBLANK(H248),N248&lt;&gt;0),"Rev detil","")</f>
        <v>Rev detil</v>
      </c>
      <c r="P248" s="180"/>
      <c r="Q248" s="180"/>
    </row>
    <row r="249" spans="1:19" ht="13.2" x14ac:dyDescent="0.25">
      <c r="A249" s="1"/>
      <c r="B249" s="48"/>
      <c r="C249" s="49"/>
      <c r="D249" s="48"/>
      <c r="E249" s="48"/>
      <c r="F249" s="50"/>
      <c r="G249" s="122"/>
      <c r="H249" s="150"/>
      <c r="I249" s="201" t="s">
        <v>557</v>
      </c>
      <c r="J249" s="202">
        <v>1</v>
      </c>
      <c r="K249" s="202" t="s">
        <v>120</v>
      </c>
      <c r="L249" s="204">
        <v>1000000</v>
      </c>
      <c r="M249" s="204">
        <f>ROUNDDOWN(J249*L249,-3)</f>
        <v>1000000</v>
      </c>
      <c r="N249" s="375">
        <f>G249-M249</f>
        <v>-1000000</v>
      </c>
      <c r="O249" s="187" t="str">
        <f>IF(AND(ISBLANK(H249),N249&lt;&gt;0),"Rev detil","")</f>
        <v>Rev detil</v>
      </c>
      <c r="P249" s="180"/>
      <c r="Q249" s="180"/>
    </row>
    <row r="250" spans="1:19" ht="13.2" x14ac:dyDescent="0.25">
      <c r="A250" s="1" t="s">
        <v>1001</v>
      </c>
      <c r="B250" s="48"/>
      <c r="C250" s="49"/>
      <c r="D250" s="48"/>
      <c r="E250" s="48"/>
      <c r="F250" s="50"/>
      <c r="G250" s="122"/>
      <c r="H250" s="149">
        <v>522151</v>
      </c>
      <c r="I250" s="46" t="s">
        <v>31</v>
      </c>
      <c r="J250" s="45"/>
      <c r="K250" s="45"/>
      <c r="L250" s="47"/>
      <c r="M250" s="47">
        <f>M251</f>
        <v>9000000</v>
      </c>
      <c r="N250" s="349">
        <f>N251</f>
        <v>-9000000</v>
      </c>
      <c r="O250" s="207" t="s">
        <v>977</v>
      </c>
      <c r="P250" s="180"/>
      <c r="Q250" s="180"/>
      <c r="S250" s="223" t="s">
        <v>500</v>
      </c>
    </row>
    <row r="251" spans="1:19" ht="13.2" x14ac:dyDescent="0.25">
      <c r="A251" s="1"/>
      <c r="B251" s="48"/>
      <c r="C251" s="49"/>
      <c r="D251" s="48"/>
      <c r="E251" s="48"/>
      <c r="F251" s="50"/>
      <c r="G251" s="122"/>
      <c r="H251" s="150"/>
      <c r="I251" s="201" t="s">
        <v>558</v>
      </c>
      <c r="J251" s="202">
        <v>10</v>
      </c>
      <c r="K251" s="202" t="s">
        <v>33</v>
      </c>
      <c r="L251" s="204">
        <v>900000</v>
      </c>
      <c r="M251" s="204">
        <f>ROUNDDOWN(J251*L251,-3)</f>
        <v>9000000</v>
      </c>
      <c r="N251" s="375">
        <f>G251-M251</f>
        <v>-9000000</v>
      </c>
      <c r="O251" s="187" t="str">
        <f>IF(AND(ISBLANK(H251),N251&lt;&gt;0),"Rev detil","")</f>
        <v>Rev detil</v>
      </c>
      <c r="P251" s="180"/>
      <c r="Q251" s="180"/>
    </row>
    <row r="252" spans="1:19" ht="13.2" x14ac:dyDescent="0.25">
      <c r="A252" s="1" t="s">
        <v>1002</v>
      </c>
      <c r="B252" s="48"/>
      <c r="C252" s="49"/>
      <c r="D252" s="48"/>
      <c r="E252" s="48"/>
      <c r="F252" s="50"/>
      <c r="G252" s="122"/>
      <c r="H252" s="149">
        <v>524111</v>
      </c>
      <c r="I252" s="46" t="s">
        <v>35</v>
      </c>
      <c r="J252" s="48"/>
      <c r="K252" s="48"/>
      <c r="L252" s="50"/>
      <c r="M252" s="47">
        <f>M253</f>
        <v>142505000</v>
      </c>
      <c r="N252" s="349">
        <f>N253</f>
        <v>-142505000</v>
      </c>
      <c r="O252" s="207" t="s">
        <v>977</v>
      </c>
      <c r="P252" s="180"/>
      <c r="Q252" s="180"/>
      <c r="S252" s="223" t="s">
        <v>500</v>
      </c>
    </row>
    <row r="253" spans="1:19" ht="13.2" x14ac:dyDescent="0.25">
      <c r="A253" s="1"/>
      <c r="B253" s="48"/>
      <c r="C253" s="49"/>
      <c r="D253" s="48"/>
      <c r="E253" s="48"/>
      <c r="F253" s="50"/>
      <c r="G253" s="122"/>
      <c r="H253" s="150"/>
      <c r="I253" s="201" t="s">
        <v>959</v>
      </c>
      <c r="J253" s="202">
        <v>24</v>
      </c>
      <c r="K253" s="202" t="s">
        <v>26</v>
      </c>
      <c r="L253" s="204">
        <v>5937709</v>
      </c>
      <c r="M253" s="204">
        <f>ROUNDDOWN(J253*L253,-3)</f>
        <v>142505000</v>
      </c>
      <c r="N253" s="375">
        <f>G253-M253</f>
        <v>-142505000</v>
      </c>
      <c r="O253" s="187" t="str">
        <f>IF(AND(ISBLANK(H253),N253&lt;&gt;0),"Rev detil","")</f>
        <v>Rev detil</v>
      </c>
      <c r="P253" s="180"/>
      <c r="Q253" s="180"/>
    </row>
    <row r="254" spans="1:19" ht="13.2" x14ac:dyDescent="0.25">
      <c r="A254" s="1" t="s">
        <v>1003</v>
      </c>
      <c r="B254" s="48"/>
      <c r="C254" s="49"/>
      <c r="D254" s="48"/>
      <c r="E254" s="48"/>
      <c r="F254" s="50"/>
      <c r="G254" s="122"/>
      <c r="H254" s="155" t="s">
        <v>984</v>
      </c>
      <c r="I254" s="64" t="s">
        <v>985</v>
      </c>
      <c r="J254" s="63"/>
      <c r="K254" s="63"/>
      <c r="L254" s="65"/>
      <c r="M254" s="65">
        <f>M255</f>
        <v>122646000</v>
      </c>
      <c r="N254" s="355">
        <f>N255</f>
        <v>-122646000</v>
      </c>
      <c r="O254" s="207" t="s">
        <v>977</v>
      </c>
      <c r="P254" s="180" t="s">
        <v>499</v>
      </c>
      <c r="Q254" s="180" t="s">
        <v>501</v>
      </c>
      <c r="S254" s="223"/>
    </row>
    <row r="255" spans="1:19" ht="13.2" x14ac:dyDescent="0.25">
      <c r="A255" s="1" t="s">
        <v>1004</v>
      </c>
      <c r="B255" s="48"/>
      <c r="C255" s="49"/>
      <c r="D255" s="48"/>
      <c r="E255" s="48"/>
      <c r="F255" s="50"/>
      <c r="G255" s="122"/>
      <c r="H255" s="149">
        <v>524111</v>
      </c>
      <c r="I255" s="46" t="s">
        <v>35</v>
      </c>
      <c r="J255" s="51"/>
      <c r="K255" s="51"/>
      <c r="L255" s="53"/>
      <c r="M255" s="53">
        <f>M256</f>
        <v>122646000</v>
      </c>
      <c r="N255" s="352">
        <f>N256</f>
        <v>-122646000</v>
      </c>
      <c r="O255" s="207" t="s">
        <v>977</v>
      </c>
      <c r="P255" s="180"/>
      <c r="Q255" s="180"/>
      <c r="S255" s="180" t="s">
        <v>501</v>
      </c>
    </row>
    <row r="256" spans="1:19" ht="13.2" x14ac:dyDescent="0.25">
      <c r="A256" s="1"/>
      <c r="B256" s="48"/>
      <c r="C256" s="49"/>
      <c r="D256" s="48"/>
      <c r="E256" s="48"/>
      <c r="F256" s="50"/>
      <c r="G256" s="122"/>
      <c r="H256" s="150"/>
      <c r="I256" s="201" t="s">
        <v>986</v>
      </c>
      <c r="J256" s="202">
        <v>20</v>
      </c>
      <c r="K256" s="202" t="s">
        <v>26</v>
      </c>
      <c r="L256" s="204">
        <v>6132300</v>
      </c>
      <c r="M256" s="204">
        <f>ROUNDDOWN(J256*L256,-3)</f>
        <v>122646000</v>
      </c>
      <c r="N256" s="375">
        <f>G256-M256</f>
        <v>-122646000</v>
      </c>
      <c r="O256" s="187" t="str">
        <f>IF(AND(ISBLANK(H256),N256&lt;&gt;0),"Rev detil","")</f>
        <v>Rev detil</v>
      </c>
      <c r="P256" s="180"/>
      <c r="Q256" s="180"/>
    </row>
    <row r="257" spans="1:19" ht="13.2" x14ac:dyDescent="0.25">
      <c r="A257" s="1" t="s">
        <v>1016</v>
      </c>
      <c r="B257" s="48"/>
      <c r="C257" s="49"/>
      <c r="D257" s="48"/>
      <c r="E257" s="48"/>
      <c r="F257" s="50"/>
      <c r="G257" s="122"/>
      <c r="H257" s="155" t="s">
        <v>1015</v>
      </c>
      <c r="I257" s="64" t="s">
        <v>1025</v>
      </c>
      <c r="J257" s="63"/>
      <c r="K257" s="63"/>
      <c r="L257" s="65"/>
      <c r="M257" s="65">
        <f>M258</f>
        <v>97379000</v>
      </c>
      <c r="N257" s="355">
        <f>N258</f>
        <v>-97379000</v>
      </c>
      <c r="O257" s="207" t="s">
        <v>977</v>
      </c>
      <c r="P257" s="180" t="s">
        <v>499</v>
      </c>
      <c r="Q257" s="180" t="s">
        <v>500</v>
      </c>
      <c r="S257" s="223"/>
    </row>
    <row r="258" spans="1:19" ht="13.2" x14ac:dyDescent="0.25">
      <c r="A258" s="1" t="s">
        <v>1017</v>
      </c>
      <c r="B258" s="48"/>
      <c r="C258" s="49"/>
      <c r="D258" s="48"/>
      <c r="E258" s="48"/>
      <c r="F258" s="50"/>
      <c r="G258" s="122"/>
      <c r="H258" s="151">
        <v>524114</v>
      </c>
      <c r="I258" s="52" t="s">
        <v>954</v>
      </c>
      <c r="J258" s="51"/>
      <c r="K258" s="51"/>
      <c r="L258" s="53"/>
      <c r="M258" s="53">
        <f>SUM(M259:M260)</f>
        <v>97379000</v>
      </c>
      <c r="N258" s="352">
        <f>SUM(N259:N260)</f>
        <v>-97379000</v>
      </c>
      <c r="O258" s="207" t="s">
        <v>977</v>
      </c>
      <c r="P258" s="180"/>
      <c r="Q258" s="180"/>
      <c r="S258" s="223" t="s">
        <v>500</v>
      </c>
    </row>
    <row r="259" spans="1:19" ht="13.2" x14ac:dyDescent="0.25">
      <c r="A259" s="1"/>
      <c r="B259" s="48"/>
      <c r="C259" s="49"/>
      <c r="D259" s="48"/>
      <c r="E259" s="48"/>
      <c r="F259" s="50"/>
      <c r="G259" s="122"/>
      <c r="H259" s="150"/>
      <c r="I259" s="201" t="s">
        <v>955</v>
      </c>
      <c r="J259" s="202">
        <v>70</v>
      </c>
      <c r="K259" s="202" t="s">
        <v>479</v>
      </c>
      <c r="L259" s="204">
        <v>1000000</v>
      </c>
      <c r="M259" s="204">
        <f>ROUNDDOWN(J259*L259,-3)</f>
        <v>70000000</v>
      </c>
      <c r="N259" s="375">
        <f>G259-M259</f>
        <v>-70000000</v>
      </c>
      <c r="O259" s="187" t="str">
        <f>IF(AND(ISBLANK(H259),N259&lt;&gt;0),"Rev detil","")</f>
        <v>Rev detil</v>
      </c>
      <c r="P259" s="180"/>
      <c r="Q259" s="180"/>
    </row>
    <row r="260" spans="1:19" ht="13.2" x14ac:dyDescent="0.25">
      <c r="A260" s="1"/>
      <c r="B260" s="48"/>
      <c r="C260" s="49"/>
      <c r="D260" s="48"/>
      <c r="E260" s="48"/>
      <c r="F260" s="50"/>
      <c r="G260" s="122"/>
      <c r="H260" s="150"/>
      <c r="I260" s="201" t="s">
        <v>956</v>
      </c>
      <c r="J260" s="202">
        <v>35</v>
      </c>
      <c r="K260" s="202" t="s">
        <v>479</v>
      </c>
      <c r="L260" s="204">
        <v>782257.14285714284</v>
      </c>
      <c r="M260" s="204">
        <f>ROUNDDOWN(J260*L260,-3)</f>
        <v>27379000</v>
      </c>
      <c r="N260" s="375">
        <f>G260-M260</f>
        <v>-27379000</v>
      </c>
      <c r="O260" s="187" t="str">
        <f>IF(AND(ISBLANK(H260),N260&lt;&gt;0),"Rev detil","")</f>
        <v>Rev detil</v>
      </c>
      <c r="P260" s="180"/>
      <c r="Q260" s="180"/>
    </row>
    <row r="261" spans="1:19" ht="26.4" x14ac:dyDescent="0.25">
      <c r="A261" s="1" t="s">
        <v>52</v>
      </c>
      <c r="B261" s="308"/>
      <c r="C261" s="309"/>
      <c r="D261" s="308"/>
      <c r="E261" s="308"/>
      <c r="F261" s="310"/>
      <c r="G261" s="311"/>
      <c r="H261" s="148" t="s">
        <v>1018</v>
      </c>
      <c r="I261" s="43" t="s">
        <v>1019</v>
      </c>
      <c r="J261" s="42"/>
      <c r="K261" s="42"/>
      <c r="L261" s="44"/>
      <c r="M261" s="44">
        <f>SUM(M262,M264)</f>
        <v>35800000</v>
      </c>
      <c r="N261" s="350">
        <f>SUM(N262,N264)</f>
        <v>-35800000</v>
      </c>
      <c r="O261" s="207" t="s">
        <v>977</v>
      </c>
      <c r="P261" s="180" t="s">
        <v>499</v>
      </c>
      <c r="Q261" s="180" t="s">
        <v>501</v>
      </c>
      <c r="S261" s="223"/>
    </row>
    <row r="262" spans="1:19" ht="13.2" x14ac:dyDescent="0.25">
      <c r="A262" s="1" t="s">
        <v>53</v>
      </c>
      <c r="B262" s="48"/>
      <c r="C262" s="49"/>
      <c r="D262" s="48"/>
      <c r="E262" s="48"/>
      <c r="F262" s="50"/>
      <c r="G262" s="122"/>
      <c r="H262" s="149" t="s">
        <v>524</v>
      </c>
      <c r="I262" s="46" t="s">
        <v>73</v>
      </c>
      <c r="J262" s="45"/>
      <c r="K262" s="45"/>
      <c r="L262" s="47"/>
      <c r="M262" s="47">
        <f>M263</f>
        <v>25000000</v>
      </c>
      <c r="N262" s="349">
        <f>N263</f>
        <v>-25000000</v>
      </c>
      <c r="O262" s="207" t="s">
        <v>977</v>
      </c>
      <c r="P262" s="180"/>
      <c r="Q262" s="180"/>
      <c r="S262" s="223" t="s">
        <v>501</v>
      </c>
    </row>
    <row r="263" spans="1:19" ht="13.2" x14ac:dyDescent="0.25">
      <c r="A263" s="1"/>
      <c r="B263" s="48"/>
      <c r="C263" s="49"/>
      <c r="D263" s="48"/>
      <c r="E263" s="48"/>
      <c r="F263" s="50"/>
      <c r="G263" s="122"/>
      <c r="H263" s="150"/>
      <c r="I263" s="201" t="s">
        <v>983</v>
      </c>
      <c r="J263" s="202">
        <v>1</v>
      </c>
      <c r="K263" s="202" t="s">
        <v>120</v>
      </c>
      <c r="L263" s="204">
        <v>25000000</v>
      </c>
      <c r="M263" s="204">
        <f>ROUNDDOWN(J263*L263,-3)</f>
        <v>25000000</v>
      </c>
      <c r="N263" s="375">
        <f>G263-M263</f>
        <v>-25000000</v>
      </c>
      <c r="O263" s="187" t="str">
        <f>IF(AND(ISBLANK(H263),N263&lt;&gt;0),"Rev detil","")</f>
        <v>Rev detil</v>
      </c>
      <c r="P263" s="180"/>
      <c r="Q263" s="180"/>
    </row>
    <row r="264" spans="1:19" ht="13.2" x14ac:dyDescent="0.25">
      <c r="A264" s="1" t="s">
        <v>991</v>
      </c>
      <c r="B264" s="48"/>
      <c r="C264" s="49"/>
      <c r="D264" s="48"/>
      <c r="E264" s="48"/>
      <c r="F264" s="50"/>
      <c r="G264" s="122"/>
      <c r="H264" s="153" t="s">
        <v>528</v>
      </c>
      <c r="I264" s="58" t="s">
        <v>31</v>
      </c>
      <c r="J264" s="57"/>
      <c r="K264" s="57"/>
      <c r="L264" s="59"/>
      <c r="M264" s="59">
        <f>M265</f>
        <v>10800000</v>
      </c>
      <c r="N264" s="354">
        <f>N265</f>
        <v>-10800000</v>
      </c>
      <c r="O264" s="207" t="s">
        <v>977</v>
      </c>
      <c r="P264" s="180"/>
      <c r="Q264" s="180"/>
      <c r="S264" s="223" t="s">
        <v>501</v>
      </c>
    </row>
    <row r="265" spans="1:19" ht="13.2" x14ac:dyDescent="0.25">
      <c r="A265" s="1"/>
      <c r="B265" s="48"/>
      <c r="C265" s="49"/>
      <c r="D265" s="48"/>
      <c r="E265" s="48"/>
      <c r="F265" s="50"/>
      <c r="G265" s="122"/>
      <c r="H265" s="150"/>
      <c r="I265" s="201" t="s">
        <v>558</v>
      </c>
      <c r="J265" s="202">
        <v>12</v>
      </c>
      <c r="K265" s="202" t="s">
        <v>33</v>
      </c>
      <c r="L265" s="204">
        <v>900000</v>
      </c>
      <c r="M265" s="204">
        <f>ROUNDDOWN(J265*L265,-3)</f>
        <v>10800000</v>
      </c>
      <c r="N265" s="375">
        <f>G265-M265</f>
        <v>-10800000</v>
      </c>
      <c r="O265" s="187" t="str">
        <f>IF(AND(ISBLANK(H265),N265&lt;&gt;0),"Rev detil","")</f>
        <v>Rev detil</v>
      </c>
      <c r="P265" s="180"/>
      <c r="Q265" s="180"/>
    </row>
    <row r="266" spans="1:19" ht="13.2" x14ac:dyDescent="0.25">
      <c r="A266" s="1" t="s">
        <v>96</v>
      </c>
      <c r="B266" s="308"/>
      <c r="C266" s="309"/>
      <c r="D266" s="308"/>
      <c r="E266" s="308"/>
      <c r="F266" s="310"/>
      <c r="G266" s="311"/>
      <c r="H266" s="152" t="s">
        <v>1020</v>
      </c>
      <c r="I266" s="55" t="s">
        <v>1021</v>
      </c>
      <c r="J266" s="54"/>
      <c r="K266" s="54"/>
      <c r="L266" s="56"/>
      <c r="M266" s="56">
        <f t="shared" ref="M266:N267" si="5">M267</f>
        <v>27000000</v>
      </c>
      <c r="N266" s="351">
        <f t="shared" si="5"/>
        <v>-27000000</v>
      </c>
      <c r="O266" s="207" t="s">
        <v>977</v>
      </c>
      <c r="P266" s="180" t="s">
        <v>502</v>
      </c>
      <c r="Q266" s="180" t="s">
        <v>504</v>
      </c>
      <c r="S266" s="223"/>
    </row>
    <row r="267" spans="1:19" ht="13.2" x14ac:dyDescent="0.25">
      <c r="A267" s="1" t="s">
        <v>993</v>
      </c>
      <c r="B267" s="48"/>
      <c r="C267" s="49"/>
      <c r="D267" s="48"/>
      <c r="E267" s="48"/>
      <c r="F267" s="50"/>
      <c r="G267" s="122"/>
      <c r="H267" s="153" t="s">
        <v>528</v>
      </c>
      <c r="I267" s="58" t="s">
        <v>31</v>
      </c>
      <c r="J267" s="57"/>
      <c r="K267" s="57"/>
      <c r="L267" s="59"/>
      <c r="M267" s="59">
        <f t="shared" si="5"/>
        <v>27000000</v>
      </c>
      <c r="N267" s="354">
        <f t="shared" si="5"/>
        <v>-27000000</v>
      </c>
      <c r="O267" s="207" t="s">
        <v>977</v>
      </c>
      <c r="P267" s="180"/>
      <c r="Q267" s="180"/>
      <c r="S267" s="223" t="s">
        <v>504</v>
      </c>
    </row>
    <row r="268" spans="1:19" ht="13.2" x14ac:dyDescent="0.25">
      <c r="A268" s="1"/>
      <c r="B268" s="48"/>
      <c r="C268" s="49"/>
      <c r="D268" s="48"/>
      <c r="E268" s="48"/>
      <c r="F268" s="50"/>
      <c r="G268" s="122"/>
      <c r="H268" s="150"/>
      <c r="I268" s="201" t="s">
        <v>558</v>
      </c>
      <c r="J268" s="202">
        <v>30</v>
      </c>
      <c r="K268" s="202" t="s">
        <v>33</v>
      </c>
      <c r="L268" s="204">
        <v>900000</v>
      </c>
      <c r="M268" s="204">
        <f>ROUNDDOWN(J268*L268,-3)</f>
        <v>27000000</v>
      </c>
      <c r="N268" s="375">
        <f>G268-M268</f>
        <v>-27000000</v>
      </c>
      <c r="O268" s="187" t="str">
        <f>IF(AND(ISBLANK(H268),N268&lt;&gt;0),"Rev detil","")</f>
        <v>Rev detil</v>
      </c>
      <c r="P268" s="180"/>
      <c r="Q268" s="180"/>
    </row>
    <row r="269" spans="1:19" ht="13.2" x14ac:dyDescent="0.25">
      <c r="A269" s="1" t="s">
        <v>231</v>
      </c>
      <c r="B269" s="96" t="s">
        <v>232</v>
      </c>
      <c r="C269" s="97" t="s">
        <v>233</v>
      </c>
      <c r="D269" s="96">
        <v>1</v>
      </c>
      <c r="E269" s="96" t="s">
        <v>123</v>
      </c>
      <c r="F269" s="98"/>
      <c r="G269" s="138">
        <f>SUM(G270,G296)</f>
        <v>9231678000</v>
      </c>
      <c r="H269" s="166" t="s">
        <v>232</v>
      </c>
      <c r="I269" s="97" t="s">
        <v>233</v>
      </c>
      <c r="J269" s="96">
        <v>1</v>
      </c>
      <c r="K269" s="96" t="s">
        <v>123</v>
      </c>
      <c r="L269" s="98"/>
      <c r="M269" s="98">
        <f>SUM(M270,M296)</f>
        <v>9231678000</v>
      </c>
      <c r="N269" s="333">
        <f>SUM(N270,N296)</f>
        <v>0</v>
      </c>
      <c r="O269" s="207" t="s">
        <v>977</v>
      </c>
      <c r="P269" s="180"/>
      <c r="Q269" s="180"/>
    </row>
    <row r="270" spans="1:19" ht="14.4" x14ac:dyDescent="0.3">
      <c r="A270" t="s">
        <v>534</v>
      </c>
      <c r="B270" s="287" t="s">
        <v>535</v>
      </c>
      <c r="C270" s="292" t="s">
        <v>536</v>
      </c>
      <c r="D270" s="293"/>
      <c r="E270" s="293" t="s">
        <v>553</v>
      </c>
      <c r="F270" s="294"/>
      <c r="G270" s="295">
        <f>G271</f>
        <v>7036020000</v>
      </c>
      <c r="H270" s="291" t="s">
        <v>535</v>
      </c>
      <c r="I270" s="292" t="s">
        <v>536</v>
      </c>
      <c r="J270" s="293"/>
      <c r="K270" s="293" t="s">
        <v>553</v>
      </c>
      <c r="L270" s="294"/>
      <c r="M270" s="294">
        <f>M271</f>
        <v>7036020000</v>
      </c>
      <c r="N270" s="334">
        <f>N271</f>
        <v>0</v>
      </c>
      <c r="O270" s="207" t="s">
        <v>977</v>
      </c>
      <c r="P270" s="180"/>
      <c r="Q270" s="180"/>
    </row>
    <row r="271" spans="1:19" ht="13.2" hidden="1" x14ac:dyDescent="0.25">
      <c r="A271" s="1" t="s">
        <v>664</v>
      </c>
      <c r="B271" s="63" t="s">
        <v>665</v>
      </c>
      <c r="C271" s="64" t="s">
        <v>537</v>
      </c>
      <c r="D271" s="63"/>
      <c r="E271" s="63"/>
      <c r="F271" s="65"/>
      <c r="G271" s="127">
        <f>SUM(G272,G274,G276,G278,G280,G282,G284,G286,G288,G290,G292,G294)</f>
        <v>7036020000</v>
      </c>
      <c r="H271" s="155" t="s">
        <v>665</v>
      </c>
      <c r="I271" s="64" t="s">
        <v>537</v>
      </c>
      <c r="J271" s="63"/>
      <c r="K271" s="63"/>
      <c r="L271" s="65"/>
      <c r="M271" s="65">
        <f>SUM(M272,M274,M276,M278,M280,M282,M284,M286,M288,M290,M292,M294)</f>
        <v>7036020000</v>
      </c>
      <c r="N271" s="327">
        <f>SUM(N272,N274,N276,N278,N280,N282,N284,N286,N288,N290,N292,N294)</f>
        <v>0</v>
      </c>
      <c r="O271" s="213"/>
      <c r="P271" s="180" t="s">
        <v>505</v>
      </c>
      <c r="Q271" s="180" t="s">
        <v>510</v>
      </c>
      <c r="S271" s="223"/>
    </row>
    <row r="272" spans="1:19" ht="13.2" hidden="1" x14ac:dyDescent="0.25">
      <c r="A272" s="1" t="s">
        <v>666</v>
      </c>
      <c r="B272" s="57" t="s">
        <v>667</v>
      </c>
      <c r="C272" s="58" t="s">
        <v>538</v>
      </c>
      <c r="D272" s="57"/>
      <c r="E272" s="57"/>
      <c r="F272" s="59"/>
      <c r="G272" s="125">
        <f>G273</f>
        <v>2390272000</v>
      </c>
      <c r="H272" s="153" t="s">
        <v>667</v>
      </c>
      <c r="I272" s="58" t="s">
        <v>538</v>
      </c>
      <c r="J272" s="57"/>
      <c r="K272" s="57"/>
      <c r="L272" s="59"/>
      <c r="M272" s="59">
        <f>M273</f>
        <v>2390272000</v>
      </c>
      <c r="N272" s="325">
        <f>N273</f>
        <v>0</v>
      </c>
      <c r="O272" s="211"/>
      <c r="P272" s="180"/>
      <c r="Q272" s="180"/>
      <c r="R272" s="252" t="s">
        <v>1012</v>
      </c>
      <c r="S272" s="223" t="s">
        <v>510</v>
      </c>
    </row>
    <row r="273" spans="1:19" ht="13.2" hidden="1" x14ac:dyDescent="0.25">
      <c r="A273" s="1" t="s">
        <v>668</v>
      </c>
      <c r="B273" s="48"/>
      <c r="C273" s="49" t="s">
        <v>669</v>
      </c>
      <c r="D273" s="48">
        <v>14</v>
      </c>
      <c r="E273" s="48" t="s">
        <v>670</v>
      </c>
      <c r="F273" s="50">
        <v>170733715</v>
      </c>
      <c r="G273" s="122">
        <f>ROUNDDOWN(D273*F273,-3)</f>
        <v>2390272000</v>
      </c>
      <c r="H273" s="150"/>
      <c r="I273" s="49" t="s">
        <v>669</v>
      </c>
      <c r="J273" s="48">
        <v>14</v>
      </c>
      <c r="K273" s="48" t="s">
        <v>670</v>
      </c>
      <c r="L273" s="50">
        <v>170733715</v>
      </c>
      <c r="M273" s="50">
        <f>ROUNDDOWN(J273*L273,-3)</f>
        <v>2390272000</v>
      </c>
      <c r="N273" s="247">
        <f>G273-M273</f>
        <v>0</v>
      </c>
      <c r="O273" s="178" t="str">
        <f>IF(AND(ISBLANK(H273),N273&lt;&gt;0),"Rev","")</f>
        <v/>
      </c>
      <c r="P273" s="180"/>
      <c r="Q273" s="180"/>
    </row>
    <row r="274" spans="1:19" ht="13.2" hidden="1" x14ac:dyDescent="0.25">
      <c r="A274" s="1" t="s">
        <v>671</v>
      </c>
      <c r="B274" s="51" t="s">
        <v>672</v>
      </c>
      <c r="C274" s="52" t="s">
        <v>539</v>
      </c>
      <c r="D274" s="51"/>
      <c r="E274" s="51"/>
      <c r="F274" s="53"/>
      <c r="G274" s="123">
        <f>G275</f>
        <v>109000</v>
      </c>
      <c r="H274" s="151" t="s">
        <v>672</v>
      </c>
      <c r="I274" s="52" t="s">
        <v>539</v>
      </c>
      <c r="J274" s="51"/>
      <c r="K274" s="51"/>
      <c r="L274" s="53"/>
      <c r="M274" s="53">
        <f>M275</f>
        <v>109000</v>
      </c>
      <c r="N274" s="324">
        <f>N275</f>
        <v>0</v>
      </c>
      <c r="O274" s="209"/>
      <c r="P274" s="180"/>
      <c r="Q274" s="180"/>
      <c r="R274" s="252" t="s">
        <v>1012</v>
      </c>
      <c r="S274" s="223" t="s">
        <v>510</v>
      </c>
    </row>
    <row r="275" spans="1:19" ht="13.2" hidden="1" x14ac:dyDescent="0.25">
      <c r="A275" s="1" t="s">
        <v>673</v>
      </c>
      <c r="B275" s="48"/>
      <c r="C275" s="49" t="s">
        <v>674</v>
      </c>
      <c r="D275" s="48">
        <v>14</v>
      </c>
      <c r="E275" s="48" t="s">
        <v>670</v>
      </c>
      <c r="F275" s="50">
        <v>7786</v>
      </c>
      <c r="G275" s="122">
        <f>ROUNDDOWN(D275*F275,-3)</f>
        <v>109000</v>
      </c>
      <c r="H275" s="150"/>
      <c r="I275" s="49" t="s">
        <v>674</v>
      </c>
      <c r="J275" s="48">
        <v>14</v>
      </c>
      <c r="K275" s="48" t="s">
        <v>670</v>
      </c>
      <c r="L275" s="50">
        <v>7786</v>
      </c>
      <c r="M275" s="50">
        <f>ROUNDDOWN(J275*L275,-3)</f>
        <v>109000</v>
      </c>
      <c r="N275" s="247">
        <f>G275-M275</f>
        <v>0</v>
      </c>
      <c r="O275" s="178" t="str">
        <f>IF(AND(ISBLANK(H275),N275&lt;&gt;0),"Rev","")</f>
        <v/>
      </c>
      <c r="P275" s="180"/>
      <c r="Q275" s="180"/>
    </row>
    <row r="276" spans="1:19" ht="13.2" hidden="1" x14ac:dyDescent="0.25">
      <c r="A276" s="1" t="s">
        <v>675</v>
      </c>
      <c r="B276" s="51" t="s">
        <v>676</v>
      </c>
      <c r="C276" s="52" t="s">
        <v>540</v>
      </c>
      <c r="D276" s="51"/>
      <c r="E276" s="51"/>
      <c r="F276" s="53"/>
      <c r="G276" s="123">
        <f>G277</f>
        <v>163168000</v>
      </c>
      <c r="H276" s="151" t="s">
        <v>676</v>
      </c>
      <c r="I276" s="52" t="s">
        <v>540</v>
      </c>
      <c r="J276" s="51"/>
      <c r="K276" s="51"/>
      <c r="L276" s="53"/>
      <c r="M276" s="53">
        <f>M277</f>
        <v>163168000</v>
      </c>
      <c r="N276" s="324">
        <f>N277</f>
        <v>0</v>
      </c>
      <c r="O276" s="209"/>
      <c r="P276" s="180"/>
      <c r="Q276" s="180"/>
      <c r="R276" s="252" t="s">
        <v>1012</v>
      </c>
      <c r="S276" s="223" t="s">
        <v>510</v>
      </c>
    </row>
    <row r="277" spans="1:19" ht="13.2" hidden="1" x14ac:dyDescent="0.25">
      <c r="A277" s="1" t="s">
        <v>677</v>
      </c>
      <c r="B277" s="48"/>
      <c r="C277" s="49" t="s">
        <v>678</v>
      </c>
      <c r="D277" s="48">
        <v>14</v>
      </c>
      <c r="E277" s="48" t="s">
        <v>670</v>
      </c>
      <c r="F277" s="50">
        <v>11654858</v>
      </c>
      <c r="G277" s="122">
        <f>ROUNDDOWN(D277*F277,-3)</f>
        <v>163168000</v>
      </c>
      <c r="H277" s="150"/>
      <c r="I277" s="49" t="s">
        <v>678</v>
      </c>
      <c r="J277" s="48">
        <v>14</v>
      </c>
      <c r="K277" s="48" t="s">
        <v>670</v>
      </c>
      <c r="L277" s="50">
        <v>11654858</v>
      </c>
      <c r="M277" s="50">
        <f>ROUNDDOWN(J277*L277,-3)</f>
        <v>163168000</v>
      </c>
      <c r="N277" s="247">
        <f>G277-M277</f>
        <v>0</v>
      </c>
      <c r="O277" s="178" t="str">
        <f>IF(AND(ISBLANK(H277),N277&lt;&gt;0),"Rev","")</f>
        <v/>
      </c>
      <c r="P277" s="180"/>
      <c r="Q277" s="180"/>
    </row>
    <row r="278" spans="1:19" ht="13.2" hidden="1" x14ac:dyDescent="0.25">
      <c r="A278" s="1" t="s">
        <v>679</v>
      </c>
      <c r="B278" s="51" t="s">
        <v>680</v>
      </c>
      <c r="C278" s="52" t="s">
        <v>541</v>
      </c>
      <c r="D278" s="51"/>
      <c r="E278" s="51"/>
      <c r="F278" s="53"/>
      <c r="G278" s="123">
        <f>G279</f>
        <v>57444000</v>
      </c>
      <c r="H278" s="151" t="s">
        <v>680</v>
      </c>
      <c r="I278" s="52" t="s">
        <v>541</v>
      </c>
      <c r="J278" s="51"/>
      <c r="K278" s="51"/>
      <c r="L278" s="53"/>
      <c r="M278" s="53">
        <f>M279</f>
        <v>57444000</v>
      </c>
      <c r="N278" s="324">
        <f>N279</f>
        <v>0</v>
      </c>
      <c r="O278" s="209"/>
      <c r="P278" s="180"/>
      <c r="Q278" s="180"/>
      <c r="R278" s="252" t="s">
        <v>1012</v>
      </c>
      <c r="S278" s="223" t="s">
        <v>510</v>
      </c>
    </row>
    <row r="279" spans="1:19" ht="13.2" hidden="1" x14ac:dyDescent="0.25">
      <c r="A279" s="1" t="s">
        <v>681</v>
      </c>
      <c r="B279" s="48"/>
      <c r="C279" s="49" t="s">
        <v>682</v>
      </c>
      <c r="D279" s="48">
        <v>14</v>
      </c>
      <c r="E279" s="48" t="s">
        <v>670</v>
      </c>
      <c r="F279" s="50">
        <v>4103143</v>
      </c>
      <c r="G279" s="122">
        <f>ROUNDDOWN(D279*F279,-3)</f>
        <v>57444000</v>
      </c>
      <c r="H279" s="150"/>
      <c r="I279" s="49" t="s">
        <v>682</v>
      </c>
      <c r="J279" s="48">
        <v>14</v>
      </c>
      <c r="K279" s="48" t="s">
        <v>670</v>
      </c>
      <c r="L279" s="50">
        <v>4103143</v>
      </c>
      <c r="M279" s="50">
        <f>ROUNDDOWN(J279*L279,-3)</f>
        <v>57444000</v>
      </c>
      <c r="N279" s="247">
        <f>G279-M279</f>
        <v>0</v>
      </c>
      <c r="O279" s="178" t="str">
        <f>IF(AND(ISBLANK(H279),N279&lt;&gt;0),"Rev","")</f>
        <v/>
      </c>
      <c r="P279" s="180"/>
      <c r="Q279" s="180"/>
    </row>
    <row r="280" spans="1:19" ht="13.2" hidden="1" x14ac:dyDescent="0.25">
      <c r="A280" s="1" t="s">
        <v>683</v>
      </c>
      <c r="B280" s="51" t="s">
        <v>684</v>
      </c>
      <c r="C280" s="52" t="s">
        <v>542</v>
      </c>
      <c r="D280" s="51"/>
      <c r="E280" s="51"/>
      <c r="F280" s="53"/>
      <c r="G280" s="123">
        <f>G281</f>
        <v>136220000</v>
      </c>
      <c r="H280" s="151" t="s">
        <v>684</v>
      </c>
      <c r="I280" s="52" t="s">
        <v>542</v>
      </c>
      <c r="J280" s="51"/>
      <c r="K280" s="51"/>
      <c r="L280" s="53"/>
      <c r="M280" s="53">
        <f>M281</f>
        <v>136220000</v>
      </c>
      <c r="N280" s="324">
        <f>N281</f>
        <v>0</v>
      </c>
      <c r="O280" s="209"/>
      <c r="P280" s="180"/>
      <c r="Q280" s="180"/>
      <c r="R280" s="252" t="s">
        <v>1012</v>
      </c>
      <c r="S280" s="223" t="s">
        <v>510</v>
      </c>
    </row>
    <row r="281" spans="1:19" ht="13.2" hidden="1" x14ac:dyDescent="0.25">
      <c r="A281" s="1" t="s">
        <v>685</v>
      </c>
      <c r="B281" s="48"/>
      <c r="C281" s="49" t="s">
        <v>686</v>
      </c>
      <c r="D281" s="48">
        <v>14</v>
      </c>
      <c r="E281" s="48" t="s">
        <v>670</v>
      </c>
      <c r="F281" s="50">
        <v>9730000</v>
      </c>
      <c r="G281" s="122">
        <f>ROUNDDOWN(D281*F281,-3)</f>
        <v>136220000</v>
      </c>
      <c r="H281" s="150"/>
      <c r="I281" s="49" t="s">
        <v>686</v>
      </c>
      <c r="J281" s="48">
        <v>14</v>
      </c>
      <c r="K281" s="48" t="s">
        <v>670</v>
      </c>
      <c r="L281" s="50">
        <v>9730000</v>
      </c>
      <c r="M281" s="50">
        <f>ROUNDDOWN(J281*L281,-3)</f>
        <v>136220000</v>
      </c>
      <c r="N281" s="247">
        <f>G281-M281</f>
        <v>0</v>
      </c>
      <c r="O281" s="178" t="str">
        <f>IF(AND(ISBLANK(H281),N281&lt;&gt;0),"Rev","")</f>
        <v/>
      </c>
      <c r="P281" s="180"/>
      <c r="Q281" s="180"/>
    </row>
    <row r="282" spans="1:19" ht="13.2" hidden="1" x14ac:dyDescent="0.25">
      <c r="A282" s="1" t="s">
        <v>687</v>
      </c>
      <c r="B282" s="51" t="s">
        <v>688</v>
      </c>
      <c r="C282" s="52" t="s">
        <v>543</v>
      </c>
      <c r="D282" s="51"/>
      <c r="E282" s="51"/>
      <c r="F282" s="53"/>
      <c r="G282" s="123">
        <f>G283</f>
        <v>198366000</v>
      </c>
      <c r="H282" s="151" t="s">
        <v>688</v>
      </c>
      <c r="I282" s="52" t="s">
        <v>543</v>
      </c>
      <c r="J282" s="51"/>
      <c r="K282" s="51"/>
      <c r="L282" s="53"/>
      <c r="M282" s="53">
        <f>M283</f>
        <v>198366000</v>
      </c>
      <c r="N282" s="324">
        <f>N283</f>
        <v>0</v>
      </c>
      <c r="O282" s="209"/>
      <c r="P282" s="180"/>
      <c r="Q282" s="180"/>
      <c r="R282" s="252" t="s">
        <v>1012</v>
      </c>
      <c r="S282" s="223" t="s">
        <v>510</v>
      </c>
    </row>
    <row r="283" spans="1:19" ht="13.2" hidden="1" x14ac:dyDescent="0.25">
      <c r="A283" s="1" t="s">
        <v>689</v>
      </c>
      <c r="B283" s="48"/>
      <c r="C283" s="49" t="s">
        <v>690</v>
      </c>
      <c r="D283" s="48">
        <v>14</v>
      </c>
      <c r="E283" s="48" t="s">
        <v>670</v>
      </c>
      <c r="F283" s="50">
        <v>14169000</v>
      </c>
      <c r="G283" s="122">
        <f>ROUNDDOWN(D283*F283,-3)</f>
        <v>198366000</v>
      </c>
      <c r="H283" s="150"/>
      <c r="I283" s="49" t="s">
        <v>690</v>
      </c>
      <c r="J283" s="48">
        <v>14</v>
      </c>
      <c r="K283" s="48" t="s">
        <v>670</v>
      </c>
      <c r="L283" s="50">
        <v>14169000</v>
      </c>
      <c r="M283" s="50">
        <f>ROUNDDOWN(J283*L283,-3)</f>
        <v>198366000</v>
      </c>
      <c r="N283" s="247">
        <f>G283-M283</f>
        <v>0</v>
      </c>
      <c r="O283" s="178" t="str">
        <f>IF(AND(ISBLANK(H283),N283&lt;&gt;0),"Rev","")</f>
        <v/>
      </c>
      <c r="P283" s="180"/>
      <c r="Q283" s="180"/>
    </row>
    <row r="284" spans="1:19" ht="13.2" hidden="1" x14ac:dyDescent="0.25">
      <c r="A284" s="1" t="s">
        <v>691</v>
      </c>
      <c r="B284" s="51" t="s">
        <v>692</v>
      </c>
      <c r="C284" s="52" t="s">
        <v>544</v>
      </c>
      <c r="D284" s="51"/>
      <c r="E284" s="51"/>
      <c r="F284" s="53"/>
      <c r="G284" s="123">
        <f>G285</f>
        <v>13346000</v>
      </c>
      <c r="H284" s="151" t="s">
        <v>692</v>
      </c>
      <c r="I284" s="52" t="s">
        <v>544</v>
      </c>
      <c r="J284" s="51"/>
      <c r="K284" s="51"/>
      <c r="L284" s="53"/>
      <c r="M284" s="53">
        <f>M285</f>
        <v>13346000</v>
      </c>
      <c r="N284" s="324">
        <f>N285</f>
        <v>0</v>
      </c>
      <c r="O284" s="209"/>
      <c r="P284" s="180"/>
      <c r="Q284" s="180"/>
      <c r="R284" s="252" t="s">
        <v>1012</v>
      </c>
      <c r="S284" s="223" t="s">
        <v>510</v>
      </c>
    </row>
    <row r="285" spans="1:19" ht="13.2" hidden="1" x14ac:dyDescent="0.25">
      <c r="A285" s="1" t="s">
        <v>693</v>
      </c>
      <c r="B285" s="48"/>
      <c r="C285" s="49" t="s">
        <v>694</v>
      </c>
      <c r="D285" s="48">
        <v>14</v>
      </c>
      <c r="E285" s="48" t="s">
        <v>670</v>
      </c>
      <c r="F285" s="50">
        <v>953357</v>
      </c>
      <c r="G285" s="122">
        <f>ROUNDDOWN(D285*F285,-3)</f>
        <v>13346000</v>
      </c>
      <c r="H285" s="150"/>
      <c r="I285" s="49" t="s">
        <v>694</v>
      </c>
      <c r="J285" s="48">
        <v>14</v>
      </c>
      <c r="K285" s="48" t="s">
        <v>670</v>
      </c>
      <c r="L285" s="50">
        <v>953357</v>
      </c>
      <c r="M285" s="50">
        <f>ROUNDDOWN(J285*L285,-3)</f>
        <v>13346000</v>
      </c>
      <c r="N285" s="247">
        <f>G285-M285</f>
        <v>0</v>
      </c>
      <c r="O285" s="178" t="str">
        <f>IF(AND(ISBLANK(H285),N285&lt;&gt;0),"Rev","")</f>
        <v/>
      </c>
      <c r="P285" s="180"/>
      <c r="Q285" s="180"/>
    </row>
    <row r="286" spans="1:19" ht="13.2" hidden="1" x14ac:dyDescent="0.25">
      <c r="A286" s="1" t="s">
        <v>695</v>
      </c>
      <c r="B286" s="45" t="s">
        <v>696</v>
      </c>
      <c r="C286" s="46" t="s">
        <v>545</v>
      </c>
      <c r="D286" s="45"/>
      <c r="E286" s="45"/>
      <c r="F286" s="47"/>
      <c r="G286" s="121">
        <f>G287</f>
        <v>113636000</v>
      </c>
      <c r="H286" s="149" t="s">
        <v>696</v>
      </c>
      <c r="I286" s="46" t="s">
        <v>545</v>
      </c>
      <c r="J286" s="45"/>
      <c r="K286" s="45"/>
      <c r="L286" s="47"/>
      <c r="M286" s="47">
        <f>M287</f>
        <v>113636000</v>
      </c>
      <c r="N286" s="323">
        <f>N287</f>
        <v>0</v>
      </c>
      <c r="O286" s="208"/>
      <c r="P286" s="180"/>
      <c r="Q286" s="180"/>
      <c r="R286" s="252" t="s">
        <v>1012</v>
      </c>
      <c r="S286" s="223" t="s">
        <v>510</v>
      </c>
    </row>
    <row r="287" spans="1:19" ht="13.2" hidden="1" x14ac:dyDescent="0.25">
      <c r="A287" s="1" t="s">
        <v>697</v>
      </c>
      <c r="B287" s="48"/>
      <c r="C287" s="49" t="s">
        <v>698</v>
      </c>
      <c r="D287" s="48">
        <v>1</v>
      </c>
      <c r="E287" s="48" t="s">
        <v>388</v>
      </c>
      <c r="F287" s="50">
        <v>113636000</v>
      </c>
      <c r="G287" s="122">
        <f>ROUNDDOWN(D287*F287,-3)</f>
        <v>113636000</v>
      </c>
      <c r="H287" s="150"/>
      <c r="I287" s="49" t="s">
        <v>698</v>
      </c>
      <c r="J287" s="48">
        <v>1</v>
      </c>
      <c r="K287" s="48" t="s">
        <v>388</v>
      </c>
      <c r="L287" s="50">
        <v>113636000</v>
      </c>
      <c r="M287" s="50">
        <f>ROUNDDOWN(J287*L287,-3)</f>
        <v>113636000</v>
      </c>
      <c r="N287" s="247">
        <f>G287-M287</f>
        <v>0</v>
      </c>
      <c r="O287" s="178" t="str">
        <f>IF(AND(ISBLANK(H287),N287&lt;&gt;0),"Rev","")</f>
        <v/>
      </c>
      <c r="P287" s="180"/>
      <c r="Q287" s="180"/>
    </row>
    <row r="288" spans="1:19" ht="13.2" hidden="1" x14ac:dyDescent="0.25">
      <c r="A288" s="1" t="s">
        <v>699</v>
      </c>
      <c r="B288" s="51" t="s">
        <v>700</v>
      </c>
      <c r="C288" s="52" t="s">
        <v>546</v>
      </c>
      <c r="D288" s="51"/>
      <c r="E288" s="51"/>
      <c r="F288" s="53"/>
      <c r="G288" s="123">
        <f>G289</f>
        <v>451220000</v>
      </c>
      <c r="H288" s="151" t="s">
        <v>700</v>
      </c>
      <c r="I288" s="52" t="s">
        <v>546</v>
      </c>
      <c r="J288" s="51"/>
      <c r="K288" s="51"/>
      <c r="L288" s="53"/>
      <c r="M288" s="53">
        <f>M289</f>
        <v>451220000</v>
      </c>
      <c r="N288" s="324">
        <f>N289</f>
        <v>0</v>
      </c>
      <c r="O288" s="209"/>
      <c r="P288" s="180"/>
      <c r="Q288" s="180"/>
      <c r="R288" s="252" t="s">
        <v>1012</v>
      </c>
      <c r="S288" s="223" t="s">
        <v>510</v>
      </c>
    </row>
    <row r="289" spans="1:19" ht="13.2" hidden="1" x14ac:dyDescent="0.25">
      <c r="A289" s="1" t="s">
        <v>701</v>
      </c>
      <c r="B289" s="48"/>
      <c r="C289" s="49" t="s">
        <v>702</v>
      </c>
      <c r="D289" s="48">
        <v>1</v>
      </c>
      <c r="E289" s="48" t="s">
        <v>388</v>
      </c>
      <c r="F289" s="50">
        <v>451220000</v>
      </c>
      <c r="G289" s="122">
        <f>ROUNDDOWN(D289*F289,-3)</f>
        <v>451220000</v>
      </c>
      <c r="H289" s="150"/>
      <c r="I289" s="49" t="s">
        <v>702</v>
      </c>
      <c r="J289" s="48">
        <v>1</v>
      </c>
      <c r="K289" s="48" t="s">
        <v>388</v>
      </c>
      <c r="L289" s="50">
        <v>451220000</v>
      </c>
      <c r="M289" s="50">
        <f>ROUNDDOWN(J289*L289,-3)</f>
        <v>451220000</v>
      </c>
      <c r="N289" s="247">
        <f>G289-M289</f>
        <v>0</v>
      </c>
      <c r="O289" s="178" t="str">
        <f>IF(AND(ISBLANK(H289),N289&lt;&gt;0),"Rev","")</f>
        <v/>
      </c>
      <c r="P289" s="180"/>
      <c r="Q289" s="180"/>
    </row>
    <row r="290" spans="1:19" ht="13.2" hidden="1" x14ac:dyDescent="0.25">
      <c r="A290" s="1" t="s">
        <v>703</v>
      </c>
      <c r="B290" s="45" t="s">
        <v>704</v>
      </c>
      <c r="C290" s="46" t="s">
        <v>547</v>
      </c>
      <c r="D290" s="45"/>
      <c r="E290" s="45"/>
      <c r="F290" s="47"/>
      <c r="G290" s="121">
        <f>G291</f>
        <v>81480000</v>
      </c>
      <c r="H290" s="149" t="s">
        <v>704</v>
      </c>
      <c r="I290" s="46" t="s">
        <v>547</v>
      </c>
      <c r="J290" s="45"/>
      <c r="K290" s="45"/>
      <c r="L290" s="47"/>
      <c r="M290" s="47">
        <f>M291</f>
        <v>81480000</v>
      </c>
      <c r="N290" s="323">
        <f>N291</f>
        <v>0</v>
      </c>
      <c r="O290" s="208"/>
      <c r="P290" s="180"/>
      <c r="Q290" s="180"/>
      <c r="R290" s="252" t="s">
        <v>1012</v>
      </c>
      <c r="S290" s="223" t="s">
        <v>510</v>
      </c>
    </row>
    <row r="291" spans="1:19" ht="13.2" hidden="1" x14ac:dyDescent="0.25">
      <c r="A291" s="1" t="s">
        <v>705</v>
      </c>
      <c r="B291" s="48"/>
      <c r="C291" s="49" t="s">
        <v>706</v>
      </c>
      <c r="D291" s="48">
        <v>14</v>
      </c>
      <c r="E291" s="48" t="s">
        <v>670</v>
      </c>
      <c r="F291" s="50">
        <v>5820000</v>
      </c>
      <c r="G291" s="122">
        <f>ROUNDDOWN(D291*F291,-3)</f>
        <v>81480000</v>
      </c>
      <c r="H291" s="150"/>
      <c r="I291" s="49" t="s">
        <v>706</v>
      </c>
      <c r="J291" s="48">
        <v>14</v>
      </c>
      <c r="K291" s="48" t="s">
        <v>670</v>
      </c>
      <c r="L291" s="50">
        <v>5820000</v>
      </c>
      <c r="M291" s="50">
        <f>ROUNDDOWN(J291*L291,-3)</f>
        <v>81480000</v>
      </c>
      <c r="N291" s="247">
        <f>G291-M291</f>
        <v>0</v>
      </c>
      <c r="O291" s="178" t="str">
        <f>IF(AND(ISBLANK(H291),N291&lt;&gt;0),"Rev","")</f>
        <v/>
      </c>
      <c r="P291" s="180"/>
      <c r="Q291" s="180"/>
    </row>
    <row r="292" spans="1:19" ht="13.2" hidden="1" x14ac:dyDescent="0.25">
      <c r="A292" s="1" t="s">
        <v>707</v>
      </c>
      <c r="B292" s="57" t="s">
        <v>708</v>
      </c>
      <c r="C292" s="58" t="s">
        <v>709</v>
      </c>
      <c r="D292" s="57"/>
      <c r="E292" s="57"/>
      <c r="F292" s="59"/>
      <c r="G292" s="125">
        <f>G293</f>
        <v>173032000</v>
      </c>
      <c r="H292" s="153" t="s">
        <v>708</v>
      </c>
      <c r="I292" s="58" t="s">
        <v>709</v>
      </c>
      <c r="J292" s="57"/>
      <c r="K292" s="57"/>
      <c r="L292" s="59"/>
      <c r="M292" s="59">
        <f>M293</f>
        <v>173032000</v>
      </c>
      <c r="N292" s="325">
        <f>N293</f>
        <v>0</v>
      </c>
      <c r="O292" s="211"/>
      <c r="P292" s="180"/>
      <c r="Q292" s="180"/>
      <c r="R292" s="252" t="s">
        <v>1012</v>
      </c>
      <c r="S292" s="223" t="s">
        <v>510</v>
      </c>
    </row>
    <row r="293" spans="1:19" ht="13.2" hidden="1" x14ac:dyDescent="0.25">
      <c r="A293" s="1" t="s">
        <v>710</v>
      </c>
      <c r="B293" s="48"/>
      <c r="C293" s="49" t="s">
        <v>711</v>
      </c>
      <c r="D293" s="48">
        <v>1</v>
      </c>
      <c r="E293" s="48" t="s">
        <v>388</v>
      </c>
      <c r="F293" s="50">
        <v>173032000</v>
      </c>
      <c r="G293" s="122">
        <f>ROUNDDOWN(D293*F293,-3)</f>
        <v>173032000</v>
      </c>
      <c r="H293" s="150"/>
      <c r="I293" s="49" t="s">
        <v>711</v>
      </c>
      <c r="J293" s="48">
        <v>1</v>
      </c>
      <c r="K293" s="48" t="s">
        <v>388</v>
      </c>
      <c r="L293" s="50">
        <v>173032000</v>
      </c>
      <c r="M293" s="50">
        <f>ROUNDDOWN(J293*L293,-3)</f>
        <v>173032000</v>
      </c>
      <c r="N293" s="247">
        <f>G293-M293</f>
        <v>0</v>
      </c>
      <c r="O293" s="178" t="str">
        <f>IF(AND(ISBLANK(H293),N293&lt;&gt;0),"Rev","")</f>
        <v/>
      </c>
      <c r="P293" s="180"/>
      <c r="Q293" s="180"/>
    </row>
    <row r="294" spans="1:19" ht="13.2" hidden="1" x14ac:dyDescent="0.25">
      <c r="A294" s="1" t="s">
        <v>712</v>
      </c>
      <c r="B294" s="51" t="s">
        <v>713</v>
      </c>
      <c r="C294" s="52" t="s">
        <v>548</v>
      </c>
      <c r="D294" s="51"/>
      <c r="E294" s="51"/>
      <c r="F294" s="53"/>
      <c r="G294" s="123">
        <f>G295</f>
        <v>3257727000</v>
      </c>
      <c r="H294" s="151" t="s">
        <v>713</v>
      </c>
      <c r="I294" s="52" t="s">
        <v>548</v>
      </c>
      <c r="J294" s="51"/>
      <c r="K294" s="51"/>
      <c r="L294" s="53"/>
      <c r="M294" s="53">
        <f>M295</f>
        <v>3257727000</v>
      </c>
      <c r="N294" s="324">
        <f>N295</f>
        <v>0</v>
      </c>
      <c r="O294" s="209"/>
      <c r="P294" s="180"/>
      <c r="Q294" s="180"/>
      <c r="R294" s="252" t="s">
        <v>1012</v>
      </c>
      <c r="S294" s="223" t="s">
        <v>510</v>
      </c>
    </row>
    <row r="295" spans="1:19" ht="13.2" hidden="1" x14ac:dyDescent="0.25">
      <c r="A295" s="1" t="s">
        <v>714</v>
      </c>
      <c r="B295" s="48"/>
      <c r="C295" s="49" t="s">
        <v>715</v>
      </c>
      <c r="D295" s="48">
        <v>14</v>
      </c>
      <c r="E295" s="48" t="s">
        <v>670</v>
      </c>
      <c r="F295" s="50">
        <v>232694790</v>
      </c>
      <c r="G295" s="122">
        <f>ROUNDDOWN(D295*F295,-3)</f>
        <v>3257727000</v>
      </c>
      <c r="H295" s="150"/>
      <c r="I295" s="49" t="s">
        <v>715</v>
      </c>
      <c r="J295" s="48">
        <v>14</v>
      </c>
      <c r="K295" s="48" t="s">
        <v>670</v>
      </c>
      <c r="L295" s="50">
        <v>232694790</v>
      </c>
      <c r="M295" s="50">
        <f>ROUNDDOWN(J295*L295,-3)</f>
        <v>3257727000</v>
      </c>
      <c r="N295" s="247">
        <f>G295-M295</f>
        <v>0</v>
      </c>
      <c r="O295" s="178" t="str">
        <f>IF(AND(ISBLANK(H295),N295&lt;&gt;0),"Rev","")</f>
        <v/>
      </c>
      <c r="P295" s="180"/>
      <c r="Q295" s="180"/>
    </row>
    <row r="296" spans="1:19" ht="13.2" x14ac:dyDescent="0.25">
      <c r="A296" s="1" t="s">
        <v>234</v>
      </c>
      <c r="B296" s="60" t="s">
        <v>235</v>
      </c>
      <c r="C296" s="61" t="s">
        <v>236</v>
      </c>
      <c r="D296" s="60"/>
      <c r="E296" s="60" t="s">
        <v>553</v>
      </c>
      <c r="F296" s="62"/>
      <c r="G296" s="126">
        <f>SUM(G297,G321,G327,G340)</f>
        <v>2195658000</v>
      </c>
      <c r="H296" s="154" t="s">
        <v>235</v>
      </c>
      <c r="I296" s="61" t="s">
        <v>236</v>
      </c>
      <c r="J296" s="60"/>
      <c r="K296" s="60" t="s">
        <v>553</v>
      </c>
      <c r="L296" s="62"/>
      <c r="M296" s="62">
        <f>SUM(M297,M321,M327,M340)</f>
        <v>2195658000</v>
      </c>
      <c r="N296" s="335">
        <f>SUM(N297,N321,N327,N340)</f>
        <v>0</v>
      </c>
      <c r="O296" s="207" t="s">
        <v>977</v>
      </c>
      <c r="P296" s="180"/>
      <c r="Q296" s="180"/>
    </row>
    <row r="297" spans="1:19" ht="13.2" x14ac:dyDescent="0.25">
      <c r="A297" s="1" t="s">
        <v>237</v>
      </c>
      <c r="B297" s="63" t="s">
        <v>238</v>
      </c>
      <c r="C297" s="64" t="s">
        <v>239</v>
      </c>
      <c r="D297" s="63"/>
      <c r="E297" s="63"/>
      <c r="F297" s="65"/>
      <c r="G297" s="127">
        <f>SUM(G298,G309,G311)</f>
        <v>1410100000</v>
      </c>
      <c r="H297" s="155" t="s">
        <v>238</v>
      </c>
      <c r="I297" s="64" t="s">
        <v>239</v>
      </c>
      <c r="J297" s="63"/>
      <c r="K297" s="63"/>
      <c r="L297" s="65"/>
      <c r="M297" s="65">
        <f>SUM(M298,M309,M311)</f>
        <v>1528900000</v>
      </c>
      <c r="N297" s="355">
        <f>SUM(N298,N309,N311)</f>
        <v>-118800000</v>
      </c>
      <c r="O297" s="207" t="s">
        <v>977</v>
      </c>
      <c r="P297" s="180" t="s">
        <v>505</v>
      </c>
      <c r="Q297" s="180" t="s">
        <v>506</v>
      </c>
      <c r="S297" s="223"/>
    </row>
    <row r="298" spans="1:19" ht="13.2" x14ac:dyDescent="0.25">
      <c r="A298" s="1" t="s">
        <v>240</v>
      </c>
      <c r="B298" s="51" t="s">
        <v>716</v>
      </c>
      <c r="C298" s="52" t="s">
        <v>241</v>
      </c>
      <c r="D298" s="51"/>
      <c r="E298" s="51"/>
      <c r="F298" s="53"/>
      <c r="G298" s="123">
        <f>SUM(G299:G308)</f>
        <v>1099590000</v>
      </c>
      <c r="H298" s="151" t="s">
        <v>716</v>
      </c>
      <c r="I298" s="52" t="s">
        <v>241</v>
      </c>
      <c r="J298" s="51"/>
      <c r="K298" s="51"/>
      <c r="L298" s="53"/>
      <c r="M298" s="53">
        <f>SUM(M299:M308)</f>
        <v>1252040000</v>
      </c>
      <c r="N298" s="352">
        <f>SUM(N299:N308)</f>
        <v>-152450000</v>
      </c>
      <c r="O298" s="207" t="s">
        <v>977</v>
      </c>
      <c r="P298" s="180"/>
      <c r="Q298" s="180"/>
      <c r="R298" s="252" t="s">
        <v>236</v>
      </c>
      <c r="S298" s="223" t="s">
        <v>506</v>
      </c>
    </row>
    <row r="299" spans="1:19" ht="13.2" x14ac:dyDescent="0.25">
      <c r="A299" s="1" t="s">
        <v>242</v>
      </c>
      <c r="B299" s="48"/>
      <c r="C299" s="49" t="s">
        <v>717</v>
      </c>
      <c r="D299" s="48">
        <v>60</v>
      </c>
      <c r="E299" s="48" t="s">
        <v>718</v>
      </c>
      <c r="F299" s="50">
        <v>1500000</v>
      </c>
      <c r="G299" s="122">
        <f t="shared" ref="G299:G308" si="6">ROUNDDOWN(D299*F299,-3)</f>
        <v>90000000</v>
      </c>
      <c r="H299" s="150"/>
      <c r="I299" s="201" t="s">
        <v>717</v>
      </c>
      <c r="J299" s="202">
        <v>60</v>
      </c>
      <c r="K299" s="202" t="s">
        <v>718</v>
      </c>
      <c r="L299" s="204">
        <v>1487500</v>
      </c>
      <c r="M299" s="204">
        <f t="shared" ref="M299:M308" si="7">ROUNDDOWN(J299*L299,-3)</f>
        <v>89250000</v>
      </c>
      <c r="N299" s="376">
        <f t="shared" ref="N299:N308" si="8">G299-M299</f>
        <v>750000</v>
      </c>
      <c r="O299" s="187" t="str">
        <f>IF(AND(ISBLANK(H299),N299&lt;&gt;0),"Rev detil","")</f>
        <v>Rev detil</v>
      </c>
      <c r="P299" s="180"/>
      <c r="Q299" s="180"/>
    </row>
    <row r="300" spans="1:19" ht="13.2" x14ac:dyDescent="0.25">
      <c r="A300" s="1" t="s">
        <v>243</v>
      </c>
      <c r="B300" s="99"/>
      <c r="C300" s="49" t="s">
        <v>719</v>
      </c>
      <c r="D300" s="48">
        <v>1</v>
      </c>
      <c r="E300" s="48" t="s">
        <v>147</v>
      </c>
      <c r="F300" s="50">
        <v>63386000</v>
      </c>
      <c r="G300" s="122">
        <f t="shared" si="6"/>
        <v>63386000</v>
      </c>
      <c r="H300" s="167"/>
      <c r="I300" s="49" t="s">
        <v>719</v>
      </c>
      <c r="J300" s="48">
        <v>1</v>
      </c>
      <c r="K300" s="48" t="s">
        <v>147</v>
      </c>
      <c r="L300" s="50">
        <v>63386000</v>
      </c>
      <c r="M300" s="50">
        <f t="shared" si="7"/>
        <v>63386000</v>
      </c>
      <c r="N300" s="247">
        <f t="shared" si="8"/>
        <v>0</v>
      </c>
      <c r="O300" s="207" t="s">
        <v>977</v>
      </c>
      <c r="P300" s="180"/>
      <c r="Q300" s="180"/>
    </row>
    <row r="301" spans="1:19" ht="13.2" x14ac:dyDescent="0.25">
      <c r="A301" s="1" t="s">
        <v>244</v>
      </c>
      <c r="B301" s="48"/>
      <c r="C301" s="49" t="s">
        <v>720</v>
      </c>
      <c r="D301" s="48">
        <v>144</v>
      </c>
      <c r="E301" s="48" t="s">
        <v>184</v>
      </c>
      <c r="F301" s="50">
        <v>5100000</v>
      </c>
      <c r="G301" s="122">
        <f t="shared" si="6"/>
        <v>734400000</v>
      </c>
      <c r="H301" s="150"/>
      <c r="I301" s="201" t="s">
        <v>970</v>
      </c>
      <c r="J301" s="202">
        <v>156</v>
      </c>
      <c r="K301" s="202" t="s">
        <v>184</v>
      </c>
      <c r="L301" s="204">
        <v>5100000</v>
      </c>
      <c r="M301" s="204">
        <f t="shared" si="7"/>
        <v>795600000</v>
      </c>
      <c r="N301" s="375">
        <f t="shared" si="8"/>
        <v>-61200000</v>
      </c>
      <c r="O301" s="187" t="str">
        <f>IF(AND(ISBLANK(H301),N301&lt;&gt;0),"Rev detil","")</f>
        <v>Rev detil</v>
      </c>
      <c r="P301" s="180"/>
      <c r="Q301" s="180"/>
    </row>
    <row r="302" spans="1:19" ht="13.2" x14ac:dyDescent="0.25">
      <c r="A302" s="1" t="s">
        <v>245</v>
      </c>
      <c r="B302" s="48"/>
      <c r="C302" s="49" t="s">
        <v>721</v>
      </c>
      <c r="D302" s="48">
        <v>12</v>
      </c>
      <c r="E302" s="48" t="s">
        <v>184</v>
      </c>
      <c r="F302" s="50">
        <v>5600000</v>
      </c>
      <c r="G302" s="122">
        <f t="shared" si="6"/>
        <v>67200000</v>
      </c>
      <c r="H302" s="150"/>
      <c r="I302" s="201" t="s">
        <v>971</v>
      </c>
      <c r="J302" s="202">
        <v>13</v>
      </c>
      <c r="K302" s="202" t="s">
        <v>184</v>
      </c>
      <c r="L302" s="204">
        <v>5600000</v>
      </c>
      <c r="M302" s="204">
        <f t="shared" si="7"/>
        <v>72800000</v>
      </c>
      <c r="N302" s="375">
        <f t="shared" si="8"/>
        <v>-5600000</v>
      </c>
      <c r="O302" s="187" t="str">
        <f>IF(AND(ISBLANK(H302),N302&lt;&gt;0),"Rev detil","")</f>
        <v>Rev detil</v>
      </c>
      <c r="P302" s="180"/>
      <c r="Q302" s="180"/>
    </row>
    <row r="303" spans="1:19" ht="13.2" x14ac:dyDescent="0.25">
      <c r="A303" s="1" t="s">
        <v>246</v>
      </c>
      <c r="B303" s="48"/>
      <c r="C303" s="49" t="s">
        <v>722</v>
      </c>
      <c r="D303" s="48">
        <v>11</v>
      </c>
      <c r="E303" s="48" t="s">
        <v>247</v>
      </c>
      <c r="F303" s="50">
        <v>400000</v>
      </c>
      <c r="G303" s="122">
        <f t="shared" si="6"/>
        <v>4400000</v>
      </c>
      <c r="H303" s="150"/>
      <c r="I303" s="201" t="s">
        <v>722</v>
      </c>
      <c r="J303" s="202">
        <v>12</v>
      </c>
      <c r="K303" s="202" t="s">
        <v>247</v>
      </c>
      <c r="L303" s="204">
        <v>400000</v>
      </c>
      <c r="M303" s="204">
        <f t="shared" si="7"/>
        <v>4800000</v>
      </c>
      <c r="N303" s="375">
        <f t="shared" si="8"/>
        <v>-400000</v>
      </c>
      <c r="O303" s="187" t="str">
        <f>IF(AND(ISBLANK(H303),N303&lt;&gt;0),"Rev detil","")</f>
        <v>Rev detil</v>
      </c>
      <c r="P303" s="180"/>
      <c r="Q303" s="180"/>
    </row>
    <row r="304" spans="1:19" ht="13.2" x14ac:dyDescent="0.25">
      <c r="A304" s="1" t="s">
        <v>248</v>
      </c>
      <c r="B304" s="48"/>
      <c r="C304" s="49" t="s">
        <v>723</v>
      </c>
      <c r="D304" s="48">
        <v>70</v>
      </c>
      <c r="E304" s="48" t="s">
        <v>59</v>
      </c>
      <c r="F304" s="50">
        <v>500000</v>
      </c>
      <c r="G304" s="122">
        <f t="shared" si="6"/>
        <v>35000000</v>
      </c>
      <c r="H304" s="150"/>
      <c r="I304" s="201" t="s">
        <v>969</v>
      </c>
      <c r="J304" s="202">
        <v>1</v>
      </c>
      <c r="K304" s="202" t="s">
        <v>147</v>
      </c>
      <c r="L304" s="204">
        <v>130000000</v>
      </c>
      <c r="M304" s="204">
        <f t="shared" si="7"/>
        <v>130000000</v>
      </c>
      <c r="N304" s="375">
        <f t="shared" si="8"/>
        <v>-95000000</v>
      </c>
      <c r="O304" s="187" t="str">
        <f>IF(AND(ISBLANK(H304),N304&lt;&gt;0),"Rev detil","")</f>
        <v>Rev detil</v>
      </c>
      <c r="P304" s="180"/>
      <c r="Q304" s="180"/>
    </row>
    <row r="305" spans="1:19" ht="13.2" x14ac:dyDescent="0.25">
      <c r="A305" s="1" t="s">
        <v>249</v>
      </c>
      <c r="B305" s="48"/>
      <c r="C305" s="49" t="s">
        <v>724</v>
      </c>
      <c r="D305" s="48">
        <v>12</v>
      </c>
      <c r="E305" s="48" t="s">
        <v>247</v>
      </c>
      <c r="F305" s="50">
        <v>750000</v>
      </c>
      <c r="G305" s="122">
        <f t="shared" si="6"/>
        <v>9000000</v>
      </c>
      <c r="H305" s="150"/>
      <c r="I305" s="217"/>
      <c r="J305" s="218"/>
      <c r="K305" s="218"/>
      <c r="L305" s="219"/>
      <c r="M305" s="219"/>
      <c r="N305" s="374">
        <f t="shared" si="8"/>
        <v>9000000</v>
      </c>
      <c r="O305" s="187" t="str">
        <f>IF(AND(ISBLANK(H305),N305&lt;&gt;0),"Rev detil","")</f>
        <v>Rev detil</v>
      </c>
      <c r="P305" s="180"/>
      <c r="Q305" s="180"/>
    </row>
    <row r="306" spans="1:19" ht="13.2" x14ac:dyDescent="0.25">
      <c r="A306" s="1" t="s">
        <v>250</v>
      </c>
      <c r="B306" s="48"/>
      <c r="C306" s="49" t="s">
        <v>725</v>
      </c>
      <c r="D306" s="48">
        <v>12</v>
      </c>
      <c r="E306" s="48" t="s">
        <v>247</v>
      </c>
      <c r="F306" s="50">
        <v>1325000</v>
      </c>
      <c r="G306" s="122">
        <f t="shared" si="6"/>
        <v>15900000</v>
      </c>
      <c r="H306" s="150"/>
      <c r="I306" s="49" t="s">
        <v>725</v>
      </c>
      <c r="J306" s="48">
        <v>12</v>
      </c>
      <c r="K306" s="48" t="s">
        <v>247</v>
      </c>
      <c r="L306" s="50">
        <v>1325000</v>
      </c>
      <c r="M306" s="50">
        <f t="shared" si="7"/>
        <v>15900000</v>
      </c>
      <c r="N306" s="247">
        <f t="shared" si="8"/>
        <v>0</v>
      </c>
      <c r="O306" s="207" t="s">
        <v>977</v>
      </c>
      <c r="P306" s="180"/>
      <c r="Q306" s="180"/>
    </row>
    <row r="307" spans="1:19" ht="13.2" x14ac:dyDescent="0.25">
      <c r="A307" s="1" t="s">
        <v>251</v>
      </c>
      <c r="B307" s="48"/>
      <c r="C307" s="49" t="s">
        <v>726</v>
      </c>
      <c r="D307" s="48">
        <v>12</v>
      </c>
      <c r="E307" s="48" t="s">
        <v>247</v>
      </c>
      <c r="F307" s="50">
        <v>3000000</v>
      </c>
      <c r="G307" s="122">
        <f t="shared" si="6"/>
        <v>36000000</v>
      </c>
      <c r="H307" s="150"/>
      <c r="I307" s="49" t="s">
        <v>726</v>
      </c>
      <c r="J307" s="48">
        <v>12</v>
      </c>
      <c r="K307" s="48" t="s">
        <v>247</v>
      </c>
      <c r="L307" s="50">
        <v>3000000</v>
      </c>
      <c r="M307" s="50">
        <f t="shared" si="7"/>
        <v>36000000</v>
      </c>
      <c r="N307" s="247">
        <f t="shared" si="8"/>
        <v>0</v>
      </c>
      <c r="O307" s="207" t="s">
        <v>977</v>
      </c>
      <c r="P307" s="180"/>
      <c r="Q307" s="180"/>
    </row>
    <row r="308" spans="1:19" ht="13.2" x14ac:dyDescent="0.25">
      <c r="A308" s="1" t="s">
        <v>727</v>
      </c>
      <c r="B308" s="48"/>
      <c r="C308" s="49" t="s">
        <v>728</v>
      </c>
      <c r="D308" s="48">
        <v>1</v>
      </c>
      <c r="E308" s="48" t="s">
        <v>88</v>
      </c>
      <c r="F308" s="50">
        <v>44304000</v>
      </c>
      <c r="G308" s="122">
        <f t="shared" si="6"/>
        <v>44304000</v>
      </c>
      <c r="H308" s="150"/>
      <c r="I308" s="49" t="s">
        <v>728</v>
      </c>
      <c r="J308" s="48">
        <v>1</v>
      </c>
      <c r="K308" s="48" t="s">
        <v>88</v>
      </c>
      <c r="L308" s="50">
        <v>44304000</v>
      </c>
      <c r="M308" s="50">
        <f t="shared" si="7"/>
        <v>44304000</v>
      </c>
      <c r="N308" s="247">
        <f t="shared" si="8"/>
        <v>0</v>
      </c>
      <c r="O308" s="207" t="s">
        <v>977</v>
      </c>
      <c r="P308" s="180"/>
      <c r="Q308" s="180"/>
    </row>
    <row r="309" spans="1:19" ht="26.4" x14ac:dyDescent="0.25">
      <c r="A309" s="1" t="s">
        <v>729</v>
      </c>
      <c r="B309" s="45" t="s">
        <v>730</v>
      </c>
      <c r="C309" s="46" t="s">
        <v>731</v>
      </c>
      <c r="D309" s="45"/>
      <c r="E309" s="45"/>
      <c r="F309" s="47"/>
      <c r="G309" s="121">
        <f>G310</f>
        <v>103250000</v>
      </c>
      <c r="H309" s="149" t="s">
        <v>730</v>
      </c>
      <c r="I309" s="46" t="s">
        <v>731</v>
      </c>
      <c r="J309" s="45"/>
      <c r="K309" s="45"/>
      <c r="L309" s="47"/>
      <c r="M309" s="47">
        <f>M310</f>
        <v>69600000</v>
      </c>
      <c r="N309" s="323">
        <f>N310</f>
        <v>33650000</v>
      </c>
      <c r="O309" s="207" t="s">
        <v>977</v>
      </c>
      <c r="P309" s="180"/>
      <c r="Q309" s="180"/>
      <c r="R309" s="252" t="s">
        <v>236</v>
      </c>
      <c r="S309" s="223" t="s">
        <v>506</v>
      </c>
    </row>
    <row r="310" spans="1:19" ht="26.4" x14ac:dyDescent="0.25">
      <c r="A310" s="1" t="s">
        <v>732</v>
      </c>
      <c r="B310" s="48"/>
      <c r="C310" s="49" t="s">
        <v>733</v>
      </c>
      <c r="D310" s="48">
        <v>413</v>
      </c>
      <c r="E310" s="48" t="s">
        <v>26</v>
      </c>
      <c r="F310" s="50">
        <v>250000</v>
      </c>
      <c r="G310" s="122">
        <f>ROUNDDOWN(D310*F310,-3)</f>
        <v>103250000</v>
      </c>
      <c r="H310" s="150"/>
      <c r="I310" s="201" t="s">
        <v>1032</v>
      </c>
      <c r="J310" s="202">
        <f>58*6</f>
        <v>348</v>
      </c>
      <c r="K310" s="202" t="s">
        <v>184</v>
      </c>
      <c r="L310" s="204">
        <v>200000</v>
      </c>
      <c r="M310" s="204">
        <f>ROUNDDOWN(J310*L310,-3)</f>
        <v>69600000</v>
      </c>
      <c r="N310" s="376">
        <f>G310-M310</f>
        <v>33650000</v>
      </c>
      <c r="O310" s="187" t="str">
        <f>IF(AND(ISBLANK(H310),N310&lt;&gt;0),"Rev detil","")</f>
        <v>Rev detil</v>
      </c>
      <c r="P310" s="180"/>
      <c r="Q310" s="180"/>
    </row>
    <row r="311" spans="1:19" ht="13.2" x14ac:dyDescent="0.25">
      <c r="A311" s="1" t="s">
        <v>252</v>
      </c>
      <c r="B311" s="90" t="s">
        <v>734</v>
      </c>
      <c r="C311" s="91" t="s">
        <v>74</v>
      </c>
      <c r="D311" s="90"/>
      <c r="E311" s="90"/>
      <c r="F311" s="92"/>
      <c r="G311" s="136">
        <f>SUM(G312:G320)</f>
        <v>207260000</v>
      </c>
      <c r="H311" s="164" t="s">
        <v>734</v>
      </c>
      <c r="I311" s="91" t="s">
        <v>74</v>
      </c>
      <c r="J311" s="90"/>
      <c r="K311" s="90"/>
      <c r="L311" s="92"/>
      <c r="M311" s="92">
        <f>SUM(M312:M320)</f>
        <v>207260000</v>
      </c>
      <c r="N311" s="336">
        <f>SUM(N312:N320)</f>
        <v>0</v>
      </c>
      <c r="O311" s="207" t="s">
        <v>977</v>
      </c>
      <c r="P311" s="180"/>
      <c r="Q311" s="180"/>
      <c r="S311" s="223" t="s">
        <v>506</v>
      </c>
    </row>
    <row r="312" spans="1:19" ht="13.2" hidden="1" x14ac:dyDescent="0.25">
      <c r="A312" s="22" t="s">
        <v>253</v>
      </c>
      <c r="B312" s="48"/>
      <c r="C312" s="49" t="s">
        <v>735</v>
      </c>
      <c r="D312" s="48">
        <v>48</v>
      </c>
      <c r="E312" s="48" t="s">
        <v>120</v>
      </c>
      <c r="F312" s="50">
        <v>1000000</v>
      </c>
      <c r="G312" s="122">
        <f t="shared" ref="G312:G320" si="9">ROUNDDOWN(D312*F312,-3)</f>
        <v>48000000</v>
      </c>
      <c r="H312" s="150"/>
      <c r="I312" s="49" t="s">
        <v>735</v>
      </c>
      <c r="J312" s="48">
        <v>48</v>
      </c>
      <c r="K312" s="48" t="s">
        <v>120</v>
      </c>
      <c r="L312" s="50">
        <v>1000000</v>
      </c>
      <c r="M312" s="50">
        <f t="shared" ref="M312:M320" si="10">ROUNDDOWN(J312*L312,-3)</f>
        <v>48000000</v>
      </c>
      <c r="N312" s="247">
        <f t="shared" ref="N312:N320" si="11">G312-M312</f>
        <v>0</v>
      </c>
      <c r="O312" s="178" t="str">
        <f t="shared" ref="O312:O320" si="12">IF(AND(ISBLANK(H312),N312&lt;&gt;0),"Rev","")</f>
        <v/>
      </c>
      <c r="P312" s="180"/>
      <c r="Q312" s="180"/>
    </row>
    <row r="313" spans="1:19" ht="13.2" hidden="1" x14ac:dyDescent="0.25">
      <c r="A313" s="1" t="s">
        <v>254</v>
      </c>
      <c r="B313" s="48"/>
      <c r="C313" s="49" t="s">
        <v>562</v>
      </c>
      <c r="D313" s="48">
        <v>48</v>
      </c>
      <c r="E313" s="48" t="s">
        <v>120</v>
      </c>
      <c r="F313" s="50">
        <v>1500000</v>
      </c>
      <c r="G313" s="122">
        <f t="shared" si="9"/>
        <v>72000000</v>
      </c>
      <c r="H313" s="150"/>
      <c r="I313" s="49" t="s">
        <v>562</v>
      </c>
      <c r="J313" s="48">
        <v>48</v>
      </c>
      <c r="K313" s="48" t="s">
        <v>120</v>
      </c>
      <c r="L313" s="50">
        <v>1500000</v>
      </c>
      <c r="M313" s="50">
        <f t="shared" si="10"/>
        <v>72000000</v>
      </c>
      <c r="N313" s="247">
        <f t="shared" si="11"/>
        <v>0</v>
      </c>
      <c r="O313" s="178" t="str">
        <f t="shared" si="12"/>
        <v/>
      </c>
      <c r="P313" s="180"/>
      <c r="Q313" s="180"/>
    </row>
    <row r="314" spans="1:19" ht="13.2" hidden="1" x14ac:dyDescent="0.25">
      <c r="A314" s="1" t="s">
        <v>255</v>
      </c>
      <c r="B314" s="48"/>
      <c r="C314" s="49" t="s">
        <v>736</v>
      </c>
      <c r="D314" s="48">
        <v>192</v>
      </c>
      <c r="E314" s="48" t="s">
        <v>120</v>
      </c>
      <c r="F314" s="50">
        <v>50000</v>
      </c>
      <c r="G314" s="122">
        <f t="shared" si="9"/>
        <v>9600000</v>
      </c>
      <c r="H314" s="150"/>
      <c r="I314" s="49" t="s">
        <v>736</v>
      </c>
      <c r="J314" s="48">
        <v>192</v>
      </c>
      <c r="K314" s="48" t="s">
        <v>120</v>
      </c>
      <c r="L314" s="50">
        <v>50000</v>
      </c>
      <c r="M314" s="50">
        <f t="shared" si="10"/>
        <v>9600000</v>
      </c>
      <c r="N314" s="247">
        <f t="shared" si="11"/>
        <v>0</v>
      </c>
      <c r="O314" s="178" t="str">
        <f t="shared" si="12"/>
        <v/>
      </c>
      <c r="P314" s="180"/>
      <c r="Q314" s="180"/>
    </row>
    <row r="315" spans="1:19" ht="13.2" hidden="1" x14ac:dyDescent="0.25">
      <c r="A315" s="1" t="s">
        <v>256</v>
      </c>
      <c r="B315" s="48"/>
      <c r="C315" s="49" t="s">
        <v>737</v>
      </c>
      <c r="D315" s="48">
        <v>192</v>
      </c>
      <c r="E315" s="48" t="s">
        <v>120</v>
      </c>
      <c r="F315" s="50">
        <v>55000</v>
      </c>
      <c r="G315" s="122">
        <f t="shared" si="9"/>
        <v>10560000</v>
      </c>
      <c r="H315" s="150"/>
      <c r="I315" s="49" t="s">
        <v>737</v>
      </c>
      <c r="J315" s="48">
        <v>192</v>
      </c>
      <c r="K315" s="48" t="s">
        <v>120</v>
      </c>
      <c r="L315" s="50">
        <v>55000</v>
      </c>
      <c r="M315" s="50">
        <f t="shared" si="10"/>
        <v>10560000</v>
      </c>
      <c r="N315" s="247">
        <f t="shared" si="11"/>
        <v>0</v>
      </c>
      <c r="O315" s="178" t="str">
        <f t="shared" si="12"/>
        <v/>
      </c>
      <c r="P315" s="180"/>
      <c r="Q315" s="180"/>
    </row>
    <row r="316" spans="1:19" ht="13.2" hidden="1" x14ac:dyDescent="0.25">
      <c r="A316" s="1" t="s">
        <v>257</v>
      </c>
      <c r="B316" s="48"/>
      <c r="C316" s="49" t="s">
        <v>738</v>
      </c>
      <c r="D316" s="48">
        <v>60</v>
      </c>
      <c r="E316" s="48" t="s">
        <v>258</v>
      </c>
      <c r="F316" s="50">
        <v>220000</v>
      </c>
      <c r="G316" s="122">
        <f t="shared" si="9"/>
        <v>13200000</v>
      </c>
      <c r="H316" s="150"/>
      <c r="I316" s="49" t="s">
        <v>738</v>
      </c>
      <c r="J316" s="48">
        <v>60</v>
      </c>
      <c r="K316" s="48" t="s">
        <v>258</v>
      </c>
      <c r="L316" s="50">
        <v>220000</v>
      </c>
      <c r="M316" s="50">
        <f t="shared" si="10"/>
        <v>13200000</v>
      </c>
      <c r="N316" s="247">
        <f t="shared" si="11"/>
        <v>0</v>
      </c>
      <c r="O316" s="178" t="str">
        <f t="shared" si="12"/>
        <v/>
      </c>
      <c r="P316" s="180"/>
      <c r="Q316" s="180"/>
    </row>
    <row r="317" spans="1:19" ht="13.2" hidden="1" x14ac:dyDescent="0.25">
      <c r="A317" s="1" t="s">
        <v>259</v>
      </c>
      <c r="B317" s="48"/>
      <c r="C317" s="49" t="s">
        <v>739</v>
      </c>
      <c r="D317" s="48">
        <v>60</v>
      </c>
      <c r="E317" s="48" t="s">
        <v>258</v>
      </c>
      <c r="F317" s="50">
        <v>240000</v>
      </c>
      <c r="G317" s="122">
        <f t="shared" si="9"/>
        <v>14400000</v>
      </c>
      <c r="H317" s="150"/>
      <c r="I317" s="49" t="s">
        <v>739</v>
      </c>
      <c r="J317" s="48">
        <v>60</v>
      </c>
      <c r="K317" s="48" t="s">
        <v>258</v>
      </c>
      <c r="L317" s="50">
        <v>240000</v>
      </c>
      <c r="M317" s="50">
        <f t="shared" si="10"/>
        <v>14400000</v>
      </c>
      <c r="N317" s="247">
        <f t="shared" si="11"/>
        <v>0</v>
      </c>
      <c r="O317" s="178" t="str">
        <f t="shared" si="12"/>
        <v/>
      </c>
      <c r="P317" s="180"/>
      <c r="Q317" s="180"/>
    </row>
    <row r="318" spans="1:19" ht="13.2" hidden="1" x14ac:dyDescent="0.25">
      <c r="A318" s="1" t="s">
        <v>260</v>
      </c>
      <c r="B318" s="48"/>
      <c r="C318" s="49" t="s">
        <v>740</v>
      </c>
      <c r="D318" s="48">
        <v>950</v>
      </c>
      <c r="E318" s="48" t="s">
        <v>741</v>
      </c>
      <c r="F318" s="50">
        <v>5000</v>
      </c>
      <c r="G318" s="122">
        <f t="shared" si="9"/>
        <v>4750000</v>
      </c>
      <c r="H318" s="150"/>
      <c r="I318" s="49" t="s">
        <v>740</v>
      </c>
      <c r="J318" s="48">
        <v>950</v>
      </c>
      <c r="K318" s="48" t="s">
        <v>741</v>
      </c>
      <c r="L318" s="50">
        <v>5000</v>
      </c>
      <c r="M318" s="50">
        <f t="shared" si="10"/>
        <v>4750000</v>
      </c>
      <c r="N318" s="247">
        <f t="shared" si="11"/>
        <v>0</v>
      </c>
      <c r="O318" s="178" t="str">
        <f t="shared" si="12"/>
        <v/>
      </c>
      <c r="P318" s="180"/>
      <c r="Q318" s="180"/>
    </row>
    <row r="319" spans="1:19" ht="13.2" hidden="1" x14ac:dyDescent="0.25">
      <c r="A319" s="1" t="s">
        <v>262</v>
      </c>
      <c r="B319" s="48"/>
      <c r="C319" s="49" t="s">
        <v>742</v>
      </c>
      <c r="D319" s="48">
        <v>50</v>
      </c>
      <c r="E319" s="48" t="s">
        <v>263</v>
      </c>
      <c r="F319" s="50">
        <v>220000</v>
      </c>
      <c r="G319" s="122">
        <f t="shared" si="9"/>
        <v>11000000</v>
      </c>
      <c r="H319" s="150"/>
      <c r="I319" s="49" t="s">
        <v>742</v>
      </c>
      <c r="J319" s="48">
        <v>50</v>
      </c>
      <c r="K319" s="48" t="s">
        <v>263</v>
      </c>
      <c r="L319" s="50">
        <v>220000</v>
      </c>
      <c r="M319" s="50">
        <f t="shared" si="10"/>
        <v>11000000</v>
      </c>
      <c r="N319" s="247">
        <f t="shared" si="11"/>
        <v>0</v>
      </c>
      <c r="O319" s="178" t="str">
        <f t="shared" si="12"/>
        <v/>
      </c>
      <c r="P319" s="180"/>
      <c r="Q319" s="180"/>
    </row>
    <row r="320" spans="1:19" ht="13.2" hidden="1" x14ac:dyDescent="0.25">
      <c r="A320" s="1" t="s">
        <v>264</v>
      </c>
      <c r="B320" s="48"/>
      <c r="C320" s="49" t="s">
        <v>743</v>
      </c>
      <c r="D320" s="48">
        <v>950</v>
      </c>
      <c r="E320" s="48" t="s">
        <v>261</v>
      </c>
      <c r="F320" s="50">
        <v>25000</v>
      </c>
      <c r="G320" s="122">
        <f t="shared" si="9"/>
        <v>23750000</v>
      </c>
      <c r="H320" s="150"/>
      <c r="I320" s="49" t="s">
        <v>743</v>
      </c>
      <c r="J320" s="48">
        <v>950</v>
      </c>
      <c r="K320" s="48" t="s">
        <v>261</v>
      </c>
      <c r="L320" s="50">
        <v>25000</v>
      </c>
      <c r="M320" s="50">
        <f t="shared" si="10"/>
        <v>23750000</v>
      </c>
      <c r="N320" s="247">
        <f t="shared" si="11"/>
        <v>0</v>
      </c>
      <c r="O320" s="178" t="str">
        <f t="shared" si="12"/>
        <v/>
      </c>
      <c r="P320" s="180"/>
      <c r="Q320" s="180"/>
    </row>
    <row r="321" spans="1:19" ht="13.2" x14ac:dyDescent="0.25">
      <c r="A321" s="1" t="s">
        <v>265</v>
      </c>
      <c r="B321" s="63" t="s">
        <v>266</v>
      </c>
      <c r="C321" s="64" t="s">
        <v>267</v>
      </c>
      <c r="D321" s="63"/>
      <c r="E321" s="63"/>
      <c r="F321" s="65"/>
      <c r="G321" s="127">
        <f>SUM(G322,G324)</f>
        <v>150000000</v>
      </c>
      <c r="H321" s="155" t="s">
        <v>266</v>
      </c>
      <c r="I321" s="64" t="s">
        <v>267</v>
      </c>
      <c r="J321" s="63"/>
      <c r="K321" s="63"/>
      <c r="L321" s="65"/>
      <c r="M321" s="65">
        <f>SUM(M322,M324)</f>
        <v>119000000</v>
      </c>
      <c r="N321" s="327">
        <f>SUM(N322,N324)</f>
        <v>31000000</v>
      </c>
      <c r="O321" s="207" t="s">
        <v>977</v>
      </c>
      <c r="P321" s="180" t="s">
        <v>505</v>
      </c>
      <c r="Q321" s="180" t="s">
        <v>506</v>
      </c>
      <c r="S321" s="223"/>
    </row>
    <row r="322" spans="1:19" ht="13.2" x14ac:dyDescent="0.25">
      <c r="A322" s="1" t="s">
        <v>268</v>
      </c>
      <c r="B322" s="51" t="s">
        <v>744</v>
      </c>
      <c r="C322" s="52" t="s">
        <v>269</v>
      </c>
      <c r="D322" s="51"/>
      <c r="E322" s="51"/>
      <c r="F322" s="53"/>
      <c r="G322" s="123">
        <f>G323</f>
        <v>30000000</v>
      </c>
      <c r="H322" s="151" t="s">
        <v>744</v>
      </c>
      <c r="I322" s="52" t="s">
        <v>269</v>
      </c>
      <c r="J322" s="51"/>
      <c r="K322" s="51"/>
      <c r="L322" s="53"/>
      <c r="M322" s="53">
        <f>M323</f>
        <v>9000000</v>
      </c>
      <c r="N322" s="324">
        <f>N323</f>
        <v>21000000</v>
      </c>
      <c r="O322" s="207" t="s">
        <v>977</v>
      </c>
      <c r="P322" s="180"/>
      <c r="Q322" s="180"/>
      <c r="R322" s="252" t="s">
        <v>236</v>
      </c>
      <c r="S322" s="223" t="s">
        <v>506</v>
      </c>
    </row>
    <row r="323" spans="1:19" ht="13.2" x14ac:dyDescent="0.25">
      <c r="A323" s="1" t="s">
        <v>270</v>
      </c>
      <c r="B323" s="48"/>
      <c r="C323" s="49" t="s">
        <v>745</v>
      </c>
      <c r="D323" s="48">
        <v>12</v>
      </c>
      <c r="E323" s="48" t="s">
        <v>247</v>
      </c>
      <c r="F323" s="50">
        <v>2500000</v>
      </c>
      <c r="G323" s="122">
        <f>ROUNDDOWN(D323*F323,-3)</f>
        <v>30000000</v>
      </c>
      <c r="H323" s="150"/>
      <c r="I323" s="201" t="s">
        <v>745</v>
      </c>
      <c r="J323" s="202">
        <v>12</v>
      </c>
      <c r="K323" s="202" t="s">
        <v>247</v>
      </c>
      <c r="L323" s="204">
        <v>750000</v>
      </c>
      <c r="M323" s="204">
        <f>ROUNDDOWN(J323*L323,-3)</f>
        <v>9000000</v>
      </c>
      <c r="N323" s="376">
        <f>G323-M323</f>
        <v>21000000</v>
      </c>
      <c r="O323" s="187" t="str">
        <f>IF(AND(ISBLANK(H323),N323&lt;&gt;0),"Rev detil","")</f>
        <v>Rev detil</v>
      </c>
      <c r="P323" s="180"/>
      <c r="Q323" s="180"/>
    </row>
    <row r="324" spans="1:19" ht="13.2" x14ac:dyDescent="0.25">
      <c r="A324" s="1" t="s">
        <v>271</v>
      </c>
      <c r="B324" s="45" t="s">
        <v>532</v>
      </c>
      <c r="C324" s="46" t="s">
        <v>159</v>
      </c>
      <c r="D324" s="45"/>
      <c r="E324" s="45"/>
      <c r="F324" s="47"/>
      <c r="G324" s="121">
        <f>SUM(G325:G326)</f>
        <v>120000000</v>
      </c>
      <c r="H324" s="149" t="s">
        <v>532</v>
      </c>
      <c r="I324" s="46" t="s">
        <v>159</v>
      </c>
      <c r="J324" s="45"/>
      <c r="K324" s="45"/>
      <c r="L324" s="47"/>
      <c r="M324" s="47">
        <f>SUM(M325:M326)</f>
        <v>110000000</v>
      </c>
      <c r="N324" s="323">
        <f>SUM(N325:N326)</f>
        <v>10000000</v>
      </c>
      <c r="O324" s="207" t="s">
        <v>977</v>
      </c>
      <c r="P324" s="180"/>
      <c r="Q324" s="180"/>
      <c r="R324" s="252" t="s">
        <v>236</v>
      </c>
      <c r="S324" s="223" t="s">
        <v>506</v>
      </c>
    </row>
    <row r="325" spans="1:19" ht="13.2" x14ac:dyDescent="0.25">
      <c r="A325" s="1" t="s">
        <v>272</v>
      </c>
      <c r="B325" s="48"/>
      <c r="C325" s="49" t="s">
        <v>746</v>
      </c>
      <c r="D325" s="48">
        <v>12</v>
      </c>
      <c r="E325" s="48" t="s">
        <v>247</v>
      </c>
      <c r="F325" s="50">
        <v>5000000</v>
      </c>
      <c r="G325" s="122">
        <f>ROUNDDOWN(D325*F325,-3)</f>
        <v>60000000</v>
      </c>
      <c r="H325" s="150"/>
      <c r="I325" s="49" t="s">
        <v>746</v>
      </c>
      <c r="J325" s="48">
        <v>12</v>
      </c>
      <c r="K325" s="48" t="s">
        <v>247</v>
      </c>
      <c r="L325" s="50">
        <v>5000000</v>
      </c>
      <c r="M325" s="50">
        <f>ROUNDDOWN(J325*L325,-3)</f>
        <v>60000000</v>
      </c>
      <c r="N325" s="247">
        <f>G325-M325</f>
        <v>0</v>
      </c>
      <c r="O325" s="207" t="s">
        <v>977</v>
      </c>
      <c r="P325" s="180"/>
      <c r="Q325" s="180"/>
    </row>
    <row r="326" spans="1:19" ht="13.2" x14ac:dyDescent="0.25">
      <c r="A326" s="1" t="s">
        <v>273</v>
      </c>
      <c r="B326" s="48"/>
      <c r="C326" s="49" t="s">
        <v>747</v>
      </c>
      <c r="D326" s="48">
        <v>1</v>
      </c>
      <c r="E326" s="48" t="s">
        <v>147</v>
      </c>
      <c r="F326" s="50">
        <v>60000000</v>
      </c>
      <c r="G326" s="122">
        <f>ROUNDDOWN(D326*F326,-3)</f>
        <v>60000000</v>
      </c>
      <c r="H326" s="150"/>
      <c r="I326" s="201" t="s">
        <v>747</v>
      </c>
      <c r="J326" s="202">
        <v>1</v>
      </c>
      <c r="K326" s="202" t="s">
        <v>147</v>
      </c>
      <c r="L326" s="204">
        <v>50000000</v>
      </c>
      <c r="M326" s="204">
        <f>ROUNDDOWN(J326*L326,-3)</f>
        <v>50000000</v>
      </c>
      <c r="N326" s="376">
        <f>G326-M326</f>
        <v>10000000</v>
      </c>
      <c r="O326" s="187" t="str">
        <f>IF(AND(ISBLANK(H326),N326&lt;&gt;0),"Rev detil","")</f>
        <v>Rev detil</v>
      </c>
      <c r="P326" s="180"/>
      <c r="Q326" s="180"/>
    </row>
    <row r="327" spans="1:19" ht="13.2" x14ac:dyDescent="0.25">
      <c r="A327" s="1" t="s">
        <v>274</v>
      </c>
      <c r="B327" s="63" t="s">
        <v>275</v>
      </c>
      <c r="C327" s="64" t="s">
        <v>276</v>
      </c>
      <c r="D327" s="63"/>
      <c r="E327" s="63"/>
      <c r="F327" s="65"/>
      <c r="G327" s="127">
        <f>SUM(G328,G338)</f>
        <v>498162000</v>
      </c>
      <c r="H327" s="155" t="s">
        <v>275</v>
      </c>
      <c r="I327" s="64" t="s">
        <v>276</v>
      </c>
      <c r="J327" s="63"/>
      <c r="K327" s="63"/>
      <c r="L327" s="65"/>
      <c r="M327" s="65">
        <f>SUM(M328,M338)</f>
        <v>410362000</v>
      </c>
      <c r="N327" s="327">
        <f>SUM(N328,N338)</f>
        <v>87800000</v>
      </c>
      <c r="O327" s="207" t="s">
        <v>977</v>
      </c>
      <c r="P327" s="180" t="s">
        <v>505</v>
      </c>
      <c r="Q327" s="180" t="s">
        <v>506</v>
      </c>
      <c r="S327" s="223"/>
    </row>
    <row r="328" spans="1:19" ht="13.2" x14ac:dyDescent="0.25">
      <c r="A328" s="1" t="s">
        <v>277</v>
      </c>
      <c r="B328" s="51" t="s">
        <v>748</v>
      </c>
      <c r="C328" s="52" t="s">
        <v>278</v>
      </c>
      <c r="D328" s="51"/>
      <c r="E328" s="51"/>
      <c r="F328" s="53"/>
      <c r="G328" s="123">
        <f>SUM(G329:G337)</f>
        <v>462162000</v>
      </c>
      <c r="H328" s="151" t="s">
        <v>748</v>
      </c>
      <c r="I328" s="52" t="s">
        <v>278</v>
      </c>
      <c r="J328" s="51"/>
      <c r="K328" s="51"/>
      <c r="L328" s="53"/>
      <c r="M328" s="53">
        <f>SUM(M329:M337)</f>
        <v>374362000</v>
      </c>
      <c r="N328" s="324">
        <f>SUM(N329:N337)</f>
        <v>87800000</v>
      </c>
      <c r="O328" s="207" t="s">
        <v>977</v>
      </c>
      <c r="P328" s="180"/>
      <c r="Q328" s="180"/>
      <c r="R328" s="252" t="s">
        <v>236</v>
      </c>
      <c r="S328" s="223" t="s">
        <v>506</v>
      </c>
    </row>
    <row r="329" spans="1:19" ht="26.4" x14ac:dyDescent="0.25">
      <c r="A329" s="1" t="s">
        <v>279</v>
      </c>
      <c r="B329" s="48"/>
      <c r="C329" s="49" t="s">
        <v>749</v>
      </c>
      <c r="D329" s="48">
        <v>1</v>
      </c>
      <c r="E329" s="48" t="s">
        <v>111</v>
      </c>
      <c r="F329" s="50">
        <v>38730000</v>
      </c>
      <c r="G329" s="122">
        <f t="shared" ref="G329:G337" si="13">ROUNDDOWN(D329*F329,-3)</f>
        <v>38730000</v>
      </c>
      <c r="H329" s="150"/>
      <c r="I329" s="49" t="s">
        <v>749</v>
      </c>
      <c r="J329" s="48">
        <v>1</v>
      </c>
      <c r="K329" s="48" t="s">
        <v>111</v>
      </c>
      <c r="L329" s="50">
        <v>38730000</v>
      </c>
      <c r="M329" s="50">
        <f t="shared" ref="M329:M337" si="14">ROUNDDOWN(J329*L329,-3)</f>
        <v>38730000</v>
      </c>
      <c r="N329" s="247">
        <f t="shared" ref="N329:N337" si="15">G329-M329</f>
        <v>0</v>
      </c>
      <c r="O329" s="207" t="s">
        <v>977</v>
      </c>
      <c r="P329" s="180"/>
      <c r="Q329" s="180"/>
    </row>
    <row r="330" spans="1:19" ht="13.2" x14ac:dyDescent="0.25">
      <c r="A330" s="1" t="s">
        <v>280</v>
      </c>
      <c r="B330" s="48"/>
      <c r="C330" s="49" t="s">
        <v>750</v>
      </c>
      <c r="D330" s="48">
        <v>8</v>
      </c>
      <c r="E330" s="48" t="s">
        <v>751</v>
      </c>
      <c r="F330" s="50">
        <v>32850000</v>
      </c>
      <c r="G330" s="122">
        <f t="shared" si="13"/>
        <v>262800000</v>
      </c>
      <c r="H330" s="150"/>
      <c r="I330" s="201" t="s">
        <v>750</v>
      </c>
      <c r="J330" s="202">
        <v>7</v>
      </c>
      <c r="K330" s="202" t="s">
        <v>111</v>
      </c>
      <c r="L330" s="204">
        <v>25000000</v>
      </c>
      <c r="M330" s="204">
        <f t="shared" si="14"/>
        <v>175000000</v>
      </c>
      <c r="N330" s="376">
        <f t="shared" si="15"/>
        <v>87800000</v>
      </c>
      <c r="O330" s="187" t="str">
        <f>IF(AND(ISBLANK(H330),N330&lt;&gt;0),"Rev detil","")</f>
        <v>Rev detil</v>
      </c>
      <c r="P330" s="180"/>
      <c r="Q330" s="180"/>
    </row>
    <row r="331" spans="1:19" ht="13.2" x14ac:dyDescent="0.25">
      <c r="A331" s="1" t="s">
        <v>281</v>
      </c>
      <c r="B331" s="48"/>
      <c r="C331" s="49" t="s">
        <v>752</v>
      </c>
      <c r="D331" s="48">
        <v>5</v>
      </c>
      <c r="E331" s="48" t="s">
        <v>111</v>
      </c>
      <c r="F331" s="50">
        <v>3640000</v>
      </c>
      <c r="G331" s="122">
        <f t="shared" si="13"/>
        <v>18200000</v>
      </c>
      <c r="H331" s="150"/>
      <c r="I331" s="49" t="s">
        <v>752</v>
      </c>
      <c r="J331" s="48">
        <v>5</v>
      </c>
      <c r="K331" s="48" t="s">
        <v>111</v>
      </c>
      <c r="L331" s="50">
        <v>3640000</v>
      </c>
      <c r="M331" s="50">
        <f t="shared" si="14"/>
        <v>18200000</v>
      </c>
      <c r="N331" s="247">
        <f t="shared" si="15"/>
        <v>0</v>
      </c>
      <c r="O331" s="207" t="s">
        <v>977</v>
      </c>
      <c r="P331" s="180"/>
      <c r="Q331" s="180"/>
    </row>
    <row r="332" spans="1:19" ht="13.2" x14ac:dyDescent="0.25">
      <c r="A332" s="1" t="s">
        <v>282</v>
      </c>
      <c r="B332" s="48"/>
      <c r="C332" s="49" t="s">
        <v>753</v>
      </c>
      <c r="D332" s="48">
        <v>30</v>
      </c>
      <c r="E332" s="48" t="s">
        <v>111</v>
      </c>
      <c r="F332" s="50">
        <v>730000</v>
      </c>
      <c r="G332" s="122">
        <f t="shared" si="13"/>
        <v>21900000</v>
      </c>
      <c r="H332" s="150"/>
      <c r="I332" s="49" t="s">
        <v>753</v>
      </c>
      <c r="J332" s="48">
        <v>30</v>
      </c>
      <c r="K332" s="48" t="s">
        <v>111</v>
      </c>
      <c r="L332" s="50">
        <v>730000</v>
      </c>
      <c r="M332" s="50">
        <f t="shared" si="14"/>
        <v>21900000</v>
      </c>
      <c r="N332" s="247">
        <f t="shared" si="15"/>
        <v>0</v>
      </c>
      <c r="O332" s="207" t="s">
        <v>977</v>
      </c>
      <c r="P332" s="180"/>
      <c r="Q332" s="180"/>
    </row>
    <row r="333" spans="1:19" ht="13.2" x14ac:dyDescent="0.25">
      <c r="A333" s="1" t="s">
        <v>283</v>
      </c>
      <c r="B333" s="48"/>
      <c r="C333" s="49" t="s">
        <v>754</v>
      </c>
      <c r="D333" s="48">
        <v>35</v>
      </c>
      <c r="E333" s="48" t="s">
        <v>111</v>
      </c>
      <c r="F333" s="50">
        <v>730000</v>
      </c>
      <c r="G333" s="122">
        <f t="shared" si="13"/>
        <v>25550000</v>
      </c>
      <c r="H333" s="150"/>
      <c r="I333" s="49" t="s">
        <v>754</v>
      </c>
      <c r="J333" s="48">
        <v>35</v>
      </c>
      <c r="K333" s="48" t="s">
        <v>111</v>
      </c>
      <c r="L333" s="50">
        <v>730000</v>
      </c>
      <c r="M333" s="50">
        <f t="shared" si="14"/>
        <v>25550000</v>
      </c>
      <c r="N333" s="247">
        <f t="shared" si="15"/>
        <v>0</v>
      </c>
      <c r="O333" s="207" t="s">
        <v>977</v>
      </c>
      <c r="P333" s="180"/>
      <c r="Q333" s="180"/>
    </row>
    <row r="334" spans="1:19" ht="13.2" x14ac:dyDescent="0.25">
      <c r="A334" s="1" t="s">
        <v>284</v>
      </c>
      <c r="B334" s="48"/>
      <c r="C334" s="49" t="s">
        <v>755</v>
      </c>
      <c r="D334" s="48">
        <v>40</v>
      </c>
      <c r="E334" s="48" t="s">
        <v>111</v>
      </c>
      <c r="F334" s="50">
        <v>690000</v>
      </c>
      <c r="G334" s="122">
        <f t="shared" si="13"/>
        <v>27600000</v>
      </c>
      <c r="H334" s="150"/>
      <c r="I334" s="49" t="s">
        <v>755</v>
      </c>
      <c r="J334" s="48">
        <v>40</v>
      </c>
      <c r="K334" s="48" t="s">
        <v>111</v>
      </c>
      <c r="L334" s="50">
        <v>690000</v>
      </c>
      <c r="M334" s="50">
        <f t="shared" si="14"/>
        <v>27600000</v>
      </c>
      <c r="N334" s="247">
        <f t="shared" si="15"/>
        <v>0</v>
      </c>
      <c r="O334" s="207" t="s">
        <v>977</v>
      </c>
      <c r="P334" s="180"/>
      <c r="Q334" s="180"/>
    </row>
    <row r="335" spans="1:19" ht="13.2" x14ac:dyDescent="0.25">
      <c r="A335" s="1" t="s">
        <v>285</v>
      </c>
      <c r="B335" s="48"/>
      <c r="C335" s="49" t="s">
        <v>756</v>
      </c>
      <c r="D335" s="48">
        <v>3</v>
      </c>
      <c r="E335" s="48" t="s">
        <v>111</v>
      </c>
      <c r="F335" s="50">
        <v>3500000</v>
      </c>
      <c r="G335" s="122">
        <f t="shared" si="13"/>
        <v>10500000</v>
      </c>
      <c r="H335" s="150"/>
      <c r="I335" s="49" t="s">
        <v>756</v>
      </c>
      <c r="J335" s="48">
        <v>3</v>
      </c>
      <c r="K335" s="48" t="s">
        <v>111</v>
      </c>
      <c r="L335" s="50">
        <v>3500000</v>
      </c>
      <c r="M335" s="50">
        <f t="shared" si="14"/>
        <v>10500000</v>
      </c>
      <c r="N335" s="247">
        <f t="shared" si="15"/>
        <v>0</v>
      </c>
      <c r="O335" s="207" t="s">
        <v>977</v>
      </c>
      <c r="P335" s="180"/>
      <c r="Q335" s="180"/>
    </row>
    <row r="336" spans="1:19" ht="13.2" x14ac:dyDescent="0.25">
      <c r="A336" s="1" t="s">
        <v>286</v>
      </c>
      <c r="B336" s="48"/>
      <c r="C336" s="49" t="s">
        <v>757</v>
      </c>
      <c r="D336" s="48">
        <v>6</v>
      </c>
      <c r="E336" s="48" t="s">
        <v>111</v>
      </c>
      <c r="F336" s="50">
        <v>470000</v>
      </c>
      <c r="G336" s="122">
        <f t="shared" si="13"/>
        <v>2820000</v>
      </c>
      <c r="H336" s="150"/>
      <c r="I336" s="49" t="s">
        <v>757</v>
      </c>
      <c r="J336" s="48">
        <v>6</v>
      </c>
      <c r="K336" s="48" t="s">
        <v>111</v>
      </c>
      <c r="L336" s="50">
        <v>470000</v>
      </c>
      <c r="M336" s="50">
        <f t="shared" si="14"/>
        <v>2820000</v>
      </c>
      <c r="N336" s="247">
        <f t="shared" si="15"/>
        <v>0</v>
      </c>
      <c r="O336" s="207" t="s">
        <v>977</v>
      </c>
      <c r="P336" s="180"/>
      <c r="Q336" s="180"/>
    </row>
    <row r="337" spans="1:19" ht="13.2" x14ac:dyDescent="0.25">
      <c r="A337" s="1" t="s">
        <v>287</v>
      </c>
      <c r="B337" s="48"/>
      <c r="C337" s="49" t="s">
        <v>758</v>
      </c>
      <c r="D337" s="48">
        <v>1</v>
      </c>
      <c r="E337" s="48" t="s">
        <v>147</v>
      </c>
      <c r="F337" s="50">
        <v>54062000</v>
      </c>
      <c r="G337" s="122">
        <f t="shared" si="13"/>
        <v>54062000</v>
      </c>
      <c r="H337" s="150"/>
      <c r="I337" s="49" t="s">
        <v>758</v>
      </c>
      <c r="J337" s="48">
        <v>1</v>
      </c>
      <c r="K337" s="48" t="s">
        <v>147</v>
      </c>
      <c r="L337" s="50">
        <v>54062000</v>
      </c>
      <c r="M337" s="50">
        <f t="shared" si="14"/>
        <v>54062000</v>
      </c>
      <c r="N337" s="247">
        <f t="shared" si="15"/>
        <v>0</v>
      </c>
      <c r="O337" s="207" t="s">
        <v>977</v>
      </c>
      <c r="P337" s="180"/>
      <c r="Q337" s="180"/>
    </row>
    <row r="338" spans="1:19" ht="13.2" x14ac:dyDescent="0.25">
      <c r="A338" s="1" t="s">
        <v>288</v>
      </c>
      <c r="B338" s="51" t="s">
        <v>759</v>
      </c>
      <c r="C338" s="52" t="s">
        <v>289</v>
      </c>
      <c r="D338" s="51"/>
      <c r="E338" s="51"/>
      <c r="F338" s="53"/>
      <c r="G338" s="123">
        <f>G339</f>
        <v>36000000</v>
      </c>
      <c r="H338" s="151" t="s">
        <v>759</v>
      </c>
      <c r="I338" s="52" t="s">
        <v>289</v>
      </c>
      <c r="J338" s="51"/>
      <c r="K338" s="51"/>
      <c r="L338" s="53"/>
      <c r="M338" s="53">
        <f>M339</f>
        <v>36000000</v>
      </c>
      <c r="N338" s="324">
        <f>N339</f>
        <v>0</v>
      </c>
      <c r="O338" s="207" t="s">
        <v>977</v>
      </c>
      <c r="P338" s="180"/>
      <c r="Q338" s="180"/>
      <c r="R338" s="252" t="s">
        <v>236</v>
      </c>
      <c r="S338" s="223" t="s">
        <v>506</v>
      </c>
    </row>
    <row r="339" spans="1:19" ht="13.2" hidden="1" x14ac:dyDescent="0.25">
      <c r="A339" s="1" t="s">
        <v>290</v>
      </c>
      <c r="B339" s="48"/>
      <c r="C339" s="49" t="s">
        <v>760</v>
      </c>
      <c r="D339" s="48">
        <v>24</v>
      </c>
      <c r="E339" s="48" t="s">
        <v>291</v>
      </c>
      <c r="F339" s="50">
        <v>1500000</v>
      </c>
      <c r="G339" s="122">
        <f>ROUNDDOWN(D339*F339,-3)</f>
        <v>36000000</v>
      </c>
      <c r="H339" s="150"/>
      <c r="I339" s="49" t="s">
        <v>760</v>
      </c>
      <c r="J339" s="48">
        <v>24</v>
      </c>
      <c r="K339" s="48" t="s">
        <v>291</v>
      </c>
      <c r="L339" s="50">
        <v>1500000</v>
      </c>
      <c r="M339" s="50">
        <f>ROUNDDOWN(J339*L339,-3)</f>
        <v>36000000</v>
      </c>
      <c r="N339" s="247">
        <f>G339-M339</f>
        <v>0</v>
      </c>
      <c r="O339" s="178" t="str">
        <f>IF(AND(ISBLANK(H339),N339&lt;&gt;0),"Rev","")</f>
        <v/>
      </c>
      <c r="P339" s="180"/>
      <c r="Q339" s="180"/>
    </row>
    <row r="340" spans="1:19" ht="26.4" x14ac:dyDescent="0.25">
      <c r="A340" s="1" t="s">
        <v>292</v>
      </c>
      <c r="B340" s="42" t="s">
        <v>293</v>
      </c>
      <c r="C340" s="43" t="s">
        <v>294</v>
      </c>
      <c r="D340" s="42"/>
      <c r="E340" s="42"/>
      <c r="F340" s="44"/>
      <c r="G340" s="120">
        <f>SUM(G341,G343)</f>
        <v>137396000</v>
      </c>
      <c r="H340" s="148" t="s">
        <v>293</v>
      </c>
      <c r="I340" s="43" t="s">
        <v>294</v>
      </c>
      <c r="J340" s="42"/>
      <c r="K340" s="42"/>
      <c r="L340" s="44"/>
      <c r="M340" s="44">
        <f>SUM(M341,M343)</f>
        <v>137396000</v>
      </c>
      <c r="N340" s="313">
        <f>SUM(N341,N343)</f>
        <v>0</v>
      </c>
      <c r="O340" s="207" t="s">
        <v>977</v>
      </c>
      <c r="P340" s="180" t="s">
        <v>505</v>
      </c>
      <c r="Q340" s="180" t="s">
        <v>506</v>
      </c>
      <c r="S340" s="223"/>
    </row>
    <row r="341" spans="1:19" ht="13.2" hidden="1" x14ac:dyDescent="0.25">
      <c r="A341" s="1" t="s">
        <v>295</v>
      </c>
      <c r="B341" s="45" t="s">
        <v>716</v>
      </c>
      <c r="C341" s="46" t="s">
        <v>241</v>
      </c>
      <c r="D341" s="45"/>
      <c r="E341" s="45"/>
      <c r="F341" s="47"/>
      <c r="G341" s="121">
        <f>G342</f>
        <v>79060000</v>
      </c>
      <c r="H341" s="149" t="s">
        <v>716</v>
      </c>
      <c r="I341" s="46" t="s">
        <v>241</v>
      </c>
      <c r="J341" s="45"/>
      <c r="K341" s="45"/>
      <c r="L341" s="47"/>
      <c r="M341" s="47">
        <f>M342</f>
        <v>79060000</v>
      </c>
      <c r="N341" s="323">
        <f>N342</f>
        <v>0</v>
      </c>
      <c r="O341" s="208"/>
      <c r="P341" s="180"/>
      <c r="Q341" s="180"/>
      <c r="R341" s="252" t="s">
        <v>236</v>
      </c>
      <c r="S341" s="223" t="s">
        <v>506</v>
      </c>
    </row>
    <row r="342" spans="1:19" ht="13.2" hidden="1" x14ac:dyDescent="0.25">
      <c r="A342" s="1" t="s">
        <v>296</v>
      </c>
      <c r="B342" s="48"/>
      <c r="C342" s="49" t="s">
        <v>761</v>
      </c>
      <c r="D342" s="48">
        <v>118</v>
      </c>
      <c r="E342" s="48" t="s">
        <v>297</v>
      </c>
      <c r="F342" s="50">
        <v>670000</v>
      </c>
      <c r="G342" s="122">
        <f>ROUNDDOWN(D342*F342,-3)</f>
        <v>79060000</v>
      </c>
      <c r="H342" s="150"/>
      <c r="I342" s="49" t="s">
        <v>761</v>
      </c>
      <c r="J342" s="48">
        <v>118</v>
      </c>
      <c r="K342" s="48" t="s">
        <v>297</v>
      </c>
      <c r="L342" s="50">
        <v>670000</v>
      </c>
      <c r="M342" s="50">
        <f>ROUNDDOWN(J342*L342,-3)</f>
        <v>79060000</v>
      </c>
      <c r="N342" s="247">
        <f>G342-M342</f>
        <v>0</v>
      </c>
      <c r="O342" s="178" t="str">
        <f>IF(AND(ISBLANK(H342),N342&lt;&gt;0),"Rev","")</f>
        <v/>
      </c>
      <c r="P342" s="180"/>
      <c r="Q342" s="180"/>
    </row>
    <row r="343" spans="1:19" ht="13.2" hidden="1" x14ac:dyDescent="0.25">
      <c r="A343" s="1" t="s">
        <v>298</v>
      </c>
      <c r="B343" s="51" t="s">
        <v>762</v>
      </c>
      <c r="C343" s="52" t="s">
        <v>299</v>
      </c>
      <c r="D343" s="51"/>
      <c r="E343" s="51"/>
      <c r="F343" s="53"/>
      <c r="G343" s="123">
        <f>SUM(G344:G353)</f>
        <v>58336000</v>
      </c>
      <c r="H343" s="151" t="s">
        <v>762</v>
      </c>
      <c r="I343" s="52" t="s">
        <v>299</v>
      </c>
      <c r="J343" s="51"/>
      <c r="K343" s="51"/>
      <c r="L343" s="53"/>
      <c r="M343" s="53">
        <f>SUM(M344:M353)</f>
        <v>58336000</v>
      </c>
      <c r="N343" s="324">
        <f>SUM(N344:N353)</f>
        <v>0</v>
      </c>
      <c r="O343" s="209"/>
      <c r="P343" s="180"/>
      <c r="Q343" s="180"/>
      <c r="R343" s="252" t="s">
        <v>236</v>
      </c>
      <c r="S343" s="223" t="s">
        <v>506</v>
      </c>
    </row>
    <row r="344" spans="1:19" ht="13.2" hidden="1" x14ac:dyDescent="0.25">
      <c r="A344" s="1" t="s">
        <v>300</v>
      </c>
      <c r="B344" s="48"/>
      <c r="C344" s="49" t="s">
        <v>763</v>
      </c>
      <c r="D344" s="48">
        <v>12</v>
      </c>
      <c r="E344" s="48" t="s">
        <v>184</v>
      </c>
      <c r="F344" s="50">
        <v>2920000</v>
      </c>
      <c r="G344" s="122">
        <f t="shared" ref="G344:G353" si="16">ROUNDDOWN(D344*F344,-3)</f>
        <v>35040000</v>
      </c>
      <c r="H344" s="150"/>
      <c r="I344" s="49" t="s">
        <v>763</v>
      </c>
      <c r="J344" s="48">
        <v>12</v>
      </c>
      <c r="K344" s="48" t="s">
        <v>184</v>
      </c>
      <c r="L344" s="50">
        <v>2920000</v>
      </c>
      <c r="M344" s="50">
        <f t="shared" ref="M344:M353" si="17">ROUNDDOWN(J344*L344,-3)</f>
        <v>35040000</v>
      </c>
      <c r="N344" s="247">
        <f t="shared" ref="N344:N353" si="18">G344-M344</f>
        <v>0</v>
      </c>
      <c r="O344" s="178" t="str">
        <f t="shared" ref="O344:O353" si="19">IF(AND(ISBLANK(H344),N344&lt;&gt;0),"Rev","")</f>
        <v/>
      </c>
      <c r="P344" s="180"/>
      <c r="Q344" s="180"/>
    </row>
    <row r="345" spans="1:19" ht="13.2" hidden="1" x14ac:dyDescent="0.25">
      <c r="A345" s="1" t="s">
        <v>301</v>
      </c>
      <c r="B345" s="48"/>
      <c r="C345" s="49" t="s">
        <v>764</v>
      </c>
      <c r="D345" s="48">
        <v>12</v>
      </c>
      <c r="E345" s="48" t="s">
        <v>184</v>
      </c>
      <c r="F345" s="50">
        <v>324000</v>
      </c>
      <c r="G345" s="122">
        <f t="shared" si="16"/>
        <v>3888000</v>
      </c>
      <c r="H345" s="150"/>
      <c r="I345" s="49" t="s">
        <v>764</v>
      </c>
      <c r="J345" s="48">
        <v>12</v>
      </c>
      <c r="K345" s="48" t="s">
        <v>184</v>
      </c>
      <c r="L345" s="50">
        <v>324000</v>
      </c>
      <c r="M345" s="50">
        <f t="shared" si="17"/>
        <v>3888000</v>
      </c>
      <c r="N345" s="247">
        <f t="shared" si="18"/>
        <v>0</v>
      </c>
      <c r="O345" s="178" t="str">
        <f t="shared" si="19"/>
        <v/>
      </c>
      <c r="P345" s="180"/>
      <c r="Q345" s="180"/>
    </row>
    <row r="346" spans="1:19" ht="13.2" hidden="1" x14ac:dyDescent="0.25">
      <c r="A346" s="1" t="s">
        <v>302</v>
      </c>
      <c r="B346" s="48"/>
      <c r="C346" s="49" t="s">
        <v>765</v>
      </c>
      <c r="D346" s="48">
        <v>12</v>
      </c>
      <c r="E346" s="48" t="s">
        <v>184</v>
      </c>
      <c r="F346" s="50">
        <v>324000</v>
      </c>
      <c r="G346" s="122">
        <f t="shared" si="16"/>
        <v>3888000</v>
      </c>
      <c r="H346" s="150"/>
      <c r="I346" s="49" t="s">
        <v>765</v>
      </c>
      <c r="J346" s="48">
        <v>12</v>
      </c>
      <c r="K346" s="48" t="s">
        <v>184</v>
      </c>
      <c r="L346" s="50">
        <v>324000</v>
      </c>
      <c r="M346" s="50">
        <f t="shared" si="17"/>
        <v>3888000</v>
      </c>
      <c r="N346" s="247">
        <f t="shared" si="18"/>
        <v>0</v>
      </c>
      <c r="O346" s="178" t="str">
        <f t="shared" si="19"/>
        <v/>
      </c>
      <c r="P346" s="180"/>
      <c r="Q346" s="180"/>
    </row>
    <row r="347" spans="1:19" ht="13.2" hidden="1" x14ac:dyDescent="0.25">
      <c r="A347" s="1" t="s">
        <v>303</v>
      </c>
      <c r="B347" s="48"/>
      <c r="C347" s="49" t="s">
        <v>766</v>
      </c>
      <c r="D347" s="48">
        <v>12</v>
      </c>
      <c r="E347" s="48" t="s">
        <v>184</v>
      </c>
      <c r="F347" s="50">
        <v>680000</v>
      </c>
      <c r="G347" s="122">
        <f t="shared" si="16"/>
        <v>8160000</v>
      </c>
      <c r="H347" s="150"/>
      <c r="I347" s="49" t="s">
        <v>766</v>
      </c>
      <c r="J347" s="48">
        <v>12</v>
      </c>
      <c r="K347" s="48" t="s">
        <v>184</v>
      </c>
      <c r="L347" s="50">
        <v>680000</v>
      </c>
      <c r="M347" s="50">
        <f t="shared" si="17"/>
        <v>8160000</v>
      </c>
      <c r="N347" s="247">
        <f t="shared" si="18"/>
        <v>0</v>
      </c>
      <c r="O347" s="178" t="str">
        <f t="shared" si="19"/>
        <v/>
      </c>
      <c r="P347" s="180"/>
      <c r="Q347" s="180"/>
    </row>
    <row r="348" spans="1:19" ht="13.2" hidden="1" x14ac:dyDescent="0.25">
      <c r="A348" s="1" t="s">
        <v>304</v>
      </c>
      <c r="B348" s="48"/>
      <c r="C348" s="49" t="s">
        <v>767</v>
      </c>
      <c r="D348" s="48">
        <v>12</v>
      </c>
      <c r="E348" s="48" t="s">
        <v>184</v>
      </c>
      <c r="F348" s="50">
        <v>200000</v>
      </c>
      <c r="G348" s="122">
        <f t="shared" si="16"/>
        <v>2400000</v>
      </c>
      <c r="H348" s="150"/>
      <c r="I348" s="49" t="s">
        <v>767</v>
      </c>
      <c r="J348" s="48">
        <v>12</v>
      </c>
      <c r="K348" s="48" t="s">
        <v>184</v>
      </c>
      <c r="L348" s="50">
        <v>200000</v>
      </c>
      <c r="M348" s="50">
        <f t="shared" si="17"/>
        <v>2400000</v>
      </c>
      <c r="N348" s="247">
        <f t="shared" si="18"/>
        <v>0</v>
      </c>
      <c r="O348" s="178" t="str">
        <f t="shared" si="19"/>
        <v/>
      </c>
      <c r="P348" s="180"/>
      <c r="Q348" s="180"/>
    </row>
    <row r="349" spans="1:19" ht="13.2" hidden="1" x14ac:dyDescent="0.25">
      <c r="A349" s="1" t="s">
        <v>305</v>
      </c>
      <c r="B349" s="48"/>
      <c r="C349" s="49" t="s">
        <v>768</v>
      </c>
      <c r="D349" s="48">
        <v>12</v>
      </c>
      <c r="E349" s="48" t="s">
        <v>184</v>
      </c>
      <c r="F349" s="50">
        <v>80000</v>
      </c>
      <c r="G349" s="122">
        <f t="shared" si="16"/>
        <v>960000</v>
      </c>
      <c r="H349" s="150"/>
      <c r="I349" s="49" t="s">
        <v>768</v>
      </c>
      <c r="J349" s="48">
        <v>12</v>
      </c>
      <c r="K349" s="48" t="s">
        <v>184</v>
      </c>
      <c r="L349" s="50">
        <v>80000</v>
      </c>
      <c r="M349" s="50">
        <f t="shared" si="17"/>
        <v>960000</v>
      </c>
      <c r="N349" s="247">
        <f t="shared" si="18"/>
        <v>0</v>
      </c>
      <c r="O349" s="178" t="str">
        <f t="shared" si="19"/>
        <v/>
      </c>
      <c r="P349" s="180"/>
      <c r="Q349" s="180"/>
    </row>
    <row r="350" spans="1:19" ht="13.2" hidden="1" x14ac:dyDescent="0.25">
      <c r="A350" s="1" t="s">
        <v>306</v>
      </c>
      <c r="B350" s="48"/>
      <c r="C350" s="49" t="s">
        <v>769</v>
      </c>
      <c r="D350" s="48">
        <v>12</v>
      </c>
      <c r="E350" s="48" t="s">
        <v>184</v>
      </c>
      <c r="F350" s="50">
        <v>200000</v>
      </c>
      <c r="G350" s="122">
        <f t="shared" si="16"/>
        <v>2400000</v>
      </c>
      <c r="H350" s="150"/>
      <c r="I350" s="49" t="s">
        <v>769</v>
      </c>
      <c r="J350" s="48">
        <v>12</v>
      </c>
      <c r="K350" s="48" t="s">
        <v>184</v>
      </c>
      <c r="L350" s="50">
        <v>200000</v>
      </c>
      <c r="M350" s="50">
        <f t="shared" si="17"/>
        <v>2400000</v>
      </c>
      <c r="N350" s="247">
        <f t="shared" si="18"/>
        <v>0</v>
      </c>
      <c r="O350" s="178" t="str">
        <f t="shared" si="19"/>
        <v/>
      </c>
      <c r="P350" s="180"/>
      <c r="Q350" s="180"/>
    </row>
    <row r="351" spans="1:19" ht="13.2" hidden="1" x14ac:dyDescent="0.25">
      <c r="A351" s="1" t="s">
        <v>307</v>
      </c>
      <c r="B351" s="48"/>
      <c r="C351" s="49" t="s">
        <v>770</v>
      </c>
      <c r="D351" s="48">
        <v>1</v>
      </c>
      <c r="E351" s="48" t="s">
        <v>26</v>
      </c>
      <c r="F351" s="50">
        <v>400000</v>
      </c>
      <c r="G351" s="122">
        <f t="shared" si="16"/>
        <v>400000</v>
      </c>
      <c r="H351" s="150"/>
      <c r="I351" s="49" t="s">
        <v>770</v>
      </c>
      <c r="J351" s="48">
        <v>1</v>
      </c>
      <c r="K351" s="48" t="s">
        <v>26</v>
      </c>
      <c r="L351" s="50">
        <v>400000</v>
      </c>
      <c r="M351" s="50">
        <f t="shared" si="17"/>
        <v>400000</v>
      </c>
      <c r="N351" s="247">
        <f t="shared" si="18"/>
        <v>0</v>
      </c>
      <c r="O351" s="178" t="str">
        <f t="shared" si="19"/>
        <v/>
      </c>
      <c r="P351" s="180"/>
      <c r="Q351" s="180"/>
    </row>
    <row r="352" spans="1:19" ht="13.2" hidden="1" x14ac:dyDescent="0.25">
      <c r="A352" s="1" t="s">
        <v>308</v>
      </c>
      <c r="B352" s="48"/>
      <c r="C352" s="49" t="s">
        <v>771</v>
      </c>
      <c r="D352" s="48">
        <v>1</v>
      </c>
      <c r="E352" s="48" t="s">
        <v>26</v>
      </c>
      <c r="F352" s="50">
        <v>300000</v>
      </c>
      <c r="G352" s="122">
        <f t="shared" si="16"/>
        <v>300000</v>
      </c>
      <c r="H352" s="150"/>
      <c r="I352" s="49" t="s">
        <v>771</v>
      </c>
      <c r="J352" s="48">
        <v>1</v>
      </c>
      <c r="K352" s="48" t="s">
        <v>26</v>
      </c>
      <c r="L352" s="50">
        <v>300000</v>
      </c>
      <c r="M352" s="50">
        <f t="shared" si="17"/>
        <v>300000</v>
      </c>
      <c r="N352" s="247">
        <f t="shared" si="18"/>
        <v>0</v>
      </c>
      <c r="O352" s="178" t="str">
        <f t="shared" si="19"/>
        <v/>
      </c>
      <c r="P352" s="180"/>
      <c r="Q352" s="180"/>
    </row>
    <row r="353" spans="1:19" ht="13.2" hidden="1" x14ac:dyDescent="0.25">
      <c r="A353" s="1" t="s">
        <v>309</v>
      </c>
      <c r="B353" s="48"/>
      <c r="C353" s="49" t="s">
        <v>772</v>
      </c>
      <c r="D353" s="48">
        <v>3</v>
      </c>
      <c r="E353" s="48" t="s">
        <v>26</v>
      </c>
      <c r="F353" s="50">
        <v>300000</v>
      </c>
      <c r="G353" s="122">
        <f t="shared" si="16"/>
        <v>900000</v>
      </c>
      <c r="H353" s="150"/>
      <c r="I353" s="49" t="s">
        <v>772</v>
      </c>
      <c r="J353" s="48">
        <v>3</v>
      </c>
      <c r="K353" s="48" t="s">
        <v>26</v>
      </c>
      <c r="L353" s="50">
        <v>300000</v>
      </c>
      <c r="M353" s="50">
        <f t="shared" si="17"/>
        <v>900000</v>
      </c>
      <c r="N353" s="247">
        <f t="shared" si="18"/>
        <v>0</v>
      </c>
      <c r="O353" s="178" t="str">
        <f t="shared" si="19"/>
        <v/>
      </c>
      <c r="P353" s="180"/>
      <c r="Q353" s="180"/>
    </row>
    <row r="354" spans="1:19" ht="13.2" x14ac:dyDescent="0.25">
      <c r="A354" s="1" t="s">
        <v>310</v>
      </c>
      <c r="B354" s="72" t="s">
        <v>311</v>
      </c>
      <c r="C354" s="73" t="s">
        <v>773</v>
      </c>
      <c r="D354" s="72">
        <v>3</v>
      </c>
      <c r="E354" s="72" t="s">
        <v>774</v>
      </c>
      <c r="F354" s="74"/>
      <c r="G354" s="130">
        <f>G355</f>
        <v>200000000</v>
      </c>
      <c r="H354" s="158" t="s">
        <v>311</v>
      </c>
      <c r="I354" s="73" t="s">
        <v>773</v>
      </c>
      <c r="J354" s="72">
        <v>3</v>
      </c>
      <c r="K354" s="361" t="s">
        <v>774</v>
      </c>
      <c r="L354" s="74"/>
      <c r="M354" s="74">
        <f t="shared" ref="M354:N358" si="20">M355</f>
        <v>200000000</v>
      </c>
      <c r="N354" s="330">
        <f t="shared" si="20"/>
        <v>0</v>
      </c>
      <c r="O354" s="207" t="s">
        <v>977</v>
      </c>
      <c r="P354" s="180"/>
      <c r="Q354" s="180"/>
    </row>
    <row r="355" spans="1:19" ht="13.2" hidden="1" x14ac:dyDescent="0.25">
      <c r="A355" s="1" t="s">
        <v>312</v>
      </c>
      <c r="B355" s="75" t="s">
        <v>313</v>
      </c>
      <c r="C355" s="76" t="s">
        <v>314</v>
      </c>
      <c r="D355" s="75">
        <v>2</v>
      </c>
      <c r="E355" s="75" t="s">
        <v>111</v>
      </c>
      <c r="F355" s="77"/>
      <c r="G355" s="77">
        <f>G356</f>
        <v>200000000</v>
      </c>
      <c r="H355" s="75" t="s">
        <v>313</v>
      </c>
      <c r="I355" s="76" t="s">
        <v>314</v>
      </c>
      <c r="J355" s="75">
        <v>2</v>
      </c>
      <c r="K355" s="75" t="s">
        <v>111</v>
      </c>
      <c r="L355" s="77"/>
      <c r="M355" s="77">
        <f t="shared" si="20"/>
        <v>200000000</v>
      </c>
      <c r="N355" s="331">
        <f t="shared" si="20"/>
        <v>0</v>
      </c>
      <c r="O355" s="214"/>
      <c r="P355" s="180"/>
      <c r="Q355" s="180"/>
    </row>
    <row r="356" spans="1:19" ht="26.4" hidden="1" x14ac:dyDescent="0.25">
      <c r="A356" s="1" t="s">
        <v>775</v>
      </c>
      <c r="B356" s="287" t="s">
        <v>776</v>
      </c>
      <c r="C356" s="288" t="s">
        <v>777</v>
      </c>
      <c r="D356" s="287"/>
      <c r="E356" s="287" t="s">
        <v>553</v>
      </c>
      <c r="F356" s="289"/>
      <c r="G356" s="290">
        <f>G357</f>
        <v>200000000</v>
      </c>
      <c r="H356" s="291" t="s">
        <v>776</v>
      </c>
      <c r="I356" s="288" t="s">
        <v>777</v>
      </c>
      <c r="J356" s="287"/>
      <c r="K356" s="287" t="s">
        <v>553</v>
      </c>
      <c r="L356" s="289"/>
      <c r="M356" s="289">
        <f t="shared" si="20"/>
        <v>200000000</v>
      </c>
      <c r="N356" s="337">
        <f t="shared" si="20"/>
        <v>0</v>
      </c>
      <c r="O356" s="212"/>
      <c r="P356" s="180"/>
      <c r="Q356" s="180"/>
    </row>
    <row r="357" spans="1:19" ht="26.4" hidden="1" x14ac:dyDescent="0.25">
      <c r="A357" s="1" t="s">
        <v>778</v>
      </c>
      <c r="B357" s="54" t="s">
        <v>21</v>
      </c>
      <c r="C357" s="55" t="s">
        <v>777</v>
      </c>
      <c r="D357" s="54"/>
      <c r="E357" s="54"/>
      <c r="F357" s="56"/>
      <c r="G357" s="124">
        <f>G358</f>
        <v>200000000</v>
      </c>
      <c r="H357" s="152" t="s">
        <v>21</v>
      </c>
      <c r="I357" s="55" t="s">
        <v>777</v>
      </c>
      <c r="J357" s="54"/>
      <c r="K357" s="54"/>
      <c r="L357" s="56"/>
      <c r="M357" s="56">
        <f t="shared" si="20"/>
        <v>200000000</v>
      </c>
      <c r="N357" s="326">
        <f t="shared" si="20"/>
        <v>0</v>
      </c>
      <c r="O357" s="210"/>
      <c r="P357" s="180" t="s">
        <v>505</v>
      </c>
      <c r="Q357" s="180" t="s">
        <v>506</v>
      </c>
      <c r="S357" s="223"/>
    </row>
    <row r="358" spans="1:19" ht="13.2" hidden="1" x14ac:dyDescent="0.25">
      <c r="A358" s="1" t="s">
        <v>779</v>
      </c>
      <c r="B358" s="51" t="s">
        <v>607</v>
      </c>
      <c r="C358" s="52" t="s">
        <v>118</v>
      </c>
      <c r="D358" s="51"/>
      <c r="E358" s="51"/>
      <c r="F358" s="53"/>
      <c r="G358" s="123">
        <f>G359</f>
        <v>200000000</v>
      </c>
      <c r="H358" s="151" t="s">
        <v>607</v>
      </c>
      <c r="I358" s="52" t="s">
        <v>118</v>
      </c>
      <c r="J358" s="51"/>
      <c r="K358" s="51"/>
      <c r="L358" s="53"/>
      <c r="M358" s="53">
        <f t="shared" si="20"/>
        <v>200000000</v>
      </c>
      <c r="N358" s="324">
        <f t="shared" si="20"/>
        <v>0</v>
      </c>
      <c r="O358" s="209"/>
      <c r="P358" s="180"/>
      <c r="Q358" s="180"/>
      <c r="R358" s="252" t="s">
        <v>1011</v>
      </c>
      <c r="S358" s="223" t="s">
        <v>506</v>
      </c>
    </row>
    <row r="359" spans="1:19" ht="13.2" hidden="1" x14ac:dyDescent="0.25">
      <c r="A359" s="1" t="s">
        <v>780</v>
      </c>
      <c r="B359" s="48"/>
      <c r="C359" s="49" t="s">
        <v>781</v>
      </c>
      <c r="D359" s="48">
        <v>1</v>
      </c>
      <c r="E359" s="48" t="s">
        <v>120</v>
      </c>
      <c r="F359" s="50">
        <v>200000000</v>
      </c>
      <c r="G359" s="122">
        <f>ROUNDDOWN(D359*F359,-3)</f>
        <v>200000000</v>
      </c>
      <c r="H359" s="150"/>
      <c r="I359" s="49" t="s">
        <v>781</v>
      </c>
      <c r="J359" s="48">
        <v>1</v>
      </c>
      <c r="K359" s="48" t="s">
        <v>120</v>
      </c>
      <c r="L359" s="50">
        <v>200000000</v>
      </c>
      <c r="M359" s="50">
        <f>ROUNDDOWN(J359*L359,-3)</f>
        <v>200000000</v>
      </c>
      <c r="N359" s="247">
        <f>G359-M359</f>
        <v>0</v>
      </c>
      <c r="O359" s="178" t="str">
        <f>IF(AND(ISBLANK(H359),N359&lt;&gt;0),"Rev","")</f>
        <v/>
      </c>
      <c r="P359" s="180"/>
      <c r="Q359" s="180"/>
    </row>
    <row r="360" spans="1:19" ht="52.8" x14ac:dyDescent="0.25">
      <c r="A360" s="1" t="s">
        <v>315</v>
      </c>
      <c r="B360" s="100" t="s">
        <v>316</v>
      </c>
      <c r="C360" s="101" t="s">
        <v>782</v>
      </c>
      <c r="D360" s="100">
        <v>7</v>
      </c>
      <c r="E360" s="379" t="s">
        <v>783</v>
      </c>
      <c r="F360" s="379"/>
      <c r="G360" s="139">
        <f>SUM(G361,G432,G480)</f>
        <v>2633607000</v>
      </c>
      <c r="H360" s="168" t="s">
        <v>316</v>
      </c>
      <c r="I360" s="101" t="s">
        <v>782</v>
      </c>
      <c r="J360" s="100">
        <v>7</v>
      </c>
      <c r="K360" s="184" t="s">
        <v>783</v>
      </c>
      <c r="L360" s="184"/>
      <c r="M360" s="102">
        <f>SUM(M361,M432,M480)</f>
        <v>2068975000</v>
      </c>
      <c r="N360" s="340">
        <f>SUM(N361,N432,N480)</f>
        <v>564632000</v>
      </c>
      <c r="O360" s="207" t="s">
        <v>977</v>
      </c>
      <c r="P360" s="180"/>
      <c r="Q360" s="180"/>
    </row>
    <row r="361" spans="1:19" ht="13.2" x14ac:dyDescent="0.25">
      <c r="A361" s="1" t="s">
        <v>318</v>
      </c>
      <c r="B361" s="75" t="s">
        <v>319</v>
      </c>
      <c r="C361" s="76" t="s">
        <v>320</v>
      </c>
      <c r="D361" s="75">
        <v>2</v>
      </c>
      <c r="E361" s="75" t="s">
        <v>317</v>
      </c>
      <c r="F361" s="77"/>
      <c r="G361" s="131">
        <f>G362</f>
        <v>1331072000</v>
      </c>
      <c r="H361" s="159" t="s">
        <v>319</v>
      </c>
      <c r="I361" s="76" t="s">
        <v>320</v>
      </c>
      <c r="J361" s="75">
        <v>2</v>
      </c>
      <c r="K361" s="75" t="s">
        <v>317</v>
      </c>
      <c r="L361" s="77"/>
      <c r="M361" s="77">
        <f>M362</f>
        <v>997815000</v>
      </c>
      <c r="N361" s="331">
        <f>N362</f>
        <v>333257000</v>
      </c>
      <c r="O361" s="207" t="s">
        <v>977</v>
      </c>
      <c r="P361" s="180"/>
      <c r="Q361" s="180"/>
    </row>
    <row r="362" spans="1:19" ht="26.4" x14ac:dyDescent="0.25">
      <c r="A362" s="1" t="s">
        <v>321</v>
      </c>
      <c r="B362" s="287" t="s">
        <v>605</v>
      </c>
      <c r="C362" s="288" t="s">
        <v>322</v>
      </c>
      <c r="D362" s="287"/>
      <c r="E362" s="287" t="s">
        <v>553</v>
      </c>
      <c r="F362" s="289"/>
      <c r="G362" s="290">
        <f>SUM(G363,G374,G387,G400,G408,G416)</f>
        <v>1331072000</v>
      </c>
      <c r="H362" s="291" t="s">
        <v>605</v>
      </c>
      <c r="I362" s="288" t="s">
        <v>322</v>
      </c>
      <c r="J362" s="287"/>
      <c r="K362" s="287" t="s">
        <v>553</v>
      </c>
      <c r="L362" s="289"/>
      <c r="M362" s="289">
        <f>SUM(M363,M374,M387,M400,M408,M416)</f>
        <v>997815000</v>
      </c>
      <c r="N362" s="337">
        <f>SUM(N363,N374,N387,N400,N408,N416)</f>
        <v>333257000</v>
      </c>
      <c r="O362" s="207" t="s">
        <v>977</v>
      </c>
      <c r="P362" s="180"/>
      <c r="Q362" s="180"/>
    </row>
    <row r="363" spans="1:19" ht="13.2" x14ac:dyDescent="0.25">
      <c r="A363" s="1" t="s">
        <v>323</v>
      </c>
      <c r="B363" s="63" t="s">
        <v>21</v>
      </c>
      <c r="C363" s="64" t="s">
        <v>784</v>
      </c>
      <c r="D363" s="63"/>
      <c r="E363" s="63"/>
      <c r="F363" s="65"/>
      <c r="G363" s="127">
        <f>SUM(G364,G370,G372)</f>
        <v>189750000</v>
      </c>
      <c r="H363" s="155" t="s">
        <v>21</v>
      </c>
      <c r="I363" s="64" t="s">
        <v>784</v>
      </c>
      <c r="J363" s="63"/>
      <c r="K363" s="63"/>
      <c r="L363" s="65"/>
      <c r="M363" s="65">
        <f>SUM(M364,M370,M372)</f>
        <v>103800000</v>
      </c>
      <c r="N363" s="327">
        <f>SUM(N364,N370,N372)</f>
        <v>85950000</v>
      </c>
      <c r="O363" s="207" t="s">
        <v>977</v>
      </c>
      <c r="P363" s="180" t="s">
        <v>507</v>
      </c>
      <c r="Q363" s="180" t="s">
        <v>508</v>
      </c>
      <c r="S363" s="223"/>
    </row>
    <row r="364" spans="1:19" ht="13.2" x14ac:dyDescent="0.25">
      <c r="A364" s="1" t="s">
        <v>324</v>
      </c>
      <c r="B364" s="51" t="s">
        <v>523</v>
      </c>
      <c r="C364" s="52" t="s">
        <v>24</v>
      </c>
      <c r="D364" s="51"/>
      <c r="E364" s="51"/>
      <c r="F364" s="53"/>
      <c r="G364" s="123">
        <f>SUM(G365:G369)</f>
        <v>58750000</v>
      </c>
      <c r="H364" s="151" t="s">
        <v>523</v>
      </c>
      <c r="I364" s="52" t="s">
        <v>24</v>
      </c>
      <c r="J364" s="51"/>
      <c r="K364" s="51"/>
      <c r="L364" s="53"/>
      <c r="M364" s="53">
        <f>SUM(M365:M369)</f>
        <v>30000000</v>
      </c>
      <c r="N364" s="324">
        <f>SUM(N365:N369)</f>
        <v>28750000</v>
      </c>
      <c r="O364" s="207" t="s">
        <v>977</v>
      </c>
      <c r="P364" s="180"/>
      <c r="Q364" s="180"/>
      <c r="R364" s="4" t="s">
        <v>1014</v>
      </c>
      <c r="S364" s="223" t="s">
        <v>508</v>
      </c>
    </row>
    <row r="365" spans="1:19" ht="13.2" x14ac:dyDescent="0.25">
      <c r="A365" s="1" t="s">
        <v>325</v>
      </c>
      <c r="B365" s="48"/>
      <c r="C365" s="49" t="s">
        <v>554</v>
      </c>
      <c r="D365" s="48">
        <v>230</v>
      </c>
      <c r="E365" s="48" t="s">
        <v>26</v>
      </c>
      <c r="F365" s="50">
        <v>75000</v>
      </c>
      <c r="G365" s="122">
        <f>ROUNDDOWN(D365*F365,-3)</f>
        <v>17250000</v>
      </c>
      <c r="H365" s="150"/>
      <c r="I365" s="201" t="s">
        <v>554</v>
      </c>
      <c r="J365" s="202">
        <v>120</v>
      </c>
      <c r="K365" s="202" t="s">
        <v>26</v>
      </c>
      <c r="L365" s="204">
        <v>75000</v>
      </c>
      <c r="M365" s="204">
        <f>ROUNDDOWN(J365*L365,-3)</f>
        <v>9000000</v>
      </c>
      <c r="N365" s="376">
        <f>G365-M365</f>
        <v>8250000</v>
      </c>
      <c r="O365" s="187" t="str">
        <f>IF(AND(ISBLANK(H365),N365&lt;&gt;0),"Rev detil","")</f>
        <v>Rev detil</v>
      </c>
      <c r="P365" s="180"/>
      <c r="Q365" s="180"/>
    </row>
    <row r="366" spans="1:19" ht="13.2" x14ac:dyDescent="0.25">
      <c r="A366" s="1" t="s">
        <v>785</v>
      </c>
      <c r="B366" s="48"/>
      <c r="C366" s="49" t="s">
        <v>555</v>
      </c>
      <c r="D366" s="48">
        <v>8</v>
      </c>
      <c r="E366" s="48" t="s">
        <v>120</v>
      </c>
      <c r="F366" s="50">
        <v>1500000</v>
      </c>
      <c r="G366" s="122">
        <f>ROUNDDOWN(D366*F366,-3)</f>
        <v>12000000</v>
      </c>
      <c r="H366" s="150"/>
      <c r="I366" s="201" t="s">
        <v>555</v>
      </c>
      <c r="J366" s="202">
        <v>4</v>
      </c>
      <c r="K366" s="202" t="s">
        <v>120</v>
      </c>
      <c r="L366" s="204">
        <v>1500000</v>
      </c>
      <c r="M366" s="204">
        <f>ROUNDDOWN(J366*L366,-3)</f>
        <v>6000000</v>
      </c>
      <c r="N366" s="376">
        <f>G366-M366</f>
        <v>6000000</v>
      </c>
      <c r="O366" s="187" t="str">
        <f>IF(AND(ISBLANK(H366),N366&lt;&gt;0),"Rev detil","")</f>
        <v>Rev detil</v>
      </c>
      <c r="P366" s="180"/>
      <c r="Q366" s="180"/>
    </row>
    <row r="367" spans="1:19" ht="13.2" x14ac:dyDescent="0.25">
      <c r="A367" s="1" t="s">
        <v>786</v>
      </c>
      <c r="B367" s="48"/>
      <c r="C367" s="49" t="s">
        <v>556</v>
      </c>
      <c r="D367" s="48">
        <v>8</v>
      </c>
      <c r="E367" s="48" t="s">
        <v>120</v>
      </c>
      <c r="F367" s="50">
        <v>1500000</v>
      </c>
      <c r="G367" s="122">
        <f>ROUNDDOWN(D367*F367,-3)</f>
        <v>12000000</v>
      </c>
      <c r="H367" s="150"/>
      <c r="I367" s="201" t="s">
        <v>556</v>
      </c>
      <c r="J367" s="202">
        <v>4</v>
      </c>
      <c r="K367" s="202" t="s">
        <v>120</v>
      </c>
      <c r="L367" s="204">
        <v>1500000</v>
      </c>
      <c r="M367" s="204">
        <f>ROUNDDOWN(J367*L367,-3)</f>
        <v>6000000</v>
      </c>
      <c r="N367" s="376">
        <f>G367-M367</f>
        <v>6000000</v>
      </c>
      <c r="O367" s="187" t="str">
        <f>IF(AND(ISBLANK(H367),N367&lt;&gt;0),"Rev detil","")</f>
        <v>Rev detil</v>
      </c>
      <c r="P367" s="180"/>
      <c r="Q367" s="180"/>
    </row>
    <row r="368" spans="1:19" ht="13.2" x14ac:dyDescent="0.25">
      <c r="A368" s="1" t="s">
        <v>787</v>
      </c>
      <c r="B368" s="48"/>
      <c r="C368" s="49" t="s">
        <v>557</v>
      </c>
      <c r="D368" s="48">
        <v>8</v>
      </c>
      <c r="E368" s="48" t="s">
        <v>120</v>
      </c>
      <c r="F368" s="50">
        <v>1000000</v>
      </c>
      <c r="G368" s="122">
        <f>ROUNDDOWN(D368*F368,-3)</f>
        <v>8000000</v>
      </c>
      <c r="H368" s="150"/>
      <c r="I368" s="201" t="s">
        <v>557</v>
      </c>
      <c r="J368" s="202">
        <v>4</v>
      </c>
      <c r="K368" s="202" t="s">
        <v>120</v>
      </c>
      <c r="L368" s="204">
        <v>1000000</v>
      </c>
      <c r="M368" s="204">
        <f>ROUNDDOWN(J368*L368,-3)</f>
        <v>4000000</v>
      </c>
      <c r="N368" s="376">
        <f>G368-M368</f>
        <v>4000000</v>
      </c>
      <c r="O368" s="187" t="str">
        <f>IF(AND(ISBLANK(H368),N368&lt;&gt;0),"Rev detil","")</f>
        <v>Rev detil</v>
      </c>
      <c r="P368" s="180"/>
      <c r="Q368" s="180"/>
    </row>
    <row r="369" spans="1:19" ht="13.2" x14ac:dyDescent="0.25">
      <c r="A369" s="1" t="s">
        <v>788</v>
      </c>
      <c r="B369" s="48"/>
      <c r="C369" s="49" t="s">
        <v>789</v>
      </c>
      <c r="D369" s="48">
        <v>38</v>
      </c>
      <c r="E369" s="48" t="s">
        <v>59</v>
      </c>
      <c r="F369" s="50">
        <v>250000</v>
      </c>
      <c r="G369" s="122">
        <f>ROUNDDOWN(D369*F369,-3)</f>
        <v>9500000</v>
      </c>
      <c r="H369" s="150"/>
      <c r="I369" s="201" t="s">
        <v>789</v>
      </c>
      <c r="J369" s="202">
        <v>20</v>
      </c>
      <c r="K369" s="202" t="s">
        <v>59</v>
      </c>
      <c r="L369" s="204">
        <v>250000</v>
      </c>
      <c r="M369" s="204">
        <f>ROUNDDOWN(J369*L369,-3)</f>
        <v>5000000</v>
      </c>
      <c r="N369" s="376">
        <f>G369-M369</f>
        <v>4500000</v>
      </c>
      <c r="O369" s="187" t="str">
        <f>IF(AND(ISBLANK(H369),N369&lt;&gt;0),"Rev detil","")</f>
        <v>Rev detil</v>
      </c>
      <c r="P369" s="180"/>
      <c r="Q369" s="180"/>
    </row>
    <row r="370" spans="1:19" ht="13.2" x14ac:dyDescent="0.25">
      <c r="A370" s="1" t="s">
        <v>326</v>
      </c>
      <c r="B370" s="51" t="s">
        <v>524</v>
      </c>
      <c r="C370" s="52" t="s">
        <v>73</v>
      </c>
      <c r="D370" s="51"/>
      <c r="E370" s="51"/>
      <c r="F370" s="53"/>
      <c r="G370" s="123">
        <f>G371</f>
        <v>1000000</v>
      </c>
      <c r="H370" s="151" t="s">
        <v>524</v>
      </c>
      <c r="I370" s="52" t="s">
        <v>73</v>
      </c>
      <c r="J370" s="51"/>
      <c r="K370" s="51"/>
      <c r="L370" s="53"/>
      <c r="M370" s="53">
        <f>M371</f>
        <v>1000000</v>
      </c>
      <c r="N370" s="324">
        <f>N371</f>
        <v>0</v>
      </c>
      <c r="O370" s="207" t="s">
        <v>977</v>
      </c>
      <c r="P370" s="180"/>
      <c r="Q370" s="180"/>
      <c r="R370" s="4" t="s">
        <v>1014</v>
      </c>
      <c r="S370" s="223" t="s">
        <v>508</v>
      </c>
    </row>
    <row r="371" spans="1:19" ht="13.2" hidden="1" x14ac:dyDescent="0.25">
      <c r="A371" s="1" t="s">
        <v>327</v>
      </c>
      <c r="B371" s="48"/>
      <c r="C371" s="49" t="s">
        <v>621</v>
      </c>
      <c r="D371" s="48">
        <v>4</v>
      </c>
      <c r="E371" s="48" t="s">
        <v>120</v>
      </c>
      <c r="F371" s="50">
        <v>250000</v>
      </c>
      <c r="G371" s="122">
        <f>ROUNDDOWN(D371*F371,-3)</f>
        <v>1000000</v>
      </c>
      <c r="H371" s="150"/>
      <c r="I371" s="49" t="s">
        <v>621</v>
      </c>
      <c r="J371" s="48">
        <v>4</v>
      </c>
      <c r="K371" s="48" t="s">
        <v>120</v>
      </c>
      <c r="L371" s="50">
        <v>250000</v>
      </c>
      <c r="M371" s="50">
        <f>ROUNDDOWN(J371*L371,-3)</f>
        <v>1000000</v>
      </c>
      <c r="N371" s="247">
        <f>G371-M371</f>
        <v>0</v>
      </c>
      <c r="O371" s="178" t="str">
        <f>IF(AND(ISBLANK(H371),N371&lt;&gt;0),"Rev","")</f>
        <v/>
      </c>
      <c r="P371" s="180"/>
      <c r="Q371" s="180"/>
    </row>
    <row r="372" spans="1:19" ht="13.2" x14ac:dyDescent="0.25">
      <c r="A372" s="1" t="s">
        <v>328</v>
      </c>
      <c r="B372" s="51" t="s">
        <v>525</v>
      </c>
      <c r="C372" s="52" t="s">
        <v>35</v>
      </c>
      <c r="D372" s="51"/>
      <c r="E372" s="51"/>
      <c r="F372" s="53"/>
      <c r="G372" s="123">
        <f>G373</f>
        <v>130000000</v>
      </c>
      <c r="H372" s="151" t="s">
        <v>525</v>
      </c>
      <c r="I372" s="52" t="s">
        <v>35</v>
      </c>
      <c r="J372" s="51"/>
      <c r="K372" s="51"/>
      <c r="L372" s="53"/>
      <c r="M372" s="53">
        <f>M373</f>
        <v>72800000</v>
      </c>
      <c r="N372" s="324">
        <f>N373</f>
        <v>57200000</v>
      </c>
      <c r="O372" s="207" t="s">
        <v>977</v>
      </c>
      <c r="P372" s="180"/>
      <c r="Q372" s="180"/>
      <c r="R372" s="4" t="s">
        <v>1014</v>
      </c>
      <c r="S372" s="223" t="s">
        <v>508</v>
      </c>
    </row>
    <row r="373" spans="1:19" ht="26.4" x14ac:dyDescent="0.25">
      <c r="A373" s="1" t="s">
        <v>329</v>
      </c>
      <c r="B373" s="48"/>
      <c r="C373" s="49" t="s">
        <v>790</v>
      </c>
      <c r="D373" s="48">
        <v>25</v>
      </c>
      <c r="E373" s="48" t="s">
        <v>26</v>
      </c>
      <c r="F373" s="50">
        <v>5200000</v>
      </c>
      <c r="G373" s="122">
        <f>ROUNDDOWN(D373*F373,-3)</f>
        <v>130000000</v>
      </c>
      <c r="H373" s="150"/>
      <c r="I373" s="201" t="s">
        <v>790</v>
      </c>
      <c r="J373" s="202">
        <v>14</v>
      </c>
      <c r="K373" s="202" t="s">
        <v>26</v>
      </c>
      <c r="L373" s="204">
        <v>5200000</v>
      </c>
      <c r="M373" s="204">
        <f>ROUNDDOWN(J373*L373,-3)</f>
        <v>72800000</v>
      </c>
      <c r="N373" s="376">
        <f>G373-M373</f>
        <v>57200000</v>
      </c>
      <c r="O373" s="187" t="str">
        <f>IF(AND(ISBLANK(H373),N373&lt;&gt;0),"Rev detil","")</f>
        <v>Rev detil</v>
      </c>
      <c r="P373" s="180"/>
      <c r="Q373" s="180"/>
    </row>
    <row r="374" spans="1:19" ht="13.2" x14ac:dyDescent="0.25">
      <c r="A374" s="1" t="s">
        <v>330</v>
      </c>
      <c r="B374" s="54" t="s">
        <v>38</v>
      </c>
      <c r="C374" s="55" t="s">
        <v>331</v>
      </c>
      <c r="D374" s="54"/>
      <c r="E374" s="54"/>
      <c r="F374" s="56"/>
      <c r="G374" s="124">
        <f>SUM(G375,G381,G383,G385)</f>
        <v>190250000</v>
      </c>
      <c r="H374" s="152" t="s">
        <v>38</v>
      </c>
      <c r="I374" s="55" t="s">
        <v>331</v>
      </c>
      <c r="J374" s="54"/>
      <c r="K374" s="54"/>
      <c r="L374" s="56"/>
      <c r="M374" s="56">
        <f>SUM(M375,M381,M383,M385)</f>
        <v>171990000</v>
      </c>
      <c r="N374" s="326">
        <f>SUM(N375,N381,N383,N385)</f>
        <v>18260000</v>
      </c>
      <c r="O374" s="207" t="s">
        <v>977</v>
      </c>
      <c r="P374" s="180" t="s">
        <v>507</v>
      </c>
      <c r="Q374" s="180" t="s">
        <v>508</v>
      </c>
      <c r="S374" s="223"/>
    </row>
    <row r="375" spans="1:19" ht="13.2" x14ac:dyDescent="0.25">
      <c r="A375" s="1" t="s">
        <v>332</v>
      </c>
      <c r="B375" s="51" t="s">
        <v>523</v>
      </c>
      <c r="C375" s="52" t="s">
        <v>24</v>
      </c>
      <c r="D375" s="51"/>
      <c r="E375" s="51"/>
      <c r="F375" s="53"/>
      <c r="G375" s="123">
        <f>SUM(G376:G380)</f>
        <v>68250000</v>
      </c>
      <c r="H375" s="151" t="s">
        <v>523</v>
      </c>
      <c r="I375" s="52" t="s">
        <v>24</v>
      </c>
      <c r="J375" s="51"/>
      <c r="K375" s="51"/>
      <c r="L375" s="53"/>
      <c r="M375" s="53">
        <f>SUM(M376:M380)</f>
        <v>49990000</v>
      </c>
      <c r="N375" s="324">
        <f>SUM(N376:N380)</f>
        <v>18260000</v>
      </c>
      <c r="O375" s="207" t="s">
        <v>977</v>
      </c>
      <c r="P375" s="180"/>
      <c r="Q375" s="180"/>
      <c r="R375" s="4" t="s">
        <v>1014</v>
      </c>
      <c r="S375" s="223" t="s">
        <v>508</v>
      </c>
    </row>
    <row r="376" spans="1:19" ht="13.2" x14ac:dyDescent="0.25">
      <c r="A376" s="1" t="s">
        <v>333</v>
      </c>
      <c r="B376" s="48"/>
      <c r="C376" s="49" t="s">
        <v>554</v>
      </c>
      <c r="D376" s="48">
        <v>350</v>
      </c>
      <c r="E376" s="48" t="s">
        <v>26</v>
      </c>
      <c r="F376" s="50">
        <v>75000</v>
      </c>
      <c r="G376" s="122">
        <f>ROUNDDOWN(D376*F376,-3)</f>
        <v>26250000</v>
      </c>
      <c r="H376" s="150"/>
      <c r="I376" s="49" t="s">
        <v>554</v>
      </c>
      <c r="J376" s="48">
        <v>350</v>
      </c>
      <c r="K376" s="48" t="s">
        <v>26</v>
      </c>
      <c r="L376" s="50">
        <v>75000</v>
      </c>
      <c r="M376" s="50">
        <f>ROUNDDOWN(J376*L376,-3)</f>
        <v>26250000</v>
      </c>
      <c r="N376" s="247">
        <f>G376-M376</f>
        <v>0</v>
      </c>
      <c r="O376" s="207" t="s">
        <v>977</v>
      </c>
      <c r="P376" s="180"/>
      <c r="Q376" s="180"/>
    </row>
    <row r="377" spans="1:19" ht="13.2" x14ac:dyDescent="0.25">
      <c r="A377" s="1" t="s">
        <v>334</v>
      </c>
      <c r="B377" s="48"/>
      <c r="C377" s="49" t="s">
        <v>555</v>
      </c>
      <c r="D377" s="48">
        <v>8</v>
      </c>
      <c r="E377" s="48" t="s">
        <v>120</v>
      </c>
      <c r="F377" s="50">
        <v>1500000</v>
      </c>
      <c r="G377" s="122">
        <f>ROUNDDOWN(D377*F377,-3)</f>
        <v>12000000</v>
      </c>
      <c r="H377" s="150"/>
      <c r="I377" s="201" t="s">
        <v>555</v>
      </c>
      <c r="J377" s="202">
        <v>4</v>
      </c>
      <c r="K377" s="202" t="s">
        <v>120</v>
      </c>
      <c r="L377" s="204">
        <v>1500000</v>
      </c>
      <c r="M377" s="204">
        <f>ROUNDDOWN(J377*L377,-3)</f>
        <v>6000000</v>
      </c>
      <c r="N377" s="376">
        <f>G377-M377</f>
        <v>6000000</v>
      </c>
      <c r="O377" s="187" t="str">
        <f>IF(AND(ISBLANK(H377),N377&lt;&gt;0),"Rev detil","")</f>
        <v>Rev detil</v>
      </c>
      <c r="P377" s="180"/>
      <c r="Q377" s="180"/>
    </row>
    <row r="378" spans="1:19" ht="13.2" x14ac:dyDescent="0.25">
      <c r="A378" s="1" t="s">
        <v>791</v>
      </c>
      <c r="B378" s="48"/>
      <c r="C378" s="49" t="s">
        <v>556</v>
      </c>
      <c r="D378" s="48">
        <v>8</v>
      </c>
      <c r="E378" s="48" t="s">
        <v>120</v>
      </c>
      <c r="F378" s="50">
        <v>1500000</v>
      </c>
      <c r="G378" s="122">
        <f>ROUNDDOWN(D378*F378,-3)</f>
        <v>12000000</v>
      </c>
      <c r="H378" s="150"/>
      <c r="I378" s="201" t="s">
        <v>556</v>
      </c>
      <c r="J378" s="202">
        <v>4</v>
      </c>
      <c r="K378" s="202" t="s">
        <v>120</v>
      </c>
      <c r="L378" s="204">
        <v>1500000</v>
      </c>
      <c r="M378" s="204">
        <f>ROUNDDOWN(J378*L378,-3)</f>
        <v>6000000</v>
      </c>
      <c r="N378" s="376">
        <f>G378-M378</f>
        <v>6000000</v>
      </c>
      <c r="O378" s="187" t="str">
        <f>IF(AND(ISBLANK(H378),N378&lt;&gt;0),"Rev detil","")</f>
        <v>Rev detil</v>
      </c>
      <c r="P378" s="180"/>
      <c r="Q378" s="180"/>
    </row>
    <row r="379" spans="1:19" ht="13.2" x14ac:dyDescent="0.25">
      <c r="A379" s="1" t="s">
        <v>792</v>
      </c>
      <c r="B379" s="48"/>
      <c r="C379" s="49" t="s">
        <v>557</v>
      </c>
      <c r="D379" s="48">
        <v>8</v>
      </c>
      <c r="E379" s="48" t="s">
        <v>120</v>
      </c>
      <c r="F379" s="50">
        <v>1000000</v>
      </c>
      <c r="G379" s="122">
        <f>ROUNDDOWN(D379*F379,-3)</f>
        <v>8000000</v>
      </c>
      <c r="H379" s="150"/>
      <c r="I379" s="201" t="s">
        <v>557</v>
      </c>
      <c r="J379" s="202">
        <v>4</v>
      </c>
      <c r="K379" s="202" t="s">
        <v>120</v>
      </c>
      <c r="L379" s="204">
        <v>1000000</v>
      </c>
      <c r="M379" s="204">
        <f>ROUNDDOWN(J379*L379,-3)</f>
        <v>4000000</v>
      </c>
      <c r="N379" s="376">
        <f>G379-M379</f>
        <v>4000000</v>
      </c>
      <c r="O379" s="187" t="str">
        <f>IF(AND(ISBLANK(H379),N379&lt;&gt;0),"Rev detil","")</f>
        <v>Rev detil</v>
      </c>
      <c r="P379" s="180"/>
      <c r="Q379" s="180"/>
    </row>
    <row r="380" spans="1:19" ht="13.2" x14ac:dyDescent="0.25">
      <c r="A380" s="1" t="s">
        <v>793</v>
      </c>
      <c r="B380" s="48"/>
      <c r="C380" s="49" t="s">
        <v>789</v>
      </c>
      <c r="D380" s="48">
        <v>40</v>
      </c>
      <c r="E380" s="48" t="s">
        <v>59</v>
      </c>
      <c r="F380" s="50">
        <v>250000</v>
      </c>
      <c r="G380" s="122">
        <f>ROUNDDOWN(D380*F380,-3)</f>
        <v>10000000</v>
      </c>
      <c r="H380" s="150"/>
      <c r="I380" s="201" t="s">
        <v>789</v>
      </c>
      <c r="J380" s="202">
        <v>30</v>
      </c>
      <c r="K380" s="202" t="s">
        <v>59</v>
      </c>
      <c r="L380" s="204">
        <v>258000</v>
      </c>
      <c r="M380" s="204">
        <f>ROUNDDOWN(J380*L380,-3)</f>
        <v>7740000</v>
      </c>
      <c r="N380" s="376">
        <f>G380-M380</f>
        <v>2260000</v>
      </c>
      <c r="O380" s="187" t="str">
        <f>IF(AND(ISBLANK(H380),N380&lt;&gt;0),"Rev detil","")</f>
        <v>Rev detil</v>
      </c>
      <c r="P380" s="180"/>
      <c r="Q380" s="180"/>
    </row>
    <row r="381" spans="1:19" ht="13.2" x14ac:dyDescent="0.25">
      <c r="A381" s="1" t="s">
        <v>335</v>
      </c>
      <c r="B381" s="51" t="s">
        <v>524</v>
      </c>
      <c r="C381" s="52" t="s">
        <v>73</v>
      </c>
      <c r="D381" s="51"/>
      <c r="E381" s="51"/>
      <c r="F381" s="53"/>
      <c r="G381" s="123">
        <f>G382</f>
        <v>1000000</v>
      </c>
      <c r="H381" s="151" t="s">
        <v>524</v>
      </c>
      <c r="I381" s="52" t="s">
        <v>73</v>
      </c>
      <c r="J381" s="51"/>
      <c r="K381" s="51"/>
      <c r="L381" s="53"/>
      <c r="M381" s="53">
        <f>M382</f>
        <v>1000000</v>
      </c>
      <c r="N381" s="324">
        <f>N382</f>
        <v>0</v>
      </c>
      <c r="O381" s="207" t="s">
        <v>977</v>
      </c>
      <c r="P381" s="180"/>
      <c r="Q381" s="180"/>
      <c r="R381" s="4" t="s">
        <v>1014</v>
      </c>
      <c r="S381" s="223" t="s">
        <v>508</v>
      </c>
    </row>
    <row r="382" spans="1:19" ht="13.2" hidden="1" x14ac:dyDescent="0.25">
      <c r="A382" s="1" t="s">
        <v>336</v>
      </c>
      <c r="B382" s="48"/>
      <c r="C382" s="49" t="s">
        <v>621</v>
      </c>
      <c r="D382" s="48">
        <v>4</v>
      </c>
      <c r="E382" s="48" t="s">
        <v>120</v>
      </c>
      <c r="F382" s="50">
        <v>250000</v>
      </c>
      <c r="G382" s="122">
        <f>ROUNDDOWN(D382*F382,-3)</f>
        <v>1000000</v>
      </c>
      <c r="H382" s="150"/>
      <c r="I382" s="49" t="s">
        <v>621</v>
      </c>
      <c r="J382" s="48">
        <v>4</v>
      </c>
      <c r="K382" s="48" t="s">
        <v>120</v>
      </c>
      <c r="L382" s="50">
        <v>250000</v>
      </c>
      <c r="M382" s="50">
        <f>ROUNDDOWN(J382*L382,-3)</f>
        <v>1000000</v>
      </c>
      <c r="N382" s="247">
        <f>G382-M382</f>
        <v>0</v>
      </c>
      <c r="O382" s="178" t="str">
        <f>IF(AND(ISBLANK(H382),N382&lt;&gt;0),"Rev","")</f>
        <v/>
      </c>
      <c r="P382" s="180"/>
      <c r="Q382" s="180"/>
    </row>
    <row r="383" spans="1:19" ht="13.2" x14ac:dyDescent="0.25">
      <c r="A383" s="1" t="s">
        <v>337</v>
      </c>
      <c r="B383" s="51" t="s">
        <v>528</v>
      </c>
      <c r="C383" s="52" t="s">
        <v>31</v>
      </c>
      <c r="D383" s="51"/>
      <c r="E383" s="51"/>
      <c r="F383" s="53"/>
      <c r="G383" s="123">
        <f>G384</f>
        <v>4000000</v>
      </c>
      <c r="H383" s="151" t="s">
        <v>528</v>
      </c>
      <c r="I383" s="52" t="s">
        <v>31</v>
      </c>
      <c r="J383" s="51"/>
      <c r="K383" s="51"/>
      <c r="L383" s="53"/>
      <c r="M383" s="53">
        <f>M384</f>
        <v>4000000</v>
      </c>
      <c r="N383" s="324">
        <f>N384</f>
        <v>0</v>
      </c>
      <c r="O383" s="207" t="s">
        <v>977</v>
      </c>
      <c r="P383" s="180"/>
      <c r="Q383" s="180"/>
      <c r="R383" s="4" t="s">
        <v>1014</v>
      </c>
      <c r="S383" s="223" t="s">
        <v>508</v>
      </c>
    </row>
    <row r="384" spans="1:19" ht="13.2" hidden="1" x14ac:dyDescent="0.25">
      <c r="A384" s="1" t="s">
        <v>338</v>
      </c>
      <c r="B384" s="48"/>
      <c r="C384" s="49" t="s">
        <v>558</v>
      </c>
      <c r="D384" s="48">
        <v>4</v>
      </c>
      <c r="E384" s="48" t="s">
        <v>33</v>
      </c>
      <c r="F384" s="50">
        <v>1000000</v>
      </c>
      <c r="G384" s="122">
        <f>ROUNDDOWN(D384*F384,-3)</f>
        <v>4000000</v>
      </c>
      <c r="H384" s="150"/>
      <c r="I384" s="49" t="s">
        <v>558</v>
      </c>
      <c r="J384" s="48">
        <v>4</v>
      </c>
      <c r="K384" s="48" t="s">
        <v>33</v>
      </c>
      <c r="L384" s="50">
        <v>1000000</v>
      </c>
      <c r="M384" s="50">
        <f>ROUNDDOWN(J384*L384,-3)</f>
        <v>4000000</v>
      </c>
      <c r="N384" s="247">
        <f>G384-M384</f>
        <v>0</v>
      </c>
      <c r="O384" s="178" t="str">
        <f>IF(AND(ISBLANK(H384),N384&lt;&gt;0),"Rev","")</f>
        <v/>
      </c>
      <c r="P384" s="180"/>
      <c r="Q384" s="180"/>
    </row>
    <row r="385" spans="1:19" ht="13.2" x14ac:dyDescent="0.25">
      <c r="A385" s="1" t="s">
        <v>339</v>
      </c>
      <c r="B385" s="103" t="s">
        <v>525</v>
      </c>
      <c r="C385" s="104" t="s">
        <v>35</v>
      </c>
      <c r="D385" s="103"/>
      <c r="E385" s="103"/>
      <c r="F385" s="105"/>
      <c r="G385" s="140">
        <f>G386</f>
        <v>117000000</v>
      </c>
      <c r="H385" s="169" t="s">
        <v>525</v>
      </c>
      <c r="I385" s="104" t="s">
        <v>35</v>
      </c>
      <c r="J385" s="103"/>
      <c r="K385" s="103"/>
      <c r="L385" s="105"/>
      <c r="M385" s="105">
        <f>M386</f>
        <v>117000000</v>
      </c>
      <c r="N385" s="338">
        <f>N386</f>
        <v>0</v>
      </c>
      <c r="O385" s="207" t="s">
        <v>977</v>
      </c>
      <c r="P385" s="180"/>
      <c r="Q385" s="180"/>
      <c r="R385" s="4" t="s">
        <v>1014</v>
      </c>
      <c r="S385" s="223" t="s">
        <v>508</v>
      </c>
    </row>
    <row r="386" spans="1:19" ht="13.2" hidden="1" x14ac:dyDescent="0.25">
      <c r="A386" s="1" t="s">
        <v>340</v>
      </c>
      <c r="B386" s="48"/>
      <c r="C386" s="49" t="s">
        <v>794</v>
      </c>
      <c r="D386" s="48">
        <v>18</v>
      </c>
      <c r="E386" s="48" t="s">
        <v>26</v>
      </c>
      <c r="F386" s="50">
        <v>6500000</v>
      </c>
      <c r="G386" s="122">
        <f>ROUNDDOWN(D386*F386,-3)</f>
        <v>117000000</v>
      </c>
      <c r="H386" s="150"/>
      <c r="I386" s="49" t="s">
        <v>794</v>
      </c>
      <c r="J386" s="48">
        <v>18</v>
      </c>
      <c r="K386" s="48" t="s">
        <v>26</v>
      </c>
      <c r="L386" s="50">
        <v>6500000</v>
      </c>
      <c r="M386" s="50">
        <f>ROUNDDOWN(J386*L386,-3)</f>
        <v>117000000</v>
      </c>
      <c r="N386" s="247">
        <f>G386-M386</f>
        <v>0</v>
      </c>
      <c r="O386" s="178" t="str">
        <f>IF(AND(ISBLANK(H386),N386&lt;&gt;0),"Rev","")</f>
        <v/>
      </c>
      <c r="P386" s="180"/>
      <c r="Q386" s="180"/>
    </row>
    <row r="387" spans="1:19" ht="13.2" x14ac:dyDescent="0.25">
      <c r="A387" s="1" t="s">
        <v>341</v>
      </c>
      <c r="B387" s="93" t="s">
        <v>91</v>
      </c>
      <c r="C387" s="94" t="s">
        <v>795</v>
      </c>
      <c r="D387" s="93"/>
      <c r="E387" s="93"/>
      <c r="F387" s="95"/>
      <c r="G387" s="137">
        <f>SUM(G388,G394,G396,G398)</f>
        <v>178435000</v>
      </c>
      <c r="H387" s="165" t="s">
        <v>91</v>
      </c>
      <c r="I387" s="94" t="s">
        <v>795</v>
      </c>
      <c r="J387" s="93"/>
      <c r="K387" s="93"/>
      <c r="L387" s="95"/>
      <c r="M387" s="95">
        <f>SUM(M388,M394,M396,M398)</f>
        <v>121326000</v>
      </c>
      <c r="N387" s="345">
        <f>SUM(N388,N394,N396,N398)</f>
        <v>57109000</v>
      </c>
      <c r="O387" s="207" t="s">
        <v>977</v>
      </c>
      <c r="P387" s="180" t="s">
        <v>507</v>
      </c>
      <c r="Q387" s="180" t="s">
        <v>508</v>
      </c>
      <c r="S387" s="223"/>
    </row>
    <row r="388" spans="1:19" ht="13.2" x14ac:dyDescent="0.25">
      <c r="A388" s="1" t="s">
        <v>342</v>
      </c>
      <c r="B388" s="57" t="s">
        <v>523</v>
      </c>
      <c r="C388" s="58" t="s">
        <v>24</v>
      </c>
      <c r="D388" s="57"/>
      <c r="E388" s="57"/>
      <c r="F388" s="59"/>
      <c r="G388" s="125">
        <f>SUM(G389:G393)</f>
        <v>52000000</v>
      </c>
      <c r="H388" s="153" t="s">
        <v>523</v>
      </c>
      <c r="I388" s="58" t="s">
        <v>24</v>
      </c>
      <c r="J388" s="57"/>
      <c r="K388" s="57"/>
      <c r="L388" s="59"/>
      <c r="M388" s="59">
        <f>SUM(M389:M393)</f>
        <v>26250000</v>
      </c>
      <c r="N388" s="325">
        <f>SUM(N389:N393)</f>
        <v>25750000</v>
      </c>
      <c r="O388" s="207" t="s">
        <v>977</v>
      </c>
      <c r="P388" s="180"/>
      <c r="Q388" s="180"/>
      <c r="R388" s="4" t="s">
        <v>1014</v>
      </c>
      <c r="S388" s="223" t="s">
        <v>508</v>
      </c>
    </row>
    <row r="389" spans="1:19" ht="13.2" x14ac:dyDescent="0.25">
      <c r="A389" s="1" t="s">
        <v>343</v>
      </c>
      <c r="B389" s="48"/>
      <c r="C389" s="49" t="s">
        <v>554</v>
      </c>
      <c r="D389" s="48">
        <v>200</v>
      </c>
      <c r="E389" s="48" t="s">
        <v>26</v>
      </c>
      <c r="F389" s="50">
        <v>75000</v>
      </c>
      <c r="G389" s="122">
        <f>ROUNDDOWN(D389*F389,-3)</f>
        <v>15000000</v>
      </c>
      <c r="H389" s="150"/>
      <c r="I389" s="201" t="s">
        <v>554</v>
      </c>
      <c r="J389" s="202">
        <v>70</v>
      </c>
      <c r="K389" s="202" t="s">
        <v>26</v>
      </c>
      <c r="L389" s="204">
        <v>75000</v>
      </c>
      <c r="M389" s="204">
        <f>ROUNDDOWN(J389*L389,-3)</f>
        <v>5250000</v>
      </c>
      <c r="N389" s="376">
        <f>G389-M389</f>
        <v>9750000</v>
      </c>
      <c r="O389" s="187" t="str">
        <f>IF(AND(ISBLANK(H389),N389&lt;&gt;0),"Rev detil","")</f>
        <v>Rev detil</v>
      </c>
      <c r="P389" s="180"/>
      <c r="Q389" s="180"/>
    </row>
    <row r="390" spans="1:19" ht="13.2" x14ac:dyDescent="0.25">
      <c r="A390" s="1" t="s">
        <v>344</v>
      </c>
      <c r="B390" s="48"/>
      <c r="C390" s="49" t="s">
        <v>555</v>
      </c>
      <c r="D390" s="48">
        <v>8</v>
      </c>
      <c r="E390" s="48" t="s">
        <v>120</v>
      </c>
      <c r="F390" s="50">
        <v>1500000</v>
      </c>
      <c r="G390" s="122">
        <f>ROUNDDOWN(D390*F390,-3)</f>
        <v>12000000</v>
      </c>
      <c r="H390" s="150"/>
      <c r="I390" s="201" t="s">
        <v>555</v>
      </c>
      <c r="J390" s="202">
        <v>4</v>
      </c>
      <c r="K390" s="202" t="s">
        <v>120</v>
      </c>
      <c r="L390" s="204">
        <v>1500000</v>
      </c>
      <c r="M390" s="204">
        <f>ROUNDDOWN(J390*L390,-3)</f>
        <v>6000000</v>
      </c>
      <c r="N390" s="376">
        <f>G390-M390</f>
        <v>6000000</v>
      </c>
      <c r="O390" s="187" t="str">
        <f>IF(AND(ISBLANK(H390),N390&lt;&gt;0),"Rev detil","")</f>
        <v>Rev detil</v>
      </c>
      <c r="P390" s="180"/>
      <c r="Q390" s="180"/>
    </row>
    <row r="391" spans="1:19" ht="13.2" x14ac:dyDescent="0.25">
      <c r="A391" s="1" t="s">
        <v>796</v>
      </c>
      <c r="B391" s="48"/>
      <c r="C391" s="49" t="s">
        <v>556</v>
      </c>
      <c r="D391" s="48">
        <v>8</v>
      </c>
      <c r="E391" s="48" t="s">
        <v>120</v>
      </c>
      <c r="F391" s="50">
        <v>1500000</v>
      </c>
      <c r="G391" s="122">
        <f>ROUNDDOWN(D391*F391,-3)</f>
        <v>12000000</v>
      </c>
      <c r="H391" s="150"/>
      <c r="I391" s="201" t="s">
        <v>556</v>
      </c>
      <c r="J391" s="202">
        <v>4</v>
      </c>
      <c r="K391" s="202" t="s">
        <v>120</v>
      </c>
      <c r="L391" s="204">
        <v>1500000</v>
      </c>
      <c r="M391" s="204">
        <f>ROUNDDOWN(J391*L391,-3)</f>
        <v>6000000</v>
      </c>
      <c r="N391" s="376">
        <f>G391-M391</f>
        <v>6000000</v>
      </c>
      <c r="O391" s="187" t="str">
        <f>IF(AND(ISBLANK(H391),N391&lt;&gt;0),"Rev detil","")</f>
        <v>Rev detil</v>
      </c>
      <c r="P391" s="180"/>
      <c r="Q391" s="180"/>
    </row>
    <row r="392" spans="1:19" ht="13.2" x14ac:dyDescent="0.25">
      <c r="A392" s="1" t="s">
        <v>797</v>
      </c>
      <c r="B392" s="48"/>
      <c r="C392" s="49" t="s">
        <v>557</v>
      </c>
      <c r="D392" s="48">
        <v>8</v>
      </c>
      <c r="E392" s="48" t="s">
        <v>120</v>
      </c>
      <c r="F392" s="50">
        <v>1000000</v>
      </c>
      <c r="G392" s="122">
        <f>ROUNDDOWN(D392*F392,-3)</f>
        <v>8000000</v>
      </c>
      <c r="H392" s="150"/>
      <c r="I392" s="201" t="s">
        <v>557</v>
      </c>
      <c r="J392" s="202">
        <v>4</v>
      </c>
      <c r="K392" s="202" t="s">
        <v>120</v>
      </c>
      <c r="L392" s="204">
        <v>1000000</v>
      </c>
      <c r="M392" s="204">
        <f>ROUNDDOWN(J392*L392,-3)</f>
        <v>4000000</v>
      </c>
      <c r="N392" s="376">
        <f>G392-M392</f>
        <v>4000000</v>
      </c>
      <c r="O392" s="187" t="str">
        <f>IF(AND(ISBLANK(H392),N392&lt;&gt;0),"Rev detil","")</f>
        <v>Rev detil</v>
      </c>
      <c r="P392" s="180"/>
      <c r="Q392" s="180"/>
    </row>
    <row r="393" spans="1:19" ht="13.2" x14ac:dyDescent="0.25">
      <c r="A393" s="1" t="s">
        <v>798</v>
      </c>
      <c r="B393" s="48"/>
      <c r="C393" s="49" t="s">
        <v>789</v>
      </c>
      <c r="D393" s="48">
        <v>20</v>
      </c>
      <c r="E393" s="48" t="s">
        <v>59</v>
      </c>
      <c r="F393" s="50">
        <v>250000</v>
      </c>
      <c r="G393" s="122">
        <f>ROUNDDOWN(D393*F393,-3)</f>
        <v>5000000</v>
      </c>
      <c r="H393" s="150"/>
      <c r="I393" s="49" t="s">
        <v>789</v>
      </c>
      <c r="J393" s="48">
        <v>20</v>
      </c>
      <c r="K393" s="48" t="s">
        <v>59</v>
      </c>
      <c r="L393" s="50">
        <v>250000</v>
      </c>
      <c r="M393" s="50">
        <f>ROUNDDOWN(J393*L393,-3)</f>
        <v>5000000</v>
      </c>
      <c r="N393" s="247">
        <f>G393-M393</f>
        <v>0</v>
      </c>
      <c r="O393" s="207" t="s">
        <v>977</v>
      </c>
      <c r="P393" s="180"/>
      <c r="Q393" s="180"/>
    </row>
    <row r="394" spans="1:19" ht="13.2" x14ac:dyDescent="0.25">
      <c r="A394" s="1" t="s">
        <v>799</v>
      </c>
      <c r="B394" s="103" t="s">
        <v>524</v>
      </c>
      <c r="C394" s="104" t="s">
        <v>73</v>
      </c>
      <c r="D394" s="103"/>
      <c r="E394" s="103"/>
      <c r="F394" s="105"/>
      <c r="G394" s="140">
        <f>G395</f>
        <v>1000000</v>
      </c>
      <c r="H394" s="169" t="s">
        <v>524</v>
      </c>
      <c r="I394" s="104" t="s">
        <v>73</v>
      </c>
      <c r="J394" s="103"/>
      <c r="K394" s="103"/>
      <c r="L394" s="105"/>
      <c r="M394" s="105">
        <f>M395</f>
        <v>1000000</v>
      </c>
      <c r="N394" s="338">
        <f>N395</f>
        <v>0</v>
      </c>
      <c r="O394" s="207" t="s">
        <v>977</v>
      </c>
      <c r="P394" s="180"/>
      <c r="Q394" s="180"/>
      <c r="R394" s="4" t="s">
        <v>1014</v>
      </c>
      <c r="S394" s="223" t="s">
        <v>508</v>
      </c>
    </row>
    <row r="395" spans="1:19" ht="13.2" hidden="1" x14ac:dyDescent="0.25">
      <c r="A395" s="1" t="s">
        <v>800</v>
      </c>
      <c r="B395" s="48"/>
      <c r="C395" s="49" t="s">
        <v>621</v>
      </c>
      <c r="D395" s="48">
        <v>4</v>
      </c>
      <c r="E395" s="48" t="s">
        <v>120</v>
      </c>
      <c r="F395" s="50">
        <v>250000</v>
      </c>
      <c r="G395" s="122">
        <f>ROUNDDOWN(D395*F395,-3)</f>
        <v>1000000</v>
      </c>
      <c r="H395" s="150"/>
      <c r="I395" s="49" t="s">
        <v>621</v>
      </c>
      <c r="J395" s="48">
        <v>4</v>
      </c>
      <c r="K395" s="48" t="s">
        <v>120</v>
      </c>
      <c r="L395" s="50">
        <v>250000</v>
      </c>
      <c r="M395" s="50">
        <f>ROUNDDOWN(J395*L395,-3)</f>
        <v>1000000</v>
      </c>
      <c r="N395" s="247">
        <f>G395-M395</f>
        <v>0</v>
      </c>
      <c r="O395" s="178" t="str">
        <f>IF(AND(ISBLANK(H395),N395&lt;&gt;0),"Rev","")</f>
        <v/>
      </c>
      <c r="P395" s="180"/>
      <c r="Q395" s="180"/>
    </row>
    <row r="396" spans="1:19" ht="13.2" x14ac:dyDescent="0.25">
      <c r="A396" s="1" t="s">
        <v>801</v>
      </c>
      <c r="B396" s="87" t="s">
        <v>528</v>
      </c>
      <c r="C396" s="88" t="s">
        <v>31</v>
      </c>
      <c r="D396" s="87"/>
      <c r="E396" s="87"/>
      <c r="F396" s="89"/>
      <c r="G396" s="135">
        <f>G397</f>
        <v>8000000</v>
      </c>
      <c r="H396" s="163" t="s">
        <v>528</v>
      </c>
      <c r="I396" s="88" t="s">
        <v>31</v>
      </c>
      <c r="J396" s="87"/>
      <c r="K396" s="87"/>
      <c r="L396" s="89"/>
      <c r="M396" s="89">
        <f>M397</f>
        <v>6000000</v>
      </c>
      <c r="N396" s="344">
        <f>N397</f>
        <v>2000000</v>
      </c>
      <c r="O396" s="207" t="s">
        <v>977</v>
      </c>
      <c r="P396" s="180"/>
      <c r="Q396" s="180"/>
      <c r="R396" s="4" t="s">
        <v>1014</v>
      </c>
      <c r="S396" s="223" t="s">
        <v>508</v>
      </c>
    </row>
    <row r="397" spans="1:19" ht="13.2" x14ac:dyDescent="0.25">
      <c r="A397" s="1" t="s">
        <v>802</v>
      </c>
      <c r="B397" s="48"/>
      <c r="C397" s="49" t="s">
        <v>558</v>
      </c>
      <c r="D397" s="48">
        <v>8</v>
      </c>
      <c r="E397" s="48" t="s">
        <v>33</v>
      </c>
      <c r="F397" s="50">
        <v>1000000</v>
      </c>
      <c r="G397" s="122">
        <f>ROUNDDOWN(D397*F397,-3)</f>
        <v>8000000</v>
      </c>
      <c r="H397" s="150"/>
      <c r="I397" s="201" t="s">
        <v>558</v>
      </c>
      <c r="J397" s="202">
        <v>6</v>
      </c>
      <c r="K397" s="202" t="s">
        <v>33</v>
      </c>
      <c r="L397" s="204">
        <v>1000000</v>
      </c>
      <c r="M397" s="204">
        <f>ROUNDDOWN(J397*L397,-3)</f>
        <v>6000000</v>
      </c>
      <c r="N397" s="376">
        <f>G397-M397</f>
        <v>2000000</v>
      </c>
      <c r="O397" s="187" t="str">
        <f>IF(AND(ISBLANK(H397),N397&lt;&gt;0),"Rev detil","")</f>
        <v>Rev detil</v>
      </c>
      <c r="P397" s="180"/>
      <c r="Q397" s="180"/>
    </row>
    <row r="398" spans="1:19" ht="13.2" x14ac:dyDescent="0.25">
      <c r="A398" s="1" t="s">
        <v>345</v>
      </c>
      <c r="B398" s="45" t="s">
        <v>525</v>
      </c>
      <c r="C398" s="46" t="s">
        <v>35</v>
      </c>
      <c r="D398" s="45"/>
      <c r="E398" s="45"/>
      <c r="F398" s="47"/>
      <c r="G398" s="121">
        <f>G399</f>
        <v>117435000</v>
      </c>
      <c r="H398" s="149" t="s">
        <v>525</v>
      </c>
      <c r="I398" s="46" t="s">
        <v>35</v>
      </c>
      <c r="J398" s="45"/>
      <c r="K398" s="45"/>
      <c r="L398" s="47"/>
      <c r="M398" s="47">
        <f>M399</f>
        <v>88076000</v>
      </c>
      <c r="N398" s="323">
        <f>N399</f>
        <v>29359000</v>
      </c>
      <c r="O398" s="207" t="s">
        <v>977</v>
      </c>
      <c r="P398" s="180"/>
      <c r="Q398" s="180"/>
      <c r="R398" s="4" t="s">
        <v>1014</v>
      </c>
      <c r="S398" s="223" t="s">
        <v>508</v>
      </c>
    </row>
    <row r="399" spans="1:19" ht="13.2" x14ac:dyDescent="0.25">
      <c r="A399" s="1" t="s">
        <v>346</v>
      </c>
      <c r="B399" s="48"/>
      <c r="C399" s="49" t="s">
        <v>803</v>
      </c>
      <c r="D399" s="48">
        <v>20</v>
      </c>
      <c r="E399" s="48" t="s">
        <v>26</v>
      </c>
      <c r="F399" s="50">
        <v>5871750</v>
      </c>
      <c r="G399" s="122">
        <f>ROUNDDOWN(D399*F399,-3)</f>
        <v>117435000</v>
      </c>
      <c r="H399" s="150"/>
      <c r="I399" s="201" t="s">
        <v>803</v>
      </c>
      <c r="J399" s="202">
        <v>15</v>
      </c>
      <c r="K399" s="202" t="s">
        <v>26</v>
      </c>
      <c r="L399" s="204">
        <v>5871750</v>
      </c>
      <c r="M399" s="204">
        <f>ROUNDDOWN(J399*L399,-3)</f>
        <v>88076000</v>
      </c>
      <c r="N399" s="376">
        <f>G399-M399</f>
        <v>29359000</v>
      </c>
      <c r="O399" s="187" t="str">
        <f>IF(AND(ISBLANK(H399),N399&lt;&gt;0),"Rev detil","")</f>
        <v>Rev detil</v>
      </c>
      <c r="P399" s="180"/>
      <c r="Q399" s="180"/>
    </row>
    <row r="400" spans="1:19" ht="13.2" x14ac:dyDescent="0.25">
      <c r="A400" s="1" t="s">
        <v>347</v>
      </c>
      <c r="B400" s="54" t="s">
        <v>167</v>
      </c>
      <c r="C400" s="55" t="s">
        <v>804</v>
      </c>
      <c r="D400" s="54"/>
      <c r="E400" s="54"/>
      <c r="F400" s="56"/>
      <c r="G400" s="124">
        <f>SUM(G401,G406)</f>
        <v>186750000</v>
      </c>
      <c r="H400" s="152" t="s">
        <v>167</v>
      </c>
      <c r="I400" s="55" t="s">
        <v>804</v>
      </c>
      <c r="J400" s="54"/>
      <c r="K400" s="54"/>
      <c r="L400" s="56"/>
      <c r="M400" s="56">
        <f>SUM(M401,M406)</f>
        <v>96250000</v>
      </c>
      <c r="N400" s="326">
        <f>SUM(N401,N406)</f>
        <v>90500000</v>
      </c>
      <c r="O400" s="207" t="s">
        <v>977</v>
      </c>
      <c r="P400" s="180" t="s">
        <v>507</v>
      </c>
      <c r="Q400" s="180" t="s">
        <v>508</v>
      </c>
      <c r="S400" s="223"/>
    </row>
    <row r="401" spans="1:19" ht="13.2" x14ac:dyDescent="0.25">
      <c r="A401" s="1" t="s">
        <v>805</v>
      </c>
      <c r="B401" s="51" t="s">
        <v>523</v>
      </c>
      <c r="C401" s="52" t="s">
        <v>24</v>
      </c>
      <c r="D401" s="51"/>
      <c r="E401" s="51"/>
      <c r="F401" s="53"/>
      <c r="G401" s="123">
        <f>SUM(G402:G405)</f>
        <v>49250000</v>
      </c>
      <c r="H401" s="151" t="s">
        <v>523</v>
      </c>
      <c r="I401" s="52" t="s">
        <v>24</v>
      </c>
      <c r="J401" s="51"/>
      <c r="K401" s="51"/>
      <c r="L401" s="53"/>
      <c r="M401" s="53">
        <f>SUM(M402:M405)</f>
        <v>21250000</v>
      </c>
      <c r="N401" s="324">
        <f>SUM(N402:N405)</f>
        <v>28000000</v>
      </c>
      <c r="O401" s="207" t="s">
        <v>977</v>
      </c>
      <c r="P401" s="180"/>
      <c r="Q401" s="180"/>
      <c r="R401" s="4" t="s">
        <v>1014</v>
      </c>
      <c r="S401" s="223" t="s">
        <v>508</v>
      </c>
    </row>
    <row r="402" spans="1:19" ht="13.2" x14ac:dyDescent="0.25">
      <c r="A402" s="1" t="s">
        <v>806</v>
      </c>
      <c r="B402" s="48"/>
      <c r="C402" s="49" t="s">
        <v>554</v>
      </c>
      <c r="D402" s="48">
        <v>230</v>
      </c>
      <c r="E402" s="48" t="s">
        <v>26</v>
      </c>
      <c r="F402" s="50">
        <v>75000</v>
      </c>
      <c r="G402" s="122">
        <f>ROUNDDOWN(D402*F402,-3)</f>
        <v>17250000</v>
      </c>
      <c r="H402" s="150"/>
      <c r="I402" s="201" t="s">
        <v>554</v>
      </c>
      <c r="J402" s="202">
        <v>70</v>
      </c>
      <c r="K402" s="202" t="s">
        <v>26</v>
      </c>
      <c r="L402" s="204">
        <v>75000</v>
      </c>
      <c r="M402" s="204">
        <f>ROUNDDOWN(J402*L402,-3)</f>
        <v>5250000</v>
      </c>
      <c r="N402" s="376">
        <f>G402-M402</f>
        <v>12000000</v>
      </c>
      <c r="O402" s="187" t="str">
        <f>IF(AND(ISBLANK(H402),N402&lt;&gt;0),"Rev detil","")</f>
        <v>Rev detil</v>
      </c>
      <c r="P402" s="180"/>
      <c r="Q402" s="180"/>
    </row>
    <row r="403" spans="1:19" ht="13.2" x14ac:dyDescent="0.25">
      <c r="A403" s="1" t="s">
        <v>807</v>
      </c>
      <c r="B403" s="48"/>
      <c r="C403" s="49" t="s">
        <v>555</v>
      </c>
      <c r="D403" s="48">
        <v>8</v>
      </c>
      <c r="E403" s="48" t="s">
        <v>120</v>
      </c>
      <c r="F403" s="50">
        <v>1500000</v>
      </c>
      <c r="G403" s="122">
        <f>ROUNDDOWN(D403*F403,-3)</f>
        <v>12000000</v>
      </c>
      <c r="H403" s="150"/>
      <c r="I403" s="201" t="s">
        <v>555</v>
      </c>
      <c r="J403" s="202">
        <v>4</v>
      </c>
      <c r="K403" s="202" t="s">
        <v>120</v>
      </c>
      <c r="L403" s="204">
        <v>1500000</v>
      </c>
      <c r="M403" s="204">
        <f>ROUNDDOWN(J403*L403,-3)</f>
        <v>6000000</v>
      </c>
      <c r="N403" s="376">
        <f>G403-M403</f>
        <v>6000000</v>
      </c>
      <c r="O403" s="187" t="str">
        <f>IF(AND(ISBLANK(H403),N403&lt;&gt;0),"Rev detil","")</f>
        <v>Rev detil</v>
      </c>
      <c r="P403" s="180"/>
      <c r="Q403" s="180"/>
    </row>
    <row r="404" spans="1:19" ht="13.2" x14ac:dyDescent="0.25">
      <c r="A404" s="1" t="s">
        <v>808</v>
      </c>
      <c r="B404" s="48"/>
      <c r="C404" s="49" t="s">
        <v>556</v>
      </c>
      <c r="D404" s="48">
        <v>8</v>
      </c>
      <c r="E404" s="48" t="s">
        <v>120</v>
      </c>
      <c r="F404" s="50">
        <v>1500000</v>
      </c>
      <c r="G404" s="122">
        <f>ROUNDDOWN(D404*F404,-3)</f>
        <v>12000000</v>
      </c>
      <c r="H404" s="150"/>
      <c r="I404" s="201" t="s">
        <v>556</v>
      </c>
      <c r="J404" s="202">
        <v>4</v>
      </c>
      <c r="K404" s="202" t="s">
        <v>120</v>
      </c>
      <c r="L404" s="204">
        <v>1500000</v>
      </c>
      <c r="M404" s="204">
        <f>ROUNDDOWN(J404*L404,-3)</f>
        <v>6000000</v>
      </c>
      <c r="N404" s="376">
        <f>G404-M404</f>
        <v>6000000</v>
      </c>
      <c r="O404" s="187" t="str">
        <f>IF(AND(ISBLANK(H404),N404&lt;&gt;0),"Rev detil","")</f>
        <v>Rev detil</v>
      </c>
      <c r="P404" s="180"/>
      <c r="Q404" s="180"/>
    </row>
    <row r="405" spans="1:19" ht="13.2" x14ac:dyDescent="0.25">
      <c r="A405" s="1" t="s">
        <v>809</v>
      </c>
      <c r="B405" s="48"/>
      <c r="C405" s="49" t="s">
        <v>557</v>
      </c>
      <c r="D405" s="48">
        <v>8</v>
      </c>
      <c r="E405" s="48" t="s">
        <v>120</v>
      </c>
      <c r="F405" s="50">
        <v>1000000</v>
      </c>
      <c r="G405" s="122">
        <f>ROUNDDOWN(D405*F405,-3)</f>
        <v>8000000</v>
      </c>
      <c r="H405" s="150"/>
      <c r="I405" s="201" t="s">
        <v>557</v>
      </c>
      <c r="J405" s="202">
        <v>4</v>
      </c>
      <c r="K405" s="202" t="s">
        <v>120</v>
      </c>
      <c r="L405" s="204">
        <v>1000000</v>
      </c>
      <c r="M405" s="204">
        <f>ROUNDDOWN(J405*L405,-3)</f>
        <v>4000000</v>
      </c>
      <c r="N405" s="376">
        <f>G405-M405</f>
        <v>4000000</v>
      </c>
      <c r="O405" s="187" t="str">
        <f>IF(AND(ISBLANK(H405),N405&lt;&gt;0),"Rev detil","")</f>
        <v>Rev detil</v>
      </c>
      <c r="P405" s="180"/>
      <c r="Q405" s="180"/>
    </row>
    <row r="406" spans="1:19" ht="13.2" x14ac:dyDescent="0.25">
      <c r="A406" s="1" t="s">
        <v>348</v>
      </c>
      <c r="B406" s="51" t="s">
        <v>525</v>
      </c>
      <c r="C406" s="52" t="s">
        <v>35</v>
      </c>
      <c r="D406" s="51"/>
      <c r="E406" s="51"/>
      <c r="F406" s="53"/>
      <c r="G406" s="123">
        <f>G407</f>
        <v>137500000</v>
      </c>
      <c r="H406" s="151" t="s">
        <v>525</v>
      </c>
      <c r="I406" s="52" t="s">
        <v>35</v>
      </c>
      <c r="J406" s="51"/>
      <c r="K406" s="51"/>
      <c r="L406" s="53"/>
      <c r="M406" s="53">
        <f>M407</f>
        <v>75000000</v>
      </c>
      <c r="N406" s="324">
        <f>N407</f>
        <v>62500000</v>
      </c>
      <c r="O406" s="207" t="s">
        <v>977</v>
      </c>
      <c r="P406" s="180"/>
      <c r="Q406" s="180"/>
      <c r="R406" s="4" t="s">
        <v>1014</v>
      </c>
      <c r="S406" s="223" t="s">
        <v>508</v>
      </c>
    </row>
    <row r="407" spans="1:19" ht="13.2" x14ac:dyDescent="0.25">
      <c r="A407" s="1" t="s">
        <v>349</v>
      </c>
      <c r="B407" s="48"/>
      <c r="C407" s="49" t="s">
        <v>810</v>
      </c>
      <c r="D407" s="48">
        <v>25</v>
      </c>
      <c r="E407" s="48" t="s">
        <v>26</v>
      </c>
      <c r="F407" s="50">
        <v>5500000</v>
      </c>
      <c r="G407" s="122">
        <f>ROUNDDOWN(D407*F407,-3)</f>
        <v>137500000</v>
      </c>
      <c r="H407" s="150"/>
      <c r="I407" s="201" t="s">
        <v>810</v>
      </c>
      <c r="J407" s="202">
        <v>15</v>
      </c>
      <c r="K407" s="202" t="s">
        <v>26</v>
      </c>
      <c r="L407" s="204">
        <v>5000000</v>
      </c>
      <c r="M407" s="204">
        <f>ROUNDDOWN(J407*L407,-3)</f>
        <v>75000000</v>
      </c>
      <c r="N407" s="376">
        <f>G407-M407</f>
        <v>62500000</v>
      </c>
      <c r="O407" s="187" t="str">
        <f>IF(AND(ISBLANK(H407),N407&lt;&gt;0),"Rev detil","")</f>
        <v>Rev detil</v>
      </c>
      <c r="P407" s="180"/>
      <c r="Q407" s="180"/>
    </row>
    <row r="408" spans="1:19" ht="13.2" x14ac:dyDescent="0.25">
      <c r="A408" s="1" t="s">
        <v>811</v>
      </c>
      <c r="B408" s="54" t="s">
        <v>177</v>
      </c>
      <c r="C408" s="55" t="s">
        <v>812</v>
      </c>
      <c r="D408" s="54"/>
      <c r="E408" s="54"/>
      <c r="F408" s="56"/>
      <c r="G408" s="124">
        <f>SUM(G409,G414)</f>
        <v>165187000</v>
      </c>
      <c r="H408" s="152" t="s">
        <v>177</v>
      </c>
      <c r="I408" s="55" t="s">
        <v>812</v>
      </c>
      <c r="J408" s="54"/>
      <c r="K408" s="54"/>
      <c r="L408" s="56"/>
      <c r="M408" s="56">
        <f>SUM(M409,M414)</f>
        <v>85749000</v>
      </c>
      <c r="N408" s="326">
        <f>SUM(N409,N414)</f>
        <v>79438000</v>
      </c>
      <c r="O408" s="207" t="s">
        <v>977</v>
      </c>
      <c r="P408" s="180" t="s">
        <v>507</v>
      </c>
      <c r="Q408" s="180" t="s">
        <v>508</v>
      </c>
      <c r="S408" s="223"/>
    </row>
    <row r="409" spans="1:19" ht="13.2" x14ac:dyDescent="0.25">
      <c r="A409" s="1" t="s">
        <v>813</v>
      </c>
      <c r="B409" s="51" t="s">
        <v>523</v>
      </c>
      <c r="C409" s="52" t="s">
        <v>24</v>
      </c>
      <c r="D409" s="51"/>
      <c r="E409" s="51"/>
      <c r="F409" s="53"/>
      <c r="G409" s="123">
        <f>SUM(G410:G413)</f>
        <v>29250000</v>
      </c>
      <c r="H409" s="151" t="s">
        <v>523</v>
      </c>
      <c r="I409" s="52" t="s">
        <v>24</v>
      </c>
      <c r="J409" s="51"/>
      <c r="K409" s="51"/>
      <c r="L409" s="53"/>
      <c r="M409" s="53">
        <f>SUM(M410:M413)</f>
        <v>20500000</v>
      </c>
      <c r="N409" s="324">
        <f>SUM(N410:N413)</f>
        <v>8750000</v>
      </c>
      <c r="O409" s="207" t="s">
        <v>977</v>
      </c>
      <c r="P409" s="180"/>
      <c r="Q409" s="180"/>
      <c r="R409" s="4" t="s">
        <v>1014</v>
      </c>
      <c r="S409" s="223" t="s">
        <v>508</v>
      </c>
    </row>
    <row r="410" spans="1:19" ht="13.2" x14ac:dyDescent="0.25">
      <c r="A410" s="1" t="s">
        <v>814</v>
      </c>
      <c r="B410" s="48"/>
      <c r="C410" s="49" t="s">
        <v>554</v>
      </c>
      <c r="D410" s="48">
        <v>70</v>
      </c>
      <c r="E410" s="48" t="s">
        <v>26</v>
      </c>
      <c r="F410" s="50">
        <v>75000</v>
      </c>
      <c r="G410" s="122">
        <f>ROUNDDOWN(D410*F410,-3)</f>
        <v>5250000</v>
      </c>
      <c r="H410" s="150"/>
      <c r="I410" s="201" t="s">
        <v>554</v>
      </c>
      <c r="J410" s="202">
        <v>60</v>
      </c>
      <c r="K410" s="202" t="s">
        <v>26</v>
      </c>
      <c r="L410" s="204">
        <v>75000</v>
      </c>
      <c r="M410" s="204">
        <f>ROUNDDOWN(J410*L410,-3)</f>
        <v>4500000</v>
      </c>
      <c r="N410" s="376">
        <f>G410-M410</f>
        <v>750000</v>
      </c>
      <c r="O410" s="187" t="str">
        <f>IF(AND(ISBLANK(H410),N410&lt;&gt;0),"Rev detil","")</f>
        <v>Rev detil</v>
      </c>
      <c r="P410" s="180"/>
      <c r="Q410" s="180"/>
    </row>
    <row r="411" spans="1:19" ht="13.2" x14ac:dyDescent="0.25">
      <c r="A411" s="1" t="s">
        <v>815</v>
      </c>
      <c r="B411" s="48"/>
      <c r="C411" s="49" t="s">
        <v>555</v>
      </c>
      <c r="D411" s="48">
        <v>6</v>
      </c>
      <c r="E411" s="48" t="s">
        <v>120</v>
      </c>
      <c r="F411" s="50">
        <v>1500000</v>
      </c>
      <c r="G411" s="122">
        <f>ROUNDDOWN(D411*F411,-3)</f>
        <v>9000000</v>
      </c>
      <c r="H411" s="150"/>
      <c r="I411" s="201" t="s">
        <v>555</v>
      </c>
      <c r="J411" s="202">
        <v>4</v>
      </c>
      <c r="K411" s="202" t="s">
        <v>120</v>
      </c>
      <c r="L411" s="204">
        <v>1500000</v>
      </c>
      <c r="M411" s="204">
        <f>ROUNDDOWN(J411*L411,-3)</f>
        <v>6000000</v>
      </c>
      <c r="N411" s="376">
        <f>G411-M411</f>
        <v>3000000</v>
      </c>
      <c r="O411" s="187" t="str">
        <f>IF(AND(ISBLANK(H411),N411&lt;&gt;0),"Rev detil","")</f>
        <v>Rev detil</v>
      </c>
      <c r="P411" s="180"/>
      <c r="Q411" s="180"/>
    </row>
    <row r="412" spans="1:19" ht="13.2" x14ac:dyDescent="0.25">
      <c r="A412" s="1" t="s">
        <v>816</v>
      </c>
      <c r="B412" s="48"/>
      <c r="C412" s="49" t="s">
        <v>556</v>
      </c>
      <c r="D412" s="48">
        <v>6</v>
      </c>
      <c r="E412" s="48" t="s">
        <v>120</v>
      </c>
      <c r="F412" s="50">
        <v>1500000</v>
      </c>
      <c r="G412" s="122">
        <f>ROUNDDOWN(D412*F412,-3)</f>
        <v>9000000</v>
      </c>
      <c r="H412" s="150"/>
      <c r="I412" s="201" t="s">
        <v>556</v>
      </c>
      <c r="J412" s="202">
        <v>4</v>
      </c>
      <c r="K412" s="202" t="s">
        <v>120</v>
      </c>
      <c r="L412" s="204">
        <v>1500000</v>
      </c>
      <c r="M412" s="204">
        <f>ROUNDDOWN(J412*L412,-3)</f>
        <v>6000000</v>
      </c>
      <c r="N412" s="376">
        <f>G412-M412</f>
        <v>3000000</v>
      </c>
      <c r="O412" s="187" t="str">
        <f>IF(AND(ISBLANK(H412),N412&lt;&gt;0),"Rev detil","")</f>
        <v>Rev detil</v>
      </c>
      <c r="P412" s="180"/>
      <c r="Q412" s="180"/>
    </row>
    <row r="413" spans="1:19" ht="13.2" x14ac:dyDescent="0.25">
      <c r="A413" s="1" t="s">
        <v>817</v>
      </c>
      <c r="B413" s="48"/>
      <c r="C413" s="49" t="s">
        <v>557</v>
      </c>
      <c r="D413" s="48">
        <v>6</v>
      </c>
      <c r="E413" s="48" t="s">
        <v>120</v>
      </c>
      <c r="F413" s="50">
        <v>1000000</v>
      </c>
      <c r="G413" s="122">
        <f>ROUNDDOWN(D413*F413,-3)</f>
        <v>6000000</v>
      </c>
      <c r="H413" s="150"/>
      <c r="I413" s="201" t="s">
        <v>557</v>
      </c>
      <c r="J413" s="202">
        <v>4</v>
      </c>
      <c r="K413" s="202" t="s">
        <v>120</v>
      </c>
      <c r="L413" s="204">
        <v>1000000</v>
      </c>
      <c r="M413" s="204">
        <f>ROUNDDOWN(J413*L413,-3)</f>
        <v>4000000</v>
      </c>
      <c r="N413" s="376">
        <f>G413-M413</f>
        <v>2000000</v>
      </c>
      <c r="O413" s="187" t="str">
        <f>IF(AND(ISBLANK(H413),N413&lt;&gt;0),"Rev detil","")</f>
        <v>Rev detil</v>
      </c>
      <c r="P413" s="180"/>
      <c r="Q413" s="180"/>
    </row>
    <row r="414" spans="1:19" ht="13.2" x14ac:dyDescent="0.25">
      <c r="A414" s="1" t="s">
        <v>818</v>
      </c>
      <c r="B414" s="51" t="s">
        <v>525</v>
      </c>
      <c r="C414" s="52" t="s">
        <v>35</v>
      </c>
      <c r="D414" s="51"/>
      <c r="E414" s="51"/>
      <c r="F414" s="53"/>
      <c r="G414" s="123">
        <f>G415</f>
        <v>135937000</v>
      </c>
      <c r="H414" s="151" t="s">
        <v>525</v>
      </c>
      <c r="I414" s="52" t="s">
        <v>35</v>
      </c>
      <c r="J414" s="51"/>
      <c r="K414" s="51"/>
      <c r="L414" s="53"/>
      <c r="M414" s="53">
        <f>M415</f>
        <v>65249000</v>
      </c>
      <c r="N414" s="324">
        <f>N415</f>
        <v>70688000</v>
      </c>
      <c r="O414" s="207" t="s">
        <v>977</v>
      </c>
      <c r="P414" s="180"/>
      <c r="Q414" s="180"/>
      <c r="R414" s="4" t="s">
        <v>1014</v>
      </c>
      <c r="S414" s="223" t="s">
        <v>508</v>
      </c>
    </row>
    <row r="415" spans="1:19" ht="13.2" x14ac:dyDescent="0.25">
      <c r="A415" s="1" t="s">
        <v>819</v>
      </c>
      <c r="B415" s="48"/>
      <c r="C415" s="49" t="s">
        <v>820</v>
      </c>
      <c r="D415" s="48">
        <v>25</v>
      </c>
      <c r="E415" s="48" t="s">
        <v>26</v>
      </c>
      <c r="F415" s="50">
        <v>5437480</v>
      </c>
      <c r="G415" s="122">
        <f>ROUNDDOWN(D415*F415,-3)</f>
        <v>135937000</v>
      </c>
      <c r="H415" s="150"/>
      <c r="I415" s="201" t="s">
        <v>820</v>
      </c>
      <c r="J415" s="202">
        <v>12</v>
      </c>
      <c r="K415" s="202" t="s">
        <v>26</v>
      </c>
      <c r="L415" s="204">
        <v>5437480</v>
      </c>
      <c r="M415" s="204">
        <f>ROUNDDOWN(J415*L415,-3)</f>
        <v>65249000</v>
      </c>
      <c r="N415" s="376">
        <f>G415-M415</f>
        <v>70688000</v>
      </c>
      <c r="O415" s="187" t="str">
        <f>IF(AND(ISBLANK(H415),N415&lt;&gt;0),"Rev detil","")</f>
        <v>Rev detil</v>
      </c>
      <c r="P415" s="180"/>
      <c r="Q415" s="180"/>
    </row>
    <row r="416" spans="1:19" ht="13.2" x14ac:dyDescent="0.25">
      <c r="A416" s="1" t="s">
        <v>821</v>
      </c>
      <c r="B416" s="54" t="s">
        <v>191</v>
      </c>
      <c r="C416" s="55" t="s">
        <v>822</v>
      </c>
      <c r="D416" s="54"/>
      <c r="E416" s="54"/>
      <c r="F416" s="56"/>
      <c r="G416" s="124">
        <f>SUM(G417,G424,G426,G428)</f>
        <v>420700000</v>
      </c>
      <c r="H416" s="152" t="s">
        <v>191</v>
      </c>
      <c r="I416" s="55" t="s">
        <v>822</v>
      </c>
      <c r="J416" s="54"/>
      <c r="K416" s="54"/>
      <c r="L416" s="56"/>
      <c r="M416" s="56">
        <f>SUM(M417,M424,M426,M428)</f>
        <v>418700000</v>
      </c>
      <c r="N416" s="326">
        <f>SUM(N417,N424,N426,N428)</f>
        <v>2000000</v>
      </c>
      <c r="O416" s="207" t="s">
        <v>977</v>
      </c>
      <c r="P416" s="180" t="s">
        <v>507</v>
      </c>
      <c r="Q416" s="180" t="s">
        <v>508</v>
      </c>
      <c r="S416" s="223"/>
    </row>
    <row r="417" spans="1:19" ht="13.2" x14ac:dyDescent="0.25">
      <c r="A417" s="1" t="s">
        <v>823</v>
      </c>
      <c r="B417" s="51" t="s">
        <v>523</v>
      </c>
      <c r="C417" s="52" t="s">
        <v>24</v>
      </c>
      <c r="D417" s="51"/>
      <c r="E417" s="51"/>
      <c r="F417" s="53"/>
      <c r="G417" s="123">
        <f>SUM(G418:G423)</f>
        <v>42900000</v>
      </c>
      <c r="H417" s="151" t="s">
        <v>523</v>
      </c>
      <c r="I417" s="52" t="s">
        <v>24</v>
      </c>
      <c r="J417" s="51"/>
      <c r="K417" s="51"/>
      <c r="L417" s="53"/>
      <c r="M417" s="53">
        <f>SUM(M418:M423)</f>
        <v>42900000</v>
      </c>
      <c r="N417" s="324">
        <f>SUM(N418:N423)</f>
        <v>0</v>
      </c>
      <c r="O417" s="207" t="s">
        <v>977</v>
      </c>
      <c r="P417" s="180"/>
      <c r="Q417" s="180"/>
      <c r="R417" s="4" t="s">
        <v>1014</v>
      </c>
      <c r="S417" s="223" t="s">
        <v>508</v>
      </c>
    </row>
    <row r="418" spans="1:19" ht="13.2" hidden="1" x14ac:dyDescent="0.25">
      <c r="A418" s="1" t="s">
        <v>824</v>
      </c>
      <c r="B418" s="48"/>
      <c r="C418" s="49" t="s">
        <v>554</v>
      </c>
      <c r="D418" s="48">
        <v>100</v>
      </c>
      <c r="E418" s="48" t="s">
        <v>26</v>
      </c>
      <c r="F418" s="50">
        <v>75000</v>
      </c>
      <c r="G418" s="122">
        <f t="shared" ref="G418:G423" si="21">ROUNDDOWN(D418*F418,-3)</f>
        <v>7500000</v>
      </c>
      <c r="H418" s="150"/>
      <c r="I418" s="49" t="s">
        <v>554</v>
      </c>
      <c r="J418" s="48">
        <v>100</v>
      </c>
      <c r="K418" s="48" t="s">
        <v>26</v>
      </c>
      <c r="L418" s="50">
        <v>75000</v>
      </c>
      <c r="M418" s="50">
        <f t="shared" ref="M418:M423" si="22">ROUNDDOWN(J418*L418,-3)</f>
        <v>7500000</v>
      </c>
      <c r="N418" s="247">
        <f t="shared" ref="N418:N423" si="23">G418-M418</f>
        <v>0</v>
      </c>
      <c r="O418" s="178" t="str">
        <f t="shared" ref="O418:O423" si="24">IF(AND(ISBLANK(H418),N418&lt;&gt;0),"Rev","")</f>
        <v/>
      </c>
      <c r="P418" s="180"/>
      <c r="Q418" s="180"/>
    </row>
    <row r="419" spans="1:19" ht="13.2" hidden="1" x14ac:dyDescent="0.25">
      <c r="A419" s="1" t="s">
        <v>825</v>
      </c>
      <c r="B419" s="48"/>
      <c r="C419" s="49" t="s">
        <v>555</v>
      </c>
      <c r="D419" s="48">
        <v>2</v>
      </c>
      <c r="E419" s="48" t="s">
        <v>120</v>
      </c>
      <c r="F419" s="50">
        <v>1500000</v>
      </c>
      <c r="G419" s="122">
        <f t="shared" si="21"/>
        <v>3000000</v>
      </c>
      <c r="H419" s="150"/>
      <c r="I419" s="49" t="s">
        <v>555</v>
      </c>
      <c r="J419" s="48">
        <v>2</v>
      </c>
      <c r="K419" s="48" t="s">
        <v>120</v>
      </c>
      <c r="L419" s="50">
        <v>1500000</v>
      </c>
      <c r="M419" s="50">
        <f t="shared" si="22"/>
        <v>3000000</v>
      </c>
      <c r="N419" s="247">
        <f t="shared" si="23"/>
        <v>0</v>
      </c>
      <c r="O419" s="178" t="str">
        <f t="shared" si="24"/>
        <v/>
      </c>
      <c r="P419" s="180"/>
      <c r="Q419" s="180"/>
    </row>
    <row r="420" spans="1:19" ht="13.2" hidden="1" x14ac:dyDescent="0.25">
      <c r="A420" s="1" t="s">
        <v>826</v>
      </c>
      <c r="B420" s="48"/>
      <c r="C420" s="49" t="s">
        <v>556</v>
      </c>
      <c r="D420" s="48">
        <v>2</v>
      </c>
      <c r="E420" s="48" t="s">
        <v>120</v>
      </c>
      <c r="F420" s="50">
        <v>1500000</v>
      </c>
      <c r="G420" s="122">
        <f t="shared" si="21"/>
        <v>3000000</v>
      </c>
      <c r="H420" s="150"/>
      <c r="I420" s="49" t="s">
        <v>556</v>
      </c>
      <c r="J420" s="48">
        <v>2</v>
      </c>
      <c r="K420" s="48" t="s">
        <v>120</v>
      </c>
      <c r="L420" s="50">
        <v>1500000</v>
      </c>
      <c r="M420" s="50">
        <f t="shared" si="22"/>
        <v>3000000</v>
      </c>
      <c r="N420" s="247">
        <f t="shared" si="23"/>
        <v>0</v>
      </c>
      <c r="O420" s="178" t="str">
        <f t="shared" si="24"/>
        <v/>
      </c>
      <c r="P420" s="180"/>
      <c r="Q420" s="180"/>
    </row>
    <row r="421" spans="1:19" ht="13.2" hidden="1" x14ac:dyDescent="0.25">
      <c r="A421" s="1" t="s">
        <v>827</v>
      </c>
      <c r="B421" s="48"/>
      <c r="C421" s="49" t="s">
        <v>557</v>
      </c>
      <c r="D421" s="48">
        <v>2</v>
      </c>
      <c r="E421" s="48" t="s">
        <v>120</v>
      </c>
      <c r="F421" s="50">
        <v>1000000</v>
      </c>
      <c r="G421" s="122">
        <f t="shared" si="21"/>
        <v>2000000</v>
      </c>
      <c r="H421" s="150"/>
      <c r="I421" s="49" t="s">
        <v>557</v>
      </c>
      <c r="J421" s="48">
        <v>2</v>
      </c>
      <c r="K421" s="48" t="s">
        <v>120</v>
      </c>
      <c r="L421" s="50">
        <v>1000000</v>
      </c>
      <c r="M421" s="50">
        <f t="shared" si="22"/>
        <v>2000000</v>
      </c>
      <c r="N421" s="247">
        <f t="shared" si="23"/>
        <v>0</v>
      </c>
      <c r="O421" s="178" t="str">
        <f t="shared" si="24"/>
        <v/>
      </c>
      <c r="P421" s="180"/>
      <c r="Q421" s="180"/>
    </row>
    <row r="422" spans="1:19" ht="13.2" hidden="1" x14ac:dyDescent="0.25">
      <c r="A422" s="1" t="s">
        <v>828</v>
      </c>
      <c r="B422" s="48"/>
      <c r="C422" s="49" t="s">
        <v>829</v>
      </c>
      <c r="D422" s="48">
        <v>20</v>
      </c>
      <c r="E422" s="48" t="s">
        <v>59</v>
      </c>
      <c r="F422" s="50">
        <v>250000</v>
      </c>
      <c r="G422" s="122">
        <f t="shared" si="21"/>
        <v>5000000</v>
      </c>
      <c r="H422" s="150"/>
      <c r="I422" s="49" t="s">
        <v>829</v>
      </c>
      <c r="J422" s="48">
        <v>20</v>
      </c>
      <c r="K422" s="48" t="s">
        <v>59</v>
      </c>
      <c r="L422" s="50">
        <v>250000</v>
      </c>
      <c r="M422" s="50">
        <f t="shared" si="22"/>
        <v>5000000</v>
      </c>
      <c r="N422" s="247">
        <f t="shared" si="23"/>
        <v>0</v>
      </c>
      <c r="O422" s="178" t="str">
        <f t="shared" si="24"/>
        <v/>
      </c>
      <c r="P422" s="180"/>
      <c r="Q422" s="180"/>
    </row>
    <row r="423" spans="1:19" ht="13.2" hidden="1" x14ac:dyDescent="0.25">
      <c r="A423" s="1" t="s">
        <v>830</v>
      </c>
      <c r="B423" s="48"/>
      <c r="C423" s="49" t="s">
        <v>831</v>
      </c>
      <c r="D423" s="48">
        <v>80</v>
      </c>
      <c r="E423" s="48" t="s">
        <v>26</v>
      </c>
      <c r="F423" s="50">
        <v>280000</v>
      </c>
      <c r="G423" s="122">
        <f t="shared" si="21"/>
        <v>22400000</v>
      </c>
      <c r="H423" s="150"/>
      <c r="I423" s="49" t="s">
        <v>831</v>
      </c>
      <c r="J423" s="48">
        <v>80</v>
      </c>
      <c r="K423" s="48" t="s">
        <v>26</v>
      </c>
      <c r="L423" s="50">
        <v>280000</v>
      </c>
      <c r="M423" s="50">
        <f t="shared" si="22"/>
        <v>22400000</v>
      </c>
      <c r="N423" s="247">
        <f t="shared" si="23"/>
        <v>0</v>
      </c>
      <c r="O423" s="178" t="str">
        <f t="shared" si="24"/>
        <v/>
      </c>
      <c r="P423" s="180"/>
      <c r="Q423" s="180"/>
    </row>
    <row r="424" spans="1:19" ht="13.2" x14ac:dyDescent="0.25">
      <c r="A424" s="1" t="s">
        <v>832</v>
      </c>
      <c r="B424" s="45" t="s">
        <v>528</v>
      </c>
      <c r="C424" s="46" t="s">
        <v>31</v>
      </c>
      <c r="D424" s="45"/>
      <c r="E424" s="45"/>
      <c r="F424" s="47"/>
      <c r="G424" s="121">
        <f>G425</f>
        <v>16000000</v>
      </c>
      <c r="H424" s="149" t="s">
        <v>528</v>
      </c>
      <c r="I424" s="46" t="s">
        <v>31</v>
      </c>
      <c r="J424" s="45"/>
      <c r="K424" s="45"/>
      <c r="L424" s="47"/>
      <c r="M424" s="47">
        <f>M425</f>
        <v>14000000</v>
      </c>
      <c r="N424" s="323">
        <f>N425</f>
        <v>2000000</v>
      </c>
      <c r="O424" s="207" t="s">
        <v>977</v>
      </c>
      <c r="P424" s="180"/>
      <c r="Q424" s="180"/>
      <c r="R424" s="4" t="s">
        <v>1014</v>
      </c>
      <c r="S424" s="223" t="s">
        <v>508</v>
      </c>
    </row>
    <row r="425" spans="1:19" ht="13.2" x14ac:dyDescent="0.25">
      <c r="A425" s="1" t="s">
        <v>833</v>
      </c>
      <c r="B425" s="48"/>
      <c r="C425" s="49" t="s">
        <v>558</v>
      </c>
      <c r="D425" s="48">
        <v>16</v>
      </c>
      <c r="E425" s="48" t="s">
        <v>33</v>
      </c>
      <c r="F425" s="50">
        <v>1000000</v>
      </c>
      <c r="G425" s="122">
        <f>ROUNDDOWN(D425*F425,-3)</f>
        <v>16000000</v>
      </c>
      <c r="H425" s="150"/>
      <c r="I425" s="201" t="s">
        <v>558</v>
      </c>
      <c r="J425" s="202">
        <v>14</v>
      </c>
      <c r="K425" s="202" t="s">
        <v>33</v>
      </c>
      <c r="L425" s="204">
        <v>1000000</v>
      </c>
      <c r="M425" s="204">
        <f>ROUNDDOWN(J425*L425,-3)</f>
        <v>14000000</v>
      </c>
      <c r="N425" s="376">
        <f>G425-M425</f>
        <v>2000000</v>
      </c>
      <c r="O425" s="187" t="str">
        <f>IF(AND(ISBLANK(H425),N425&lt;&gt;0),"Rev detil","")</f>
        <v>Rev detil</v>
      </c>
      <c r="P425" s="180"/>
      <c r="Q425" s="180"/>
    </row>
    <row r="426" spans="1:19" ht="13.2" x14ac:dyDescent="0.25">
      <c r="A426" s="1" t="s">
        <v>834</v>
      </c>
      <c r="B426" s="51" t="s">
        <v>525</v>
      </c>
      <c r="C426" s="52" t="s">
        <v>35</v>
      </c>
      <c r="D426" s="51"/>
      <c r="E426" s="51"/>
      <c r="F426" s="53"/>
      <c r="G426" s="123">
        <f>G427</f>
        <v>15000000</v>
      </c>
      <c r="H426" s="151" t="s">
        <v>525</v>
      </c>
      <c r="I426" s="52" t="s">
        <v>35</v>
      </c>
      <c r="J426" s="51"/>
      <c r="K426" s="51"/>
      <c r="L426" s="53"/>
      <c r="M426" s="53">
        <f>M427</f>
        <v>15000000</v>
      </c>
      <c r="N426" s="324">
        <f>N427</f>
        <v>0</v>
      </c>
      <c r="O426" s="207" t="s">
        <v>977</v>
      </c>
      <c r="P426" s="180"/>
      <c r="Q426" s="180"/>
      <c r="R426" s="4" t="s">
        <v>1014</v>
      </c>
      <c r="S426" s="223" t="s">
        <v>508</v>
      </c>
    </row>
    <row r="427" spans="1:19" ht="13.2" hidden="1" x14ac:dyDescent="0.25">
      <c r="A427" s="1" t="s">
        <v>835</v>
      </c>
      <c r="B427" s="48"/>
      <c r="C427" s="49" t="s">
        <v>836</v>
      </c>
      <c r="D427" s="48">
        <v>2</v>
      </c>
      <c r="E427" s="48" t="s">
        <v>26</v>
      </c>
      <c r="F427" s="50">
        <v>7500000</v>
      </c>
      <c r="G427" s="122">
        <f>ROUNDDOWN(D427*F427,-3)</f>
        <v>15000000</v>
      </c>
      <c r="H427" s="150"/>
      <c r="I427" s="49" t="s">
        <v>836</v>
      </c>
      <c r="J427" s="48">
        <v>2</v>
      </c>
      <c r="K427" s="48" t="s">
        <v>26</v>
      </c>
      <c r="L427" s="50">
        <v>7500000</v>
      </c>
      <c r="M427" s="50">
        <f>ROUNDDOWN(J427*L427,-3)</f>
        <v>15000000</v>
      </c>
      <c r="N427" s="247">
        <f>G427-M427</f>
        <v>0</v>
      </c>
      <c r="O427" s="178" t="str">
        <f>IF(AND(ISBLANK(H427),N427&lt;&gt;0),"Rev","")</f>
        <v/>
      </c>
      <c r="P427" s="180"/>
      <c r="Q427" s="180"/>
    </row>
    <row r="428" spans="1:19" ht="13.2" x14ac:dyDescent="0.25">
      <c r="A428" s="1" t="s">
        <v>837</v>
      </c>
      <c r="B428" s="51" t="s">
        <v>529</v>
      </c>
      <c r="C428" s="52" t="s">
        <v>477</v>
      </c>
      <c r="D428" s="51"/>
      <c r="E428" s="51"/>
      <c r="F428" s="53"/>
      <c r="G428" s="123">
        <f>SUM(G429:G431)</f>
        <v>346800000</v>
      </c>
      <c r="H428" s="151" t="s">
        <v>529</v>
      </c>
      <c r="I428" s="52" t="s">
        <v>477</v>
      </c>
      <c r="J428" s="51"/>
      <c r="K428" s="51"/>
      <c r="L428" s="53"/>
      <c r="M428" s="53">
        <f>SUM(M429:M431)</f>
        <v>346800000</v>
      </c>
      <c r="N428" s="324">
        <f>SUM(N429:N431)</f>
        <v>0</v>
      </c>
      <c r="O428" s="207" t="s">
        <v>977</v>
      </c>
      <c r="P428" s="180"/>
      <c r="Q428" s="180"/>
      <c r="R428" s="4" t="s">
        <v>1014</v>
      </c>
      <c r="S428" s="223" t="s">
        <v>508</v>
      </c>
    </row>
    <row r="429" spans="1:19" ht="13.2" hidden="1" x14ac:dyDescent="0.25">
      <c r="A429" s="1" t="s">
        <v>838</v>
      </c>
      <c r="B429" s="48"/>
      <c r="C429" s="49" t="s">
        <v>839</v>
      </c>
      <c r="D429" s="48">
        <v>160</v>
      </c>
      <c r="E429" s="48" t="s">
        <v>479</v>
      </c>
      <c r="F429" s="50">
        <v>825000</v>
      </c>
      <c r="G429" s="122">
        <f>ROUNDDOWN(D429*F429,-3)</f>
        <v>132000000</v>
      </c>
      <c r="H429" s="150"/>
      <c r="I429" s="49" t="s">
        <v>839</v>
      </c>
      <c r="J429" s="48">
        <v>160</v>
      </c>
      <c r="K429" s="48" t="s">
        <v>479</v>
      </c>
      <c r="L429" s="50">
        <v>825000</v>
      </c>
      <c r="M429" s="50">
        <f>ROUNDDOWN(J429*L429,-3)</f>
        <v>132000000</v>
      </c>
      <c r="N429" s="247">
        <f>G429-M429</f>
        <v>0</v>
      </c>
      <c r="O429" s="178" t="str">
        <f>IF(AND(ISBLANK(H429),N429&lt;&gt;0),"Rev","")</f>
        <v/>
      </c>
      <c r="P429" s="180"/>
      <c r="Q429" s="180"/>
    </row>
    <row r="430" spans="1:19" ht="13.2" hidden="1" x14ac:dyDescent="0.25">
      <c r="A430" s="1" t="s">
        <v>840</v>
      </c>
      <c r="B430" s="48"/>
      <c r="C430" s="49" t="s">
        <v>841</v>
      </c>
      <c r="D430" s="48">
        <v>240</v>
      </c>
      <c r="E430" s="48" t="s">
        <v>479</v>
      </c>
      <c r="F430" s="50">
        <v>145000</v>
      </c>
      <c r="G430" s="122">
        <f>ROUNDDOWN(D430*F430,-3)</f>
        <v>34800000</v>
      </c>
      <c r="H430" s="150"/>
      <c r="I430" s="49" t="s">
        <v>841</v>
      </c>
      <c r="J430" s="48">
        <v>240</v>
      </c>
      <c r="K430" s="48" t="s">
        <v>479</v>
      </c>
      <c r="L430" s="50">
        <v>145000</v>
      </c>
      <c r="M430" s="50">
        <f>ROUNDDOWN(J430*L430,-3)</f>
        <v>34800000</v>
      </c>
      <c r="N430" s="247">
        <f>G430-M430</f>
        <v>0</v>
      </c>
      <c r="O430" s="178" t="str">
        <f>IF(AND(ISBLANK(H430),N430&lt;&gt;0),"Rev","")</f>
        <v/>
      </c>
      <c r="P430" s="180"/>
      <c r="Q430" s="180"/>
    </row>
    <row r="431" spans="1:19" ht="13.2" hidden="1" x14ac:dyDescent="0.25">
      <c r="A431" s="1" t="s">
        <v>842</v>
      </c>
      <c r="B431" s="48"/>
      <c r="C431" s="49" t="s">
        <v>843</v>
      </c>
      <c r="D431" s="48">
        <v>30</v>
      </c>
      <c r="E431" s="48" t="s">
        <v>26</v>
      </c>
      <c r="F431" s="50">
        <v>6000000</v>
      </c>
      <c r="G431" s="122">
        <f>ROUNDDOWN(D431*F431,-3)</f>
        <v>180000000</v>
      </c>
      <c r="H431" s="150"/>
      <c r="I431" s="49" t="s">
        <v>843</v>
      </c>
      <c r="J431" s="48">
        <v>30</v>
      </c>
      <c r="K431" s="48" t="s">
        <v>26</v>
      </c>
      <c r="L431" s="50">
        <v>6000000</v>
      </c>
      <c r="M431" s="50">
        <f>ROUNDDOWN(J431*L431,-3)</f>
        <v>180000000</v>
      </c>
      <c r="N431" s="247">
        <f>G431-M431</f>
        <v>0</v>
      </c>
      <c r="O431" s="178" t="str">
        <f>IF(AND(ISBLANK(H431),N431&lt;&gt;0),"Rev","")</f>
        <v/>
      </c>
      <c r="P431" s="180"/>
      <c r="Q431" s="180"/>
    </row>
    <row r="432" spans="1:19" ht="13.2" x14ac:dyDescent="0.25">
      <c r="A432" s="1" t="s">
        <v>350</v>
      </c>
      <c r="B432" s="36" t="s">
        <v>351</v>
      </c>
      <c r="C432" s="37" t="s">
        <v>352</v>
      </c>
      <c r="D432" s="36">
        <v>2</v>
      </c>
      <c r="E432" s="36" t="s">
        <v>317</v>
      </c>
      <c r="F432" s="38"/>
      <c r="G432" s="118">
        <f>SUM(G433,G470)</f>
        <v>773732000</v>
      </c>
      <c r="H432" s="146" t="s">
        <v>351</v>
      </c>
      <c r="I432" s="37" t="s">
        <v>352</v>
      </c>
      <c r="J432" s="36">
        <v>2</v>
      </c>
      <c r="K432" s="36" t="s">
        <v>317</v>
      </c>
      <c r="L432" s="38"/>
      <c r="M432" s="38">
        <f>SUM(M433,M470)</f>
        <v>522789000</v>
      </c>
      <c r="N432" s="322">
        <f>SUM(N433,N470)</f>
        <v>250943000</v>
      </c>
      <c r="O432" s="207" t="s">
        <v>977</v>
      </c>
      <c r="P432" s="180"/>
      <c r="Q432" s="180"/>
    </row>
    <row r="433" spans="1:19" ht="26.4" x14ac:dyDescent="0.25">
      <c r="A433" s="1" t="s">
        <v>353</v>
      </c>
      <c r="B433" s="272" t="s">
        <v>605</v>
      </c>
      <c r="C433" s="273" t="s">
        <v>354</v>
      </c>
      <c r="D433" s="272"/>
      <c r="E433" s="272" t="s">
        <v>553</v>
      </c>
      <c r="F433" s="274"/>
      <c r="G433" s="275">
        <f>SUM(G434,G445,G459)</f>
        <v>669421000</v>
      </c>
      <c r="H433" s="276" t="s">
        <v>605</v>
      </c>
      <c r="I433" s="273" t="s">
        <v>354</v>
      </c>
      <c r="J433" s="272"/>
      <c r="K433" s="272" t="s">
        <v>553</v>
      </c>
      <c r="L433" s="274"/>
      <c r="M433" s="274">
        <f>SUM(M434,M445,M459)</f>
        <v>429478000</v>
      </c>
      <c r="N433" s="346">
        <f>SUM(N434,N445,N459)</f>
        <v>239943000</v>
      </c>
      <c r="O433" s="207" t="s">
        <v>977</v>
      </c>
      <c r="P433" s="180"/>
      <c r="Q433" s="180"/>
    </row>
    <row r="434" spans="1:19" ht="13.2" x14ac:dyDescent="0.25">
      <c r="A434" s="1" t="s">
        <v>355</v>
      </c>
      <c r="B434" s="42" t="s">
        <v>21</v>
      </c>
      <c r="C434" s="43" t="s">
        <v>844</v>
      </c>
      <c r="D434" s="42"/>
      <c r="E434" s="42"/>
      <c r="F434" s="44"/>
      <c r="G434" s="120">
        <f>SUM(G435,G441,G443)</f>
        <v>150075000</v>
      </c>
      <c r="H434" s="148" t="s">
        <v>21</v>
      </c>
      <c r="I434" s="43" t="s">
        <v>844</v>
      </c>
      <c r="J434" s="42"/>
      <c r="K434" s="42"/>
      <c r="L434" s="44"/>
      <c r="M434" s="44">
        <f>SUM(M435,M441,M443)</f>
        <v>86197000</v>
      </c>
      <c r="N434" s="313">
        <f>SUM(N435,N441,N443)</f>
        <v>63878000</v>
      </c>
      <c r="O434" s="207" t="s">
        <v>977</v>
      </c>
      <c r="P434" s="180" t="s">
        <v>507</v>
      </c>
      <c r="Q434" s="180" t="s">
        <v>509</v>
      </c>
      <c r="S434" s="223"/>
    </row>
    <row r="435" spans="1:19" ht="13.2" x14ac:dyDescent="0.25">
      <c r="A435" s="1" t="s">
        <v>356</v>
      </c>
      <c r="B435" s="45" t="s">
        <v>523</v>
      </c>
      <c r="C435" s="46" t="s">
        <v>24</v>
      </c>
      <c r="D435" s="45"/>
      <c r="E435" s="45"/>
      <c r="F435" s="47"/>
      <c r="G435" s="121">
        <f>SUM(G436:G440)</f>
        <v>40000000</v>
      </c>
      <c r="H435" s="149" t="s">
        <v>523</v>
      </c>
      <c r="I435" s="46" t="s">
        <v>24</v>
      </c>
      <c r="J435" s="45"/>
      <c r="K435" s="45"/>
      <c r="L435" s="47"/>
      <c r="M435" s="47">
        <f>SUM(M436:M440)</f>
        <v>24600000</v>
      </c>
      <c r="N435" s="323">
        <f>SUM(N436:N440)</f>
        <v>15400000</v>
      </c>
      <c r="O435" s="207" t="s">
        <v>977</v>
      </c>
      <c r="P435" s="180"/>
      <c r="Q435" s="180"/>
      <c r="S435" s="223" t="s">
        <v>509</v>
      </c>
    </row>
    <row r="436" spans="1:19" ht="13.2" x14ac:dyDescent="0.25">
      <c r="A436" s="1" t="s">
        <v>357</v>
      </c>
      <c r="B436" s="48"/>
      <c r="C436" s="49" t="s">
        <v>554</v>
      </c>
      <c r="D436" s="48">
        <v>280</v>
      </c>
      <c r="E436" s="48" t="s">
        <v>26</v>
      </c>
      <c r="F436" s="50">
        <v>75000</v>
      </c>
      <c r="G436" s="122">
        <f>ROUNDDOWN(D436*F436,-3)</f>
        <v>21000000</v>
      </c>
      <c r="H436" s="150"/>
      <c r="I436" s="201" t="s">
        <v>554</v>
      </c>
      <c r="J436" s="202">
        <v>128</v>
      </c>
      <c r="K436" s="202" t="s">
        <v>26</v>
      </c>
      <c r="L436" s="204">
        <v>75000</v>
      </c>
      <c r="M436" s="204">
        <f>ROUNDDOWN(J436*L436,-3)</f>
        <v>9600000</v>
      </c>
      <c r="N436" s="376">
        <f>G436-M436</f>
        <v>11400000</v>
      </c>
      <c r="O436" s="187" t="str">
        <f>IF(AND(ISBLANK(H436),N436&lt;&gt;0),"Rev detil","")</f>
        <v>Rev detil</v>
      </c>
      <c r="P436" s="180"/>
      <c r="Q436" s="180"/>
    </row>
    <row r="437" spans="1:19" ht="13.2" x14ac:dyDescent="0.25">
      <c r="A437" s="1" t="s">
        <v>358</v>
      </c>
      <c r="B437" s="48"/>
      <c r="C437" s="49" t="s">
        <v>555</v>
      </c>
      <c r="D437" s="48">
        <v>4</v>
      </c>
      <c r="E437" s="48" t="s">
        <v>120</v>
      </c>
      <c r="F437" s="50">
        <v>1500000</v>
      </c>
      <c r="G437" s="122">
        <f>ROUNDDOWN(D437*F437,-3)</f>
        <v>6000000</v>
      </c>
      <c r="H437" s="150"/>
      <c r="I437" s="201" t="s">
        <v>555</v>
      </c>
      <c r="J437" s="202">
        <v>3</v>
      </c>
      <c r="K437" s="202" t="s">
        <v>120</v>
      </c>
      <c r="L437" s="204">
        <v>1500000</v>
      </c>
      <c r="M437" s="204">
        <f>ROUNDDOWN(J437*L437,-3)</f>
        <v>4500000</v>
      </c>
      <c r="N437" s="376">
        <f>G437-M437</f>
        <v>1500000</v>
      </c>
      <c r="O437" s="187" t="str">
        <f>IF(AND(ISBLANK(H437),N437&lt;&gt;0),"Rev detil","")</f>
        <v>Rev detil</v>
      </c>
      <c r="P437" s="180"/>
      <c r="Q437" s="180"/>
    </row>
    <row r="438" spans="1:19" ht="13.2" x14ac:dyDescent="0.25">
      <c r="A438" s="1" t="s">
        <v>359</v>
      </c>
      <c r="B438" s="48"/>
      <c r="C438" s="49" t="s">
        <v>556</v>
      </c>
      <c r="D438" s="48">
        <v>4</v>
      </c>
      <c r="E438" s="48" t="s">
        <v>120</v>
      </c>
      <c r="F438" s="50">
        <v>1500000</v>
      </c>
      <c r="G438" s="122">
        <f>ROUNDDOWN(D438*F438,-3)</f>
        <v>6000000</v>
      </c>
      <c r="H438" s="150"/>
      <c r="I438" s="201" t="s">
        <v>556</v>
      </c>
      <c r="J438" s="202">
        <v>3</v>
      </c>
      <c r="K438" s="202" t="s">
        <v>120</v>
      </c>
      <c r="L438" s="204">
        <v>1500000</v>
      </c>
      <c r="M438" s="204">
        <f>ROUNDDOWN(J438*L438,-3)</f>
        <v>4500000</v>
      </c>
      <c r="N438" s="376">
        <f>G438-M438</f>
        <v>1500000</v>
      </c>
      <c r="O438" s="187" t="str">
        <f>IF(AND(ISBLANK(H438),N438&lt;&gt;0),"Rev detil","")</f>
        <v>Rev detil</v>
      </c>
      <c r="P438" s="180"/>
      <c r="Q438" s="180"/>
    </row>
    <row r="439" spans="1:19" ht="13.2" x14ac:dyDescent="0.25">
      <c r="A439" s="1" t="s">
        <v>360</v>
      </c>
      <c r="B439" s="48"/>
      <c r="C439" s="49" t="s">
        <v>557</v>
      </c>
      <c r="D439" s="48">
        <v>4</v>
      </c>
      <c r="E439" s="48" t="s">
        <v>120</v>
      </c>
      <c r="F439" s="50">
        <v>1000000</v>
      </c>
      <c r="G439" s="122">
        <f>ROUNDDOWN(D439*F439,-3)</f>
        <v>4000000</v>
      </c>
      <c r="H439" s="150"/>
      <c r="I439" s="201" t="s">
        <v>557</v>
      </c>
      <c r="J439" s="202">
        <v>3</v>
      </c>
      <c r="K439" s="202" t="s">
        <v>120</v>
      </c>
      <c r="L439" s="204">
        <v>1000000</v>
      </c>
      <c r="M439" s="204">
        <f>ROUNDDOWN(J439*L439,-3)</f>
        <v>3000000</v>
      </c>
      <c r="N439" s="376">
        <f>G439-M439</f>
        <v>1000000</v>
      </c>
      <c r="O439" s="187" t="str">
        <f>IF(AND(ISBLANK(H439),N439&lt;&gt;0),"Rev detil","")</f>
        <v>Rev detil</v>
      </c>
      <c r="P439" s="180"/>
      <c r="Q439" s="180"/>
    </row>
    <row r="440" spans="1:19" ht="13.2" x14ac:dyDescent="0.25">
      <c r="A440" s="1" t="s">
        <v>845</v>
      </c>
      <c r="B440" s="48"/>
      <c r="C440" s="49" t="s">
        <v>789</v>
      </c>
      <c r="D440" s="48">
        <v>12</v>
      </c>
      <c r="E440" s="48" t="s">
        <v>59</v>
      </c>
      <c r="F440" s="50">
        <v>250000</v>
      </c>
      <c r="G440" s="122">
        <f>ROUNDDOWN(D440*F440,-3)</f>
        <v>3000000</v>
      </c>
      <c r="H440" s="150"/>
      <c r="I440" s="49" t="s">
        <v>789</v>
      </c>
      <c r="J440" s="48">
        <v>12</v>
      </c>
      <c r="K440" s="48" t="s">
        <v>59</v>
      </c>
      <c r="L440" s="50">
        <v>250000</v>
      </c>
      <c r="M440" s="50">
        <f>ROUNDDOWN(J440*L440,-3)</f>
        <v>3000000</v>
      </c>
      <c r="N440" s="247">
        <f>G440-M440</f>
        <v>0</v>
      </c>
      <c r="O440" s="207" t="s">
        <v>977</v>
      </c>
      <c r="P440" s="180"/>
      <c r="Q440" s="180"/>
    </row>
    <row r="441" spans="1:19" ht="13.2" x14ac:dyDescent="0.25">
      <c r="A441" s="1" t="s">
        <v>361</v>
      </c>
      <c r="B441" s="51" t="s">
        <v>524</v>
      </c>
      <c r="C441" s="52" t="s">
        <v>73</v>
      </c>
      <c r="D441" s="51"/>
      <c r="E441" s="51"/>
      <c r="F441" s="53"/>
      <c r="G441" s="123">
        <f>G442</f>
        <v>1000000</v>
      </c>
      <c r="H441" s="151" t="s">
        <v>524</v>
      </c>
      <c r="I441" s="52" t="s">
        <v>73</v>
      </c>
      <c r="J441" s="51"/>
      <c r="K441" s="51"/>
      <c r="L441" s="53"/>
      <c r="M441" s="53">
        <f>M442</f>
        <v>1000000</v>
      </c>
      <c r="N441" s="324">
        <f>N442</f>
        <v>0</v>
      </c>
      <c r="O441" s="207" t="s">
        <v>977</v>
      </c>
      <c r="P441" s="180"/>
      <c r="Q441" s="180"/>
      <c r="S441" s="223" t="s">
        <v>509</v>
      </c>
    </row>
    <row r="442" spans="1:19" ht="26.4" hidden="1" x14ac:dyDescent="0.25">
      <c r="A442" s="1" t="s">
        <v>362</v>
      </c>
      <c r="B442" s="48"/>
      <c r="C442" s="49" t="s">
        <v>846</v>
      </c>
      <c r="D442" s="48">
        <v>4</v>
      </c>
      <c r="E442" s="48" t="s">
        <v>120</v>
      </c>
      <c r="F442" s="50">
        <v>250000</v>
      </c>
      <c r="G442" s="122">
        <f>ROUNDDOWN(D442*F442,-3)</f>
        <v>1000000</v>
      </c>
      <c r="H442" s="150"/>
      <c r="I442" s="49" t="s">
        <v>846</v>
      </c>
      <c r="J442" s="48">
        <v>4</v>
      </c>
      <c r="K442" s="48" t="s">
        <v>120</v>
      </c>
      <c r="L442" s="50">
        <v>250000</v>
      </c>
      <c r="M442" s="50">
        <f>ROUNDDOWN(J442*L442,-3)</f>
        <v>1000000</v>
      </c>
      <c r="N442" s="247">
        <f>G442-M442</f>
        <v>0</v>
      </c>
      <c r="O442" s="178" t="str">
        <f>IF(AND(ISBLANK(H442),N442&lt;&gt;0),"Rev","")</f>
        <v/>
      </c>
      <c r="P442" s="180"/>
      <c r="Q442" s="180"/>
    </row>
    <row r="443" spans="1:19" ht="13.2" x14ac:dyDescent="0.25">
      <c r="A443" s="1" t="s">
        <v>363</v>
      </c>
      <c r="B443" s="51" t="s">
        <v>525</v>
      </c>
      <c r="C443" s="52" t="s">
        <v>35</v>
      </c>
      <c r="D443" s="51"/>
      <c r="E443" s="51"/>
      <c r="F443" s="53"/>
      <c r="G443" s="123">
        <f>G444</f>
        <v>109075000</v>
      </c>
      <c r="H443" s="151" t="s">
        <v>525</v>
      </c>
      <c r="I443" s="52" t="s">
        <v>35</v>
      </c>
      <c r="J443" s="51"/>
      <c r="K443" s="51"/>
      <c r="L443" s="53"/>
      <c r="M443" s="53">
        <f>M444</f>
        <v>60597000</v>
      </c>
      <c r="N443" s="324">
        <f>N444</f>
        <v>48478000</v>
      </c>
      <c r="O443" s="207" t="s">
        <v>977</v>
      </c>
      <c r="P443" s="180"/>
      <c r="Q443" s="180"/>
      <c r="S443" s="223" t="s">
        <v>509</v>
      </c>
    </row>
    <row r="444" spans="1:19" ht="13.2" x14ac:dyDescent="0.25">
      <c r="A444" s="1" t="s">
        <v>364</v>
      </c>
      <c r="B444" s="48"/>
      <c r="C444" s="49" t="s">
        <v>847</v>
      </c>
      <c r="D444" s="48">
        <v>18</v>
      </c>
      <c r="E444" s="48" t="s">
        <v>26</v>
      </c>
      <c r="F444" s="50">
        <v>6059723</v>
      </c>
      <c r="G444" s="122">
        <f>ROUNDDOWN(D444*F444,-3)</f>
        <v>109075000</v>
      </c>
      <c r="H444" s="150"/>
      <c r="I444" s="201" t="s">
        <v>847</v>
      </c>
      <c r="J444" s="202">
        <v>10</v>
      </c>
      <c r="K444" s="202" t="s">
        <v>26</v>
      </c>
      <c r="L444" s="204">
        <v>6059723</v>
      </c>
      <c r="M444" s="204">
        <f>ROUNDDOWN(J444*L444,-3)</f>
        <v>60597000</v>
      </c>
      <c r="N444" s="376">
        <f>G444-M444</f>
        <v>48478000</v>
      </c>
      <c r="O444" s="187" t="str">
        <f>IF(AND(ISBLANK(H444),N444&lt;&gt;0),"Rev detil","")</f>
        <v>Rev detil</v>
      </c>
      <c r="P444" s="180"/>
      <c r="Q444" s="180"/>
    </row>
    <row r="445" spans="1:19" ht="26.4" x14ac:dyDescent="0.25">
      <c r="A445" s="1" t="s">
        <v>365</v>
      </c>
      <c r="B445" s="54" t="s">
        <v>38</v>
      </c>
      <c r="C445" s="55" t="s">
        <v>848</v>
      </c>
      <c r="D445" s="54"/>
      <c r="E445" s="54"/>
      <c r="F445" s="56"/>
      <c r="G445" s="124">
        <f>SUM(G446,G452,G455,G457)</f>
        <v>188806000</v>
      </c>
      <c r="H445" s="152" t="s">
        <v>38</v>
      </c>
      <c r="I445" s="55" t="s">
        <v>848</v>
      </c>
      <c r="J445" s="54"/>
      <c r="K445" s="54"/>
      <c r="L445" s="56"/>
      <c r="M445" s="56">
        <f>SUM(M446,M452,M455,M457)</f>
        <v>117153000</v>
      </c>
      <c r="N445" s="326">
        <f>SUM(N446,N452,N455,N457)</f>
        <v>71653000</v>
      </c>
      <c r="O445" s="207" t="s">
        <v>977</v>
      </c>
      <c r="P445" s="180" t="s">
        <v>507</v>
      </c>
      <c r="Q445" s="180" t="s">
        <v>509</v>
      </c>
      <c r="S445" s="223"/>
    </row>
    <row r="446" spans="1:19" ht="13.2" x14ac:dyDescent="0.25">
      <c r="A446" s="1" t="s">
        <v>366</v>
      </c>
      <c r="B446" s="51" t="s">
        <v>523</v>
      </c>
      <c r="C446" s="52" t="s">
        <v>24</v>
      </c>
      <c r="D446" s="51"/>
      <c r="E446" s="51"/>
      <c r="F446" s="53"/>
      <c r="G446" s="123">
        <f>SUM(G447:G451)</f>
        <v>33500000</v>
      </c>
      <c r="H446" s="151" t="s">
        <v>523</v>
      </c>
      <c r="I446" s="52" t="s">
        <v>24</v>
      </c>
      <c r="J446" s="51"/>
      <c r="K446" s="51"/>
      <c r="L446" s="53"/>
      <c r="M446" s="53">
        <f>SUM(M447:M451)</f>
        <v>23000000</v>
      </c>
      <c r="N446" s="324">
        <f>SUM(N447:N451)</f>
        <v>10500000</v>
      </c>
      <c r="O446" s="207" t="s">
        <v>977</v>
      </c>
      <c r="P446" s="180"/>
      <c r="Q446" s="180"/>
      <c r="S446" s="223" t="s">
        <v>509</v>
      </c>
    </row>
    <row r="447" spans="1:19" ht="13.2" x14ac:dyDescent="0.25">
      <c r="A447" s="1" t="s">
        <v>367</v>
      </c>
      <c r="B447" s="48"/>
      <c r="C447" s="49" t="s">
        <v>554</v>
      </c>
      <c r="D447" s="48">
        <v>180</v>
      </c>
      <c r="E447" s="48" t="s">
        <v>26</v>
      </c>
      <c r="F447" s="50">
        <v>75000</v>
      </c>
      <c r="G447" s="122">
        <f>ROUNDDOWN(D447*F447,-3)</f>
        <v>13500000</v>
      </c>
      <c r="H447" s="150"/>
      <c r="I447" s="201" t="s">
        <v>554</v>
      </c>
      <c r="J447" s="202">
        <v>100</v>
      </c>
      <c r="K447" s="202" t="s">
        <v>26</v>
      </c>
      <c r="L447" s="204">
        <v>75000</v>
      </c>
      <c r="M447" s="204">
        <f>ROUNDDOWN(J447*L447,-3)</f>
        <v>7500000</v>
      </c>
      <c r="N447" s="376">
        <f>G447-M447</f>
        <v>6000000</v>
      </c>
      <c r="O447" s="187" t="str">
        <f>IF(AND(ISBLANK(H447),N447&lt;&gt;0),"Rev detil","")</f>
        <v>Rev detil</v>
      </c>
      <c r="P447" s="180"/>
      <c r="Q447" s="180"/>
    </row>
    <row r="448" spans="1:19" ht="13.2" x14ac:dyDescent="0.25">
      <c r="A448" s="1" t="s">
        <v>368</v>
      </c>
      <c r="B448" s="48"/>
      <c r="C448" s="49" t="s">
        <v>555</v>
      </c>
      <c r="D448" s="48">
        <v>4</v>
      </c>
      <c r="E448" s="48" t="s">
        <v>120</v>
      </c>
      <c r="F448" s="50">
        <v>1500000</v>
      </c>
      <c r="G448" s="122">
        <f>ROUNDDOWN(D448*F448,-3)</f>
        <v>6000000</v>
      </c>
      <c r="H448" s="150"/>
      <c r="I448" s="201" t="s">
        <v>555</v>
      </c>
      <c r="J448" s="202">
        <v>3</v>
      </c>
      <c r="K448" s="202" t="s">
        <v>120</v>
      </c>
      <c r="L448" s="204">
        <v>1500000</v>
      </c>
      <c r="M448" s="204">
        <f>ROUNDDOWN(J448*L448,-3)</f>
        <v>4500000</v>
      </c>
      <c r="N448" s="376">
        <f>G448-M448</f>
        <v>1500000</v>
      </c>
      <c r="O448" s="187" t="str">
        <f>IF(AND(ISBLANK(H448),N448&lt;&gt;0),"Rev detil","")</f>
        <v>Rev detil</v>
      </c>
      <c r="P448" s="180"/>
      <c r="Q448" s="180"/>
    </row>
    <row r="449" spans="1:19" ht="13.2" x14ac:dyDescent="0.25">
      <c r="A449" s="1" t="s">
        <v>369</v>
      </c>
      <c r="B449" s="48"/>
      <c r="C449" s="49" t="s">
        <v>556</v>
      </c>
      <c r="D449" s="48">
        <v>4</v>
      </c>
      <c r="E449" s="48" t="s">
        <v>120</v>
      </c>
      <c r="F449" s="50">
        <v>1500000</v>
      </c>
      <c r="G449" s="122">
        <f>ROUNDDOWN(D449*F449,-3)</f>
        <v>6000000</v>
      </c>
      <c r="H449" s="150"/>
      <c r="I449" s="201" t="s">
        <v>556</v>
      </c>
      <c r="J449" s="202">
        <v>3</v>
      </c>
      <c r="K449" s="202" t="s">
        <v>120</v>
      </c>
      <c r="L449" s="204">
        <v>1500000</v>
      </c>
      <c r="M449" s="204">
        <f>ROUNDDOWN(J449*L449,-3)</f>
        <v>4500000</v>
      </c>
      <c r="N449" s="376">
        <f>G449-M449</f>
        <v>1500000</v>
      </c>
      <c r="O449" s="187" t="str">
        <f>IF(AND(ISBLANK(H449),N449&lt;&gt;0),"Rev detil","")</f>
        <v>Rev detil</v>
      </c>
      <c r="P449" s="180"/>
      <c r="Q449" s="180"/>
    </row>
    <row r="450" spans="1:19" ht="13.2" x14ac:dyDescent="0.25">
      <c r="A450" s="1" t="s">
        <v>370</v>
      </c>
      <c r="B450" s="48"/>
      <c r="C450" s="49" t="s">
        <v>557</v>
      </c>
      <c r="D450" s="48">
        <v>4</v>
      </c>
      <c r="E450" s="48" t="s">
        <v>120</v>
      </c>
      <c r="F450" s="50">
        <v>1000000</v>
      </c>
      <c r="G450" s="122">
        <f>ROUNDDOWN(D450*F450,-3)</f>
        <v>4000000</v>
      </c>
      <c r="H450" s="150"/>
      <c r="I450" s="201" t="s">
        <v>557</v>
      </c>
      <c r="J450" s="202">
        <v>3</v>
      </c>
      <c r="K450" s="202" t="s">
        <v>120</v>
      </c>
      <c r="L450" s="204">
        <v>1000000</v>
      </c>
      <c r="M450" s="204">
        <f>ROUNDDOWN(J450*L450,-3)</f>
        <v>3000000</v>
      </c>
      <c r="N450" s="376">
        <f>G450-M450</f>
        <v>1000000</v>
      </c>
      <c r="O450" s="187" t="str">
        <f>IF(AND(ISBLANK(H450),N450&lt;&gt;0),"Rev detil","")</f>
        <v>Rev detil</v>
      </c>
      <c r="P450" s="180"/>
      <c r="Q450" s="180"/>
    </row>
    <row r="451" spans="1:19" ht="13.2" x14ac:dyDescent="0.25">
      <c r="A451" s="1" t="s">
        <v>371</v>
      </c>
      <c r="B451" s="48"/>
      <c r="C451" s="49" t="s">
        <v>849</v>
      </c>
      <c r="D451" s="48">
        <v>8</v>
      </c>
      <c r="E451" s="48" t="s">
        <v>59</v>
      </c>
      <c r="F451" s="50">
        <v>500000</v>
      </c>
      <c r="G451" s="122">
        <f>ROUNDDOWN(D451*F451,-3)</f>
        <v>4000000</v>
      </c>
      <c r="H451" s="150"/>
      <c r="I451" s="201" t="s">
        <v>849</v>
      </c>
      <c r="J451" s="202">
        <v>7</v>
      </c>
      <c r="K451" s="202" t="s">
        <v>59</v>
      </c>
      <c r="L451" s="204">
        <v>500000</v>
      </c>
      <c r="M451" s="204">
        <f>ROUNDDOWN(J451*L451,-3)</f>
        <v>3500000</v>
      </c>
      <c r="N451" s="376">
        <f>G451-M451</f>
        <v>500000</v>
      </c>
      <c r="O451" s="187" t="str">
        <f>IF(AND(ISBLANK(H451),N451&lt;&gt;0),"Rev detil","")</f>
        <v>Rev detil</v>
      </c>
      <c r="P451" s="180"/>
      <c r="Q451" s="180"/>
    </row>
    <row r="452" spans="1:19" ht="13.2" x14ac:dyDescent="0.25">
      <c r="A452" s="1" t="s">
        <v>372</v>
      </c>
      <c r="B452" s="51" t="s">
        <v>524</v>
      </c>
      <c r="C452" s="52" t="s">
        <v>73</v>
      </c>
      <c r="D452" s="51"/>
      <c r="E452" s="51"/>
      <c r="F452" s="53"/>
      <c r="G452" s="123">
        <f>SUM(G453:G454)</f>
        <v>31000000</v>
      </c>
      <c r="H452" s="151" t="s">
        <v>524</v>
      </c>
      <c r="I452" s="52" t="s">
        <v>73</v>
      </c>
      <c r="J452" s="51"/>
      <c r="K452" s="51"/>
      <c r="L452" s="53"/>
      <c r="M452" s="53">
        <f>SUM(M453:M454)</f>
        <v>31000000</v>
      </c>
      <c r="N452" s="324">
        <f>SUM(N453:N454)</f>
        <v>0</v>
      </c>
      <c r="O452" s="207" t="s">
        <v>977</v>
      </c>
      <c r="P452" s="180"/>
      <c r="Q452" s="180"/>
      <c r="S452" s="223" t="s">
        <v>509</v>
      </c>
    </row>
    <row r="453" spans="1:19" ht="26.4" hidden="1" x14ac:dyDescent="0.25">
      <c r="A453" s="1" t="s">
        <v>373</v>
      </c>
      <c r="B453" s="48"/>
      <c r="C453" s="49" t="s">
        <v>846</v>
      </c>
      <c r="D453" s="48">
        <v>4</v>
      </c>
      <c r="E453" s="48" t="s">
        <v>120</v>
      </c>
      <c r="F453" s="50">
        <v>250000</v>
      </c>
      <c r="G453" s="122">
        <f>ROUNDDOWN(D453*F453,-3)</f>
        <v>1000000</v>
      </c>
      <c r="H453" s="150"/>
      <c r="I453" s="49" t="s">
        <v>846</v>
      </c>
      <c r="J453" s="48">
        <v>4</v>
      </c>
      <c r="K453" s="48" t="s">
        <v>120</v>
      </c>
      <c r="L453" s="50">
        <v>250000</v>
      </c>
      <c r="M453" s="50">
        <f>ROUNDDOWN(J453*L453,-3)</f>
        <v>1000000</v>
      </c>
      <c r="N453" s="247">
        <f>G453-M453</f>
        <v>0</v>
      </c>
      <c r="O453" s="178" t="str">
        <f>IF(AND(ISBLANK(H453),N453&lt;&gt;0),"Rev","")</f>
        <v/>
      </c>
      <c r="P453" s="180"/>
      <c r="Q453" s="180"/>
    </row>
    <row r="454" spans="1:19" ht="13.2" hidden="1" x14ac:dyDescent="0.25">
      <c r="A454" s="1" t="s">
        <v>850</v>
      </c>
      <c r="B454" s="48"/>
      <c r="C454" s="49" t="s">
        <v>851</v>
      </c>
      <c r="D454" s="48">
        <v>2</v>
      </c>
      <c r="E454" s="48" t="s">
        <v>120</v>
      </c>
      <c r="F454" s="50">
        <v>15000000</v>
      </c>
      <c r="G454" s="122">
        <f>ROUNDDOWN(D454*F454,-3)</f>
        <v>30000000</v>
      </c>
      <c r="H454" s="150"/>
      <c r="I454" s="49" t="s">
        <v>851</v>
      </c>
      <c r="J454" s="48">
        <v>2</v>
      </c>
      <c r="K454" s="48" t="s">
        <v>120</v>
      </c>
      <c r="L454" s="50">
        <v>15000000</v>
      </c>
      <c r="M454" s="50">
        <f>ROUNDDOWN(J454*L454,-3)</f>
        <v>30000000</v>
      </c>
      <c r="N454" s="247">
        <f>G454-M454</f>
        <v>0</v>
      </c>
      <c r="O454" s="178" t="str">
        <f>IF(AND(ISBLANK(H454),N454&lt;&gt;0),"Rev","")</f>
        <v/>
      </c>
      <c r="P454" s="180"/>
      <c r="Q454" s="180"/>
    </row>
    <row r="455" spans="1:19" ht="13.2" x14ac:dyDescent="0.25">
      <c r="A455" s="1" t="s">
        <v>852</v>
      </c>
      <c r="B455" s="57" t="s">
        <v>528</v>
      </c>
      <c r="C455" s="58" t="s">
        <v>31</v>
      </c>
      <c r="D455" s="57"/>
      <c r="E455" s="57"/>
      <c r="F455" s="59"/>
      <c r="G455" s="125">
        <f>G456</f>
        <v>10000000</v>
      </c>
      <c r="H455" s="153" t="s">
        <v>528</v>
      </c>
      <c r="I455" s="58" t="s">
        <v>31</v>
      </c>
      <c r="J455" s="57"/>
      <c r="K455" s="57"/>
      <c r="L455" s="59"/>
      <c r="M455" s="59">
        <f>M456</f>
        <v>6000000</v>
      </c>
      <c r="N455" s="325">
        <f>N456</f>
        <v>4000000</v>
      </c>
      <c r="O455" s="207" t="s">
        <v>977</v>
      </c>
      <c r="P455" s="180"/>
      <c r="Q455" s="180"/>
      <c r="S455" s="223" t="s">
        <v>509</v>
      </c>
    </row>
    <row r="456" spans="1:19" ht="13.2" x14ac:dyDescent="0.25">
      <c r="A456" s="1" t="s">
        <v>853</v>
      </c>
      <c r="B456" s="48"/>
      <c r="C456" s="49" t="s">
        <v>558</v>
      </c>
      <c r="D456" s="48">
        <v>10</v>
      </c>
      <c r="E456" s="48" t="s">
        <v>33</v>
      </c>
      <c r="F456" s="50">
        <v>1000000</v>
      </c>
      <c r="G456" s="122">
        <f>ROUNDDOWN(D456*F456,-3)</f>
        <v>10000000</v>
      </c>
      <c r="H456" s="150"/>
      <c r="I456" s="201" t="s">
        <v>558</v>
      </c>
      <c r="J456" s="202">
        <v>6</v>
      </c>
      <c r="K456" s="202" t="s">
        <v>33</v>
      </c>
      <c r="L456" s="204">
        <v>1000000</v>
      </c>
      <c r="M456" s="204">
        <f>ROUNDDOWN(J456*L456,-3)</f>
        <v>6000000</v>
      </c>
      <c r="N456" s="376">
        <f>G456-M456</f>
        <v>4000000</v>
      </c>
      <c r="O456" s="187" t="str">
        <f>IF(AND(ISBLANK(H456),N456&lt;&gt;0),"Rev detil","")</f>
        <v>Rev detil</v>
      </c>
      <c r="P456" s="180"/>
      <c r="Q456" s="180"/>
    </row>
    <row r="457" spans="1:19" ht="13.2" x14ac:dyDescent="0.25">
      <c r="A457" s="1" t="s">
        <v>374</v>
      </c>
      <c r="B457" s="51" t="s">
        <v>525</v>
      </c>
      <c r="C457" s="52" t="s">
        <v>35</v>
      </c>
      <c r="D457" s="51"/>
      <c r="E457" s="51"/>
      <c r="F457" s="53"/>
      <c r="G457" s="123">
        <f>G458</f>
        <v>114306000</v>
      </c>
      <c r="H457" s="151" t="s">
        <v>525</v>
      </c>
      <c r="I457" s="52" t="s">
        <v>35</v>
      </c>
      <c r="J457" s="51"/>
      <c r="K457" s="51"/>
      <c r="L457" s="53"/>
      <c r="M457" s="53">
        <f>M458</f>
        <v>57153000</v>
      </c>
      <c r="N457" s="324">
        <f>N458</f>
        <v>57153000</v>
      </c>
      <c r="O457" s="207" t="s">
        <v>977</v>
      </c>
      <c r="P457" s="180"/>
      <c r="Q457" s="180"/>
      <c r="S457" s="223" t="s">
        <v>509</v>
      </c>
    </row>
    <row r="458" spans="1:19" ht="26.4" x14ac:dyDescent="0.25">
      <c r="A458" s="1" t="s">
        <v>375</v>
      </c>
      <c r="B458" s="48"/>
      <c r="C458" s="49" t="s">
        <v>854</v>
      </c>
      <c r="D458" s="48">
        <v>20</v>
      </c>
      <c r="E458" s="48" t="s">
        <v>26</v>
      </c>
      <c r="F458" s="50">
        <v>5715300</v>
      </c>
      <c r="G458" s="122">
        <f>ROUNDDOWN(D458*F458,-3)</f>
        <v>114306000</v>
      </c>
      <c r="H458" s="150"/>
      <c r="I458" s="201" t="s">
        <v>854</v>
      </c>
      <c r="J458" s="202">
        <v>10</v>
      </c>
      <c r="K458" s="202" t="s">
        <v>26</v>
      </c>
      <c r="L458" s="204">
        <v>5715300</v>
      </c>
      <c r="M458" s="204">
        <f>ROUNDDOWN(J458*L458,-3)</f>
        <v>57153000</v>
      </c>
      <c r="N458" s="376">
        <f>G458-M458</f>
        <v>57153000</v>
      </c>
      <c r="O458" s="187" t="str">
        <f>IF(AND(ISBLANK(H458),N458&lt;&gt;0),"Rev detil","")</f>
        <v>Rev detil</v>
      </c>
      <c r="P458" s="180"/>
      <c r="Q458" s="180"/>
    </row>
    <row r="459" spans="1:19" ht="13.2" x14ac:dyDescent="0.25">
      <c r="A459" s="1" t="s">
        <v>376</v>
      </c>
      <c r="B459" s="42" t="s">
        <v>91</v>
      </c>
      <c r="C459" s="43" t="s">
        <v>855</v>
      </c>
      <c r="D459" s="42"/>
      <c r="E459" s="42"/>
      <c r="F459" s="44"/>
      <c r="G459" s="120">
        <f>SUM(G460,G466,G468)</f>
        <v>330540000</v>
      </c>
      <c r="H459" s="148" t="s">
        <v>91</v>
      </c>
      <c r="I459" s="43" t="s">
        <v>855</v>
      </c>
      <c r="J459" s="42"/>
      <c r="K459" s="42"/>
      <c r="L459" s="44"/>
      <c r="M459" s="44">
        <f>SUM(M460,M466,M468)</f>
        <v>226128000</v>
      </c>
      <c r="N459" s="313">
        <f>SUM(N460,N466,N468)</f>
        <v>104412000</v>
      </c>
      <c r="O459" s="207" t="s">
        <v>977</v>
      </c>
      <c r="P459" s="180" t="s">
        <v>507</v>
      </c>
      <c r="Q459" s="180" t="s">
        <v>509</v>
      </c>
      <c r="S459" s="223"/>
    </row>
    <row r="460" spans="1:19" ht="13.2" x14ac:dyDescent="0.25">
      <c r="A460" s="1" t="s">
        <v>856</v>
      </c>
      <c r="B460" s="45" t="s">
        <v>523</v>
      </c>
      <c r="C460" s="46" t="s">
        <v>24</v>
      </c>
      <c r="D460" s="45"/>
      <c r="E460" s="45"/>
      <c r="F460" s="47"/>
      <c r="G460" s="121">
        <f>SUM(G461:G465)</f>
        <v>46000000</v>
      </c>
      <c r="H460" s="149" t="s">
        <v>523</v>
      </c>
      <c r="I460" s="46" t="s">
        <v>24</v>
      </c>
      <c r="J460" s="45"/>
      <c r="K460" s="45"/>
      <c r="L460" s="47"/>
      <c r="M460" s="47">
        <f>SUM(M461:M465)</f>
        <v>23500000</v>
      </c>
      <c r="N460" s="323">
        <f>SUM(N461:N465)</f>
        <v>22500000</v>
      </c>
      <c r="O460" s="207" t="s">
        <v>977</v>
      </c>
      <c r="P460" s="180"/>
      <c r="Q460" s="180"/>
      <c r="S460" s="223" t="s">
        <v>509</v>
      </c>
    </row>
    <row r="461" spans="1:19" ht="13.2" x14ac:dyDescent="0.25">
      <c r="A461" s="1" t="s">
        <v>857</v>
      </c>
      <c r="B461" s="48"/>
      <c r="C461" s="49" t="s">
        <v>554</v>
      </c>
      <c r="D461" s="48">
        <v>280</v>
      </c>
      <c r="E461" s="48" t="s">
        <v>26</v>
      </c>
      <c r="F461" s="50">
        <v>75000</v>
      </c>
      <c r="G461" s="122">
        <f>ROUNDDOWN(D461*F461,-3)</f>
        <v>21000000</v>
      </c>
      <c r="H461" s="150"/>
      <c r="I461" s="201" t="s">
        <v>554</v>
      </c>
      <c r="J461" s="202">
        <v>100</v>
      </c>
      <c r="K461" s="202" t="s">
        <v>26</v>
      </c>
      <c r="L461" s="204">
        <v>75000</v>
      </c>
      <c r="M461" s="204">
        <f>ROUNDDOWN(J461*L461,-3)</f>
        <v>7500000</v>
      </c>
      <c r="N461" s="376">
        <f>G461-M461</f>
        <v>13500000</v>
      </c>
      <c r="O461" s="187" t="str">
        <f>IF(AND(ISBLANK(H461),N461&lt;&gt;0),"Rev detil","")</f>
        <v>Rev detil</v>
      </c>
      <c r="P461" s="180"/>
      <c r="Q461" s="180"/>
    </row>
    <row r="462" spans="1:19" ht="13.2" x14ac:dyDescent="0.25">
      <c r="A462" s="1" t="s">
        <v>858</v>
      </c>
      <c r="B462" s="48"/>
      <c r="C462" s="49" t="s">
        <v>555</v>
      </c>
      <c r="D462" s="48">
        <v>5</v>
      </c>
      <c r="E462" s="48" t="s">
        <v>120</v>
      </c>
      <c r="F462" s="50">
        <v>1500000</v>
      </c>
      <c r="G462" s="122">
        <f>ROUNDDOWN(D462*F462,-3)</f>
        <v>7500000</v>
      </c>
      <c r="H462" s="150"/>
      <c r="I462" s="201" t="s">
        <v>555</v>
      </c>
      <c r="J462" s="202">
        <v>3</v>
      </c>
      <c r="K462" s="202" t="s">
        <v>120</v>
      </c>
      <c r="L462" s="204">
        <v>1500000</v>
      </c>
      <c r="M462" s="204">
        <f>ROUNDDOWN(J462*L462,-3)</f>
        <v>4500000</v>
      </c>
      <c r="N462" s="376">
        <f>G462-M462</f>
        <v>3000000</v>
      </c>
      <c r="O462" s="187" t="str">
        <f>IF(AND(ISBLANK(H462),N462&lt;&gt;0),"Rev detil","")</f>
        <v>Rev detil</v>
      </c>
      <c r="P462" s="180"/>
      <c r="Q462" s="180"/>
    </row>
    <row r="463" spans="1:19" ht="13.2" x14ac:dyDescent="0.25">
      <c r="A463" s="1" t="s">
        <v>859</v>
      </c>
      <c r="B463" s="48"/>
      <c r="C463" s="49" t="s">
        <v>556</v>
      </c>
      <c r="D463" s="48">
        <v>4</v>
      </c>
      <c r="E463" s="48" t="s">
        <v>120</v>
      </c>
      <c r="F463" s="50">
        <v>1500000</v>
      </c>
      <c r="G463" s="122">
        <f>ROUNDDOWN(D463*F463,-3)</f>
        <v>6000000</v>
      </c>
      <c r="H463" s="150"/>
      <c r="I463" s="201" t="s">
        <v>556</v>
      </c>
      <c r="J463" s="202">
        <v>3</v>
      </c>
      <c r="K463" s="202" t="s">
        <v>120</v>
      </c>
      <c r="L463" s="204">
        <v>1500000</v>
      </c>
      <c r="M463" s="204">
        <f>ROUNDDOWN(J463*L463,-3)</f>
        <v>4500000</v>
      </c>
      <c r="N463" s="376">
        <f>G463-M463</f>
        <v>1500000</v>
      </c>
      <c r="O463" s="187" t="str">
        <f>IF(AND(ISBLANK(H463),N463&lt;&gt;0),"Rev detil","")</f>
        <v>Rev detil</v>
      </c>
      <c r="P463" s="180"/>
      <c r="Q463" s="180"/>
    </row>
    <row r="464" spans="1:19" ht="13.2" x14ac:dyDescent="0.25">
      <c r="A464" s="1" t="s">
        <v>860</v>
      </c>
      <c r="B464" s="48"/>
      <c r="C464" s="49" t="s">
        <v>557</v>
      </c>
      <c r="D464" s="48">
        <v>4</v>
      </c>
      <c r="E464" s="48" t="s">
        <v>120</v>
      </c>
      <c r="F464" s="50">
        <v>1000000</v>
      </c>
      <c r="G464" s="122">
        <f>ROUNDDOWN(D464*F464,-3)</f>
        <v>4000000</v>
      </c>
      <c r="H464" s="150"/>
      <c r="I464" s="201" t="s">
        <v>557</v>
      </c>
      <c r="J464" s="202">
        <v>3</v>
      </c>
      <c r="K464" s="202" t="s">
        <v>120</v>
      </c>
      <c r="L464" s="204">
        <v>1000000</v>
      </c>
      <c r="M464" s="204">
        <f>ROUNDDOWN(J464*L464,-3)</f>
        <v>3000000</v>
      </c>
      <c r="N464" s="376">
        <f>G464-M464</f>
        <v>1000000</v>
      </c>
      <c r="O464" s="187" t="str">
        <f>IF(AND(ISBLANK(H464),N464&lt;&gt;0),"Rev detil","")</f>
        <v>Rev detil</v>
      </c>
      <c r="P464" s="180"/>
      <c r="Q464" s="180"/>
    </row>
    <row r="465" spans="1:19" ht="13.2" x14ac:dyDescent="0.25">
      <c r="A465" s="1" t="s">
        <v>861</v>
      </c>
      <c r="B465" s="48"/>
      <c r="C465" s="49" t="s">
        <v>789</v>
      </c>
      <c r="D465" s="48">
        <v>30</v>
      </c>
      <c r="E465" s="48" t="s">
        <v>59</v>
      </c>
      <c r="F465" s="50">
        <v>250000</v>
      </c>
      <c r="G465" s="122">
        <f>ROUNDDOWN(D465*F465,-3)</f>
        <v>7500000</v>
      </c>
      <c r="H465" s="150"/>
      <c r="I465" s="201" t="s">
        <v>789</v>
      </c>
      <c r="J465" s="202">
        <v>16</v>
      </c>
      <c r="K465" s="202" t="s">
        <v>59</v>
      </c>
      <c r="L465" s="204">
        <v>250000</v>
      </c>
      <c r="M465" s="204">
        <f>ROUNDDOWN(J465*L465,-3)</f>
        <v>4000000</v>
      </c>
      <c r="N465" s="376">
        <f>G465-M465</f>
        <v>3500000</v>
      </c>
      <c r="O465" s="187" t="str">
        <f>IF(AND(ISBLANK(H465),N465&lt;&gt;0),"Rev detil","")</f>
        <v>Rev detil</v>
      </c>
      <c r="P465" s="180"/>
      <c r="Q465" s="180"/>
    </row>
    <row r="466" spans="1:19" ht="13.2" x14ac:dyDescent="0.25">
      <c r="A466" s="1" t="s">
        <v>862</v>
      </c>
      <c r="B466" s="45" t="s">
        <v>524</v>
      </c>
      <c r="C466" s="46" t="s">
        <v>73</v>
      </c>
      <c r="D466" s="45"/>
      <c r="E466" s="45"/>
      <c r="F466" s="47"/>
      <c r="G466" s="121">
        <f>G467</f>
        <v>1000000</v>
      </c>
      <c r="H466" s="149" t="s">
        <v>524</v>
      </c>
      <c r="I466" s="46" t="s">
        <v>73</v>
      </c>
      <c r="J466" s="45"/>
      <c r="K466" s="45"/>
      <c r="L466" s="47"/>
      <c r="M466" s="47">
        <f>M467</f>
        <v>1000000</v>
      </c>
      <c r="N466" s="323">
        <f>N467</f>
        <v>0</v>
      </c>
      <c r="O466" s="207" t="s">
        <v>977</v>
      </c>
      <c r="P466" s="180"/>
      <c r="Q466" s="180"/>
      <c r="S466" s="223" t="s">
        <v>509</v>
      </c>
    </row>
    <row r="467" spans="1:19" ht="26.4" hidden="1" x14ac:dyDescent="0.25">
      <c r="A467" s="1" t="s">
        <v>863</v>
      </c>
      <c r="B467" s="48"/>
      <c r="C467" s="49" t="s">
        <v>846</v>
      </c>
      <c r="D467" s="48">
        <v>4</v>
      </c>
      <c r="E467" s="48" t="s">
        <v>120</v>
      </c>
      <c r="F467" s="50">
        <v>250000</v>
      </c>
      <c r="G467" s="122">
        <f>ROUNDDOWN(D467*F467,-3)</f>
        <v>1000000</v>
      </c>
      <c r="H467" s="150"/>
      <c r="I467" s="49" t="s">
        <v>846</v>
      </c>
      <c r="J467" s="48">
        <v>4</v>
      </c>
      <c r="K467" s="48" t="s">
        <v>120</v>
      </c>
      <c r="L467" s="50">
        <v>250000</v>
      </c>
      <c r="M467" s="50">
        <f>ROUNDDOWN(J467*L467,-3)</f>
        <v>1000000</v>
      </c>
      <c r="N467" s="247">
        <f>G467-M467</f>
        <v>0</v>
      </c>
      <c r="O467" s="178" t="str">
        <f>IF(AND(ISBLANK(H467),N467&lt;&gt;0),"Rev","")</f>
        <v/>
      </c>
      <c r="P467" s="180"/>
      <c r="Q467" s="180"/>
    </row>
    <row r="468" spans="1:19" ht="13.2" x14ac:dyDescent="0.25">
      <c r="A468" s="1" t="s">
        <v>377</v>
      </c>
      <c r="B468" s="45" t="s">
        <v>525</v>
      </c>
      <c r="C468" s="46" t="s">
        <v>35</v>
      </c>
      <c r="D468" s="45"/>
      <c r="E468" s="45"/>
      <c r="F468" s="47"/>
      <c r="G468" s="121">
        <f>G469</f>
        <v>283540000</v>
      </c>
      <c r="H468" s="149" t="s">
        <v>525</v>
      </c>
      <c r="I468" s="46" t="s">
        <v>35</v>
      </c>
      <c r="J468" s="45"/>
      <c r="K468" s="45"/>
      <c r="L468" s="47"/>
      <c r="M468" s="47">
        <f>M469</f>
        <v>201628000</v>
      </c>
      <c r="N468" s="323">
        <f>N469</f>
        <v>81912000</v>
      </c>
      <c r="O468" s="207" t="s">
        <v>977</v>
      </c>
      <c r="P468" s="180"/>
      <c r="Q468" s="180"/>
      <c r="S468" s="223" t="s">
        <v>509</v>
      </c>
    </row>
    <row r="469" spans="1:19" ht="13.2" x14ac:dyDescent="0.25">
      <c r="A469" s="1" t="s">
        <v>378</v>
      </c>
      <c r="B469" s="48"/>
      <c r="C469" s="49" t="s">
        <v>864</v>
      </c>
      <c r="D469" s="48">
        <v>45</v>
      </c>
      <c r="E469" s="48" t="s">
        <v>26</v>
      </c>
      <c r="F469" s="50">
        <v>6300889</v>
      </c>
      <c r="G469" s="122">
        <f>ROUNDDOWN(D469*F469,-3)</f>
        <v>283540000</v>
      </c>
      <c r="H469" s="150"/>
      <c r="I469" s="201" t="s">
        <v>864</v>
      </c>
      <c r="J469" s="202">
        <v>32</v>
      </c>
      <c r="K469" s="202" t="s">
        <v>26</v>
      </c>
      <c r="L469" s="204">
        <v>6300889</v>
      </c>
      <c r="M469" s="204">
        <f>ROUNDDOWN(J469*L469,-3)</f>
        <v>201628000</v>
      </c>
      <c r="N469" s="376">
        <f>G469-M469</f>
        <v>81912000</v>
      </c>
      <c r="O469" s="187" t="str">
        <f>IF(AND(ISBLANK(H469),N469&lt;&gt;0),"Rev detil","")</f>
        <v>Rev detil</v>
      </c>
      <c r="P469" s="180"/>
      <c r="Q469" s="180"/>
    </row>
    <row r="470" spans="1:19" ht="26.4" x14ac:dyDescent="0.25">
      <c r="A470" s="1" t="s">
        <v>379</v>
      </c>
      <c r="B470" s="106" t="s">
        <v>865</v>
      </c>
      <c r="C470" s="107" t="s">
        <v>380</v>
      </c>
      <c r="D470" s="106"/>
      <c r="E470" s="106" t="s">
        <v>553</v>
      </c>
      <c r="F470" s="108"/>
      <c r="G470" s="141">
        <f>G471</f>
        <v>104311000</v>
      </c>
      <c r="H470" s="170" t="s">
        <v>865</v>
      </c>
      <c r="I470" s="107" t="s">
        <v>380</v>
      </c>
      <c r="J470" s="106"/>
      <c r="K470" s="106" t="s">
        <v>553</v>
      </c>
      <c r="L470" s="108"/>
      <c r="M470" s="108">
        <f>M471</f>
        <v>93311000</v>
      </c>
      <c r="N470" s="347">
        <f>N471</f>
        <v>11000000</v>
      </c>
      <c r="O470" s="207" t="s">
        <v>977</v>
      </c>
      <c r="P470" s="180"/>
      <c r="Q470" s="180"/>
    </row>
    <row r="471" spans="1:19" ht="13.2" x14ac:dyDescent="0.25">
      <c r="A471" s="1" t="s">
        <v>381</v>
      </c>
      <c r="B471" s="54" t="s">
        <v>21</v>
      </c>
      <c r="C471" s="55" t="s">
        <v>866</v>
      </c>
      <c r="D471" s="54"/>
      <c r="E471" s="54"/>
      <c r="F471" s="56"/>
      <c r="G471" s="124">
        <f>SUM(G472,G478)</f>
        <v>104311000</v>
      </c>
      <c r="H471" s="152" t="s">
        <v>21</v>
      </c>
      <c r="I471" s="55" t="s">
        <v>866</v>
      </c>
      <c r="J471" s="54"/>
      <c r="K471" s="54"/>
      <c r="L471" s="56"/>
      <c r="M471" s="56">
        <f>SUM(M472,M478)</f>
        <v>93311000</v>
      </c>
      <c r="N471" s="326">
        <f>SUM(N472,N478)</f>
        <v>11000000</v>
      </c>
      <c r="O471" s="207" t="s">
        <v>977</v>
      </c>
      <c r="P471" s="180" t="s">
        <v>507</v>
      </c>
      <c r="Q471" s="180" t="s">
        <v>509</v>
      </c>
      <c r="S471" s="223"/>
    </row>
    <row r="472" spans="1:19" ht="13.2" x14ac:dyDescent="0.25">
      <c r="A472" s="1" t="s">
        <v>382</v>
      </c>
      <c r="B472" s="51" t="s">
        <v>523</v>
      </c>
      <c r="C472" s="52" t="s">
        <v>24</v>
      </c>
      <c r="D472" s="51"/>
      <c r="E472" s="51"/>
      <c r="F472" s="53"/>
      <c r="G472" s="123">
        <f>SUM(G473:G477)</f>
        <v>35500000</v>
      </c>
      <c r="H472" s="151" t="s">
        <v>523</v>
      </c>
      <c r="I472" s="52" t="s">
        <v>24</v>
      </c>
      <c r="J472" s="51"/>
      <c r="K472" s="51"/>
      <c r="L472" s="53"/>
      <c r="M472" s="53">
        <f>SUM(M473:M477)</f>
        <v>24500000</v>
      </c>
      <c r="N472" s="324">
        <f>SUM(N473:N477)</f>
        <v>11000000</v>
      </c>
      <c r="O472" s="207" t="s">
        <v>977</v>
      </c>
      <c r="P472" s="180"/>
      <c r="Q472" s="180"/>
      <c r="S472" s="223" t="s">
        <v>509</v>
      </c>
    </row>
    <row r="473" spans="1:19" ht="13.2" x14ac:dyDescent="0.25">
      <c r="A473" s="1" t="s">
        <v>383</v>
      </c>
      <c r="B473" s="48"/>
      <c r="C473" s="49" t="s">
        <v>554</v>
      </c>
      <c r="D473" s="48">
        <v>180</v>
      </c>
      <c r="E473" s="48" t="s">
        <v>26</v>
      </c>
      <c r="F473" s="50">
        <v>75000</v>
      </c>
      <c r="G473" s="122">
        <f>ROUNDDOWN(D473*F473,-3)</f>
        <v>13500000</v>
      </c>
      <c r="H473" s="150"/>
      <c r="I473" s="201" t="s">
        <v>554</v>
      </c>
      <c r="J473" s="202">
        <v>100</v>
      </c>
      <c r="K473" s="202" t="s">
        <v>26</v>
      </c>
      <c r="L473" s="204">
        <v>75000</v>
      </c>
      <c r="M473" s="204">
        <f>ROUNDDOWN(J473*L473,-3)</f>
        <v>7500000</v>
      </c>
      <c r="N473" s="376">
        <f>G473-M473</f>
        <v>6000000</v>
      </c>
      <c r="O473" s="187" t="str">
        <f>IF(AND(ISBLANK(H473),N473&lt;&gt;0),"Rev detil","")</f>
        <v>Rev detil</v>
      </c>
      <c r="P473" s="180"/>
      <c r="Q473" s="180"/>
    </row>
    <row r="474" spans="1:19" ht="13.2" x14ac:dyDescent="0.25">
      <c r="A474" s="22" t="s">
        <v>384</v>
      </c>
      <c r="B474" s="48"/>
      <c r="C474" s="49" t="s">
        <v>555</v>
      </c>
      <c r="D474" s="48">
        <v>4</v>
      </c>
      <c r="E474" s="48" t="s">
        <v>120</v>
      </c>
      <c r="F474" s="50">
        <v>1500000</v>
      </c>
      <c r="G474" s="122">
        <f>ROUNDDOWN(D474*F474,-3)</f>
        <v>6000000</v>
      </c>
      <c r="H474" s="150"/>
      <c r="I474" s="201" t="s">
        <v>555</v>
      </c>
      <c r="J474" s="202">
        <v>3</v>
      </c>
      <c r="K474" s="202" t="s">
        <v>120</v>
      </c>
      <c r="L474" s="204">
        <v>1500000</v>
      </c>
      <c r="M474" s="204">
        <f>ROUNDDOWN(J474*L474,-3)</f>
        <v>4500000</v>
      </c>
      <c r="N474" s="376">
        <f>G474-M474</f>
        <v>1500000</v>
      </c>
      <c r="O474" s="187" t="str">
        <f>IF(AND(ISBLANK(H474),N474&lt;&gt;0),"Rev detil","")</f>
        <v>Rev detil</v>
      </c>
      <c r="P474" s="180"/>
      <c r="Q474" s="180"/>
    </row>
    <row r="475" spans="1:19" ht="13.2" x14ac:dyDescent="0.25">
      <c r="A475" s="1" t="s">
        <v>385</v>
      </c>
      <c r="B475" s="48"/>
      <c r="C475" s="49" t="s">
        <v>556</v>
      </c>
      <c r="D475" s="48">
        <v>4</v>
      </c>
      <c r="E475" s="48" t="s">
        <v>120</v>
      </c>
      <c r="F475" s="50">
        <v>1500000</v>
      </c>
      <c r="G475" s="122">
        <f>ROUNDDOWN(D475*F475,-3)</f>
        <v>6000000</v>
      </c>
      <c r="H475" s="150"/>
      <c r="I475" s="201" t="s">
        <v>556</v>
      </c>
      <c r="J475" s="202">
        <v>3</v>
      </c>
      <c r="K475" s="202" t="s">
        <v>120</v>
      </c>
      <c r="L475" s="204">
        <v>1500000</v>
      </c>
      <c r="M475" s="204">
        <f>ROUNDDOWN(J475*L475,-3)</f>
        <v>4500000</v>
      </c>
      <c r="N475" s="376">
        <f>G475-M475</f>
        <v>1500000</v>
      </c>
      <c r="O475" s="187" t="str">
        <f>IF(AND(ISBLANK(H475),N475&lt;&gt;0),"Rev detil","")</f>
        <v>Rev detil</v>
      </c>
      <c r="P475" s="180"/>
      <c r="Q475" s="180"/>
    </row>
    <row r="476" spans="1:19" ht="13.2" x14ac:dyDescent="0.25">
      <c r="A476" s="1" t="s">
        <v>386</v>
      </c>
      <c r="B476" s="48"/>
      <c r="C476" s="49" t="s">
        <v>557</v>
      </c>
      <c r="D476" s="48">
        <v>4</v>
      </c>
      <c r="E476" s="48" t="s">
        <v>120</v>
      </c>
      <c r="F476" s="50">
        <v>1000000</v>
      </c>
      <c r="G476" s="122">
        <f>ROUNDDOWN(D476*F476,-3)</f>
        <v>4000000</v>
      </c>
      <c r="H476" s="150"/>
      <c r="I476" s="201" t="s">
        <v>557</v>
      </c>
      <c r="J476" s="202">
        <v>3</v>
      </c>
      <c r="K476" s="202" t="s">
        <v>120</v>
      </c>
      <c r="L476" s="204">
        <v>1000000</v>
      </c>
      <c r="M476" s="204">
        <f>ROUNDDOWN(J476*L476,-3)</f>
        <v>3000000</v>
      </c>
      <c r="N476" s="376">
        <f>G476-M476</f>
        <v>1000000</v>
      </c>
      <c r="O476" s="187" t="str">
        <f>IF(AND(ISBLANK(H476),N476&lt;&gt;0),"Rev detil","")</f>
        <v>Rev detil</v>
      </c>
      <c r="P476" s="180"/>
      <c r="Q476" s="180"/>
    </row>
    <row r="477" spans="1:19" ht="13.2" x14ac:dyDescent="0.25">
      <c r="A477" s="1" t="s">
        <v>387</v>
      </c>
      <c r="B477" s="48"/>
      <c r="C477" s="49" t="s">
        <v>829</v>
      </c>
      <c r="D477" s="48">
        <v>12</v>
      </c>
      <c r="E477" s="48" t="s">
        <v>59</v>
      </c>
      <c r="F477" s="50">
        <v>500000</v>
      </c>
      <c r="G477" s="122">
        <f>ROUNDDOWN(D477*F477,-3)</f>
        <v>6000000</v>
      </c>
      <c r="H477" s="150"/>
      <c r="I477" s="201" t="s">
        <v>829</v>
      </c>
      <c r="J477" s="202">
        <v>10</v>
      </c>
      <c r="K477" s="202" t="s">
        <v>59</v>
      </c>
      <c r="L477" s="204">
        <v>500000</v>
      </c>
      <c r="M477" s="204">
        <f>ROUNDDOWN(J477*L477,-3)</f>
        <v>5000000</v>
      </c>
      <c r="N477" s="376">
        <f>G477-M477</f>
        <v>1000000</v>
      </c>
      <c r="O477" s="187" t="str">
        <f>IF(AND(ISBLANK(H477),N477&lt;&gt;0),"Rev detil","")</f>
        <v>Rev detil</v>
      </c>
      <c r="P477" s="180"/>
      <c r="Q477" s="180"/>
    </row>
    <row r="478" spans="1:19" ht="13.2" x14ac:dyDescent="0.25">
      <c r="A478" s="1" t="s">
        <v>389</v>
      </c>
      <c r="B478" s="51" t="s">
        <v>525</v>
      </c>
      <c r="C478" s="52" t="s">
        <v>35</v>
      </c>
      <c r="D478" s="51"/>
      <c r="E478" s="51"/>
      <c r="F478" s="53"/>
      <c r="G478" s="123">
        <f>G479</f>
        <v>68811000</v>
      </c>
      <c r="H478" s="151" t="s">
        <v>525</v>
      </c>
      <c r="I478" s="52" t="s">
        <v>35</v>
      </c>
      <c r="J478" s="51"/>
      <c r="K478" s="51"/>
      <c r="L478" s="53"/>
      <c r="M478" s="53">
        <f>M479</f>
        <v>68811000</v>
      </c>
      <c r="N478" s="324">
        <f>N479</f>
        <v>0</v>
      </c>
      <c r="O478" s="207" t="s">
        <v>977</v>
      </c>
      <c r="P478" s="180"/>
      <c r="Q478" s="180"/>
      <c r="S478" s="223" t="s">
        <v>509</v>
      </c>
    </row>
    <row r="479" spans="1:19" ht="13.2" hidden="1" x14ac:dyDescent="0.25">
      <c r="A479" s="1" t="s">
        <v>390</v>
      </c>
      <c r="B479" s="48"/>
      <c r="C479" s="49" t="s">
        <v>867</v>
      </c>
      <c r="D479" s="48">
        <v>15</v>
      </c>
      <c r="E479" s="48" t="s">
        <v>26</v>
      </c>
      <c r="F479" s="50">
        <v>4587400</v>
      </c>
      <c r="G479" s="122">
        <f>ROUNDDOWN(D479*F479,-3)</f>
        <v>68811000</v>
      </c>
      <c r="H479" s="150"/>
      <c r="I479" s="49" t="s">
        <v>867</v>
      </c>
      <c r="J479" s="48">
        <v>15</v>
      </c>
      <c r="K479" s="48" t="s">
        <v>26</v>
      </c>
      <c r="L479" s="50">
        <v>4587400</v>
      </c>
      <c r="M479" s="50">
        <f>ROUNDDOWN(J479*L479,-3)</f>
        <v>68811000</v>
      </c>
      <c r="N479" s="247">
        <f>G479-M479</f>
        <v>0</v>
      </c>
      <c r="O479" s="178" t="str">
        <f>IF(AND(ISBLANK(H479),N479&lt;&gt;0),"Rev","")</f>
        <v/>
      </c>
      <c r="P479" s="180"/>
      <c r="Q479" s="180"/>
    </row>
    <row r="480" spans="1:19" ht="13.2" x14ac:dyDescent="0.25">
      <c r="A480" s="1" t="s">
        <v>391</v>
      </c>
      <c r="B480" s="75" t="s">
        <v>392</v>
      </c>
      <c r="C480" s="76" t="s">
        <v>393</v>
      </c>
      <c r="D480" s="75">
        <v>1</v>
      </c>
      <c r="E480" s="75" t="s">
        <v>317</v>
      </c>
      <c r="F480" s="77"/>
      <c r="G480" s="131">
        <f>G481</f>
        <v>528803000</v>
      </c>
      <c r="H480" s="159" t="s">
        <v>392</v>
      </c>
      <c r="I480" s="76" t="s">
        <v>393</v>
      </c>
      <c r="J480" s="75">
        <v>1</v>
      </c>
      <c r="K480" s="75" t="s">
        <v>317</v>
      </c>
      <c r="L480" s="77"/>
      <c r="M480" s="77">
        <f>M481</f>
        <v>548371000</v>
      </c>
      <c r="N480" s="356">
        <f>N481</f>
        <v>-19568000</v>
      </c>
      <c r="O480" s="207" t="s">
        <v>977</v>
      </c>
      <c r="P480" s="180"/>
      <c r="Q480" s="180"/>
    </row>
    <row r="481" spans="1:19" ht="13.2" x14ac:dyDescent="0.25">
      <c r="A481" s="1" t="s">
        <v>394</v>
      </c>
      <c r="B481" s="277" t="s">
        <v>605</v>
      </c>
      <c r="C481" s="278" t="s">
        <v>395</v>
      </c>
      <c r="D481" s="277"/>
      <c r="E481" s="277" t="s">
        <v>553</v>
      </c>
      <c r="F481" s="279"/>
      <c r="G481" s="280">
        <f>SUM(G482,G492,G502,G513,G523,G533,G543)</f>
        <v>528803000</v>
      </c>
      <c r="H481" s="281" t="s">
        <v>605</v>
      </c>
      <c r="I481" s="278" t="s">
        <v>395</v>
      </c>
      <c r="J481" s="277"/>
      <c r="K481" s="277" t="s">
        <v>553</v>
      </c>
      <c r="L481" s="279"/>
      <c r="M481" s="279">
        <f>SUM(M482,M492,M502,M513,M523,M533,M543,M553)</f>
        <v>548371000</v>
      </c>
      <c r="N481" s="316">
        <f>SUM(N482,N492,N502,N513,N523,N533,N543,N553)</f>
        <v>-19568000</v>
      </c>
      <c r="O481" s="207" t="s">
        <v>977</v>
      </c>
      <c r="P481" s="180"/>
      <c r="Q481" s="180"/>
    </row>
    <row r="482" spans="1:19" ht="13.2" x14ac:dyDescent="0.25">
      <c r="A482" s="1" t="s">
        <v>396</v>
      </c>
      <c r="B482" s="63" t="s">
        <v>21</v>
      </c>
      <c r="C482" s="64" t="s">
        <v>868</v>
      </c>
      <c r="D482" s="63"/>
      <c r="E482" s="63"/>
      <c r="F482" s="65"/>
      <c r="G482" s="127">
        <f>SUM(G483,G488,G490)</f>
        <v>60878000</v>
      </c>
      <c r="H482" s="155" t="s">
        <v>21</v>
      </c>
      <c r="I482" s="64" t="s">
        <v>868</v>
      </c>
      <c r="J482" s="63"/>
      <c r="K482" s="63"/>
      <c r="L482" s="65"/>
      <c r="M482" s="65">
        <f>SUM(M483,M488,M490)</f>
        <v>45910000</v>
      </c>
      <c r="N482" s="327">
        <f>SUM(N483,N488,N490)</f>
        <v>14968000</v>
      </c>
      <c r="O482" s="207" t="s">
        <v>977</v>
      </c>
      <c r="P482" s="180" t="s">
        <v>505</v>
      </c>
      <c r="Q482" s="180" t="s">
        <v>510</v>
      </c>
      <c r="S482" s="223"/>
    </row>
    <row r="483" spans="1:19" ht="13.2" x14ac:dyDescent="0.25">
      <c r="A483" s="1" t="s">
        <v>397</v>
      </c>
      <c r="B483" s="57" t="s">
        <v>523</v>
      </c>
      <c r="C483" s="58" t="s">
        <v>24</v>
      </c>
      <c r="D483" s="57"/>
      <c r="E483" s="57"/>
      <c r="F483" s="59"/>
      <c r="G483" s="125">
        <f>SUM(G484:G487)</f>
        <v>19750000</v>
      </c>
      <c r="H483" s="153" t="s">
        <v>523</v>
      </c>
      <c r="I483" s="58" t="s">
        <v>24</v>
      </c>
      <c r="J483" s="57"/>
      <c r="K483" s="57"/>
      <c r="L483" s="59"/>
      <c r="M483" s="59">
        <f>SUM(M484:M487)</f>
        <v>17500000</v>
      </c>
      <c r="N483" s="325">
        <f>SUM(N484:N487)</f>
        <v>2250000</v>
      </c>
      <c r="O483" s="207" t="s">
        <v>977</v>
      </c>
      <c r="P483" s="180"/>
      <c r="Q483" s="180"/>
      <c r="R483" s="252" t="s">
        <v>393</v>
      </c>
      <c r="S483" s="223" t="s">
        <v>510</v>
      </c>
    </row>
    <row r="484" spans="1:19" ht="13.2" x14ac:dyDescent="0.25">
      <c r="A484" s="1" t="s">
        <v>398</v>
      </c>
      <c r="B484" s="48"/>
      <c r="C484" s="49" t="s">
        <v>554</v>
      </c>
      <c r="D484" s="48">
        <v>50</v>
      </c>
      <c r="E484" s="48" t="s">
        <v>26</v>
      </c>
      <c r="F484" s="50">
        <v>75000</v>
      </c>
      <c r="G484" s="122">
        <f>ROUNDDOWN(D484*F484,-3)</f>
        <v>3750000</v>
      </c>
      <c r="H484" s="150"/>
      <c r="I484" s="201" t="s">
        <v>554</v>
      </c>
      <c r="J484" s="202">
        <v>20</v>
      </c>
      <c r="K484" s="202" t="s">
        <v>26</v>
      </c>
      <c r="L484" s="204">
        <v>75000</v>
      </c>
      <c r="M484" s="204">
        <f>ROUNDDOWN(J484*L484,-3)</f>
        <v>1500000</v>
      </c>
      <c r="N484" s="376">
        <f>G484-M484</f>
        <v>2250000</v>
      </c>
      <c r="O484" s="187" t="str">
        <f>IF(AND(ISBLANK(H484),N484&lt;&gt;0),"Rev detil","")</f>
        <v>Rev detil</v>
      </c>
      <c r="P484" s="180"/>
      <c r="Q484" s="180"/>
    </row>
    <row r="485" spans="1:19" ht="13.2" x14ac:dyDescent="0.25">
      <c r="A485" s="1" t="s">
        <v>399</v>
      </c>
      <c r="B485" s="48"/>
      <c r="C485" s="49" t="s">
        <v>555</v>
      </c>
      <c r="D485" s="48">
        <v>4</v>
      </c>
      <c r="E485" s="48" t="s">
        <v>120</v>
      </c>
      <c r="F485" s="50">
        <v>1500000</v>
      </c>
      <c r="G485" s="122">
        <f>ROUNDDOWN(D485*F485,-3)</f>
        <v>6000000</v>
      </c>
      <c r="H485" s="150"/>
      <c r="I485" s="49" t="s">
        <v>555</v>
      </c>
      <c r="J485" s="48">
        <v>4</v>
      </c>
      <c r="K485" s="48" t="s">
        <v>120</v>
      </c>
      <c r="L485" s="50">
        <v>1500000</v>
      </c>
      <c r="M485" s="50">
        <f>ROUNDDOWN(J485*L485,-3)</f>
        <v>6000000</v>
      </c>
      <c r="N485" s="247">
        <f>G485-M485</f>
        <v>0</v>
      </c>
      <c r="O485" s="207" t="s">
        <v>977</v>
      </c>
      <c r="P485" s="180"/>
      <c r="Q485" s="180"/>
    </row>
    <row r="486" spans="1:19" ht="13.2" x14ac:dyDescent="0.25">
      <c r="A486" s="1" t="s">
        <v>400</v>
      </c>
      <c r="B486" s="48"/>
      <c r="C486" s="49" t="s">
        <v>556</v>
      </c>
      <c r="D486" s="48">
        <v>4</v>
      </c>
      <c r="E486" s="48" t="s">
        <v>120</v>
      </c>
      <c r="F486" s="50">
        <v>1500000</v>
      </c>
      <c r="G486" s="122">
        <f>ROUNDDOWN(D486*F486,-3)</f>
        <v>6000000</v>
      </c>
      <c r="H486" s="150"/>
      <c r="I486" s="49" t="s">
        <v>556</v>
      </c>
      <c r="J486" s="48">
        <v>4</v>
      </c>
      <c r="K486" s="48" t="s">
        <v>120</v>
      </c>
      <c r="L486" s="50">
        <v>1500000</v>
      </c>
      <c r="M486" s="50">
        <f>ROUNDDOWN(J486*L486,-3)</f>
        <v>6000000</v>
      </c>
      <c r="N486" s="247">
        <f>G486-M486</f>
        <v>0</v>
      </c>
      <c r="O486" s="207" t="s">
        <v>977</v>
      </c>
      <c r="P486" s="180"/>
      <c r="Q486" s="180"/>
    </row>
    <row r="487" spans="1:19" ht="13.2" x14ac:dyDescent="0.25">
      <c r="A487" s="1" t="s">
        <v>401</v>
      </c>
      <c r="B487" s="48"/>
      <c r="C487" s="49" t="s">
        <v>557</v>
      </c>
      <c r="D487" s="48">
        <v>4</v>
      </c>
      <c r="E487" s="48" t="s">
        <v>120</v>
      </c>
      <c r="F487" s="50">
        <v>1000000</v>
      </c>
      <c r="G487" s="122">
        <f>ROUNDDOWN(D487*F487,-3)</f>
        <v>4000000</v>
      </c>
      <c r="H487" s="150"/>
      <c r="I487" s="49" t="s">
        <v>557</v>
      </c>
      <c r="J487" s="48">
        <v>4</v>
      </c>
      <c r="K487" s="48" t="s">
        <v>120</v>
      </c>
      <c r="L487" s="50">
        <v>1000000</v>
      </c>
      <c r="M487" s="50">
        <f>ROUNDDOWN(J487*L487,-3)</f>
        <v>4000000</v>
      </c>
      <c r="N487" s="247">
        <f>G487-M487</f>
        <v>0</v>
      </c>
      <c r="O487" s="207" t="s">
        <v>977</v>
      </c>
      <c r="P487" s="180"/>
      <c r="Q487" s="180"/>
    </row>
    <row r="488" spans="1:19" ht="13.2" x14ac:dyDescent="0.25">
      <c r="A488" s="1" t="s">
        <v>402</v>
      </c>
      <c r="B488" s="51" t="s">
        <v>525</v>
      </c>
      <c r="C488" s="52" t="s">
        <v>35</v>
      </c>
      <c r="D488" s="51"/>
      <c r="E488" s="51"/>
      <c r="F488" s="53"/>
      <c r="G488" s="123">
        <f>G489</f>
        <v>37528000</v>
      </c>
      <c r="H488" s="151" t="s">
        <v>525</v>
      </c>
      <c r="I488" s="52" t="s">
        <v>35</v>
      </c>
      <c r="J488" s="51"/>
      <c r="K488" s="51"/>
      <c r="L488" s="53"/>
      <c r="M488" s="53">
        <f>M489</f>
        <v>24810000</v>
      </c>
      <c r="N488" s="324">
        <f>N489</f>
        <v>12718000</v>
      </c>
      <c r="O488" s="207" t="s">
        <v>977</v>
      </c>
      <c r="P488" s="180"/>
      <c r="Q488" s="180"/>
      <c r="R488" s="252" t="s">
        <v>393</v>
      </c>
      <c r="S488" s="223" t="s">
        <v>510</v>
      </c>
    </row>
    <row r="489" spans="1:19" ht="13.2" x14ac:dyDescent="0.25">
      <c r="A489" s="1" t="s">
        <v>403</v>
      </c>
      <c r="B489" s="48"/>
      <c r="C489" s="49" t="s">
        <v>869</v>
      </c>
      <c r="D489" s="48">
        <v>10</v>
      </c>
      <c r="E489" s="48" t="s">
        <v>26</v>
      </c>
      <c r="F489" s="50">
        <v>3752800</v>
      </c>
      <c r="G489" s="122">
        <f>ROUNDDOWN(D489*F489,-3)</f>
        <v>37528000</v>
      </c>
      <c r="H489" s="150"/>
      <c r="I489" s="201" t="s">
        <v>976</v>
      </c>
      <c r="J489" s="202">
        <v>6</v>
      </c>
      <c r="K489" s="202" t="s">
        <v>26</v>
      </c>
      <c r="L489" s="204">
        <v>4135000</v>
      </c>
      <c r="M489" s="204">
        <f>ROUNDDOWN(J489*L489,-3)</f>
        <v>24810000</v>
      </c>
      <c r="N489" s="376">
        <f>G489-M489</f>
        <v>12718000</v>
      </c>
      <c r="O489" s="187" t="str">
        <f>IF(AND(ISBLANK(H489),N489&lt;&gt;0),"Rev detil","")</f>
        <v>Rev detil</v>
      </c>
      <c r="P489" s="180"/>
      <c r="Q489" s="180"/>
    </row>
    <row r="490" spans="1:19" ht="13.2" x14ac:dyDescent="0.25">
      <c r="A490" s="1" t="s">
        <v>870</v>
      </c>
      <c r="B490" s="45" t="s">
        <v>582</v>
      </c>
      <c r="C490" s="46" t="s">
        <v>80</v>
      </c>
      <c r="D490" s="45"/>
      <c r="E490" s="45"/>
      <c r="F490" s="47"/>
      <c r="G490" s="121">
        <f>G491</f>
        <v>3600000</v>
      </c>
      <c r="H490" s="149" t="s">
        <v>582</v>
      </c>
      <c r="I490" s="46" t="s">
        <v>80</v>
      </c>
      <c r="J490" s="45"/>
      <c r="K490" s="45"/>
      <c r="L490" s="47"/>
      <c r="M490" s="47">
        <f>M491</f>
        <v>3600000</v>
      </c>
      <c r="N490" s="323">
        <f>N491</f>
        <v>0</v>
      </c>
      <c r="O490" s="207" t="s">
        <v>977</v>
      </c>
      <c r="P490" s="180"/>
      <c r="Q490" s="180"/>
      <c r="R490" s="252" t="s">
        <v>393</v>
      </c>
      <c r="S490" s="223" t="s">
        <v>510</v>
      </c>
    </row>
    <row r="491" spans="1:19" ht="13.2" hidden="1" x14ac:dyDescent="0.25">
      <c r="A491" s="1" t="s">
        <v>871</v>
      </c>
      <c r="B491" s="48"/>
      <c r="C491" s="49" t="s">
        <v>872</v>
      </c>
      <c r="D491" s="48">
        <v>24</v>
      </c>
      <c r="E491" s="48" t="s">
        <v>26</v>
      </c>
      <c r="F491" s="50">
        <v>150000</v>
      </c>
      <c r="G491" s="122">
        <f>ROUNDDOWN(D491*F491,-3)</f>
        <v>3600000</v>
      </c>
      <c r="H491" s="150"/>
      <c r="I491" s="49" t="s">
        <v>872</v>
      </c>
      <c r="J491" s="48">
        <v>24</v>
      </c>
      <c r="K491" s="48" t="s">
        <v>26</v>
      </c>
      <c r="L491" s="50">
        <v>150000</v>
      </c>
      <c r="M491" s="50">
        <f>ROUNDDOWN(J491*L491,-3)</f>
        <v>3600000</v>
      </c>
      <c r="N491" s="247">
        <f>G491-M491</f>
        <v>0</v>
      </c>
      <c r="O491" s="178" t="str">
        <f>IF(AND(ISBLANK(H491),N491&lt;&gt;0),"Rev","")</f>
        <v/>
      </c>
      <c r="P491" s="180"/>
      <c r="Q491" s="180"/>
    </row>
    <row r="492" spans="1:19" ht="13.2" x14ac:dyDescent="0.25">
      <c r="A492" s="1" t="s">
        <v>404</v>
      </c>
      <c r="B492" s="63" t="s">
        <v>38</v>
      </c>
      <c r="C492" s="64" t="s">
        <v>873</v>
      </c>
      <c r="D492" s="63"/>
      <c r="E492" s="63"/>
      <c r="F492" s="65"/>
      <c r="G492" s="127">
        <f>SUM(G493,G498,G500)</f>
        <v>52320000</v>
      </c>
      <c r="H492" s="155" t="s">
        <v>38</v>
      </c>
      <c r="I492" s="64" t="s">
        <v>873</v>
      </c>
      <c r="J492" s="63"/>
      <c r="K492" s="63"/>
      <c r="L492" s="65"/>
      <c r="M492" s="65">
        <f>SUM(M493,M498,M500)</f>
        <v>44950000</v>
      </c>
      <c r="N492" s="327">
        <f>SUM(N493,N498,N500)</f>
        <v>7370000</v>
      </c>
      <c r="O492" s="207" t="s">
        <v>977</v>
      </c>
      <c r="P492" s="180" t="s">
        <v>505</v>
      </c>
      <c r="Q492" s="180" t="s">
        <v>510</v>
      </c>
      <c r="S492" s="223"/>
    </row>
    <row r="493" spans="1:19" ht="13.2" x14ac:dyDescent="0.25">
      <c r="A493" s="1" t="s">
        <v>405</v>
      </c>
      <c r="B493" s="57" t="s">
        <v>523</v>
      </c>
      <c r="C493" s="58" t="s">
        <v>24</v>
      </c>
      <c r="D493" s="57"/>
      <c r="E493" s="57"/>
      <c r="F493" s="59"/>
      <c r="G493" s="125">
        <f>SUM(G494:G497)</f>
        <v>19000000</v>
      </c>
      <c r="H493" s="153" t="s">
        <v>523</v>
      </c>
      <c r="I493" s="58" t="s">
        <v>24</v>
      </c>
      <c r="J493" s="57"/>
      <c r="K493" s="57"/>
      <c r="L493" s="59"/>
      <c r="M493" s="59">
        <f>SUM(M494:M497)</f>
        <v>17500000</v>
      </c>
      <c r="N493" s="325">
        <f>SUM(N494:N497)</f>
        <v>1500000</v>
      </c>
      <c r="O493" s="207" t="s">
        <v>977</v>
      </c>
      <c r="P493" s="180"/>
      <c r="Q493" s="180"/>
      <c r="R493" s="252" t="s">
        <v>393</v>
      </c>
      <c r="S493" s="223" t="s">
        <v>510</v>
      </c>
    </row>
    <row r="494" spans="1:19" ht="13.2" x14ac:dyDescent="0.25">
      <c r="A494" s="1" t="s">
        <v>406</v>
      </c>
      <c r="B494" s="48"/>
      <c r="C494" s="49" t="s">
        <v>554</v>
      </c>
      <c r="D494" s="48">
        <v>40</v>
      </c>
      <c r="E494" s="48" t="s">
        <v>26</v>
      </c>
      <c r="F494" s="50">
        <v>75000</v>
      </c>
      <c r="G494" s="122">
        <f>ROUNDDOWN(D494*F494,-3)</f>
        <v>3000000</v>
      </c>
      <c r="H494" s="150"/>
      <c r="I494" s="201" t="s">
        <v>554</v>
      </c>
      <c r="J494" s="202">
        <v>20</v>
      </c>
      <c r="K494" s="202" t="s">
        <v>26</v>
      </c>
      <c r="L494" s="204">
        <v>75000</v>
      </c>
      <c r="M494" s="204">
        <f>ROUNDDOWN(J494*L494,-3)</f>
        <v>1500000</v>
      </c>
      <c r="N494" s="376">
        <f>G494-M494</f>
        <v>1500000</v>
      </c>
      <c r="O494" s="178" t="str">
        <f>IF(AND(ISBLANK(H494),N494&lt;&gt;0),"Rev","")</f>
        <v>Rev</v>
      </c>
      <c r="P494" s="180"/>
      <c r="Q494" s="180"/>
    </row>
    <row r="495" spans="1:19" ht="13.2" hidden="1" x14ac:dyDescent="0.25">
      <c r="A495" s="1" t="s">
        <v>407</v>
      </c>
      <c r="B495" s="48"/>
      <c r="C495" s="49" t="s">
        <v>555</v>
      </c>
      <c r="D495" s="48">
        <v>4</v>
      </c>
      <c r="E495" s="48" t="s">
        <v>120</v>
      </c>
      <c r="F495" s="50">
        <v>1500000</v>
      </c>
      <c r="G495" s="122">
        <f>ROUNDDOWN(D495*F495,-3)</f>
        <v>6000000</v>
      </c>
      <c r="H495" s="150"/>
      <c r="I495" s="49" t="s">
        <v>555</v>
      </c>
      <c r="J495" s="48">
        <v>4</v>
      </c>
      <c r="K495" s="48" t="s">
        <v>120</v>
      </c>
      <c r="L495" s="50">
        <v>1500000</v>
      </c>
      <c r="M495" s="50">
        <f>ROUNDDOWN(J495*L495,-3)</f>
        <v>6000000</v>
      </c>
      <c r="N495" s="247">
        <f>G495-M495</f>
        <v>0</v>
      </c>
      <c r="O495" s="178" t="str">
        <f>IF(AND(ISBLANK(H495),N495&lt;&gt;0),"Rev","")</f>
        <v/>
      </c>
      <c r="P495" s="180"/>
      <c r="Q495" s="180"/>
    </row>
    <row r="496" spans="1:19" ht="13.2" hidden="1" x14ac:dyDescent="0.25">
      <c r="A496" s="1" t="s">
        <v>874</v>
      </c>
      <c r="B496" s="48"/>
      <c r="C496" s="49" t="s">
        <v>556</v>
      </c>
      <c r="D496" s="48">
        <v>4</v>
      </c>
      <c r="E496" s="48" t="s">
        <v>120</v>
      </c>
      <c r="F496" s="50">
        <v>1500000</v>
      </c>
      <c r="G496" s="122">
        <f>ROUNDDOWN(D496*F496,-3)</f>
        <v>6000000</v>
      </c>
      <c r="H496" s="150"/>
      <c r="I496" s="49" t="s">
        <v>556</v>
      </c>
      <c r="J496" s="48">
        <v>4</v>
      </c>
      <c r="K496" s="48" t="s">
        <v>120</v>
      </c>
      <c r="L496" s="50">
        <v>1500000</v>
      </c>
      <c r="M496" s="50">
        <f>ROUNDDOWN(J496*L496,-3)</f>
        <v>6000000</v>
      </c>
      <c r="N496" s="247">
        <f>G496-M496</f>
        <v>0</v>
      </c>
      <c r="O496" s="178" t="str">
        <f>IF(AND(ISBLANK(H496),N496&lt;&gt;0),"Rev","")</f>
        <v/>
      </c>
      <c r="P496" s="180"/>
      <c r="Q496" s="180"/>
    </row>
    <row r="497" spans="1:19" ht="13.2" hidden="1" x14ac:dyDescent="0.25">
      <c r="A497" s="1" t="s">
        <v>875</v>
      </c>
      <c r="B497" s="48"/>
      <c r="C497" s="49" t="s">
        <v>557</v>
      </c>
      <c r="D497" s="48">
        <v>4</v>
      </c>
      <c r="E497" s="48" t="s">
        <v>120</v>
      </c>
      <c r="F497" s="50">
        <v>1000000</v>
      </c>
      <c r="G497" s="122">
        <f>ROUNDDOWN(D497*F497,-3)</f>
        <v>4000000</v>
      </c>
      <c r="H497" s="150"/>
      <c r="I497" s="49" t="s">
        <v>557</v>
      </c>
      <c r="J497" s="48">
        <v>4</v>
      </c>
      <c r="K497" s="48" t="s">
        <v>120</v>
      </c>
      <c r="L497" s="50">
        <v>1000000</v>
      </c>
      <c r="M497" s="50">
        <f>ROUNDDOWN(J497*L497,-3)</f>
        <v>4000000</v>
      </c>
      <c r="N497" s="247">
        <f>G497-M497</f>
        <v>0</v>
      </c>
      <c r="O497" s="178" t="str">
        <f>IF(AND(ISBLANK(H497),N497&lt;&gt;0),"Rev","")</f>
        <v/>
      </c>
      <c r="P497" s="180"/>
      <c r="Q497" s="180"/>
    </row>
    <row r="498" spans="1:19" ht="13.2" x14ac:dyDescent="0.25">
      <c r="A498" s="1" t="s">
        <v>408</v>
      </c>
      <c r="B498" s="45" t="s">
        <v>525</v>
      </c>
      <c r="C498" s="46" t="s">
        <v>35</v>
      </c>
      <c r="D498" s="45"/>
      <c r="E498" s="45"/>
      <c r="F498" s="47"/>
      <c r="G498" s="121">
        <f>G499</f>
        <v>32120000</v>
      </c>
      <c r="H498" s="149" t="s">
        <v>525</v>
      </c>
      <c r="I498" s="46" t="s">
        <v>35</v>
      </c>
      <c r="J498" s="45"/>
      <c r="K498" s="45"/>
      <c r="L498" s="47"/>
      <c r="M498" s="47">
        <f>M499</f>
        <v>26250000</v>
      </c>
      <c r="N498" s="323">
        <f>N499</f>
        <v>5870000</v>
      </c>
      <c r="O498" s="207" t="s">
        <v>977</v>
      </c>
      <c r="P498" s="180"/>
      <c r="Q498" s="180"/>
      <c r="R498" s="252" t="s">
        <v>393</v>
      </c>
      <c r="S498" s="223" t="s">
        <v>510</v>
      </c>
    </row>
    <row r="499" spans="1:19" ht="13.2" x14ac:dyDescent="0.25">
      <c r="A499" s="1" t="s">
        <v>409</v>
      </c>
      <c r="B499" s="48"/>
      <c r="C499" s="49" t="s">
        <v>876</v>
      </c>
      <c r="D499" s="48">
        <v>10</v>
      </c>
      <c r="E499" s="48" t="s">
        <v>26</v>
      </c>
      <c r="F499" s="50">
        <v>3212000</v>
      </c>
      <c r="G499" s="122">
        <f>ROUNDDOWN(D499*F499,-3)</f>
        <v>32120000</v>
      </c>
      <c r="H499" s="150"/>
      <c r="I499" s="201" t="s">
        <v>1033</v>
      </c>
      <c r="J499" s="202">
        <v>15</v>
      </c>
      <c r="K499" s="202" t="s">
        <v>26</v>
      </c>
      <c r="L499" s="204">
        <v>1750000</v>
      </c>
      <c r="M499" s="204">
        <f>ROUNDDOWN(J499*L499,-3)</f>
        <v>26250000</v>
      </c>
      <c r="N499" s="376">
        <f>G499-M499</f>
        <v>5870000</v>
      </c>
      <c r="O499" s="187" t="str">
        <f>IF(AND(ISBLANK(H499),N499&lt;&gt;0),"Rev detil","")</f>
        <v>Rev detil</v>
      </c>
      <c r="P499" s="180"/>
      <c r="Q499" s="180"/>
    </row>
    <row r="500" spans="1:19" ht="13.2" x14ac:dyDescent="0.25">
      <c r="A500" s="1" t="s">
        <v>877</v>
      </c>
      <c r="B500" s="57" t="s">
        <v>582</v>
      </c>
      <c r="C500" s="58" t="s">
        <v>80</v>
      </c>
      <c r="D500" s="57"/>
      <c r="E500" s="57"/>
      <c r="F500" s="59"/>
      <c r="G500" s="125">
        <f>G501</f>
        <v>1200000</v>
      </c>
      <c r="H500" s="153" t="s">
        <v>582</v>
      </c>
      <c r="I500" s="58" t="s">
        <v>80</v>
      </c>
      <c r="J500" s="57"/>
      <c r="K500" s="57"/>
      <c r="L500" s="59"/>
      <c r="M500" s="59">
        <f>M501</f>
        <v>1200000</v>
      </c>
      <c r="N500" s="325">
        <f>N501</f>
        <v>0</v>
      </c>
      <c r="O500" s="207" t="s">
        <v>977</v>
      </c>
      <c r="P500" s="180"/>
      <c r="Q500" s="180"/>
      <c r="R500" s="252" t="s">
        <v>393</v>
      </c>
      <c r="S500" s="223" t="s">
        <v>510</v>
      </c>
    </row>
    <row r="501" spans="1:19" ht="13.2" hidden="1" x14ac:dyDescent="0.25">
      <c r="A501" s="1" t="s">
        <v>878</v>
      </c>
      <c r="B501" s="48"/>
      <c r="C501" s="49" t="s">
        <v>872</v>
      </c>
      <c r="D501" s="48">
        <v>8</v>
      </c>
      <c r="E501" s="48" t="s">
        <v>26</v>
      </c>
      <c r="F501" s="50">
        <v>150000</v>
      </c>
      <c r="G501" s="122">
        <f>ROUNDDOWN(D501*F501,-3)</f>
        <v>1200000</v>
      </c>
      <c r="H501" s="150"/>
      <c r="I501" s="49" t="s">
        <v>872</v>
      </c>
      <c r="J501" s="48">
        <v>8</v>
      </c>
      <c r="K501" s="48" t="s">
        <v>26</v>
      </c>
      <c r="L501" s="50">
        <v>150000</v>
      </c>
      <c r="M501" s="50">
        <f>ROUNDDOWN(J501*L501,-3)</f>
        <v>1200000</v>
      </c>
      <c r="N501" s="247">
        <f>G501-M501</f>
        <v>0</v>
      </c>
      <c r="O501" s="178" t="str">
        <f>IF(AND(ISBLANK(H501),N501&lt;&gt;0),"Rev","")</f>
        <v/>
      </c>
      <c r="P501" s="180"/>
      <c r="Q501" s="180"/>
    </row>
    <row r="502" spans="1:19" ht="13.2" x14ac:dyDescent="0.25">
      <c r="A502" s="1" t="s">
        <v>410</v>
      </c>
      <c r="B502" s="63" t="s">
        <v>91</v>
      </c>
      <c r="C502" s="64" t="s">
        <v>426</v>
      </c>
      <c r="D502" s="63"/>
      <c r="E502" s="63"/>
      <c r="F502" s="65"/>
      <c r="G502" s="127">
        <f>SUM(G503,G509,G511)</f>
        <v>70870000</v>
      </c>
      <c r="H502" s="155" t="s">
        <v>91</v>
      </c>
      <c r="I502" s="64" t="s">
        <v>426</v>
      </c>
      <c r="J502" s="63"/>
      <c r="K502" s="63"/>
      <c r="L502" s="65"/>
      <c r="M502" s="65">
        <f>SUM(M503,M509,M511)</f>
        <v>73550000</v>
      </c>
      <c r="N502" s="355">
        <f>SUM(N503,N509,N511)</f>
        <v>-2680000</v>
      </c>
      <c r="O502" s="207" t="s">
        <v>977</v>
      </c>
      <c r="P502" s="180" t="s">
        <v>505</v>
      </c>
      <c r="Q502" s="180" t="s">
        <v>510</v>
      </c>
      <c r="S502" s="223"/>
    </row>
    <row r="503" spans="1:19" ht="13.2" x14ac:dyDescent="0.25">
      <c r="A503" s="1" t="s">
        <v>411</v>
      </c>
      <c r="B503" s="51" t="s">
        <v>523</v>
      </c>
      <c r="C503" s="52" t="s">
        <v>24</v>
      </c>
      <c r="D503" s="51"/>
      <c r="E503" s="51"/>
      <c r="F503" s="53"/>
      <c r="G503" s="123">
        <f>SUM(G504:G508)</f>
        <v>28750000</v>
      </c>
      <c r="H503" s="151" t="s">
        <v>523</v>
      </c>
      <c r="I503" s="52" t="s">
        <v>24</v>
      </c>
      <c r="J503" s="51"/>
      <c r="K503" s="51"/>
      <c r="L503" s="53"/>
      <c r="M503" s="53">
        <f>SUM(M504:M508)</f>
        <v>28000000</v>
      </c>
      <c r="N503" s="324">
        <f>SUM(N504:N508)</f>
        <v>750000</v>
      </c>
      <c r="O503" s="207" t="s">
        <v>977</v>
      </c>
      <c r="P503" s="180"/>
      <c r="Q503" s="180"/>
      <c r="R503" s="252" t="s">
        <v>393</v>
      </c>
      <c r="S503" s="223" t="s">
        <v>510</v>
      </c>
    </row>
    <row r="504" spans="1:19" ht="13.2" x14ac:dyDescent="0.25">
      <c r="A504" s="1" t="s">
        <v>412</v>
      </c>
      <c r="B504" s="48"/>
      <c r="C504" s="49" t="s">
        <v>554</v>
      </c>
      <c r="D504" s="48">
        <v>50</v>
      </c>
      <c r="E504" s="48" t="s">
        <v>26</v>
      </c>
      <c r="F504" s="50">
        <v>75000</v>
      </c>
      <c r="G504" s="122">
        <f>ROUNDDOWN(D504*F504,-3)</f>
        <v>3750000</v>
      </c>
      <c r="H504" s="150"/>
      <c r="I504" s="201" t="s">
        <v>554</v>
      </c>
      <c r="J504" s="202">
        <v>40</v>
      </c>
      <c r="K504" s="202" t="s">
        <v>26</v>
      </c>
      <c r="L504" s="204">
        <v>75000</v>
      </c>
      <c r="M504" s="204">
        <f>ROUNDDOWN(J504*L504,-3)</f>
        <v>3000000</v>
      </c>
      <c r="N504" s="376">
        <f>G504-M504</f>
        <v>750000</v>
      </c>
      <c r="O504" s="178" t="str">
        <f>IF(AND(ISBLANK(H504),N504&lt;&gt;0),"Rev","")</f>
        <v>Rev</v>
      </c>
      <c r="P504" s="180"/>
      <c r="Q504" s="180"/>
    </row>
    <row r="505" spans="1:19" ht="13.2" hidden="1" x14ac:dyDescent="0.25">
      <c r="A505" s="1" t="s">
        <v>413</v>
      </c>
      <c r="B505" s="48"/>
      <c r="C505" s="49" t="s">
        <v>879</v>
      </c>
      <c r="D505" s="48">
        <v>6</v>
      </c>
      <c r="E505" s="48" t="s">
        <v>59</v>
      </c>
      <c r="F505" s="50">
        <v>1500000</v>
      </c>
      <c r="G505" s="122">
        <f>ROUNDDOWN(D505*F505,-3)</f>
        <v>9000000</v>
      </c>
      <c r="H505" s="150"/>
      <c r="I505" s="49" t="s">
        <v>879</v>
      </c>
      <c r="J505" s="48">
        <v>6</v>
      </c>
      <c r="K505" s="48" t="s">
        <v>120</v>
      </c>
      <c r="L505" s="50">
        <v>1500000</v>
      </c>
      <c r="M505" s="50">
        <f>ROUNDDOWN(J505*L505,-3)</f>
        <v>9000000</v>
      </c>
      <c r="N505" s="247">
        <f>G505-M505</f>
        <v>0</v>
      </c>
      <c r="O505" s="178" t="str">
        <f>IF(AND(ISBLANK(H505),N505&lt;&gt;0),"Rev","")</f>
        <v/>
      </c>
      <c r="P505" s="180"/>
      <c r="Q505" s="180"/>
    </row>
    <row r="506" spans="1:19" ht="13.2" hidden="1" x14ac:dyDescent="0.25">
      <c r="A506" s="1" t="s">
        <v>880</v>
      </c>
      <c r="B506" s="48"/>
      <c r="C506" s="49" t="s">
        <v>881</v>
      </c>
      <c r="D506" s="48">
        <v>4</v>
      </c>
      <c r="E506" s="48" t="s">
        <v>120</v>
      </c>
      <c r="F506" s="50">
        <v>1500000</v>
      </c>
      <c r="G506" s="122">
        <f>ROUNDDOWN(D506*F506,-3)</f>
        <v>6000000</v>
      </c>
      <c r="H506" s="150"/>
      <c r="I506" s="49" t="s">
        <v>881</v>
      </c>
      <c r="J506" s="48">
        <v>4</v>
      </c>
      <c r="K506" s="48" t="s">
        <v>120</v>
      </c>
      <c r="L506" s="50">
        <v>1500000</v>
      </c>
      <c r="M506" s="50">
        <f>ROUNDDOWN(J506*L506,-3)</f>
        <v>6000000</v>
      </c>
      <c r="N506" s="247">
        <f>G506-M506</f>
        <v>0</v>
      </c>
      <c r="O506" s="178" t="str">
        <f>IF(AND(ISBLANK(H506),N506&lt;&gt;0),"Rev","")</f>
        <v/>
      </c>
      <c r="P506" s="180"/>
      <c r="Q506" s="180"/>
    </row>
    <row r="507" spans="1:19" ht="13.2" hidden="1" x14ac:dyDescent="0.25">
      <c r="A507" s="1" t="s">
        <v>882</v>
      </c>
      <c r="B507" s="48"/>
      <c r="C507" s="49" t="s">
        <v>883</v>
      </c>
      <c r="D507" s="48">
        <v>4</v>
      </c>
      <c r="E507" s="48" t="s">
        <v>120</v>
      </c>
      <c r="F507" s="50">
        <v>1500000</v>
      </c>
      <c r="G507" s="122">
        <f>ROUNDDOWN(D507*F507,-3)</f>
        <v>6000000</v>
      </c>
      <c r="H507" s="150"/>
      <c r="I507" s="49" t="s">
        <v>883</v>
      </c>
      <c r="J507" s="48">
        <v>4</v>
      </c>
      <c r="K507" s="48" t="s">
        <v>120</v>
      </c>
      <c r="L507" s="50">
        <v>1500000</v>
      </c>
      <c r="M507" s="50">
        <f>ROUNDDOWN(J507*L507,-3)</f>
        <v>6000000</v>
      </c>
      <c r="N507" s="247">
        <f>G507-M507</f>
        <v>0</v>
      </c>
      <c r="O507" s="178" t="str">
        <f>IF(AND(ISBLANK(H507),N507&lt;&gt;0),"Rev","")</f>
        <v/>
      </c>
      <c r="P507" s="180"/>
      <c r="Q507" s="180"/>
    </row>
    <row r="508" spans="1:19" ht="13.2" hidden="1" x14ac:dyDescent="0.25">
      <c r="A508" s="1" t="s">
        <v>884</v>
      </c>
      <c r="B508" s="48"/>
      <c r="C508" s="49" t="s">
        <v>885</v>
      </c>
      <c r="D508" s="48">
        <v>4</v>
      </c>
      <c r="E508" s="48" t="s">
        <v>120</v>
      </c>
      <c r="F508" s="50">
        <v>1000000</v>
      </c>
      <c r="G508" s="122">
        <f>ROUNDDOWN(D508*F508,-3)</f>
        <v>4000000</v>
      </c>
      <c r="H508" s="150"/>
      <c r="I508" s="49" t="s">
        <v>885</v>
      </c>
      <c r="J508" s="48">
        <v>4</v>
      </c>
      <c r="K508" s="48" t="s">
        <v>120</v>
      </c>
      <c r="L508" s="50">
        <v>1000000</v>
      </c>
      <c r="M508" s="50">
        <f>ROUNDDOWN(J508*L508,-3)</f>
        <v>4000000</v>
      </c>
      <c r="N508" s="247">
        <f>G508-M508</f>
        <v>0</v>
      </c>
      <c r="O508" s="178" t="str">
        <f>IF(AND(ISBLANK(H508),N508&lt;&gt;0),"Rev","")</f>
        <v/>
      </c>
      <c r="P508" s="180"/>
      <c r="Q508" s="180"/>
    </row>
    <row r="509" spans="1:19" ht="13.2" x14ac:dyDescent="0.25">
      <c r="A509" s="1" t="s">
        <v>886</v>
      </c>
      <c r="B509" s="51" t="s">
        <v>525</v>
      </c>
      <c r="C509" s="52" t="s">
        <v>35</v>
      </c>
      <c r="D509" s="51"/>
      <c r="E509" s="51"/>
      <c r="F509" s="53"/>
      <c r="G509" s="123">
        <f>G510</f>
        <v>40320000</v>
      </c>
      <c r="H509" s="151" t="s">
        <v>525</v>
      </c>
      <c r="I509" s="52" t="s">
        <v>35</v>
      </c>
      <c r="J509" s="51"/>
      <c r="K509" s="51"/>
      <c r="L509" s="53"/>
      <c r="M509" s="53">
        <f>M510</f>
        <v>43750000</v>
      </c>
      <c r="N509" s="352">
        <f>N510</f>
        <v>-3430000</v>
      </c>
      <c r="O509" s="207" t="s">
        <v>977</v>
      </c>
      <c r="P509" s="180"/>
      <c r="Q509" s="180"/>
      <c r="R509" s="252" t="s">
        <v>393</v>
      </c>
      <c r="S509" s="223" t="s">
        <v>510</v>
      </c>
    </row>
    <row r="510" spans="1:19" ht="26.4" x14ac:dyDescent="0.25">
      <c r="A510" s="1" t="s">
        <v>887</v>
      </c>
      <c r="B510" s="48"/>
      <c r="C510" s="49" t="s">
        <v>888</v>
      </c>
      <c r="D510" s="48">
        <v>10</v>
      </c>
      <c r="E510" s="48" t="s">
        <v>26</v>
      </c>
      <c r="F510" s="50">
        <v>4032000</v>
      </c>
      <c r="G510" s="122">
        <f>ROUNDDOWN(D510*F510,-3)</f>
        <v>40320000</v>
      </c>
      <c r="H510" s="150"/>
      <c r="I510" s="201" t="s">
        <v>888</v>
      </c>
      <c r="J510" s="202">
        <v>25</v>
      </c>
      <c r="K510" s="202" t="s">
        <v>26</v>
      </c>
      <c r="L510" s="204">
        <v>1750000</v>
      </c>
      <c r="M510" s="204">
        <f>ROUNDDOWN(J510*L510,-3)</f>
        <v>43750000</v>
      </c>
      <c r="N510" s="375">
        <f>G510-M510</f>
        <v>-3430000</v>
      </c>
      <c r="O510" s="187" t="str">
        <f>IF(AND(ISBLANK(H510),N510&lt;&gt;0),"Rev detil","")</f>
        <v>Rev detil</v>
      </c>
      <c r="P510" s="180"/>
      <c r="Q510" s="180"/>
    </row>
    <row r="511" spans="1:19" ht="13.2" x14ac:dyDescent="0.25">
      <c r="A511" s="1" t="s">
        <v>889</v>
      </c>
      <c r="B511" s="51" t="s">
        <v>582</v>
      </c>
      <c r="C511" s="52" t="s">
        <v>80</v>
      </c>
      <c r="D511" s="51"/>
      <c r="E511" s="51"/>
      <c r="F511" s="53"/>
      <c r="G511" s="123">
        <f>G512</f>
        <v>1800000</v>
      </c>
      <c r="H511" s="151" t="s">
        <v>582</v>
      </c>
      <c r="I511" s="52" t="s">
        <v>80</v>
      </c>
      <c r="J511" s="51"/>
      <c r="K511" s="51"/>
      <c r="L511" s="53"/>
      <c r="M511" s="53">
        <f>M512</f>
        <v>1800000</v>
      </c>
      <c r="N511" s="324">
        <f>N512</f>
        <v>0</v>
      </c>
      <c r="O511" s="207" t="s">
        <v>977</v>
      </c>
      <c r="P511" s="180"/>
      <c r="Q511" s="180"/>
      <c r="R511" s="252" t="s">
        <v>393</v>
      </c>
      <c r="S511" s="223" t="s">
        <v>510</v>
      </c>
    </row>
    <row r="512" spans="1:19" ht="13.2" hidden="1" x14ac:dyDescent="0.25">
      <c r="A512" s="1" t="s">
        <v>890</v>
      </c>
      <c r="B512" s="48"/>
      <c r="C512" s="49" t="s">
        <v>872</v>
      </c>
      <c r="D512" s="48">
        <v>12</v>
      </c>
      <c r="E512" s="48" t="s">
        <v>26</v>
      </c>
      <c r="F512" s="50">
        <v>150000</v>
      </c>
      <c r="G512" s="122">
        <f>ROUNDDOWN(D512*F512,-3)</f>
        <v>1800000</v>
      </c>
      <c r="H512" s="150"/>
      <c r="I512" s="49" t="s">
        <v>872</v>
      </c>
      <c r="J512" s="48">
        <v>12</v>
      </c>
      <c r="K512" s="48" t="s">
        <v>26</v>
      </c>
      <c r="L512" s="50">
        <v>150000</v>
      </c>
      <c r="M512" s="50">
        <f>ROUNDDOWN(J512*L512,-3)</f>
        <v>1800000</v>
      </c>
      <c r="N512" s="247">
        <f>G512-M512</f>
        <v>0</v>
      </c>
      <c r="O512" s="178" t="str">
        <f>IF(AND(ISBLANK(H512),N512&lt;&gt;0),"Rev","")</f>
        <v/>
      </c>
      <c r="P512" s="180"/>
      <c r="Q512" s="180"/>
    </row>
    <row r="513" spans="1:19" ht="13.2" x14ac:dyDescent="0.25">
      <c r="A513" s="1" t="s">
        <v>414</v>
      </c>
      <c r="B513" s="54" t="s">
        <v>167</v>
      </c>
      <c r="C513" s="55" t="s">
        <v>891</v>
      </c>
      <c r="D513" s="54"/>
      <c r="E513" s="54"/>
      <c r="F513" s="56"/>
      <c r="G513" s="124">
        <f>SUM(G514,G519,G521)</f>
        <v>51379000</v>
      </c>
      <c r="H513" s="152" t="s">
        <v>167</v>
      </c>
      <c r="I513" s="55" t="s">
        <v>891</v>
      </c>
      <c r="J513" s="54"/>
      <c r="K513" s="54"/>
      <c r="L513" s="56"/>
      <c r="M513" s="56">
        <f>SUM(M514,M519,M521)</f>
        <v>61758000</v>
      </c>
      <c r="N513" s="351">
        <f>SUM(N514,N519,N521)</f>
        <v>-10379000</v>
      </c>
      <c r="O513" s="207" t="s">
        <v>977</v>
      </c>
      <c r="P513" s="180" t="s">
        <v>505</v>
      </c>
      <c r="Q513" s="180" t="s">
        <v>510</v>
      </c>
      <c r="S513" s="223"/>
    </row>
    <row r="514" spans="1:19" ht="13.2" x14ac:dyDescent="0.25">
      <c r="A514" s="1" t="s">
        <v>415</v>
      </c>
      <c r="B514" s="51" t="s">
        <v>523</v>
      </c>
      <c r="C514" s="52" t="s">
        <v>24</v>
      </c>
      <c r="D514" s="51"/>
      <c r="E514" s="51"/>
      <c r="F514" s="53"/>
      <c r="G514" s="123">
        <f>SUM(G515:G518)</f>
        <v>28500000</v>
      </c>
      <c r="H514" s="151" t="s">
        <v>523</v>
      </c>
      <c r="I514" s="52" t="s">
        <v>24</v>
      </c>
      <c r="J514" s="51"/>
      <c r="K514" s="51"/>
      <c r="L514" s="53"/>
      <c r="M514" s="53">
        <f>SUM(M515:M518)</f>
        <v>17500000</v>
      </c>
      <c r="N514" s="324">
        <f>SUM(N515:N518)</f>
        <v>11000000</v>
      </c>
      <c r="O514" s="207" t="s">
        <v>977</v>
      </c>
      <c r="P514" s="180"/>
      <c r="Q514" s="180"/>
      <c r="R514" s="252" t="s">
        <v>393</v>
      </c>
      <c r="S514" s="223" t="s">
        <v>510</v>
      </c>
    </row>
    <row r="515" spans="1:19" ht="13.2" x14ac:dyDescent="0.25">
      <c r="A515" s="22" t="s">
        <v>416</v>
      </c>
      <c r="B515" s="48"/>
      <c r="C515" s="49" t="s">
        <v>554</v>
      </c>
      <c r="D515" s="48">
        <v>60</v>
      </c>
      <c r="E515" s="48" t="s">
        <v>26</v>
      </c>
      <c r="F515" s="50">
        <v>75000</v>
      </c>
      <c r="G515" s="122">
        <f>ROUNDDOWN(D515*F515,-3)</f>
        <v>4500000</v>
      </c>
      <c r="H515" s="150"/>
      <c r="I515" s="201" t="s">
        <v>554</v>
      </c>
      <c r="J515" s="202">
        <v>20</v>
      </c>
      <c r="K515" s="202" t="s">
        <v>26</v>
      </c>
      <c r="L515" s="204">
        <v>75000</v>
      </c>
      <c r="M515" s="204">
        <f>ROUNDDOWN(J515*L515,-3)</f>
        <v>1500000</v>
      </c>
      <c r="N515" s="376">
        <f>G515-M515</f>
        <v>3000000</v>
      </c>
      <c r="O515" s="187" t="str">
        <f>IF(AND(ISBLANK(H515),N515&lt;&gt;0),"Rev detil","")</f>
        <v>Rev detil</v>
      </c>
      <c r="P515" s="180"/>
      <c r="Q515" s="180"/>
    </row>
    <row r="516" spans="1:19" ht="13.2" x14ac:dyDescent="0.25">
      <c r="A516" s="22" t="s">
        <v>417</v>
      </c>
      <c r="B516" s="48"/>
      <c r="C516" s="49" t="s">
        <v>892</v>
      </c>
      <c r="D516" s="48">
        <v>6</v>
      </c>
      <c r="E516" s="48" t="s">
        <v>120</v>
      </c>
      <c r="F516" s="50">
        <v>1500000</v>
      </c>
      <c r="G516" s="122">
        <f>ROUNDDOWN(D516*F516,-3)</f>
        <v>9000000</v>
      </c>
      <c r="H516" s="150"/>
      <c r="I516" s="201" t="s">
        <v>892</v>
      </c>
      <c r="J516" s="202">
        <v>4</v>
      </c>
      <c r="K516" s="202" t="s">
        <v>120</v>
      </c>
      <c r="L516" s="204">
        <v>1500000</v>
      </c>
      <c r="M516" s="204">
        <f>ROUNDDOWN(J516*L516,-3)</f>
        <v>6000000</v>
      </c>
      <c r="N516" s="376">
        <f>G516-M516</f>
        <v>3000000</v>
      </c>
      <c r="O516" s="187" t="str">
        <f>IF(AND(ISBLANK(H516),N516&lt;&gt;0),"Rev detil","")</f>
        <v>Rev detil</v>
      </c>
      <c r="P516" s="180"/>
      <c r="Q516" s="180"/>
    </row>
    <row r="517" spans="1:19" ht="13.2" x14ac:dyDescent="0.25">
      <c r="A517" s="22" t="s">
        <v>418</v>
      </c>
      <c r="B517" s="48"/>
      <c r="C517" s="49" t="s">
        <v>556</v>
      </c>
      <c r="D517" s="48">
        <v>6</v>
      </c>
      <c r="E517" s="48" t="s">
        <v>120</v>
      </c>
      <c r="F517" s="50">
        <v>1500000</v>
      </c>
      <c r="G517" s="122">
        <f>ROUNDDOWN(D517*F517,-3)</f>
        <v>9000000</v>
      </c>
      <c r="H517" s="150"/>
      <c r="I517" s="201" t="s">
        <v>556</v>
      </c>
      <c r="J517" s="202">
        <v>4</v>
      </c>
      <c r="K517" s="202" t="s">
        <v>120</v>
      </c>
      <c r="L517" s="204">
        <v>1500000</v>
      </c>
      <c r="M517" s="204">
        <f>ROUNDDOWN(J517*L517,-3)</f>
        <v>6000000</v>
      </c>
      <c r="N517" s="376">
        <f>G517-M517</f>
        <v>3000000</v>
      </c>
      <c r="O517" s="187" t="str">
        <f>IF(AND(ISBLANK(H517),N517&lt;&gt;0),"Rev detil","")</f>
        <v>Rev detil</v>
      </c>
      <c r="P517" s="180"/>
      <c r="Q517" s="180"/>
    </row>
    <row r="518" spans="1:19" ht="13.2" x14ac:dyDescent="0.25">
      <c r="A518" s="22" t="s">
        <v>893</v>
      </c>
      <c r="B518" s="48"/>
      <c r="C518" s="49" t="s">
        <v>557</v>
      </c>
      <c r="D518" s="48">
        <v>6</v>
      </c>
      <c r="E518" s="48" t="s">
        <v>120</v>
      </c>
      <c r="F518" s="50">
        <v>1000000</v>
      </c>
      <c r="G518" s="122">
        <f>ROUNDDOWN(D518*F518,-3)</f>
        <v>6000000</v>
      </c>
      <c r="H518" s="150"/>
      <c r="I518" s="201" t="s">
        <v>557</v>
      </c>
      <c r="J518" s="202">
        <v>4</v>
      </c>
      <c r="K518" s="202" t="s">
        <v>120</v>
      </c>
      <c r="L518" s="204">
        <v>1000000</v>
      </c>
      <c r="M518" s="204">
        <f>ROUNDDOWN(J518*L518,-3)</f>
        <v>4000000</v>
      </c>
      <c r="N518" s="376">
        <f>G518-M518</f>
        <v>2000000</v>
      </c>
      <c r="O518" s="187" t="str">
        <f>IF(AND(ISBLANK(H518),N518&lt;&gt;0),"Rev detil","")</f>
        <v>Rev detil</v>
      </c>
      <c r="P518" s="180"/>
      <c r="Q518" s="180"/>
    </row>
    <row r="519" spans="1:19" ht="13.2" x14ac:dyDescent="0.25">
      <c r="A519" s="1" t="s">
        <v>419</v>
      </c>
      <c r="B519" s="57" t="s">
        <v>525</v>
      </c>
      <c r="C519" s="58" t="s">
        <v>35</v>
      </c>
      <c r="D519" s="57"/>
      <c r="E519" s="57"/>
      <c r="F519" s="59"/>
      <c r="G519" s="125">
        <f>G520</f>
        <v>21379000</v>
      </c>
      <c r="H519" s="153" t="s">
        <v>525</v>
      </c>
      <c r="I519" s="58" t="s">
        <v>35</v>
      </c>
      <c r="J519" s="57"/>
      <c r="K519" s="57"/>
      <c r="L519" s="59"/>
      <c r="M519" s="59">
        <f>M520</f>
        <v>42758000</v>
      </c>
      <c r="N519" s="354">
        <f>N520</f>
        <v>-21379000</v>
      </c>
      <c r="O519" s="207" t="s">
        <v>977</v>
      </c>
      <c r="P519" s="180"/>
      <c r="Q519" s="180"/>
      <c r="R519" s="252" t="s">
        <v>393</v>
      </c>
      <c r="S519" s="223" t="s">
        <v>510</v>
      </c>
    </row>
    <row r="520" spans="1:19" ht="26.4" x14ac:dyDescent="0.25">
      <c r="A520" s="1" t="s">
        <v>420</v>
      </c>
      <c r="B520" s="48"/>
      <c r="C520" s="49" t="s">
        <v>894</v>
      </c>
      <c r="D520" s="48">
        <v>4</v>
      </c>
      <c r="E520" s="48" t="s">
        <v>26</v>
      </c>
      <c r="F520" s="50">
        <v>5344800</v>
      </c>
      <c r="G520" s="122">
        <f>ROUNDDOWN(D520*F520,-3)</f>
        <v>21379000</v>
      </c>
      <c r="H520" s="150"/>
      <c r="I520" s="201" t="s">
        <v>894</v>
      </c>
      <c r="J520" s="202">
        <v>8</v>
      </c>
      <c r="K520" s="202" t="s">
        <v>26</v>
      </c>
      <c r="L520" s="204">
        <v>5344800</v>
      </c>
      <c r="M520" s="204">
        <f>ROUNDDOWN(J520*L520,-3)</f>
        <v>42758000</v>
      </c>
      <c r="N520" s="375">
        <f>G520-M520</f>
        <v>-21379000</v>
      </c>
      <c r="O520" s="187" t="str">
        <f>IF(AND(ISBLANK(H520),N520&lt;&gt;0),"Rev detil","")</f>
        <v>Rev detil</v>
      </c>
      <c r="P520" s="180"/>
      <c r="Q520" s="180"/>
    </row>
    <row r="521" spans="1:19" ht="13.2" x14ac:dyDescent="0.25">
      <c r="A521" s="1" t="s">
        <v>895</v>
      </c>
      <c r="B521" s="51" t="s">
        <v>582</v>
      </c>
      <c r="C521" s="52" t="s">
        <v>80</v>
      </c>
      <c r="D521" s="51"/>
      <c r="E521" s="51"/>
      <c r="F521" s="53"/>
      <c r="G521" s="123">
        <f>G522</f>
        <v>1500000</v>
      </c>
      <c r="H521" s="151" t="s">
        <v>582</v>
      </c>
      <c r="I521" s="52" t="s">
        <v>80</v>
      </c>
      <c r="J521" s="51"/>
      <c r="K521" s="51"/>
      <c r="L521" s="53"/>
      <c r="M521" s="53">
        <f>M522</f>
        <v>1500000</v>
      </c>
      <c r="N521" s="324">
        <f>N522</f>
        <v>0</v>
      </c>
      <c r="O521" s="207" t="s">
        <v>977</v>
      </c>
      <c r="P521" s="180"/>
      <c r="Q521" s="180"/>
      <c r="R521" s="252" t="s">
        <v>393</v>
      </c>
      <c r="S521" s="223" t="s">
        <v>510</v>
      </c>
    </row>
    <row r="522" spans="1:19" ht="13.2" hidden="1" x14ac:dyDescent="0.25">
      <c r="A522" s="1" t="s">
        <v>896</v>
      </c>
      <c r="B522" s="48"/>
      <c r="C522" s="49" t="s">
        <v>872</v>
      </c>
      <c r="D522" s="48">
        <v>10</v>
      </c>
      <c r="E522" s="48" t="s">
        <v>26</v>
      </c>
      <c r="F522" s="50">
        <v>150000</v>
      </c>
      <c r="G522" s="122">
        <f>ROUNDDOWN(D522*F522,-3)</f>
        <v>1500000</v>
      </c>
      <c r="H522" s="150"/>
      <c r="I522" s="49" t="s">
        <v>872</v>
      </c>
      <c r="J522" s="48">
        <v>10</v>
      </c>
      <c r="K522" s="48" t="s">
        <v>26</v>
      </c>
      <c r="L522" s="50">
        <v>150000</v>
      </c>
      <c r="M522" s="50">
        <f>ROUNDDOWN(J522*L522,-3)</f>
        <v>1500000</v>
      </c>
      <c r="N522" s="247">
        <f>G522-M522</f>
        <v>0</v>
      </c>
      <c r="O522" s="178" t="str">
        <f>IF(AND(ISBLANK(H522),N522&lt;&gt;0),"Rev","")</f>
        <v/>
      </c>
      <c r="P522" s="180"/>
      <c r="Q522" s="180"/>
    </row>
    <row r="523" spans="1:19" ht="13.2" x14ac:dyDescent="0.25">
      <c r="A523" s="1" t="s">
        <v>421</v>
      </c>
      <c r="B523" s="63" t="s">
        <v>177</v>
      </c>
      <c r="C523" s="64" t="s">
        <v>897</v>
      </c>
      <c r="D523" s="63"/>
      <c r="E523" s="63"/>
      <c r="F523" s="65"/>
      <c r="G523" s="127">
        <f>SUM(G524,G529,G531)</f>
        <v>64553000</v>
      </c>
      <c r="H523" s="155" t="s">
        <v>177</v>
      </c>
      <c r="I523" s="64" t="s">
        <v>897</v>
      </c>
      <c r="J523" s="63"/>
      <c r="K523" s="63"/>
      <c r="L523" s="65"/>
      <c r="M523" s="65">
        <f>SUM(M524,M529,M531)</f>
        <v>47000000</v>
      </c>
      <c r="N523" s="327">
        <f>SUM(N524,N529,N531)</f>
        <v>17553000</v>
      </c>
      <c r="O523" s="207" t="s">
        <v>977</v>
      </c>
      <c r="P523" s="180" t="s">
        <v>505</v>
      </c>
      <c r="Q523" s="180" t="s">
        <v>510</v>
      </c>
      <c r="S523" s="223"/>
    </row>
    <row r="524" spans="1:19" ht="13.2" x14ac:dyDescent="0.25">
      <c r="A524" s="1" t="s">
        <v>422</v>
      </c>
      <c r="B524" s="51" t="s">
        <v>523</v>
      </c>
      <c r="C524" s="52" t="s">
        <v>24</v>
      </c>
      <c r="D524" s="51"/>
      <c r="E524" s="51"/>
      <c r="F524" s="53"/>
      <c r="G524" s="123">
        <f>SUM(G525:G528)</f>
        <v>27750000</v>
      </c>
      <c r="H524" s="151" t="s">
        <v>523</v>
      </c>
      <c r="I524" s="52" t="s">
        <v>24</v>
      </c>
      <c r="J524" s="51"/>
      <c r="K524" s="51"/>
      <c r="L524" s="53"/>
      <c r="M524" s="53">
        <f>SUM(M525:M528)</f>
        <v>15500000</v>
      </c>
      <c r="N524" s="324">
        <f>SUM(N525:N528)</f>
        <v>12250000</v>
      </c>
      <c r="O524" s="207" t="s">
        <v>977</v>
      </c>
      <c r="P524" s="180"/>
      <c r="Q524" s="180"/>
      <c r="R524" s="252" t="s">
        <v>393</v>
      </c>
      <c r="S524" s="223" t="s">
        <v>510</v>
      </c>
    </row>
    <row r="525" spans="1:19" ht="13.2" x14ac:dyDescent="0.25">
      <c r="A525" s="1" t="s">
        <v>423</v>
      </c>
      <c r="B525" s="48"/>
      <c r="C525" s="49" t="s">
        <v>554</v>
      </c>
      <c r="D525" s="48">
        <v>50</v>
      </c>
      <c r="E525" s="48" t="s">
        <v>26</v>
      </c>
      <c r="F525" s="50">
        <v>75000</v>
      </c>
      <c r="G525" s="122">
        <f>ROUNDDOWN(D525*F525,-3)</f>
        <v>3750000</v>
      </c>
      <c r="H525" s="150"/>
      <c r="I525" s="201" t="s">
        <v>554</v>
      </c>
      <c r="J525" s="202">
        <v>20</v>
      </c>
      <c r="K525" s="202" t="s">
        <v>26</v>
      </c>
      <c r="L525" s="204">
        <v>75000</v>
      </c>
      <c r="M525" s="204">
        <f>ROUNDDOWN(J525*L525,-3)</f>
        <v>1500000</v>
      </c>
      <c r="N525" s="376">
        <f>G525-M525</f>
        <v>2250000</v>
      </c>
      <c r="O525" s="207" t="s">
        <v>977</v>
      </c>
      <c r="P525" s="180"/>
      <c r="Q525" s="180"/>
    </row>
    <row r="526" spans="1:19" ht="13.2" x14ac:dyDescent="0.25">
      <c r="A526" s="1" t="s">
        <v>424</v>
      </c>
      <c r="B526" s="48"/>
      <c r="C526" s="49" t="s">
        <v>892</v>
      </c>
      <c r="D526" s="48">
        <v>6</v>
      </c>
      <c r="E526" s="48" t="s">
        <v>120</v>
      </c>
      <c r="F526" s="50">
        <v>1500000</v>
      </c>
      <c r="G526" s="122">
        <f>ROUNDDOWN(D526*F526,-3)</f>
        <v>9000000</v>
      </c>
      <c r="H526" s="150"/>
      <c r="I526" s="201" t="s">
        <v>892</v>
      </c>
      <c r="J526" s="202">
        <v>4</v>
      </c>
      <c r="K526" s="202" t="s">
        <v>120</v>
      </c>
      <c r="L526" s="204">
        <v>1500000</v>
      </c>
      <c r="M526" s="204">
        <f>ROUNDDOWN(J526*L526,-3)</f>
        <v>6000000</v>
      </c>
      <c r="N526" s="376">
        <f>G526-M526</f>
        <v>3000000</v>
      </c>
      <c r="O526" s="187" t="str">
        <f>IF(AND(ISBLANK(H526),N526&lt;&gt;0),"Rev detil","")</f>
        <v>Rev detil</v>
      </c>
      <c r="P526" s="180"/>
      <c r="Q526" s="180"/>
    </row>
    <row r="527" spans="1:19" ht="13.2" x14ac:dyDescent="0.25">
      <c r="A527" s="1" t="s">
        <v>898</v>
      </c>
      <c r="B527" s="48"/>
      <c r="C527" s="49" t="s">
        <v>556</v>
      </c>
      <c r="D527" s="48">
        <v>6</v>
      </c>
      <c r="E527" s="48" t="s">
        <v>120</v>
      </c>
      <c r="F527" s="50">
        <v>1500000</v>
      </c>
      <c r="G527" s="122">
        <f>ROUNDDOWN(D527*F527,-3)</f>
        <v>9000000</v>
      </c>
      <c r="H527" s="150"/>
      <c r="I527" s="201" t="s">
        <v>556</v>
      </c>
      <c r="J527" s="202">
        <v>4</v>
      </c>
      <c r="K527" s="202" t="s">
        <v>120</v>
      </c>
      <c r="L527" s="204">
        <v>1500000</v>
      </c>
      <c r="M527" s="204">
        <f>ROUNDDOWN(J527*L527,-3)</f>
        <v>6000000</v>
      </c>
      <c r="N527" s="376">
        <f>G527-M527</f>
        <v>3000000</v>
      </c>
      <c r="O527" s="187" t="str">
        <f>IF(AND(ISBLANK(H527),N527&lt;&gt;0),"Rev detil","")</f>
        <v>Rev detil</v>
      </c>
      <c r="P527" s="180"/>
      <c r="Q527" s="180"/>
    </row>
    <row r="528" spans="1:19" ht="13.2" x14ac:dyDescent="0.25">
      <c r="A528" s="1" t="s">
        <v>899</v>
      </c>
      <c r="B528" s="48"/>
      <c r="C528" s="49" t="s">
        <v>557</v>
      </c>
      <c r="D528" s="48">
        <v>6</v>
      </c>
      <c r="E528" s="48" t="s">
        <v>120</v>
      </c>
      <c r="F528" s="50">
        <v>1000000</v>
      </c>
      <c r="G528" s="122">
        <f>ROUNDDOWN(D528*F528,-3)</f>
        <v>6000000</v>
      </c>
      <c r="H528" s="150"/>
      <c r="I528" s="201" t="s">
        <v>557</v>
      </c>
      <c r="J528" s="202">
        <v>2</v>
      </c>
      <c r="K528" s="202" t="s">
        <v>120</v>
      </c>
      <c r="L528" s="204">
        <v>1000000</v>
      </c>
      <c r="M528" s="204">
        <f>ROUNDDOWN(J528*L528,-3)</f>
        <v>2000000</v>
      </c>
      <c r="N528" s="376">
        <f>G528-M528</f>
        <v>4000000</v>
      </c>
      <c r="O528" s="187" t="str">
        <f>IF(AND(ISBLANK(H528),N528&lt;&gt;0),"Rev detil","")</f>
        <v>Rev detil</v>
      </c>
      <c r="P528" s="180"/>
      <c r="Q528" s="180"/>
    </row>
    <row r="529" spans="1:19" ht="13.2" x14ac:dyDescent="0.25">
      <c r="A529" s="1" t="s">
        <v>900</v>
      </c>
      <c r="B529" s="45" t="s">
        <v>525</v>
      </c>
      <c r="C529" s="46" t="s">
        <v>35</v>
      </c>
      <c r="D529" s="45"/>
      <c r="E529" s="45"/>
      <c r="F529" s="47"/>
      <c r="G529" s="121">
        <f>G530</f>
        <v>35003000</v>
      </c>
      <c r="H529" s="149" t="s">
        <v>525</v>
      </c>
      <c r="I529" s="46" t="s">
        <v>35</v>
      </c>
      <c r="J529" s="45"/>
      <c r="K529" s="45"/>
      <c r="L529" s="47"/>
      <c r="M529" s="47">
        <f>M530</f>
        <v>31500000</v>
      </c>
      <c r="N529" s="323">
        <f>N530</f>
        <v>3503000</v>
      </c>
      <c r="O529" s="207" t="s">
        <v>977</v>
      </c>
      <c r="P529" s="180"/>
      <c r="Q529" s="180"/>
      <c r="R529" s="252" t="s">
        <v>393</v>
      </c>
      <c r="S529" s="223" t="s">
        <v>510</v>
      </c>
    </row>
    <row r="530" spans="1:19" ht="13.2" x14ac:dyDescent="0.25">
      <c r="A530" s="1" t="s">
        <v>901</v>
      </c>
      <c r="B530" s="48"/>
      <c r="C530" s="49" t="s">
        <v>902</v>
      </c>
      <c r="D530" s="48">
        <v>10</v>
      </c>
      <c r="E530" s="48" t="s">
        <v>26</v>
      </c>
      <c r="F530" s="50">
        <v>3500333</v>
      </c>
      <c r="G530" s="122">
        <f>ROUNDDOWN(D530*F530,-3)</f>
        <v>35003000</v>
      </c>
      <c r="H530" s="150"/>
      <c r="I530" s="201" t="s">
        <v>902</v>
      </c>
      <c r="J530" s="202">
        <v>18</v>
      </c>
      <c r="K530" s="202" t="s">
        <v>26</v>
      </c>
      <c r="L530" s="204">
        <v>1750000</v>
      </c>
      <c r="M530" s="204">
        <f>ROUNDDOWN(J530*L530,-3)</f>
        <v>31500000</v>
      </c>
      <c r="N530" s="376">
        <f>G530-M530</f>
        <v>3503000</v>
      </c>
      <c r="O530" s="187" t="str">
        <f>IF(AND(ISBLANK(H530),N530&lt;&gt;0),"Rev detil","")</f>
        <v>Rev detil</v>
      </c>
      <c r="P530" s="180"/>
      <c r="Q530" s="180"/>
    </row>
    <row r="531" spans="1:19" ht="13.2" x14ac:dyDescent="0.25">
      <c r="A531" s="1" t="s">
        <v>903</v>
      </c>
      <c r="B531" s="51" t="s">
        <v>582</v>
      </c>
      <c r="C531" s="52" t="s">
        <v>80</v>
      </c>
      <c r="D531" s="51"/>
      <c r="E531" s="51"/>
      <c r="F531" s="53"/>
      <c r="G531" s="123">
        <f>G532</f>
        <v>1800000</v>
      </c>
      <c r="H531" s="151" t="s">
        <v>582</v>
      </c>
      <c r="I531" s="52" t="s">
        <v>80</v>
      </c>
      <c r="J531" s="51"/>
      <c r="K531" s="51"/>
      <c r="L531" s="53"/>
      <c r="M531" s="53">
        <f>M532</f>
        <v>0</v>
      </c>
      <c r="N531" s="324">
        <f>N532</f>
        <v>1800000</v>
      </c>
      <c r="O531" s="207" t="s">
        <v>977</v>
      </c>
      <c r="P531" s="180"/>
      <c r="Q531" s="180"/>
      <c r="R531" s="252" t="s">
        <v>393</v>
      </c>
      <c r="S531" s="223" t="s">
        <v>510</v>
      </c>
    </row>
    <row r="532" spans="1:19" ht="13.2" x14ac:dyDescent="0.25">
      <c r="A532" s="1" t="s">
        <v>904</v>
      </c>
      <c r="B532" s="48"/>
      <c r="C532" s="49" t="s">
        <v>872</v>
      </c>
      <c r="D532" s="48">
        <v>12</v>
      </c>
      <c r="E532" s="48" t="s">
        <v>26</v>
      </c>
      <c r="F532" s="50">
        <v>150000</v>
      </c>
      <c r="G532" s="122">
        <f>ROUNDDOWN(D532*F532,-3)</f>
        <v>1800000</v>
      </c>
      <c r="H532" s="150"/>
      <c r="I532" s="201" t="s">
        <v>872</v>
      </c>
      <c r="J532" s="202">
        <v>0</v>
      </c>
      <c r="K532" s="202" t="s">
        <v>26</v>
      </c>
      <c r="L532" s="204">
        <v>150000</v>
      </c>
      <c r="M532" s="204">
        <f>ROUNDDOWN(J532*L532,-3)</f>
        <v>0</v>
      </c>
      <c r="N532" s="376">
        <f>G532-M532</f>
        <v>1800000</v>
      </c>
      <c r="O532" s="187" t="str">
        <f>IF(AND(ISBLANK(H532),N532&lt;&gt;0),"Rev detil","")</f>
        <v>Rev detil</v>
      </c>
      <c r="P532" s="180"/>
      <c r="Q532" s="180"/>
    </row>
    <row r="533" spans="1:19" ht="13.2" x14ac:dyDescent="0.25">
      <c r="A533" s="1" t="s">
        <v>425</v>
      </c>
      <c r="B533" s="63" t="s">
        <v>191</v>
      </c>
      <c r="C533" s="64" t="s">
        <v>905</v>
      </c>
      <c r="D533" s="63"/>
      <c r="E533" s="63"/>
      <c r="F533" s="65"/>
      <c r="G533" s="127">
        <f>SUM(G534,G539,G541)</f>
        <v>150000000</v>
      </c>
      <c r="H533" s="155" t="s">
        <v>191</v>
      </c>
      <c r="I533" s="64" t="s">
        <v>905</v>
      </c>
      <c r="J533" s="63"/>
      <c r="K533" s="63"/>
      <c r="L533" s="65"/>
      <c r="M533" s="65">
        <f>SUM(M534,M539,M541)</f>
        <v>150000000</v>
      </c>
      <c r="N533" s="327">
        <f>SUM(N534,N539,N541)</f>
        <v>0</v>
      </c>
      <c r="O533" s="207" t="s">
        <v>977</v>
      </c>
      <c r="P533" s="180" t="s">
        <v>505</v>
      </c>
      <c r="Q533" s="180" t="s">
        <v>510</v>
      </c>
      <c r="S533" s="223"/>
    </row>
    <row r="534" spans="1:19" ht="13.2" hidden="1" x14ac:dyDescent="0.25">
      <c r="A534" s="1" t="s">
        <v>427</v>
      </c>
      <c r="B534" s="45" t="s">
        <v>523</v>
      </c>
      <c r="C534" s="46" t="s">
        <v>24</v>
      </c>
      <c r="D534" s="45"/>
      <c r="E534" s="45"/>
      <c r="F534" s="47"/>
      <c r="G534" s="121">
        <f>SUM(G535:G538)</f>
        <v>13000000</v>
      </c>
      <c r="H534" s="149" t="s">
        <v>523</v>
      </c>
      <c r="I534" s="46" t="s">
        <v>24</v>
      </c>
      <c r="J534" s="45"/>
      <c r="K534" s="45"/>
      <c r="L534" s="47"/>
      <c r="M534" s="47">
        <f>SUM(M535:M538)</f>
        <v>13000000</v>
      </c>
      <c r="N534" s="323">
        <f>SUM(N535:N538)</f>
        <v>0</v>
      </c>
      <c r="O534" s="208"/>
      <c r="P534" s="180"/>
      <c r="Q534" s="180"/>
      <c r="R534" s="252" t="s">
        <v>393</v>
      </c>
      <c r="S534" s="223" t="s">
        <v>510</v>
      </c>
    </row>
    <row r="535" spans="1:19" ht="13.2" hidden="1" x14ac:dyDescent="0.25">
      <c r="A535" s="1" t="s">
        <v>428</v>
      </c>
      <c r="B535" s="48"/>
      <c r="C535" s="49" t="s">
        <v>554</v>
      </c>
      <c r="D535" s="48">
        <v>120</v>
      </c>
      <c r="E535" s="48" t="s">
        <v>26</v>
      </c>
      <c r="F535" s="50">
        <v>75000</v>
      </c>
      <c r="G535" s="122">
        <f>ROUNDDOWN(D535*F535,-3)</f>
        <v>9000000</v>
      </c>
      <c r="H535" s="150"/>
      <c r="I535" s="49" t="s">
        <v>554</v>
      </c>
      <c r="J535" s="48">
        <v>120</v>
      </c>
      <c r="K535" s="48" t="s">
        <v>26</v>
      </c>
      <c r="L535" s="50">
        <v>75000</v>
      </c>
      <c r="M535" s="50">
        <f>ROUNDDOWN(J535*L535,-3)</f>
        <v>9000000</v>
      </c>
      <c r="N535" s="247">
        <f>G535-M535</f>
        <v>0</v>
      </c>
      <c r="O535" s="178" t="str">
        <f>IF(AND(ISBLANK(H535),N535&lt;&gt;0),"Rev","")</f>
        <v/>
      </c>
      <c r="P535" s="180"/>
      <c r="Q535" s="180"/>
    </row>
    <row r="536" spans="1:19" ht="13.2" hidden="1" x14ac:dyDescent="0.25">
      <c r="A536" s="1" t="s">
        <v>906</v>
      </c>
      <c r="B536" s="48"/>
      <c r="C536" s="49" t="s">
        <v>892</v>
      </c>
      <c r="D536" s="48">
        <v>1</v>
      </c>
      <c r="E536" s="48" t="s">
        <v>120</v>
      </c>
      <c r="F536" s="50">
        <v>1500000</v>
      </c>
      <c r="G536" s="122">
        <f>ROUNDDOWN(D536*F536,-3)</f>
        <v>1500000</v>
      </c>
      <c r="H536" s="150"/>
      <c r="I536" s="49" t="s">
        <v>892</v>
      </c>
      <c r="J536" s="48">
        <v>1</v>
      </c>
      <c r="K536" s="48" t="s">
        <v>120</v>
      </c>
      <c r="L536" s="50">
        <v>1500000</v>
      </c>
      <c r="M536" s="50">
        <f>ROUNDDOWN(J536*L536,-3)</f>
        <v>1500000</v>
      </c>
      <c r="N536" s="247">
        <f>G536-M536</f>
        <v>0</v>
      </c>
      <c r="O536" s="178" t="str">
        <f>IF(AND(ISBLANK(H536),N536&lt;&gt;0),"Rev","")</f>
        <v/>
      </c>
      <c r="P536" s="180"/>
      <c r="Q536" s="180"/>
    </row>
    <row r="537" spans="1:19" ht="13.2" hidden="1" x14ac:dyDescent="0.25">
      <c r="A537" s="1" t="s">
        <v>907</v>
      </c>
      <c r="B537" s="48"/>
      <c r="C537" s="49" t="s">
        <v>556</v>
      </c>
      <c r="D537" s="48">
        <v>1</v>
      </c>
      <c r="E537" s="48" t="s">
        <v>120</v>
      </c>
      <c r="F537" s="50">
        <v>1500000</v>
      </c>
      <c r="G537" s="122">
        <f>ROUNDDOWN(D537*F537,-3)</f>
        <v>1500000</v>
      </c>
      <c r="H537" s="150"/>
      <c r="I537" s="49" t="s">
        <v>556</v>
      </c>
      <c r="J537" s="48">
        <v>1</v>
      </c>
      <c r="K537" s="48" t="s">
        <v>120</v>
      </c>
      <c r="L537" s="50">
        <v>1500000</v>
      </c>
      <c r="M537" s="50">
        <f>ROUNDDOWN(J537*L537,-3)</f>
        <v>1500000</v>
      </c>
      <c r="N537" s="247">
        <f>G537-M537</f>
        <v>0</v>
      </c>
      <c r="O537" s="178" t="str">
        <f>IF(AND(ISBLANK(H537),N537&lt;&gt;0),"Rev","")</f>
        <v/>
      </c>
      <c r="P537" s="180"/>
      <c r="Q537" s="180"/>
    </row>
    <row r="538" spans="1:19" ht="13.2" hidden="1" x14ac:dyDescent="0.25">
      <c r="A538" s="1" t="s">
        <v>908</v>
      </c>
      <c r="B538" s="48"/>
      <c r="C538" s="49" t="s">
        <v>557</v>
      </c>
      <c r="D538" s="48">
        <v>1</v>
      </c>
      <c r="E538" s="48" t="s">
        <v>120</v>
      </c>
      <c r="F538" s="50">
        <v>1000000</v>
      </c>
      <c r="G538" s="122">
        <f>ROUNDDOWN(D538*F538,-3)</f>
        <v>1000000</v>
      </c>
      <c r="H538" s="150"/>
      <c r="I538" s="49" t="s">
        <v>557</v>
      </c>
      <c r="J538" s="48">
        <v>1</v>
      </c>
      <c r="K538" s="48" t="s">
        <v>120</v>
      </c>
      <c r="L538" s="50">
        <v>1000000</v>
      </c>
      <c r="M538" s="50">
        <f>ROUNDDOWN(J538*L538,-3)</f>
        <v>1000000</v>
      </c>
      <c r="N538" s="247">
        <f>G538-M538</f>
        <v>0</v>
      </c>
      <c r="O538" s="178" t="str">
        <f>IF(AND(ISBLANK(H538),N538&lt;&gt;0),"Rev","")</f>
        <v/>
      </c>
      <c r="P538" s="180"/>
      <c r="Q538" s="180"/>
    </row>
    <row r="539" spans="1:19" ht="13.2" hidden="1" x14ac:dyDescent="0.25">
      <c r="A539" s="1" t="s">
        <v>909</v>
      </c>
      <c r="B539" s="57" t="s">
        <v>528</v>
      </c>
      <c r="C539" s="58" t="s">
        <v>31</v>
      </c>
      <c r="D539" s="57"/>
      <c r="E539" s="57"/>
      <c r="F539" s="59"/>
      <c r="G539" s="125">
        <f>G540</f>
        <v>10000000</v>
      </c>
      <c r="H539" s="153" t="s">
        <v>528</v>
      </c>
      <c r="I539" s="58" t="s">
        <v>31</v>
      </c>
      <c r="J539" s="57"/>
      <c r="K539" s="57"/>
      <c r="L539" s="59"/>
      <c r="M539" s="59">
        <f>M540</f>
        <v>10000000</v>
      </c>
      <c r="N539" s="325">
        <f>N540</f>
        <v>0</v>
      </c>
      <c r="O539" s="211"/>
      <c r="P539" s="180"/>
      <c r="Q539" s="180"/>
      <c r="R539" s="252" t="s">
        <v>393</v>
      </c>
      <c r="S539" s="223" t="s">
        <v>510</v>
      </c>
    </row>
    <row r="540" spans="1:19" ht="13.2" hidden="1" x14ac:dyDescent="0.25">
      <c r="A540" s="1" t="s">
        <v>910</v>
      </c>
      <c r="B540" s="48"/>
      <c r="C540" s="49" t="s">
        <v>558</v>
      </c>
      <c r="D540" s="48">
        <v>10</v>
      </c>
      <c r="E540" s="48" t="s">
        <v>33</v>
      </c>
      <c r="F540" s="50">
        <v>1000000</v>
      </c>
      <c r="G540" s="122">
        <f>ROUNDDOWN(D540*F540,-3)</f>
        <v>10000000</v>
      </c>
      <c r="H540" s="150"/>
      <c r="I540" s="49" t="s">
        <v>558</v>
      </c>
      <c r="J540" s="48">
        <v>10</v>
      </c>
      <c r="K540" s="48" t="s">
        <v>33</v>
      </c>
      <c r="L540" s="50">
        <v>1000000</v>
      </c>
      <c r="M540" s="50">
        <f>ROUNDDOWN(J540*L540,-3)</f>
        <v>10000000</v>
      </c>
      <c r="N540" s="247">
        <f>G540-M540</f>
        <v>0</v>
      </c>
      <c r="O540" s="178" t="str">
        <f>IF(AND(ISBLANK(H540),N540&lt;&gt;0),"Rev","")</f>
        <v/>
      </c>
      <c r="P540" s="180"/>
      <c r="Q540" s="180"/>
    </row>
    <row r="541" spans="1:19" ht="13.2" hidden="1" x14ac:dyDescent="0.25">
      <c r="A541" s="1" t="s">
        <v>429</v>
      </c>
      <c r="B541" s="51" t="s">
        <v>525</v>
      </c>
      <c r="C541" s="52" t="s">
        <v>35</v>
      </c>
      <c r="D541" s="51"/>
      <c r="E541" s="51"/>
      <c r="F541" s="53"/>
      <c r="G541" s="123">
        <f>G542</f>
        <v>127000000</v>
      </c>
      <c r="H541" s="151" t="s">
        <v>525</v>
      </c>
      <c r="I541" s="52" t="s">
        <v>35</v>
      </c>
      <c r="J541" s="51"/>
      <c r="K541" s="51"/>
      <c r="L541" s="53"/>
      <c r="M541" s="53">
        <f>M542</f>
        <v>127000000</v>
      </c>
      <c r="N541" s="324">
        <f>N542</f>
        <v>0</v>
      </c>
      <c r="O541" s="209"/>
      <c r="P541" s="180"/>
      <c r="Q541" s="180"/>
      <c r="R541" s="252" t="s">
        <v>393</v>
      </c>
      <c r="S541" s="223" t="s">
        <v>510</v>
      </c>
    </row>
    <row r="542" spans="1:19" ht="13.2" hidden="1" x14ac:dyDescent="0.25">
      <c r="A542" s="1" t="s">
        <v>430</v>
      </c>
      <c r="B542" s="48"/>
      <c r="C542" s="49" t="s">
        <v>911</v>
      </c>
      <c r="D542" s="48">
        <v>20</v>
      </c>
      <c r="E542" s="48" t="s">
        <v>26</v>
      </c>
      <c r="F542" s="50">
        <v>6350000</v>
      </c>
      <c r="G542" s="122">
        <f>ROUNDDOWN(D542*F542,-3)</f>
        <v>127000000</v>
      </c>
      <c r="H542" s="150"/>
      <c r="I542" s="49" t="s">
        <v>911</v>
      </c>
      <c r="J542" s="48">
        <v>20</v>
      </c>
      <c r="K542" s="48" t="s">
        <v>26</v>
      </c>
      <c r="L542" s="50">
        <v>6350000</v>
      </c>
      <c r="M542" s="50">
        <f>ROUNDDOWN(J542*L542,-3)</f>
        <v>127000000</v>
      </c>
      <c r="N542" s="247">
        <f>G542-M542</f>
        <v>0</v>
      </c>
      <c r="O542" s="178" t="str">
        <f>IF(AND(ISBLANK(H542),N542&lt;&gt;0),"Rev","")</f>
        <v/>
      </c>
      <c r="P542" s="180"/>
      <c r="Q542" s="180"/>
    </row>
    <row r="543" spans="1:19" ht="13.2" x14ac:dyDescent="0.25">
      <c r="A543" s="1" t="s">
        <v>431</v>
      </c>
      <c r="B543" s="63" t="s">
        <v>203</v>
      </c>
      <c r="C543" s="64" t="s">
        <v>204</v>
      </c>
      <c r="D543" s="63"/>
      <c r="E543" s="63"/>
      <c r="F543" s="65"/>
      <c r="G543" s="127">
        <f>SUM(G544,G549,G551)</f>
        <v>78803000</v>
      </c>
      <c r="H543" s="155" t="s">
        <v>203</v>
      </c>
      <c r="I543" s="64" t="s">
        <v>204</v>
      </c>
      <c r="J543" s="63"/>
      <c r="K543" s="63"/>
      <c r="L543" s="65"/>
      <c r="M543" s="65">
        <f>SUM(M544,M549,M551)</f>
        <v>68803000</v>
      </c>
      <c r="N543" s="327">
        <f>SUM(N544,N549,N551)</f>
        <v>10000000</v>
      </c>
      <c r="O543" s="207" t="s">
        <v>977</v>
      </c>
      <c r="P543" s="180" t="s">
        <v>499</v>
      </c>
      <c r="Q543" s="180" t="s">
        <v>500</v>
      </c>
      <c r="S543" s="223"/>
    </row>
    <row r="544" spans="1:19" ht="13.2" x14ac:dyDescent="0.25">
      <c r="A544" s="1" t="s">
        <v>912</v>
      </c>
      <c r="B544" s="51" t="s">
        <v>523</v>
      </c>
      <c r="C544" s="52" t="s">
        <v>24</v>
      </c>
      <c r="D544" s="51"/>
      <c r="E544" s="51"/>
      <c r="F544" s="53"/>
      <c r="G544" s="123">
        <f>SUM(G545:G548)</f>
        <v>15500000</v>
      </c>
      <c r="H544" s="151" t="s">
        <v>523</v>
      </c>
      <c r="I544" s="52" t="s">
        <v>24</v>
      </c>
      <c r="J544" s="51"/>
      <c r="K544" s="51"/>
      <c r="L544" s="53"/>
      <c r="M544" s="53">
        <f>SUM(M545:M548)</f>
        <v>15500000</v>
      </c>
      <c r="N544" s="324">
        <f>SUM(N545:N548)</f>
        <v>0</v>
      </c>
      <c r="O544" s="207" t="s">
        <v>977</v>
      </c>
      <c r="P544" s="180"/>
      <c r="Q544" s="180"/>
      <c r="S544" s="223" t="s">
        <v>500</v>
      </c>
    </row>
    <row r="545" spans="1:19" ht="13.2" x14ac:dyDescent="0.25">
      <c r="A545" s="1" t="s">
        <v>913</v>
      </c>
      <c r="B545" s="48"/>
      <c r="C545" s="49" t="s">
        <v>554</v>
      </c>
      <c r="D545" s="48">
        <v>100</v>
      </c>
      <c r="E545" s="48" t="s">
        <v>26</v>
      </c>
      <c r="F545" s="50">
        <v>75000</v>
      </c>
      <c r="G545" s="122">
        <f>ROUNDDOWN(D545*F545,-3)</f>
        <v>7500000</v>
      </c>
      <c r="H545" s="150"/>
      <c r="I545" s="201" t="s">
        <v>554</v>
      </c>
      <c r="J545" s="202">
        <v>130</v>
      </c>
      <c r="K545" s="202" t="s">
        <v>26</v>
      </c>
      <c r="L545" s="204">
        <v>75000</v>
      </c>
      <c r="M545" s="204">
        <f>ROUNDDOWN(J545*L545,-3)</f>
        <v>9750000</v>
      </c>
      <c r="N545" s="375">
        <f>G545-M545</f>
        <v>-2250000</v>
      </c>
      <c r="O545" s="187" t="str">
        <f>IF(AND(ISBLANK(H545),N545&lt;&gt;0),"Rev detil","")</f>
        <v>Rev detil</v>
      </c>
      <c r="P545" s="180"/>
      <c r="Q545" s="180"/>
    </row>
    <row r="546" spans="1:19" ht="13.2" x14ac:dyDescent="0.25">
      <c r="A546" s="1" t="s">
        <v>914</v>
      </c>
      <c r="B546" s="48"/>
      <c r="C546" s="49" t="s">
        <v>892</v>
      </c>
      <c r="D546" s="48">
        <v>2</v>
      </c>
      <c r="E546" s="48" t="s">
        <v>120</v>
      </c>
      <c r="F546" s="50">
        <v>1500000</v>
      </c>
      <c r="G546" s="122">
        <f>ROUNDDOWN(D546*F546,-3)</f>
        <v>3000000</v>
      </c>
      <c r="H546" s="150"/>
      <c r="I546" s="201" t="s">
        <v>892</v>
      </c>
      <c r="J546" s="202">
        <v>1</v>
      </c>
      <c r="K546" s="202" t="s">
        <v>120</v>
      </c>
      <c r="L546" s="204">
        <v>750000</v>
      </c>
      <c r="M546" s="204">
        <f>ROUNDDOWN(J546*L546,-3)</f>
        <v>750000</v>
      </c>
      <c r="N546" s="376">
        <f>G546-M546</f>
        <v>2250000</v>
      </c>
      <c r="O546" s="187" t="str">
        <f>IF(AND(ISBLANK(H546),N546&lt;&gt;0),"Rev detil","")</f>
        <v>Rev detil</v>
      </c>
      <c r="P546" s="180"/>
      <c r="Q546" s="180"/>
    </row>
    <row r="547" spans="1:19" ht="13.2" x14ac:dyDescent="0.25">
      <c r="A547" s="1" t="s">
        <v>915</v>
      </c>
      <c r="B547" s="48"/>
      <c r="C547" s="49" t="s">
        <v>556</v>
      </c>
      <c r="D547" s="48">
        <v>2</v>
      </c>
      <c r="E547" s="48" t="s">
        <v>120</v>
      </c>
      <c r="F547" s="50">
        <v>1500000</v>
      </c>
      <c r="G547" s="122">
        <f>ROUNDDOWN(D547*F547,-3)</f>
        <v>3000000</v>
      </c>
      <c r="H547" s="150"/>
      <c r="I547" s="49" t="s">
        <v>556</v>
      </c>
      <c r="J547" s="48">
        <v>2</v>
      </c>
      <c r="K547" s="48" t="s">
        <v>120</v>
      </c>
      <c r="L547" s="50">
        <v>1500000</v>
      </c>
      <c r="M547" s="50">
        <f>ROUNDDOWN(J547*L547,-3)</f>
        <v>3000000</v>
      </c>
      <c r="N547" s="247">
        <f>G547-M547</f>
        <v>0</v>
      </c>
      <c r="O547" s="207" t="s">
        <v>977</v>
      </c>
      <c r="P547" s="180"/>
      <c r="Q547" s="180"/>
    </row>
    <row r="548" spans="1:19" ht="13.2" x14ac:dyDescent="0.25">
      <c r="A548" s="1" t="s">
        <v>916</v>
      </c>
      <c r="B548" s="48"/>
      <c r="C548" s="49" t="s">
        <v>557</v>
      </c>
      <c r="D548" s="48">
        <v>2</v>
      </c>
      <c r="E548" s="48" t="s">
        <v>120</v>
      </c>
      <c r="F548" s="50">
        <v>1000000</v>
      </c>
      <c r="G548" s="122">
        <f>ROUNDDOWN(D548*F548,-3)</f>
        <v>2000000</v>
      </c>
      <c r="H548" s="150"/>
      <c r="I548" s="49" t="s">
        <v>557</v>
      </c>
      <c r="J548" s="48">
        <v>2</v>
      </c>
      <c r="K548" s="48" t="s">
        <v>120</v>
      </c>
      <c r="L548" s="50">
        <v>1000000</v>
      </c>
      <c r="M548" s="50">
        <f>ROUNDDOWN(J548*L548,-3)</f>
        <v>2000000</v>
      </c>
      <c r="N548" s="247">
        <f>G548-M548</f>
        <v>0</v>
      </c>
      <c r="O548" s="207" t="s">
        <v>977</v>
      </c>
      <c r="P548" s="180"/>
      <c r="Q548" s="180"/>
    </row>
    <row r="549" spans="1:19" ht="13.2" x14ac:dyDescent="0.25">
      <c r="A549" s="1" t="s">
        <v>917</v>
      </c>
      <c r="B549" s="51" t="s">
        <v>528</v>
      </c>
      <c r="C549" s="52" t="s">
        <v>31</v>
      </c>
      <c r="D549" s="51"/>
      <c r="E549" s="51"/>
      <c r="F549" s="53"/>
      <c r="G549" s="123">
        <f>G550</f>
        <v>20000000</v>
      </c>
      <c r="H549" s="151" t="s">
        <v>528</v>
      </c>
      <c r="I549" s="52" t="s">
        <v>31</v>
      </c>
      <c r="J549" s="51"/>
      <c r="K549" s="51"/>
      <c r="L549" s="53"/>
      <c r="M549" s="53">
        <f>M550</f>
        <v>10000000</v>
      </c>
      <c r="N549" s="324">
        <f>N550</f>
        <v>10000000</v>
      </c>
      <c r="O549" s="207" t="s">
        <v>977</v>
      </c>
      <c r="P549" s="180"/>
      <c r="Q549" s="180"/>
      <c r="S549" s="223" t="s">
        <v>500</v>
      </c>
    </row>
    <row r="550" spans="1:19" ht="13.2" x14ac:dyDescent="0.25">
      <c r="A550" s="1" t="s">
        <v>918</v>
      </c>
      <c r="B550" s="48"/>
      <c r="C550" s="49" t="s">
        <v>558</v>
      </c>
      <c r="D550" s="48">
        <v>20</v>
      </c>
      <c r="E550" s="48" t="s">
        <v>33</v>
      </c>
      <c r="F550" s="50">
        <v>1000000</v>
      </c>
      <c r="G550" s="122">
        <f>ROUNDDOWN(D550*F550,-3)</f>
        <v>20000000</v>
      </c>
      <c r="H550" s="150"/>
      <c r="I550" s="201" t="s">
        <v>558</v>
      </c>
      <c r="J550" s="202">
        <v>10</v>
      </c>
      <c r="K550" s="202" t="s">
        <v>33</v>
      </c>
      <c r="L550" s="204">
        <v>1000000</v>
      </c>
      <c r="M550" s="204">
        <f>ROUNDDOWN(J550*L550,-3)</f>
        <v>10000000</v>
      </c>
      <c r="N550" s="376">
        <f>G550-M550</f>
        <v>10000000</v>
      </c>
      <c r="O550" s="187" t="str">
        <f>IF(AND(ISBLANK(H550),N550&lt;&gt;0),"Rev detil","")</f>
        <v>Rev detil</v>
      </c>
      <c r="P550" s="180"/>
      <c r="Q550" s="180"/>
    </row>
    <row r="551" spans="1:19" ht="13.2" x14ac:dyDescent="0.25">
      <c r="A551" s="1" t="s">
        <v>919</v>
      </c>
      <c r="B551" s="51" t="s">
        <v>525</v>
      </c>
      <c r="C551" s="52" t="s">
        <v>35</v>
      </c>
      <c r="D551" s="51"/>
      <c r="E551" s="51"/>
      <c r="F551" s="53"/>
      <c r="G551" s="123">
        <f>G552</f>
        <v>43303000</v>
      </c>
      <c r="H551" s="151" t="s">
        <v>525</v>
      </c>
      <c r="I551" s="52" t="s">
        <v>35</v>
      </c>
      <c r="J551" s="51"/>
      <c r="K551" s="51"/>
      <c r="L551" s="53"/>
      <c r="M551" s="53">
        <f>M552</f>
        <v>43303000</v>
      </c>
      <c r="N551" s="324">
        <f>N552</f>
        <v>0</v>
      </c>
      <c r="O551" s="207" t="s">
        <v>977</v>
      </c>
      <c r="P551" s="180"/>
      <c r="Q551" s="180"/>
      <c r="S551" s="223" t="s">
        <v>500</v>
      </c>
    </row>
    <row r="552" spans="1:19" ht="13.2" hidden="1" x14ac:dyDescent="0.25">
      <c r="A552" s="1" t="s">
        <v>920</v>
      </c>
      <c r="B552" s="48"/>
      <c r="C552" s="49" t="s">
        <v>921</v>
      </c>
      <c r="D552" s="48">
        <v>10</v>
      </c>
      <c r="E552" s="48" t="s">
        <v>26</v>
      </c>
      <c r="F552" s="50">
        <v>4330300</v>
      </c>
      <c r="G552" s="122">
        <f>ROUNDDOWN(D552*F552,-3)</f>
        <v>43303000</v>
      </c>
      <c r="H552" s="150"/>
      <c r="I552" s="49" t="s">
        <v>921</v>
      </c>
      <c r="J552" s="48">
        <v>10</v>
      </c>
      <c r="K552" s="48" t="s">
        <v>26</v>
      </c>
      <c r="L552" s="50">
        <v>4330300</v>
      </c>
      <c r="M552" s="50">
        <f>ROUNDDOWN(J552*L552,-3)</f>
        <v>43303000</v>
      </c>
      <c r="N552" s="247">
        <f>G552-M552</f>
        <v>0</v>
      </c>
      <c r="O552" s="178" t="str">
        <f>IF(AND(ISBLANK(H552),N552&lt;&gt;0),"Rev","")</f>
        <v/>
      </c>
      <c r="P552" s="180"/>
      <c r="Q552" s="180"/>
    </row>
    <row r="553" spans="1:19" ht="13.2" x14ac:dyDescent="0.25">
      <c r="A553" s="1" t="s">
        <v>1005</v>
      </c>
      <c r="B553" s="48"/>
      <c r="C553" s="49"/>
      <c r="D553" s="48"/>
      <c r="E553" s="48"/>
      <c r="F553" s="50"/>
      <c r="G553" s="122"/>
      <c r="H553" s="155" t="s">
        <v>214</v>
      </c>
      <c r="I553" s="64" t="s">
        <v>975</v>
      </c>
      <c r="J553" s="63"/>
      <c r="K553" s="63"/>
      <c r="L553" s="65"/>
      <c r="M553" s="65">
        <f>SUM(M554,M559,M561)</f>
        <v>56400000</v>
      </c>
      <c r="N553" s="355">
        <f>SUM(N554,N559,N561)</f>
        <v>-56400000</v>
      </c>
      <c r="O553" s="207" t="s">
        <v>977</v>
      </c>
      <c r="P553" s="180" t="s">
        <v>505</v>
      </c>
      <c r="Q553" s="180" t="s">
        <v>510</v>
      </c>
      <c r="S553" s="223"/>
    </row>
    <row r="554" spans="1:19" ht="13.2" x14ac:dyDescent="0.25">
      <c r="A554" s="1" t="s">
        <v>1006</v>
      </c>
      <c r="B554" s="48"/>
      <c r="C554" s="49"/>
      <c r="D554" s="48"/>
      <c r="E554" s="48"/>
      <c r="F554" s="50"/>
      <c r="G554" s="122"/>
      <c r="H554" s="151" t="s">
        <v>523</v>
      </c>
      <c r="I554" s="52" t="s">
        <v>24</v>
      </c>
      <c r="J554" s="51"/>
      <c r="K554" s="51"/>
      <c r="L554" s="53"/>
      <c r="M554" s="53">
        <f>SUM(M555:M558)</f>
        <v>20500000</v>
      </c>
      <c r="N554" s="352">
        <f>SUM(N555:N558)</f>
        <v>-20500000</v>
      </c>
      <c r="O554" s="207" t="s">
        <v>977</v>
      </c>
      <c r="P554" s="180"/>
      <c r="Q554" s="180"/>
      <c r="R554" s="252" t="s">
        <v>393</v>
      </c>
      <c r="S554" s="223" t="s">
        <v>510</v>
      </c>
    </row>
    <row r="555" spans="1:19" ht="13.2" x14ac:dyDescent="0.25">
      <c r="A555" s="1"/>
      <c r="B555" s="48"/>
      <c r="C555" s="49"/>
      <c r="D555" s="48"/>
      <c r="E555" s="48"/>
      <c r="F555" s="50"/>
      <c r="G555" s="122"/>
      <c r="H555" s="150"/>
      <c r="I555" s="201" t="s">
        <v>554</v>
      </c>
      <c r="J555" s="202">
        <v>60</v>
      </c>
      <c r="K555" s="202" t="s">
        <v>26</v>
      </c>
      <c r="L555" s="204">
        <v>75000</v>
      </c>
      <c r="M555" s="204">
        <f>ROUNDDOWN(J555*L555,-3)</f>
        <v>4500000</v>
      </c>
      <c r="N555" s="375">
        <f>G555-M555</f>
        <v>-4500000</v>
      </c>
      <c r="O555" s="187" t="str">
        <f>IF(AND(ISBLANK(H555),N555&lt;&gt;0),"Rev detil","")</f>
        <v>Rev detil</v>
      </c>
      <c r="P555" s="180"/>
      <c r="Q555" s="180"/>
    </row>
    <row r="556" spans="1:19" ht="13.2" x14ac:dyDescent="0.25">
      <c r="A556" s="1"/>
      <c r="B556" s="48"/>
      <c r="C556" s="49"/>
      <c r="D556" s="48"/>
      <c r="E556" s="48"/>
      <c r="F556" s="50"/>
      <c r="G556" s="122"/>
      <c r="H556" s="150"/>
      <c r="I556" s="201" t="s">
        <v>892</v>
      </c>
      <c r="J556" s="202">
        <v>4</v>
      </c>
      <c r="K556" s="202" t="s">
        <v>120</v>
      </c>
      <c r="L556" s="204">
        <v>1500000</v>
      </c>
      <c r="M556" s="204">
        <f>ROUNDDOWN(J556*L556,-3)</f>
        <v>6000000</v>
      </c>
      <c r="N556" s="375">
        <f>G556-M556</f>
        <v>-6000000</v>
      </c>
      <c r="O556" s="187" t="str">
        <f>IF(AND(ISBLANK(H556),N556&lt;&gt;0),"Rev detil","")</f>
        <v>Rev detil</v>
      </c>
      <c r="P556" s="180"/>
      <c r="Q556" s="180"/>
    </row>
    <row r="557" spans="1:19" ht="13.2" x14ac:dyDescent="0.25">
      <c r="A557" s="1"/>
      <c r="B557" s="48"/>
      <c r="C557" s="49"/>
      <c r="D557" s="48"/>
      <c r="E557" s="48"/>
      <c r="F557" s="50"/>
      <c r="G557" s="122"/>
      <c r="H557" s="150"/>
      <c r="I557" s="201" t="s">
        <v>556</v>
      </c>
      <c r="J557" s="202">
        <v>4</v>
      </c>
      <c r="K557" s="202" t="s">
        <v>120</v>
      </c>
      <c r="L557" s="204">
        <v>1500000</v>
      </c>
      <c r="M557" s="204">
        <f>ROUNDDOWN(J557*L557,-3)</f>
        <v>6000000</v>
      </c>
      <c r="N557" s="375">
        <f>G557-M557</f>
        <v>-6000000</v>
      </c>
      <c r="O557" s="187" t="str">
        <f>IF(AND(ISBLANK(H557),N557&lt;&gt;0),"Rev detil","")</f>
        <v>Rev detil</v>
      </c>
      <c r="P557" s="180"/>
      <c r="Q557" s="180"/>
    </row>
    <row r="558" spans="1:19" ht="13.2" x14ac:dyDescent="0.25">
      <c r="A558" s="1"/>
      <c r="B558" s="48"/>
      <c r="C558" s="49"/>
      <c r="D558" s="48"/>
      <c r="E558" s="48"/>
      <c r="F558" s="50"/>
      <c r="G558" s="122"/>
      <c r="H558" s="150"/>
      <c r="I558" s="201" t="s">
        <v>557</v>
      </c>
      <c r="J558" s="202">
        <v>4</v>
      </c>
      <c r="K558" s="202" t="s">
        <v>120</v>
      </c>
      <c r="L558" s="204">
        <v>1000000</v>
      </c>
      <c r="M558" s="204">
        <f>ROUNDDOWN(J558*L558,-3)</f>
        <v>4000000</v>
      </c>
      <c r="N558" s="375">
        <f>G558-M558</f>
        <v>-4000000</v>
      </c>
      <c r="O558" s="187" t="str">
        <f>IF(AND(ISBLANK(H558),N558&lt;&gt;0),"Rev detil","")</f>
        <v>Rev detil</v>
      </c>
      <c r="P558" s="180"/>
      <c r="Q558" s="180"/>
    </row>
    <row r="559" spans="1:19" ht="13.2" x14ac:dyDescent="0.25">
      <c r="A559" s="1" t="s">
        <v>1007</v>
      </c>
      <c r="B559" s="48"/>
      <c r="C559" s="49"/>
      <c r="D559" s="48"/>
      <c r="E559" s="48"/>
      <c r="F559" s="50"/>
      <c r="G559" s="122"/>
      <c r="H559" s="149" t="s">
        <v>525</v>
      </c>
      <c r="I559" s="46" t="s">
        <v>35</v>
      </c>
      <c r="J559" s="45"/>
      <c r="K559" s="45"/>
      <c r="L559" s="47"/>
      <c r="M559" s="47">
        <f>M560</f>
        <v>35000000</v>
      </c>
      <c r="N559" s="349">
        <f>N560</f>
        <v>-35000000</v>
      </c>
      <c r="O559" s="207" t="s">
        <v>977</v>
      </c>
      <c r="P559" s="180"/>
      <c r="Q559" s="180"/>
      <c r="R559" s="252" t="s">
        <v>393</v>
      </c>
      <c r="S559" s="223" t="s">
        <v>510</v>
      </c>
    </row>
    <row r="560" spans="1:19" ht="13.2" x14ac:dyDescent="0.25">
      <c r="A560" s="1"/>
      <c r="B560" s="48"/>
      <c r="C560" s="49"/>
      <c r="D560" s="48"/>
      <c r="E560" s="48"/>
      <c r="F560" s="50"/>
      <c r="G560" s="122"/>
      <c r="H560" s="150"/>
      <c r="I560" s="201" t="s">
        <v>803</v>
      </c>
      <c r="J560" s="202">
        <v>10</v>
      </c>
      <c r="K560" s="202" t="s">
        <v>26</v>
      </c>
      <c r="L560" s="204">
        <v>3500000</v>
      </c>
      <c r="M560" s="204">
        <f>ROUNDDOWN(J560*L560,-3)</f>
        <v>35000000</v>
      </c>
      <c r="N560" s="375">
        <f>G560-M560</f>
        <v>-35000000</v>
      </c>
      <c r="O560" s="187" t="str">
        <f>IF(AND(ISBLANK(H560),N560&lt;&gt;0),"Rev detil","")</f>
        <v>Rev detil</v>
      </c>
      <c r="P560" s="180"/>
      <c r="Q560" s="180"/>
    </row>
    <row r="561" spans="1:19" ht="13.2" x14ac:dyDescent="0.25">
      <c r="A561" s="1" t="s">
        <v>1008</v>
      </c>
      <c r="B561" s="48"/>
      <c r="C561" s="49"/>
      <c r="D561" s="48"/>
      <c r="E561" s="48"/>
      <c r="F561" s="50"/>
      <c r="G561" s="122"/>
      <c r="H561" s="151" t="s">
        <v>582</v>
      </c>
      <c r="I561" s="52" t="s">
        <v>80</v>
      </c>
      <c r="J561" s="51"/>
      <c r="K561" s="51"/>
      <c r="L561" s="53"/>
      <c r="M561" s="53">
        <f>M562</f>
        <v>900000</v>
      </c>
      <c r="N561" s="352">
        <f>N562</f>
        <v>-900000</v>
      </c>
      <c r="O561" s="207" t="s">
        <v>977</v>
      </c>
      <c r="P561" s="180"/>
      <c r="Q561" s="180"/>
      <c r="R561" s="252" t="s">
        <v>393</v>
      </c>
      <c r="S561" s="223" t="s">
        <v>510</v>
      </c>
    </row>
    <row r="562" spans="1:19" ht="13.2" x14ac:dyDescent="0.25">
      <c r="A562" s="1"/>
      <c r="B562" s="48"/>
      <c r="C562" s="49"/>
      <c r="D562" s="48"/>
      <c r="E562" s="48"/>
      <c r="F562" s="50"/>
      <c r="G562" s="122"/>
      <c r="H562" s="150"/>
      <c r="I562" s="201" t="s">
        <v>872</v>
      </c>
      <c r="J562" s="202">
        <v>6</v>
      </c>
      <c r="K562" s="202" t="s">
        <v>26</v>
      </c>
      <c r="L562" s="204">
        <v>150000</v>
      </c>
      <c r="M562" s="204">
        <f>ROUNDDOWN(J562*L562,-3)</f>
        <v>900000</v>
      </c>
      <c r="N562" s="375">
        <f>G562-M562</f>
        <v>-900000</v>
      </c>
      <c r="O562" s="187" t="str">
        <f>IF(AND(ISBLANK(H562),N562&lt;&gt;0),"Rev detil","")</f>
        <v>Rev detil</v>
      </c>
      <c r="P562" s="180"/>
      <c r="Q562" s="180"/>
    </row>
    <row r="563" spans="1:19" ht="13.2" x14ac:dyDescent="0.25">
      <c r="A563" s="1" t="s">
        <v>432</v>
      </c>
      <c r="B563" s="109" t="s">
        <v>922</v>
      </c>
      <c r="C563" s="110" t="s">
        <v>433</v>
      </c>
      <c r="D563" s="109"/>
      <c r="E563" s="109"/>
      <c r="F563" s="111"/>
      <c r="G563" s="142">
        <f>G564</f>
        <v>8500000000</v>
      </c>
      <c r="H563" s="171" t="s">
        <v>922</v>
      </c>
      <c r="I563" s="110" t="s">
        <v>433</v>
      </c>
      <c r="J563" s="109"/>
      <c r="K563" s="109"/>
      <c r="L563" s="111"/>
      <c r="M563" s="111">
        <f t="shared" ref="M563:N564" si="25">M564</f>
        <v>8500000000</v>
      </c>
      <c r="N563" s="339">
        <f t="shared" si="25"/>
        <v>0</v>
      </c>
      <c r="O563" s="207" t="s">
        <v>977</v>
      </c>
      <c r="P563" s="180"/>
      <c r="Q563" s="180"/>
    </row>
    <row r="564" spans="1:19" ht="39.6" x14ac:dyDescent="0.25">
      <c r="A564" s="1" t="s">
        <v>434</v>
      </c>
      <c r="B564" s="100" t="s">
        <v>435</v>
      </c>
      <c r="C564" s="101" t="s">
        <v>923</v>
      </c>
      <c r="D564" s="100">
        <v>235</v>
      </c>
      <c r="E564" s="379" t="s">
        <v>924</v>
      </c>
      <c r="F564" s="379"/>
      <c r="G564" s="139">
        <f>G565</f>
        <v>8500000000</v>
      </c>
      <c r="H564" s="168" t="s">
        <v>435</v>
      </c>
      <c r="I564" s="101" t="s">
        <v>923</v>
      </c>
      <c r="J564" s="100">
        <v>235</v>
      </c>
      <c r="K564" s="184" t="s">
        <v>924</v>
      </c>
      <c r="L564" s="184"/>
      <c r="M564" s="102">
        <f t="shared" si="25"/>
        <v>8500000000</v>
      </c>
      <c r="N564" s="340">
        <f t="shared" si="25"/>
        <v>0</v>
      </c>
      <c r="O564" s="207" t="s">
        <v>977</v>
      </c>
      <c r="P564" s="180"/>
      <c r="Q564" s="180"/>
    </row>
    <row r="565" spans="1:19" ht="13.2" hidden="1" x14ac:dyDescent="0.25">
      <c r="A565" s="1" t="s">
        <v>437</v>
      </c>
      <c r="B565" s="96" t="s">
        <v>438</v>
      </c>
      <c r="C565" s="97" t="s">
        <v>439</v>
      </c>
      <c r="D565" s="96">
        <v>235</v>
      </c>
      <c r="E565" s="96" t="s">
        <v>436</v>
      </c>
      <c r="F565" s="98"/>
      <c r="G565" s="98">
        <f>SUM(G566,G614)</f>
        <v>8500000000</v>
      </c>
      <c r="H565" s="96" t="s">
        <v>438</v>
      </c>
      <c r="I565" s="97" t="s">
        <v>439</v>
      </c>
      <c r="J565" s="96">
        <v>235</v>
      </c>
      <c r="K565" s="96" t="s">
        <v>436</v>
      </c>
      <c r="L565" s="98"/>
      <c r="M565" s="98">
        <f>SUM(M566,M614)</f>
        <v>8500000000</v>
      </c>
      <c r="N565" s="333">
        <f>SUM(N566,N614)</f>
        <v>0</v>
      </c>
      <c r="O565" s="216"/>
      <c r="P565" s="180"/>
      <c r="Q565" s="180"/>
    </row>
    <row r="566" spans="1:19" ht="13.2" hidden="1" x14ac:dyDescent="0.25">
      <c r="A566" s="1" t="s">
        <v>440</v>
      </c>
      <c r="B566" s="287" t="s">
        <v>605</v>
      </c>
      <c r="C566" s="288" t="s">
        <v>441</v>
      </c>
      <c r="D566" s="287"/>
      <c r="E566" s="287" t="s">
        <v>553</v>
      </c>
      <c r="F566" s="289"/>
      <c r="G566" s="290">
        <f>SUM(G567,G585,G605)</f>
        <v>8408830000</v>
      </c>
      <c r="H566" s="291" t="s">
        <v>605</v>
      </c>
      <c r="I566" s="288" t="s">
        <v>441</v>
      </c>
      <c r="J566" s="287"/>
      <c r="K566" s="287" t="s">
        <v>553</v>
      </c>
      <c r="L566" s="289"/>
      <c r="M566" s="289">
        <f>SUM(M567,M585,M605)</f>
        <v>8408830000</v>
      </c>
      <c r="N566" s="337">
        <f>SUM(N567,N585,N605)</f>
        <v>0</v>
      </c>
      <c r="O566" s="212"/>
      <c r="P566" s="180"/>
      <c r="Q566" s="180"/>
    </row>
    <row r="567" spans="1:19" ht="13.2" hidden="1" x14ac:dyDescent="0.25">
      <c r="A567" s="1" t="s">
        <v>442</v>
      </c>
      <c r="B567" s="63" t="s">
        <v>21</v>
      </c>
      <c r="C567" s="64" t="s">
        <v>443</v>
      </c>
      <c r="D567" s="63"/>
      <c r="E567" s="63"/>
      <c r="F567" s="65"/>
      <c r="G567" s="127">
        <f>SUM(G568,G575,G578,G580,G582)</f>
        <v>2523377000</v>
      </c>
      <c r="H567" s="155" t="s">
        <v>21</v>
      </c>
      <c r="I567" s="64" t="s">
        <v>443</v>
      </c>
      <c r="J567" s="63"/>
      <c r="K567" s="63"/>
      <c r="L567" s="65"/>
      <c r="M567" s="65">
        <f>SUM(M568,M575,M578,M580,M582)</f>
        <v>2523377000</v>
      </c>
      <c r="N567" s="327">
        <f>SUM(N568,N575,N578,N580,N582)</f>
        <v>0</v>
      </c>
      <c r="O567" s="213"/>
      <c r="P567" s="180" t="s">
        <v>507</v>
      </c>
      <c r="Q567" s="180" t="s">
        <v>508</v>
      </c>
      <c r="S567" s="223"/>
    </row>
    <row r="568" spans="1:19" ht="13.2" hidden="1" x14ac:dyDescent="0.25">
      <c r="A568" s="1" t="s">
        <v>444</v>
      </c>
      <c r="B568" s="45" t="s">
        <v>523</v>
      </c>
      <c r="C568" s="46" t="s">
        <v>24</v>
      </c>
      <c r="D568" s="45"/>
      <c r="E568" s="45"/>
      <c r="F568" s="47"/>
      <c r="G568" s="121">
        <f>SUM(G569:G574)</f>
        <v>129600000</v>
      </c>
      <c r="H568" s="149" t="s">
        <v>523</v>
      </c>
      <c r="I568" s="46" t="s">
        <v>24</v>
      </c>
      <c r="J568" s="45"/>
      <c r="K568" s="45"/>
      <c r="L568" s="47"/>
      <c r="M568" s="47">
        <f>SUM(M569:M574)</f>
        <v>129600000</v>
      </c>
      <c r="N568" s="323">
        <f>SUM(N569:N574)</f>
        <v>0</v>
      </c>
      <c r="O568" s="208"/>
      <c r="P568" s="180"/>
      <c r="Q568" s="180"/>
      <c r="R568" s="4" t="s">
        <v>433</v>
      </c>
      <c r="S568" s="223" t="s">
        <v>508</v>
      </c>
    </row>
    <row r="569" spans="1:19" ht="13.2" hidden="1" x14ac:dyDescent="0.25">
      <c r="A569" s="1" t="s">
        <v>445</v>
      </c>
      <c r="B569" s="48"/>
      <c r="C569" s="49" t="s">
        <v>554</v>
      </c>
      <c r="D569" s="48">
        <v>400</v>
      </c>
      <c r="E569" s="48" t="s">
        <v>26</v>
      </c>
      <c r="F569" s="50">
        <v>70000</v>
      </c>
      <c r="G569" s="122">
        <f t="shared" ref="G569:G574" si="26">ROUNDDOWN(D569*F569,-3)</f>
        <v>28000000</v>
      </c>
      <c r="H569" s="150"/>
      <c r="I569" s="49" t="s">
        <v>554</v>
      </c>
      <c r="J569" s="48">
        <v>400</v>
      </c>
      <c r="K569" s="48" t="s">
        <v>26</v>
      </c>
      <c r="L569" s="50">
        <v>70000</v>
      </c>
      <c r="M569" s="50">
        <f t="shared" ref="M569:M574" si="27">ROUNDDOWN(J569*L569,-3)</f>
        <v>28000000</v>
      </c>
      <c r="N569" s="247">
        <f t="shared" ref="N569:N574" si="28">G569-M569</f>
        <v>0</v>
      </c>
      <c r="O569" s="178" t="str">
        <f t="shared" ref="O569:O574" si="29">IF(AND(ISBLANK(H569),N569&lt;&gt;0),"Rev","")</f>
        <v/>
      </c>
      <c r="P569" s="180"/>
      <c r="Q569" s="180"/>
    </row>
    <row r="570" spans="1:19" ht="13.2" hidden="1" x14ac:dyDescent="0.25">
      <c r="A570" s="1" t="s">
        <v>446</v>
      </c>
      <c r="B570" s="48"/>
      <c r="C570" s="49" t="s">
        <v>555</v>
      </c>
      <c r="D570" s="48">
        <v>8</v>
      </c>
      <c r="E570" s="48" t="s">
        <v>120</v>
      </c>
      <c r="F570" s="50">
        <v>1500000</v>
      </c>
      <c r="G570" s="122">
        <f t="shared" si="26"/>
        <v>12000000</v>
      </c>
      <c r="H570" s="150"/>
      <c r="I570" s="49" t="s">
        <v>555</v>
      </c>
      <c r="J570" s="48">
        <v>8</v>
      </c>
      <c r="K570" s="48" t="s">
        <v>120</v>
      </c>
      <c r="L570" s="50">
        <v>1500000</v>
      </c>
      <c r="M570" s="50">
        <f t="shared" si="27"/>
        <v>12000000</v>
      </c>
      <c r="N570" s="247">
        <f t="shared" si="28"/>
        <v>0</v>
      </c>
      <c r="O570" s="178" t="str">
        <f t="shared" si="29"/>
        <v/>
      </c>
      <c r="P570" s="180"/>
      <c r="Q570" s="180"/>
    </row>
    <row r="571" spans="1:19" ht="13.2" hidden="1" x14ac:dyDescent="0.25">
      <c r="A571" s="1" t="s">
        <v>447</v>
      </c>
      <c r="B571" s="48"/>
      <c r="C571" s="49" t="s">
        <v>556</v>
      </c>
      <c r="D571" s="48">
        <v>8</v>
      </c>
      <c r="E571" s="48" t="s">
        <v>120</v>
      </c>
      <c r="F571" s="50">
        <v>1500000</v>
      </c>
      <c r="G571" s="122">
        <f t="shared" si="26"/>
        <v>12000000</v>
      </c>
      <c r="H571" s="150"/>
      <c r="I571" s="49" t="s">
        <v>556</v>
      </c>
      <c r="J571" s="48">
        <v>8</v>
      </c>
      <c r="K571" s="48" t="s">
        <v>120</v>
      </c>
      <c r="L571" s="50">
        <v>1500000</v>
      </c>
      <c r="M571" s="50">
        <f t="shared" si="27"/>
        <v>12000000</v>
      </c>
      <c r="N571" s="247">
        <f t="shared" si="28"/>
        <v>0</v>
      </c>
      <c r="O571" s="178" t="str">
        <f t="shared" si="29"/>
        <v/>
      </c>
      <c r="P571" s="180"/>
      <c r="Q571" s="180"/>
    </row>
    <row r="572" spans="1:19" ht="13.2" hidden="1" x14ac:dyDescent="0.25">
      <c r="A572" s="1" t="s">
        <v>448</v>
      </c>
      <c r="B572" s="48"/>
      <c r="C572" s="49" t="s">
        <v>557</v>
      </c>
      <c r="D572" s="48">
        <v>8</v>
      </c>
      <c r="E572" s="48" t="s">
        <v>120</v>
      </c>
      <c r="F572" s="50">
        <v>1000000</v>
      </c>
      <c r="G572" s="122">
        <f t="shared" si="26"/>
        <v>8000000</v>
      </c>
      <c r="H572" s="150"/>
      <c r="I572" s="49" t="s">
        <v>557</v>
      </c>
      <c r="J572" s="48">
        <v>8</v>
      </c>
      <c r="K572" s="48" t="s">
        <v>120</v>
      </c>
      <c r="L572" s="50">
        <v>1000000</v>
      </c>
      <c r="M572" s="50">
        <f t="shared" si="27"/>
        <v>8000000</v>
      </c>
      <c r="N572" s="247">
        <f t="shared" si="28"/>
        <v>0</v>
      </c>
      <c r="O572" s="178" t="str">
        <f t="shared" si="29"/>
        <v/>
      </c>
      <c r="P572" s="180"/>
      <c r="Q572" s="180"/>
    </row>
    <row r="573" spans="1:19" ht="13.2" hidden="1" x14ac:dyDescent="0.25">
      <c r="A573" s="1" t="s">
        <v>449</v>
      </c>
      <c r="B573" s="48"/>
      <c r="C573" s="49" t="s">
        <v>925</v>
      </c>
      <c r="D573" s="48">
        <v>120</v>
      </c>
      <c r="E573" s="48" t="s">
        <v>55</v>
      </c>
      <c r="F573" s="50">
        <v>280000</v>
      </c>
      <c r="G573" s="122">
        <f t="shared" si="26"/>
        <v>33600000</v>
      </c>
      <c r="H573" s="150"/>
      <c r="I573" s="49" t="s">
        <v>925</v>
      </c>
      <c r="J573" s="48">
        <v>120</v>
      </c>
      <c r="K573" s="48" t="s">
        <v>55</v>
      </c>
      <c r="L573" s="50">
        <v>280000</v>
      </c>
      <c r="M573" s="50">
        <f t="shared" si="27"/>
        <v>33600000</v>
      </c>
      <c r="N573" s="247">
        <f t="shared" si="28"/>
        <v>0</v>
      </c>
      <c r="O573" s="178" t="str">
        <f t="shared" si="29"/>
        <v/>
      </c>
      <c r="P573" s="180"/>
      <c r="Q573" s="180"/>
    </row>
    <row r="574" spans="1:19" ht="13.2" hidden="1" x14ac:dyDescent="0.25">
      <c r="A574" s="1" t="s">
        <v>926</v>
      </c>
      <c r="B574" s="48"/>
      <c r="C574" s="49" t="s">
        <v>927</v>
      </c>
      <c r="D574" s="48">
        <v>90</v>
      </c>
      <c r="E574" s="48" t="s">
        <v>59</v>
      </c>
      <c r="F574" s="50">
        <v>400000</v>
      </c>
      <c r="G574" s="122">
        <f t="shared" si="26"/>
        <v>36000000</v>
      </c>
      <c r="H574" s="150"/>
      <c r="I574" s="49" t="s">
        <v>927</v>
      </c>
      <c r="J574" s="48">
        <v>90</v>
      </c>
      <c r="K574" s="48" t="s">
        <v>59</v>
      </c>
      <c r="L574" s="50">
        <v>400000</v>
      </c>
      <c r="M574" s="50">
        <f t="shared" si="27"/>
        <v>36000000</v>
      </c>
      <c r="N574" s="247">
        <f t="shared" si="28"/>
        <v>0</v>
      </c>
      <c r="O574" s="178" t="str">
        <f t="shared" si="29"/>
        <v/>
      </c>
      <c r="P574" s="180"/>
      <c r="Q574" s="180"/>
    </row>
    <row r="575" spans="1:19" ht="13.2" hidden="1" x14ac:dyDescent="0.25">
      <c r="A575" s="1" t="s">
        <v>450</v>
      </c>
      <c r="B575" s="51" t="s">
        <v>524</v>
      </c>
      <c r="C575" s="52" t="s">
        <v>73</v>
      </c>
      <c r="D575" s="51"/>
      <c r="E575" s="51"/>
      <c r="F575" s="53"/>
      <c r="G575" s="123">
        <f>SUM(G576:G577)</f>
        <v>2072227000</v>
      </c>
      <c r="H575" s="151" t="s">
        <v>524</v>
      </c>
      <c r="I575" s="52" t="s">
        <v>73</v>
      </c>
      <c r="J575" s="51"/>
      <c r="K575" s="51"/>
      <c r="L575" s="53"/>
      <c r="M575" s="53">
        <f>SUM(M576:M577)</f>
        <v>2072227000</v>
      </c>
      <c r="N575" s="324">
        <f>SUM(N576:N577)</f>
        <v>0</v>
      </c>
      <c r="O575" s="209"/>
      <c r="P575" s="180"/>
      <c r="Q575" s="180"/>
      <c r="R575" s="4" t="s">
        <v>433</v>
      </c>
      <c r="S575" s="223" t="s">
        <v>508</v>
      </c>
    </row>
    <row r="576" spans="1:19" ht="13.2" hidden="1" x14ac:dyDescent="0.25">
      <c r="A576" s="1" t="s">
        <v>451</v>
      </c>
      <c r="B576" s="48"/>
      <c r="C576" s="49" t="s">
        <v>928</v>
      </c>
      <c r="D576" s="48">
        <v>89</v>
      </c>
      <c r="E576" s="48" t="s">
        <v>26</v>
      </c>
      <c r="F576" s="50">
        <v>23280641</v>
      </c>
      <c r="G576" s="122">
        <f>ROUNDDOWN(D576*F576,-3)</f>
        <v>2071977000</v>
      </c>
      <c r="H576" s="150"/>
      <c r="I576" s="49" t="s">
        <v>928</v>
      </c>
      <c r="J576" s="48">
        <v>89</v>
      </c>
      <c r="K576" s="48" t="s">
        <v>26</v>
      </c>
      <c r="L576" s="50">
        <v>23280641</v>
      </c>
      <c r="M576" s="50">
        <f>ROUNDDOWN(J576*L576,-3)</f>
        <v>2071977000</v>
      </c>
      <c r="N576" s="247">
        <f>G576-M576</f>
        <v>0</v>
      </c>
      <c r="O576" s="178" t="str">
        <f>IF(AND(ISBLANK(H576),N576&lt;&gt;0),"Rev","")</f>
        <v/>
      </c>
      <c r="P576" s="180"/>
      <c r="Q576" s="180"/>
    </row>
    <row r="577" spans="1:19" ht="13.2" hidden="1" x14ac:dyDescent="0.25">
      <c r="A577" s="1" t="s">
        <v>452</v>
      </c>
      <c r="B577" s="48"/>
      <c r="C577" s="49" t="s">
        <v>929</v>
      </c>
      <c r="D577" s="48">
        <v>1</v>
      </c>
      <c r="E577" s="48" t="s">
        <v>120</v>
      </c>
      <c r="F577" s="50">
        <v>250000</v>
      </c>
      <c r="G577" s="122">
        <f>ROUNDDOWN(D577*F577,-3)</f>
        <v>250000</v>
      </c>
      <c r="H577" s="150"/>
      <c r="I577" s="49" t="s">
        <v>929</v>
      </c>
      <c r="J577" s="48">
        <v>1</v>
      </c>
      <c r="K577" s="48" t="s">
        <v>120</v>
      </c>
      <c r="L577" s="50">
        <v>250000</v>
      </c>
      <c r="M577" s="50">
        <f>ROUNDDOWN(J577*L577,-3)</f>
        <v>250000</v>
      </c>
      <c r="N577" s="247">
        <f>G577-M577</f>
        <v>0</v>
      </c>
      <c r="O577" s="178" t="str">
        <f>IF(AND(ISBLANK(H577),N577&lt;&gt;0),"Rev","")</f>
        <v/>
      </c>
      <c r="P577" s="180"/>
      <c r="Q577" s="180"/>
    </row>
    <row r="578" spans="1:19" ht="13.2" hidden="1" x14ac:dyDescent="0.25">
      <c r="A578" s="1" t="s">
        <v>453</v>
      </c>
      <c r="B578" s="51" t="s">
        <v>528</v>
      </c>
      <c r="C578" s="52" t="s">
        <v>31</v>
      </c>
      <c r="D578" s="51"/>
      <c r="E578" s="51"/>
      <c r="F578" s="53"/>
      <c r="G578" s="123">
        <f>G579</f>
        <v>10000000</v>
      </c>
      <c r="H578" s="151" t="s">
        <v>528</v>
      </c>
      <c r="I578" s="52" t="s">
        <v>31</v>
      </c>
      <c r="J578" s="51"/>
      <c r="K578" s="51"/>
      <c r="L578" s="53"/>
      <c r="M578" s="53">
        <f>M579</f>
        <v>10000000</v>
      </c>
      <c r="N578" s="324">
        <f>N579</f>
        <v>0</v>
      </c>
      <c r="O578" s="209"/>
      <c r="P578" s="180"/>
      <c r="Q578" s="180"/>
      <c r="R578" s="4" t="s">
        <v>433</v>
      </c>
      <c r="S578" s="223" t="s">
        <v>508</v>
      </c>
    </row>
    <row r="579" spans="1:19" ht="13.2" hidden="1" x14ac:dyDescent="0.25">
      <c r="A579" s="1" t="s">
        <v>454</v>
      </c>
      <c r="B579" s="48"/>
      <c r="C579" s="49" t="s">
        <v>558</v>
      </c>
      <c r="D579" s="48">
        <v>10</v>
      </c>
      <c r="E579" s="48" t="s">
        <v>33</v>
      </c>
      <c r="F579" s="50">
        <v>1000000</v>
      </c>
      <c r="G579" s="122">
        <f>ROUNDDOWN(D579*F579,-3)</f>
        <v>10000000</v>
      </c>
      <c r="H579" s="150"/>
      <c r="I579" s="49" t="s">
        <v>558</v>
      </c>
      <c r="J579" s="48">
        <v>10</v>
      </c>
      <c r="K579" s="48" t="s">
        <v>33</v>
      </c>
      <c r="L579" s="50">
        <v>1000000</v>
      </c>
      <c r="M579" s="50">
        <f>ROUNDDOWN(J579*L579,-3)</f>
        <v>10000000</v>
      </c>
      <c r="N579" s="247">
        <f>G579-M579</f>
        <v>0</v>
      </c>
      <c r="O579" s="178" t="str">
        <f>IF(AND(ISBLANK(H579),N579&lt;&gt;0),"Rev","")</f>
        <v/>
      </c>
      <c r="P579" s="180"/>
      <c r="Q579" s="180"/>
    </row>
    <row r="580" spans="1:19" ht="13.2" hidden="1" x14ac:dyDescent="0.25">
      <c r="A580" s="1" t="s">
        <v>455</v>
      </c>
      <c r="B580" s="51" t="s">
        <v>930</v>
      </c>
      <c r="C580" s="52" t="s">
        <v>185</v>
      </c>
      <c r="D580" s="51"/>
      <c r="E580" s="51"/>
      <c r="F580" s="53"/>
      <c r="G580" s="123">
        <f>G581</f>
        <v>76950000</v>
      </c>
      <c r="H580" s="151" t="s">
        <v>930</v>
      </c>
      <c r="I580" s="52" t="s">
        <v>185</v>
      </c>
      <c r="J580" s="51"/>
      <c r="K580" s="51"/>
      <c r="L580" s="53"/>
      <c r="M580" s="53">
        <f>M581</f>
        <v>76950000</v>
      </c>
      <c r="N580" s="324">
        <f>N581</f>
        <v>0</v>
      </c>
      <c r="O580" s="209"/>
      <c r="P580" s="180"/>
      <c r="Q580" s="180"/>
      <c r="R580" s="4" t="s">
        <v>433</v>
      </c>
      <c r="S580" s="223" t="s">
        <v>508</v>
      </c>
    </row>
    <row r="581" spans="1:19" ht="13.2" hidden="1" x14ac:dyDescent="0.25">
      <c r="A581" s="22" t="s">
        <v>456</v>
      </c>
      <c r="B581" s="48"/>
      <c r="C581" s="49" t="s">
        <v>931</v>
      </c>
      <c r="D581" s="48">
        <v>90</v>
      </c>
      <c r="E581" s="48" t="s">
        <v>26</v>
      </c>
      <c r="F581" s="50">
        <v>855000</v>
      </c>
      <c r="G581" s="122">
        <f>ROUNDDOWN(D581*F581,-3)</f>
        <v>76950000</v>
      </c>
      <c r="H581" s="150"/>
      <c r="I581" s="49" t="s">
        <v>931</v>
      </c>
      <c r="J581" s="48">
        <v>90</v>
      </c>
      <c r="K581" s="48" t="s">
        <v>26</v>
      </c>
      <c r="L581" s="50">
        <v>855000</v>
      </c>
      <c r="M581" s="50">
        <f>ROUNDDOWN(J581*L581,-3)</f>
        <v>76950000</v>
      </c>
      <c r="N581" s="247">
        <f>G581-M581</f>
        <v>0</v>
      </c>
      <c r="O581" s="178" t="str">
        <f>IF(AND(ISBLANK(H581),N581&lt;&gt;0),"Rev","")</f>
        <v/>
      </c>
      <c r="P581" s="180"/>
      <c r="Q581" s="180"/>
    </row>
    <row r="582" spans="1:19" ht="13.2" hidden="1" x14ac:dyDescent="0.25">
      <c r="A582" s="1" t="s">
        <v>457</v>
      </c>
      <c r="B582" s="57" t="s">
        <v>525</v>
      </c>
      <c r="C582" s="58" t="s">
        <v>35</v>
      </c>
      <c r="D582" s="57"/>
      <c r="E582" s="57"/>
      <c r="F582" s="59"/>
      <c r="G582" s="125">
        <f>SUM(G583:G584)</f>
        <v>234600000</v>
      </c>
      <c r="H582" s="153" t="s">
        <v>525</v>
      </c>
      <c r="I582" s="58" t="s">
        <v>35</v>
      </c>
      <c r="J582" s="57"/>
      <c r="K582" s="57"/>
      <c r="L582" s="59"/>
      <c r="M582" s="59">
        <f>SUM(M583:M584)</f>
        <v>234600000</v>
      </c>
      <c r="N582" s="325">
        <f>SUM(N583:N584)</f>
        <v>0</v>
      </c>
      <c r="O582" s="211"/>
      <c r="P582" s="180"/>
      <c r="Q582" s="180"/>
      <c r="R582" s="4" t="s">
        <v>433</v>
      </c>
      <c r="S582" s="223" t="s">
        <v>508</v>
      </c>
    </row>
    <row r="583" spans="1:19" ht="26.4" hidden="1" x14ac:dyDescent="0.25">
      <c r="A583" s="1" t="s">
        <v>458</v>
      </c>
      <c r="B583" s="48"/>
      <c r="C583" s="49" t="s">
        <v>932</v>
      </c>
      <c r="D583" s="48">
        <v>20</v>
      </c>
      <c r="E583" s="48" t="s">
        <v>26</v>
      </c>
      <c r="F583" s="50">
        <v>5500000</v>
      </c>
      <c r="G583" s="122">
        <f>ROUNDDOWN(D583*F583,-3)</f>
        <v>110000000</v>
      </c>
      <c r="H583" s="150"/>
      <c r="I583" s="49" t="s">
        <v>932</v>
      </c>
      <c r="J583" s="48">
        <v>20</v>
      </c>
      <c r="K583" s="48" t="s">
        <v>26</v>
      </c>
      <c r="L583" s="50">
        <v>5500000</v>
      </c>
      <c r="M583" s="50">
        <f>ROUNDDOWN(J583*L583,-3)</f>
        <v>110000000</v>
      </c>
      <c r="N583" s="247">
        <f>G583-M583</f>
        <v>0</v>
      </c>
      <c r="O583" s="178" t="str">
        <f>IF(AND(ISBLANK(H583),N583&lt;&gt;0),"Rev","")</f>
        <v/>
      </c>
      <c r="P583" s="180"/>
      <c r="Q583" s="180"/>
    </row>
    <row r="584" spans="1:19" ht="13.2" hidden="1" x14ac:dyDescent="0.25">
      <c r="A584" s="1" t="s">
        <v>459</v>
      </c>
      <c r="B584" s="48"/>
      <c r="C584" s="49" t="s">
        <v>933</v>
      </c>
      <c r="D584" s="48">
        <v>89</v>
      </c>
      <c r="E584" s="48" t="s">
        <v>26</v>
      </c>
      <c r="F584" s="50">
        <v>1400000</v>
      </c>
      <c r="G584" s="122">
        <f>ROUNDDOWN(D584*F584,-3)</f>
        <v>124600000</v>
      </c>
      <c r="H584" s="150"/>
      <c r="I584" s="49" t="s">
        <v>933</v>
      </c>
      <c r="J584" s="48">
        <v>89</v>
      </c>
      <c r="K584" s="48" t="s">
        <v>26</v>
      </c>
      <c r="L584" s="50">
        <v>1400000</v>
      </c>
      <c r="M584" s="50">
        <f>ROUNDDOWN(J584*L584,-3)</f>
        <v>124600000</v>
      </c>
      <c r="N584" s="247">
        <f>G584-M584</f>
        <v>0</v>
      </c>
      <c r="O584" s="178" t="str">
        <f>IF(AND(ISBLANK(H584),N584&lt;&gt;0),"Rev","")</f>
        <v/>
      </c>
      <c r="P584" s="180"/>
      <c r="Q584" s="180"/>
    </row>
    <row r="585" spans="1:19" ht="13.2" hidden="1" x14ac:dyDescent="0.25">
      <c r="A585" s="1" t="s">
        <v>460</v>
      </c>
      <c r="B585" s="63" t="s">
        <v>38</v>
      </c>
      <c r="C585" s="64" t="s">
        <v>461</v>
      </c>
      <c r="D585" s="63"/>
      <c r="E585" s="63"/>
      <c r="F585" s="65"/>
      <c r="G585" s="127">
        <f>SUM(G586,G593,G596,G598,G601)</f>
        <v>5699412000</v>
      </c>
      <c r="H585" s="155" t="s">
        <v>38</v>
      </c>
      <c r="I585" s="64" t="s">
        <v>461</v>
      </c>
      <c r="J585" s="63"/>
      <c r="K585" s="63"/>
      <c r="L585" s="65"/>
      <c r="M585" s="65">
        <f>SUM(M586,M593,M596,M598,M601)</f>
        <v>5699412000</v>
      </c>
      <c r="N585" s="327">
        <f>SUM(N586,N593,N596,N598,N601)</f>
        <v>0</v>
      </c>
      <c r="O585" s="213"/>
      <c r="P585" s="180" t="s">
        <v>507</v>
      </c>
      <c r="Q585" s="180" t="s">
        <v>508</v>
      </c>
      <c r="S585" s="223"/>
    </row>
    <row r="586" spans="1:19" ht="13.2" hidden="1" x14ac:dyDescent="0.25">
      <c r="A586" s="1" t="s">
        <v>462</v>
      </c>
      <c r="B586" s="45" t="s">
        <v>523</v>
      </c>
      <c r="C586" s="46" t="s">
        <v>24</v>
      </c>
      <c r="D586" s="45"/>
      <c r="E586" s="45"/>
      <c r="F586" s="47"/>
      <c r="G586" s="121">
        <f>SUM(G587:G592)</f>
        <v>64620000</v>
      </c>
      <c r="H586" s="149" t="s">
        <v>523</v>
      </c>
      <c r="I586" s="46" t="s">
        <v>24</v>
      </c>
      <c r="J586" s="45"/>
      <c r="K586" s="45"/>
      <c r="L586" s="47"/>
      <c r="M586" s="47">
        <f>SUM(M587:M592)</f>
        <v>64620000</v>
      </c>
      <c r="N586" s="323">
        <f>SUM(N587:N592)</f>
        <v>0</v>
      </c>
      <c r="O586" s="208"/>
      <c r="P586" s="180"/>
      <c r="Q586" s="180"/>
      <c r="R586" s="4" t="s">
        <v>433</v>
      </c>
      <c r="S586" s="223" t="s">
        <v>508</v>
      </c>
    </row>
    <row r="587" spans="1:19" ht="13.2" hidden="1" x14ac:dyDescent="0.25">
      <c r="A587" s="1" t="s">
        <v>463</v>
      </c>
      <c r="B587" s="48"/>
      <c r="C587" s="49" t="s">
        <v>554</v>
      </c>
      <c r="D587" s="48">
        <v>100</v>
      </c>
      <c r="E587" s="48" t="s">
        <v>26</v>
      </c>
      <c r="F587" s="50">
        <v>70000</v>
      </c>
      <c r="G587" s="122">
        <f t="shared" ref="G587:G592" si="30">ROUNDDOWN(D587*F587,-3)</f>
        <v>7000000</v>
      </c>
      <c r="H587" s="150"/>
      <c r="I587" s="49" t="s">
        <v>554</v>
      </c>
      <c r="J587" s="48">
        <v>100</v>
      </c>
      <c r="K587" s="48" t="s">
        <v>26</v>
      </c>
      <c r="L587" s="50">
        <v>70000</v>
      </c>
      <c r="M587" s="50">
        <f t="shared" ref="M587:M592" si="31">ROUNDDOWN(J587*L587,-3)</f>
        <v>7000000</v>
      </c>
      <c r="N587" s="247">
        <f t="shared" ref="N587:N592" si="32">G587-M587</f>
        <v>0</v>
      </c>
      <c r="O587" s="178" t="str">
        <f t="shared" ref="O587:O592" si="33">IF(AND(ISBLANK(H587),N587&lt;&gt;0),"Rev","")</f>
        <v/>
      </c>
      <c r="P587" s="180"/>
      <c r="Q587" s="180"/>
    </row>
    <row r="588" spans="1:19" ht="13.2" hidden="1" x14ac:dyDescent="0.25">
      <c r="A588" s="1" t="s">
        <v>464</v>
      </c>
      <c r="B588" s="48"/>
      <c r="C588" s="49" t="s">
        <v>555</v>
      </c>
      <c r="D588" s="48">
        <v>8</v>
      </c>
      <c r="E588" s="48" t="s">
        <v>120</v>
      </c>
      <c r="F588" s="50">
        <v>1500000</v>
      </c>
      <c r="G588" s="122">
        <f t="shared" si="30"/>
        <v>12000000</v>
      </c>
      <c r="H588" s="150"/>
      <c r="I588" s="49" t="s">
        <v>555</v>
      </c>
      <c r="J588" s="48">
        <v>8</v>
      </c>
      <c r="K588" s="48" t="s">
        <v>120</v>
      </c>
      <c r="L588" s="50">
        <v>1500000</v>
      </c>
      <c r="M588" s="50">
        <f t="shared" si="31"/>
        <v>12000000</v>
      </c>
      <c r="N588" s="247">
        <f t="shared" si="32"/>
        <v>0</v>
      </c>
      <c r="O588" s="178" t="str">
        <f t="shared" si="33"/>
        <v/>
      </c>
      <c r="P588" s="180"/>
      <c r="Q588" s="180"/>
    </row>
    <row r="589" spans="1:19" ht="13.2" hidden="1" x14ac:dyDescent="0.25">
      <c r="A589" s="1" t="s">
        <v>465</v>
      </c>
      <c r="B589" s="48"/>
      <c r="C589" s="49" t="s">
        <v>556</v>
      </c>
      <c r="D589" s="48">
        <v>8</v>
      </c>
      <c r="E589" s="48" t="s">
        <v>120</v>
      </c>
      <c r="F589" s="50">
        <v>1500000</v>
      </c>
      <c r="G589" s="122">
        <f t="shared" si="30"/>
        <v>12000000</v>
      </c>
      <c r="H589" s="150"/>
      <c r="I589" s="49" t="s">
        <v>556</v>
      </c>
      <c r="J589" s="48">
        <v>8</v>
      </c>
      <c r="K589" s="48" t="s">
        <v>120</v>
      </c>
      <c r="L589" s="50">
        <v>1500000</v>
      </c>
      <c r="M589" s="50">
        <f t="shared" si="31"/>
        <v>12000000</v>
      </c>
      <c r="N589" s="247">
        <f t="shared" si="32"/>
        <v>0</v>
      </c>
      <c r="O589" s="178" t="str">
        <f t="shared" si="33"/>
        <v/>
      </c>
      <c r="P589" s="180"/>
      <c r="Q589" s="180"/>
    </row>
    <row r="590" spans="1:19" ht="15" hidden="1" x14ac:dyDescent="0.25">
      <c r="A590" s="1" t="s">
        <v>466</v>
      </c>
      <c r="B590" s="48"/>
      <c r="C590" s="49" t="s">
        <v>557</v>
      </c>
      <c r="D590" s="48">
        <v>8</v>
      </c>
      <c r="E590" s="112" t="s">
        <v>120</v>
      </c>
      <c r="F590" s="50">
        <v>1000000</v>
      </c>
      <c r="G590" s="122">
        <f t="shared" si="30"/>
        <v>8000000</v>
      </c>
      <c r="H590" s="150"/>
      <c r="I590" s="49" t="s">
        <v>557</v>
      </c>
      <c r="J590" s="48">
        <v>8</v>
      </c>
      <c r="K590" s="48" t="s">
        <v>120</v>
      </c>
      <c r="L590" s="50">
        <v>1000000</v>
      </c>
      <c r="M590" s="50">
        <f t="shared" si="31"/>
        <v>8000000</v>
      </c>
      <c r="N590" s="247">
        <f t="shared" si="32"/>
        <v>0</v>
      </c>
      <c r="O590" s="178" t="str">
        <f t="shared" si="33"/>
        <v/>
      </c>
      <c r="P590" s="180"/>
      <c r="Q590" s="180"/>
    </row>
    <row r="591" spans="1:19" ht="15" hidden="1" x14ac:dyDescent="0.25">
      <c r="A591" s="1" t="s">
        <v>467</v>
      </c>
      <c r="B591" s="48"/>
      <c r="C591" s="49" t="s">
        <v>829</v>
      </c>
      <c r="D591" s="48">
        <v>30</v>
      </c>
      <c r="E591" s="112" t="s">
        <v>59</v>
      </c>
      <c r="F591" s="50">
        <v>350000</v>
      </c>
      <c r="G591" s="122">
        <f t="shared" si="30"/>
        <v>10500000</v>
      </c>
      <c r="H591" s="150"/>
      <c r="I591" s="49" t="s">
        <v>829</v>
      </c>
      <c r="J591" s="48">
        <v>30</v>
      </c>
      <c r="K591" s="48" t="s">
        <v>59</v>
      </c>
      <c r="L591" s="50">
        <v>350000</v>
      </c>
      <c r="M591" s="50">
        <f t="shared" si="31"/>
        <v>10500000</v>
      </c>
      <c r="N591" s="247">
        <f t="shared" si="32"/>
        <v>0</v>
      </c>
      <c r="O591" s="178" t="str">
        <f t="shared" si="33"/>
        <v/>
      </c>
      <c r="P591" s="180"/>
      <c r="Q591" s="180"/>
    </row>
    <row r="592" spans="1:19" ht="15" hidden="1" x14ac:dyDescent="0.25">
      <c r="A592" s="1" t="s">
        <v>934</v>
      </c>
      <c r="B592" s="48"/>
      <c r="C592" s="49" t="s">
        <v>831</v>
      </c>
      <c r="D592" s="48">
        <v>54</v>
      </c>
      <c r="E592" s="112" t="s">
        <v>935</v>
      </c>
      <c r="F592" s="50">
        <v>280000</v>
      </c>
      <c r="G592" s="122">
        <f t="shared" si="30"/>
        <v>15120000</v>
      </c>
      <c r="H592" s="150"/>
      <c r="I592" s="49" t="s">
        <v>831</v>
      </c>
      <c r="J592" s="48">
        <v>54</v>
      </c>
      <c r="K592" s="48" t="s">
        <v>935</v>
      </c>
      <c r="L592" s="50">
        <v>280000</v>
      </c>
      <c r="M592" s="50">
        <f t="shared" si="31"/>
        <v>15120000</v>
      </c>
      <c r="N592" s="247">
        <f t="shared" si="32"/>
        <v>0</v>
      </c>
      <c r="O592" s="178" t="str">
        <f t="shared" si="33"/>
        <v/>
      </c>
      <c r="P592" s="180"/>
      <c r="Q592" s="180"/>
    </row>
    <row r="593" spans="1:19" ht="15.6" hidden="1" x14ac:dyDescent="0.25">
      <c r="A593" s="1" t="s">
        <v>468</v>
      </c>
      <c r="B593" s="51" t="s">
        <v>524</v>
      </c>
      <c r="C593" s="52" t="s">
        <v>73</v>
      </c>
      <c r="D593" s="51"/>
      <c r="E593" s="113"/>
      <c r="F593" s="53"/>
      <c r="G593" s="123">
        <f>SUM(G594:G595)</f>
        <v>5257592000</v>
      </c>
      <c r="H593" s="151" t="s">
        <v>524</v>
      </c>
      <c r="I593" s="52" t="s">
        <v>73</v>
      </c>
      <c r="J593" s="51"/>
      <c r="K593" s="48"/>
      <c r="L593" s="53"/>
      <c r="M593" s="53">
        <f>SUM(M594:M595)</f>
        <v>5257592000</v>
      </c>
      <c r="N593" s="324">
        <f>SUM(N594:N595)</f>
        <v>0</v>
      </c>
      <c r="O593" s="209"/>
      <c r="P593" s="180"/>
      <c r="Q593" s="180"/>
      <c r="R593" s="4" t="s">
        <v>433</v>
      </c>
      <c r="S593" s="223" t="s">
        <v>508</v>
      </c>
    </row>
    <row r="594" spans="1:19" ht="15" hidden="1" x14ac:dyDescent="0.25">
      <c r="A594" s="1" t="s">
        <v>469</v>
      </c>
      <c r="B594" s="48"/>
      <c r="C594" s="49" t="s">
        <v>928</v>
      </c>
      <c r="D594" s="48">
        <v>101</v>
      </c>
      <c r="E594" s="112" t="s">
        <v>26</v>
      </c>
      <c r="F594" s="50">
        <v>52047941</v>
      </c>
      <c r="G594" s="122">
        <f>ROUNDDOWN(D594*F594,-3)</f>
        <v>5256842000</v>
      </c>
      <c r="H594" s="150"/>
      <c r="I594" s="49" t="s">
        <v>928</v>
      </c>
      <c r="J594" s="48">
        <v>101</v>
      </c>
      <c r="K594" s="48" t="s">
        <v>26</v>
      </c>
      <c r="L594" s="50">
        <v>52047941</v>
      </c>
      <c r="M594" s="50">
        <f>ROUNDDOWN(J594*L594,-3)</f>
        <v>5256842000</v>
      </c>
      <c r="N594" s="247">
        <f>G594-M594</f>
        <v>0</v>
      </c>
      <c r="O594" s="178" t="str">
        <f>IF(AND(ISBLANK(H594),N594&lt;&gt;0),"Rev","")</f>
        <v/>
      </c>
      <c r="P594" s="180"/>
      <c r="Q594" s="180"/>
    </row>
    <row r="595" spans="1:19" ht="15" hidden="1" x14ac:dyDescent="0.25">
      <c r="A595" s="1" t="s">
        <v>470</v>
      </c>
      <c r="B595" s="48"/>
      <c r="C595" s="49" t="s">
        <v>929</v>
      </c>
      <c r="D595" s="48">
        <v>3</v>
      </c>
      <c r="E595" s="112" t="s">
        <v>120</v>
      </c>
      <c r="F595" s="50">
        <v>250000</v>
      </c>
      <c r="G595" s="122">
        <f>ROUNDDOWN(D595*F595,-3)</f>
        <v>750000</v>
      </c>
      <c r="H595" s="150"/>
      <c r="I595" s="49" t="s">
        <v>929</v>
      </c>
      <c r="J595" s="48">
        <v>3</v>
      </c>
      <c r="K595" s="48" t="s">
        <v>120</v>
      </c>
      <c r="L595" s="50">
        <v>250000</v>
      </c>
      <c r="M595" s="50">
        <f>ROUNDDOWN(J595*L595,-3)</f>
        <v>750000</v>
      </c>
      <c r="N595" s="247">
        <f>G595-M595</f>
        <v>0</v>
      </c>
      <c r="O595" s="178" t="str">
        <f>IF(AND(ISBLANK(H595),N595&lt;&gt;0),"Rev","")</f>
        <v/>
      </c>
      <c r="P595" s="180"/>
      <c r="Q595" s="180"/>
    </row>
    <row r="596" spans="1:19" ht="15.6" hidden="1" x14ac:dyDescent="0.25">
      <c r="A596" s="1" t="s">
        <v>471</v>
      </c>
      <c r="B596" s="51" t="s">
        <v>528</v>
      </c>
      <c r="C596" s="52" t="s">
        <v>31</v>
      </c>
      <c r="D596" s="51"/>
      <c r="E596" s="113"/>
      <c r="F596" s="53"/>
      <c r="G596" s="123">
        <f>G597</f>
        <v>20000000</v>
      </c>
      <c r="H596" s="151" t="s">
        <v>528</v>
      </c>
      <c r="I596" s="52" t="s">
        <v>31</v>
      </c>
      <c r="J596" s="51"/>
      <c r="K596" s="48"/>
      <c r="L596" s="53"/>
      <c r="M596" s="53">
        <f>M597</f>
        <v>20000000</v>
      </c>
      <c r="N596" s="324">
        <f>N597</f>
        <v>0</v>
      </c>
      <c r="O596" s="209"/>
      <c r="P596" s="180"/>
      <c r="Q596" s="180"/>
      <c r="R596" s="4" t="s">
        <v>433</v>
      </c>
      <c r="S596" s="223" t="s">
        <v>508</v>
      </c>
    </row>
    <row r="597" spans="1:19" ht="15" hidden="1" x14ac:dyDescent="0.25">
      <c r="A597" s="1" t="s">
        <v>472</v>
      </c>
      <c r="B597" s="48"/>
      <c r="C597" s="49" t="s">
        <v>558</v>
      </c>
      <c r="D597" s="48">
        <v>20</v>
      </c>
      <c r="E597" s="112" t="s">
        <v>33</v>
      </c>
      <c r="F597" s="50">
        <v>1000000</v>
      </c>
      <c r="G597" s="122">
        <f>ROUNDDOWN(D597*F597,-3)</f>
        <v>20000000</v>
      </c>
      <c r="H597" s="150"/>
      <c r="I597" s="49" t="s">
        <v>558</v>
      </c>
      <c r="J597" s="48">
        <v>20</v>
      </c>
      <c r="K597" s="48" t="s">
        <v>33</v>
      </c>
      <c r="L597" s="50">
        <v>1000000</v>
      </c>
      <c r="M597" s="50">
        <f>ROUNDDOWN(J597*L597,-3)</f>
        <v>20000000</v>
      </c>
      <c r="N597" s="247">
        <f>G597-M597</f>
        <v>0</v>
      </c>
      <c r="O597" s="178" t="str">
        <f>IF(AND(ISBLANK(H597),N597&lt;&gt;0),"Rev","")</f>
        <v/>
      </c>
      <c r="P597" s="180"/>
      <c r="Q597" s="180"/>
    </row>
    <row r="598" spans="1:19" ht="13.2" hidden="1" x14ac:dyDescent="0.25">
      <c r="A598" s="1" t="s">
        <v>473</v>
      </c>
      <c r="B598" s="51" t="s">
        <v>525</v>
      </c>
      <c r="C598" s="52" t="s">
        <v>35</v>
      </c>
      <c r="D598" s="51"/>
      <c r="E598" s="51"/>
      <c r="F598" s="53"/>
      <c r="G598" s="123">
        <f>SUM(G599:G600)</f>
        <v>152000000</v>
      </c>
      <c r="H598" s="151" t="s">
        <v>525</v>
      </c>
      <c r="I598" s="52" t="s">
        <v>35</v>
      </c>
      <c r="J598" s="51"/>
      <c r="K598" s="51"/>
      <c r="L598" s="53"/>
      <c r="M598" s="53">
        <f>SUM(M599:M600)</f>
        <v>152000000</v>
      </c>
      <c r="N598" s="324">
        <f>SUM(N599:N600)</f>
        <v>0</v>
      </c>
      <c r="O598" s="209"/>
      <c r="P598" s="180"/>
      <c r="Q598" s="180"/>
      <c r="R598" s="4" t="s">
        <v>433</v>
      </c>
      <c r="S598" s="223" t="s">
        <v>508</v>
      </c>
    </row>
    <row r="599" spans="1:19" ht="26.4" hidden="1" x14ac:dyDescent="0.25">
      <c r="A599" s="1" t="s">
        <v>474</v>
      </c>
      <c r="B599" s="48"/>
      <c r="C599" s="49" t="s">
        <v>932</v>
      </c>
      <c r="D599" s="48">
        <v>20</v>
      </c>
      <c r="E599" s="48" t="s">
        <v>26</v>
      </c>
      <c r="F599" s="50">
        <v>5500000</v>
      </c>
      <c r="G599" s="122">
        <f>ROUNDDOWN(D599*F599,-3)</f>
        <v>110000000</v>
      </c>
      <c r="H599" s="150"/>
      <c r="I599" s="49" t="s">
        <v>932</v>
      </c>
      <c r="J599" s="48">
        <v>20</v>
      </c>
      <c r="K599" s="48" t="s">
        <v>26</v>
      </c>
      <c r="L599" s="50">
        <v>5500000</v>
      </c>
      <c r="M599" s="50">
        <f>ROUNDDOWN(J599*L599,-3)</f>
        <v>110000000</v>
      </c>
      <c r="N599" s="247">
        <f>G599-M599</f>
        <v>0</v>
      </c>
      <c r="O599" s="178" t="str">
        <f>IF(AND(ISBLANK(H599),N599&lt;&gt;0),"Rev","")</f>
        <v/>
      </c>
      <c r="P599" s="180"/>
      <c r="Q599" s="180"/>
    </row>
    <row r="600" spans="1:19" ht="13.2" hidden="1" x14ac:dyDescent="0.25">
      <c r="A600" s="1" t="s">
        <v>475</v>
      </c>
      <c r="B600" s="48"/>
      <c r="C600" s="49" t="s">
        <v>933</v>
      </c>
      <c r="D600" s="48">
        <v>28</v>
      </c>
      <c r="E600" s="48" t="s">
        <v>26</v>
      </c>
      <c r="F600" s="50">
        <v>1500000</v>
      </c>
      <c r="G600" s="122">
        <f>ROUNDDOWN(D600*F600,-3)</f>
        <v>42000000</v>
      </c>
      <c r="H600" s="150"/>
      <c r="I600" s="49" t="s">
        <v>933</v>
      </c>
      <c r="J600" s="48">
        <v>28</v>
      </c>
      <c r="K600" s="48" t="s">
        <v>26</v>
      </c>
      <c r="L600" s="50">
        <v>1500000</v>
      </c>
      <c r="M600" s="50">
        <f>ROUNDDOWN(J600*L600,-3)</f>
        <v>42000000</v>
      </c>
      <c r="N600" s="247">
        <f>G600-M600</f>
        <v>0</v>
      </c>
      <c r="O600" s="178" t="str">
        <f>IF(AND(ISBLANK(H600),N600&lt;&gt;0),"Rev","")</f>
        <v/>
      </c>
      <c r="P600" s="180"/>
      <c r="Q600" s="180"/>
    </row>
    <row r="601" spans="1:19" ht="13.2" hidden="1" x14ac:dyDescent="0.25">
      <c r="A601" s="1" t="s">
        <v>476</v>
      </c>
      <c r="B601" s="51" t="s">
        <v>529</v>
      </c>
      <c r="C601" s="52" t="s">
        <v>477</v>
      </c>
      <c r="D601" s="51"/>
      <c r="E601" s="51"/>
      <c r="F601" s="53"/>
      <c r="G601" s="123">
        <f>SUM(G602:G604)</f>
        <v>205200000</v>
      </c>
      <c r="H601" s="151" t="s">
        <v>529</v>
      </c>
      <c r="I601" s="52" t="s">
        <v>477</v>
      </c>
      <c r="J601" s="51"/>
      <c r="K601" s="51"/>
      <c r="L601" s="53"/>
      <c r="M601" s="53">
        <f>SUM(M602:M604)</f>
        <v>205200000</v>
      </c>
      <c r="N601" s="324">
        <f>SUM(N602:N604)</f>
        <v>0</v>
      </c>
      <c r="O601" s="209"/>
      <c r="P601" s="180"/>
      <c r="Q601" s="180"/>
      <c r="R601" s="4" t="s">
        <v>433</v>
      </c>
      <c r="S601" s="223" t="s">
        <v>508</v>
      </c>
    </row>
    <row r="602" spans="1:19" ht="13.2" hidden="1" x14ac:dyDescent="0.25">
      <c r="A602" s="1" t="s">
        <v>478</v>
      </c>
      <c r="B602" s="48"/>
      <c r="C602" s="49" t="s">
        <v>936</v>
      </c>
      <c r="D602" s="48">
        <v>108</v>
      </c>
      <c r="E602" s="48" t="s">
        <v>479</v>
      </c>
      <c r="F602" s="50">
        <v>850000</v>
      </c>
      <c r="G602" s="122">
        <f>ROUNDDOWN(D602*F602,-3)</f>
        <v>91800000</v>
      </c>
      <c r="H602" s="150"/>
      <c r="I602" s="49" t="s">
        <v>936</v>
      </c>
      <c r="J602" s="48">
        <v>108</v>
      </c>
      <c r="K602" s="48" t="s">
        <v>479</v>
      </c>
      <c r="L602" s="50">
        <v>850000</v>
      </c>
      <c r="M602" s="50">
        <f>ROUNDDOWN(J602*L602,-3)</f>
        <v>91800000</v>
      </c>
      <c r="N602" s="247">
        <f>G602-M602</f>
        <v>0</v>
      </c>
      <c r="O602" s="178" t="str">
        <f>IF(AND(ISBLANK(H602),N602&lt;&gt;0),"Rev","")</f>
        <v/>
      </c>
      <c r="P602" s="180"/>
      <c r="Q602" s="180"/>
    </row>
    <row r="603" spans="1:19" ht="13.2" hidden="1" x14ac:dyDescent="0.25">
      <c r="A603" s="1" t="s">
        <v>480</v>
      </c>
      <c r="B603" s="48"/>
      <c r="C603" s="49" t="s">
        <v>937</v>
      </c>
      <c r="D603" s="48">
        <v>54</v>
      </c>
      <c r="E603" s="48" t="s">
        <v>26</v>
      </c>
      <c r="F603" s="50">
        <v>450000</v>
      </c>
      <c r="G603" s="122">
        <f>ROUNDDOWN(D603*F603,-3)</f>
        <v>24300000</v>
      </c>
      <c r="H603" s="150"/>
      <c r="I603" s="49" t="s">
        <v>937</v>
      </c>
      <c r="J603" s="48">
        <v>54</v>
      </c>
      <c r="K603" s="48" t="s">
        <v>26</v>
      </c>
      <c r="L603" s="50">
        <v>450000</v>
      </c>
      <c r="M603" s="50">
        <f>ROUNDDOWN(J603*L603,-3)</f>
        <v>24300000</v>
      </c>
      <c r="N603" s="247">
        <f>G603-M603</f>
        <v>0</v>
      </c>
      <c r="O603" s="178" t="str">
        <f>IF(AND(ISBLANK(H603),N603&lt;&gt;0),"Rev","")</f>
        <v/>
      </c>
      <c r="P603" s="180"/>
      <c r="Q603" s="180"/>
    </row>
    <row r="604" spans="1:19" ht="13.2" hidden="1" x14ac:dyDescent="0.25">
      <c r="A604" s="1" t="s">
        <v>481</v>
      </c>
      <c r="B604" s="48"/>
      <c r="C604" s="49" t="s">
        <v>938</v>
      </c>
      <c r="D604" s="48">
        <v>54</v>
      </c>
      <c r="E604" s="48" t="s">
        <v>26</v>
      </c>
      <c r="F604" s="50">
        <v>1650000</v>
      </c>
      <c r="G604" s="122">
        <f>ROUNDDOWN(D604*F604,-3)</f>
        <v>89100000</v>
      </c>
      <c r="H604" s="150"/>
      <c r="I604" s="49" t="s">
        <v>938</v>
      </c>
      <c r="J604" s="48">
        <v>54</v>
      </c>
      <c r="K604" s="48" t="s">
        <v>26</v>
      </c>
      <c r="L604" s="50">
        <v>1650000</v>
      </c>
      <c r="M604" s="50">
        <f>ROUNDDOWN(J604*L604,-3)</f>
        <v>89100000</v>
      </c>
      <c r="N604" s="247">
        <f>G604-M604</f>
        <v>0</v>
      </c>
      <c r="O604" s="178" t="str">
        <f>IF(AND(ISBLANK(H604),N604&lt;&gt;0),"Rev","")</f>
        <v/>
      </c>
      <c r="P604" s="180"/>
      <c r="Q604" s="180"/>
    </row>
    <row r="605" spans="1:19" ht="13.2" hidden="1" x14ac:dyDescent="0.25">
      <c r="A605" s="1" t="s">
        <v>482</v>
      </c>
      <c r="B605" s="63" t="s">
        <v>91</v>
      </c>
      <c r="C605" s="64" t="s">
        <v>483</v>
      </c>
      <c r="D605" s="63"/>
      <c r="E605" s="63"/>
      <c r="F605" s="65"/>
      <c r="G605" s="127">
        <f>SUM(G606,G610,G612)</f>
        <v>186041000</v>
      </c>
      <c r="H605" s="155" t="s">
        <v>91</v>
      </c>
      <c r="I605" s="64" t="s">
        <v>483</v>
      </c>
      <c r="J605" s="63"/>
      <c r="K605" s="63"/>
      <c r="L605" s="65"/>
      <c r="M605" s="65">
        <f>SUM(M606,M610,M612)</f>
        <v>186041000</v>
      </c>
      <c r="N605" s="327">
        <f>SUM(N606,N610,N612)</f>
        <v>0</v>
      </c>
      <c r="O605" s="213"/>
      <c r="P605" s="180" t="s">
        <v>507</v>
      </c>
      <c r="Q605" s="180" t="s">
        <v>508</v>
      </c>
      <c r="S605" s="223"/>
    </row>
    <row r="606" spans="1:19" ht="13.2" hidden="1" x14ac:dyDescent="0.25">
      <c r="A606" s="1" t="s">
        <v>484</v>
      </c>
      <c r="B606" s="51" t="s">
        <v>523</v>
      </c>
      <c r="C606" s="52" t="s">
        <v>24</v>
      </c>
      <c r="D606" s="51"/>
      <c r="E606" s="51"/>
      <c r="F606" s="53"/>
      <c r="G606" s="123">
        <f>SUM(G607:G609)</f>
        <v>24000000</v>
      </c>
      <c r="H606" s="151" t="s">
        <v>523</v>
      </c>
      <c r="I606" s="52" t="s">
        <v>24</v>
      </c>
      <c r="J606" s="51"/>
      <c r="K606" s="51"/>
      <c r="L606" s="53"/>
      <c r="M606" s="53">
        <f>SUM(M607:M609)</f>
        <v>24000000</v>
      </c>
      <c r="N606" s="324">
        <f>SUM(N607:N609)</f>
        <v>0</v>
      </c>
      <c r="O606" s="209"/>
      <c r="P606" s="180"/>
      <c r="Q606" s="180"/>
      <c r="R606" s="4" t="s">
        <v>433</v>
      </c>
      <c r="S606" s="223" t="s">
        <v>508</v>
      </c>
    </row>
    <row r="607" spans="1:19" ht="13.2" hidden="1" x14ac:dyDescent="0.25">
      <c r="A607" s="1" t="s">
        <v>485</v>
      </c>
      <c r="B607" s="48"/>
      <c r="C607" s="49" t="s">
        <v>630</v>
      </c>
      <c r="D607" s="48">
        <v>6</v>
      </c>
      <c r="E607" s="48" t="s">
        <v>120</v>
      </c>
      <c r="F607" s="50">
        <v>1500000</v>
      </c>
      <c r="G607" s="122">
        <f>ROUNDDOWN(D607*F607,-3)</f>
        <v>9000000</v>
      </c>
      <c r="H607" s="150"/>
      <c r="I607" s="49" t="s">
        <v>630</v>
      </c>
      <c r="J607" s="48">
        <v>6</v>
      </c>
      <c r="K607" s="48" t="s">
        <v>120</v>
      </c>
      <c r="L607" s="50">
        <v>1500000</v>
      </c>
      <c r="M607" s="50">
        <f>ROUNDDOWN(J607*L607,-3)</f>
        <v>9000000</v>
      </c>
      <c r="N607" s="247">
        <f>G607-M607</f>
        <v>0</v>
      </c>
      <c r="O607" s="178" t="str">
        <f>IF(AND(ISBLANK(H607),N607&lt;&gt;0),"Rev","")</f>
        <v/>
      </c>
      <c r="P607" s="180"/>
      <c r="Q607" s="180"/>
    </row>
    <row r="608" spans="1:19" ht="13.2" hidden="1" x14ac:dyDescent="0.25">
      <c r="A608" s="1" t="s">
        <v>486</v>
      </c>
      <c r="B608" s="48"/>
      <c r="C608" s="49" t="s">
        <v>562</v>
      </c>
      <c r="D608" s="48">
        <v>6</v>
      </c>
      <c r="E608" s="48" t="s">
        <v>120</v>
      </c>
      <c r="F608" s="50">
        <v>1500000</v>
      </c>
      <c r="G608" s="122">
        <f>ROUNDDOWN(D608*F608,-3)</f>
        <v>9000000</v>
      </c>
      <c r="H608" s="150"/>
      <c r="I608" s="49" t="s">
        <v>562</v>
      </c>
      <c r="J608" s="48">
        <v>6</v>
      </c>
      <c r="K608" s="48" t="s">
        <v>120</v>
      </c>
      <c r="L608" s="50">
        <v>1500000</v>
      </c>
      <c r="M608" s="50">
        <f>ROUNDDOWN(J608*L608,-3)</f>
        <v>9000000</v>
      </c>
      <c r="N608" s="247">
        <f>G608-M608</f>
        <v>0</v>
      </c>
      <c r="O608" s="178" t="str">
        <f>IF(AND(ISBLANK(H608),N608&lt;&gt;0),"Rev","")</f>
        <v/>
      </c>
      <c r="P608" s="180"/>
      <c r="Q608" s="180"/>
    </row>
    <row r="609" spans="1:19" ht="13.2" hidden="1" x14ac:dyDescent="0.25">
      <c r="A609" s="1" t="s">
        <v>487</v>
      </c>
      <c r="B609" s="48"/>
      <c r="C609" s="49" t="s">
        <v>563</v>
      </c>
      <c r="D609" s="48">
        <v>6</v>
      </c>
      <c r="E609" s="48" t="s">
        <v>120</v>
      </c>
      <c r="F609" s="50">
        <v>1000000</v>
      </c>
      <c r="G609" s="122">
        <f>ROUNDDOWN(D609*F609,-3)</f>
        <v>6000000</v>
      </c>
      <c r="H609" s="150"/>
      <c r="I609" s="49" t="s">
        <v>563</v>
      </c>
      <c r="J609" s="48">
        <v>6</v>
      </c>
      <c r="K609" s="48" t="s">
        <v>120</v>
      </c>
      <c r="L609" s="50">
        <v>1000000</v>
      </c>
      <c r="M609" s="50">
        <f>ROUNDDOWN(J609*L609,-3)</f>
        <v>6000000</v>
      </c>
      <c r="N609" s="247">
        <f>G609-M609</f>
        <v>0</v>
      </c>
      <c r="O609" s="178" t="str">
        <f>IF(AND(ISBLANK(H609),N609&lt;&gt;0),"Rev","")</f>
        <v/>
      </c>
      <c r="P609" s="180"/>
      <c r="Q609" s="180"/>
    </row>
    <row r="610" spans="1:19" ht="13.2" hidden="1" x14ac:dyDescent="0.25">
      <c r="A610" s="1" t="s">
        <v>488</v>
      </c>
      <c r="B610" s="51" t="s">
        <v>524</v>
      </c>
      <c r="C610" s="52" t="s">
        <v>73</v>
      </c>
      <c r="D610" s="51"/>
      <c r="E610" s="51"/>
      <c r="F610" s="53"/>
      <c r="G610" s="123">
        <f>G611</f>
        <v>20000000</v>
      </c>
      <c r="H610" s="151" t="s">
        <v>524</v>
      </c>
      <c r="I610" s="52" t="s">
        <v>73</v>
      </c>
      <c r="J610" s="51"/>
      <c r="K610" s="51"/>
      <c r="L610" s="53"/>
      <c r="M610" s="53">
        <f>M611</f>
        <v>20000000</v>
      </c>
      <c r="N610" s="324">
        <f>N611</f>
        <v>0</v>
      </c>
      <c r="O610" s="209"/>
      <c r="P610" s="180"/>
      <c r="Q610" s="180"/>
      <c r="R610" s="4" t="s">
        <v>433</v>
      </c>
      <c r="S610" s="223" t="s">
        <v>508</v>
      </c>
    </row>
    <row r="611" spans="1:19" ht="13.2" hidden="1" x14ac:dyDescent="0.25">
      <c r="A611" s="1" t="s">
        <v>489</v>
      </c>
      <c r="B611" s="48"/>
      <c r="C611" s="49" t="s">
        <v>939</v>
      </c>
      <c r="D611" s="48">
        <v>2</v>
      </c>
      <c r="E611" s="48" t="s">
        <v>26</v>
      </c>
      <c r="F611" s="50">
        <v>10000000</v>
      </c>
      <c r="G611" s="122">
        <f>ROUNDDOWN(D611*F611,-3)</f>
        <v>20000000</v>
      </c>
      <c r="H611" s="150"/>
      <c r="I611" s="49" t="s">
        <v>939</v>
      </c>
      <c r="J611" s="48">
        <v>2</v>
      </c>
      <c r="K611" s="48" t="s">
        <v>26</v>
      </c>
      <c r="L611" s="50">
        <v>10000000</v>
      </c>
      <c r="M611" s="50">
        <f>ROUNDDOWN(J611*L611,-3)</f>
        <v>20000000</v>
      </c>
      <c r="N611" s="247">
        <f>G611-M611</f>
        <v>0</v>
      </c>
      <c r="O611" s="178" t="str">
        <f>IF(AND(ISBLANK(H611),N611&lt;&gt;0),"Rev","")</f>
        <v/>
      </c>
      <c r="P611" s="180"/>
      <c r="Q611" s="180"/>
    </row>
    <row r="612" spans="1:19" ht="13.2" hidden="1" x14ac:dyDescent="0.25">
      <c r="A612" s="1" t="s">
        <v>490</v>
      </c>
      <c r="B612" s="51" t="s">
        <v>533</v>
      </c>
      <c r="C612" s="52" t="s">
        <v>491</v>
      </c>
      <c r="D612" s="51"/>
      <c r="E612" s="51"/>
      <c r="F612" s="53"/>
      <c r="G612" s="123">
        <f>G613</f>
        <v>142041000</v>
      </c>
      <c r="H612" s="151" t="s">
        <v>533</v>
      </c>
      <c r="I612" s="52" t="s">
        <v>491</v>
      </c>
      <c r="J612" s="51"/>
      <c r="K612" s="51"/>
      <c r="L612" s="53"/>
      <c r="M612" s="53">
        <f>M613</f>
        <v>142041000</v>
      </c>
      <c r="N612" s="324">
        <f>N613</f>
        <v>0</v>
      </c>
      <c r="O612" s="209"/>
      <c r="P612" s="180"/>
      <c r="Q612" s="180"/>
      <c r="R612" s="4" t="s">
        <v>433</v>
      </c>
      <c r="S612" s="223" t="s">
        <v>508</v>
      </c>
    </row>
    <row r="613" spans="1:19" ht="26.4" hidden="1" x14ac:dyDescent="0.25">
      <c r="A613" s="1" t="s">
        <v>492</v>
      </c>
      <c r="B613" s="48"/>
      <c r="C613" s="49" t="s">
        <v>940</v>
      </c>
      <c r="D613" s="48">
        <v>3</v>
      </c>
      <c r="E613" s="48" t="s">
        <v>26</v>
      </c>
      <c r="F613" s="50">
        <v>47347000</v>
      </c>
      <c r="G613" s="122">
        <f>ROUNDDOWN(D613*F613,-3)</f>
        <v>142041000</v>
      </c>
      <c r="H613" s="150"/>
      <c r="I613" s="49" t="s">
        <v>940</v>
      </c>
      <c r="J613" s="48">
        <v>3</v>
      </c>
      <c r="K613" s="48" t="s">
        <v>26</v>
      </c>
      <c r="L613" s="50">
        <v>47347000</v>
      </c>
      <c r="M613" s="50">
        <f>ROUNDDOWN(J613*L613,-3)</f>
        <v>142041000</v>
      </c>
      <c r="N613" s="247">
        <f>G613-M613</f>
        <v>0</v>
      </c>
      <c r="O613" s="178" t="str">
        <f>IF(AND(ISBLANK(H613),N613&lt;&gt;0),"Rev","")</f>
        <v/>
      </c>
      <c r="P613" s="180"/>
      <c r="Q613" s="180"/>
    </row>
    <row r="614" spans="1:19" ht="13.2" hidden="1" x14ac:dyDescent="0.25">
      <c r="A614" s="1" t="s">
        <v>493</v>
      </c>
      <c r="B614" s="60" t="s">
        <v>865</v>
      </c>
      <c r="C614" s="61" t="s">
        <v>494</v>
      </c>
      <c r="D614" s="60"/>
      <c r="E614" s="60" t="s">
        <v>553</v>
      </c>
      <c r="F614" s="62"/>
      <c r="G614" s="126">
        <f>G615</f>
        <v>91170000</v>
      </c>
      <c r="H614" s="154" t="s">
        <v>865</v>
      </c>
      <c r="I614" s="61" t="s">
        <v>494</v>
      </c>
      <c r="J614" s="60"/>
      <c r="K614" s="60" t="s">
        <v>553</v>
      </c>
      <c r="L614" s="62"/>
      <c r="M614" s="62">
        <f>M615</f>
        <v>91170000</v>
      </c>
      <c r="N614" s="335">
        <f>N615</f>
        <v>0</v>
      </c>
      <c r="O614" s="212"/>
      <c r="P614" s="180"/>
      <c r="Q614" s="180"/>
    </row>
    <row r="615" spans="1:19" ht="13.2" hidden="1" x14ac:dyDescent="0.25">
      <c r="A615" s="1" t="s">
        <v>495</v>
      </c>
      <c r="B615" s="63" t="s">
        <v>21</v>
      </c>
      <c r="C615" s="64" t="s">
        <v>494</v>
      </c>
      <c r="D615" s="63"/>
      <c r="E615" s="63"/>
      <c r="F615" s="65"/>
      <c r="G615" s="127">
        <f>SUM(G616,G621)</f>
        <v>91170000</v>
      </c>
      <c r="H615" s="155" t="s">
        <v>21</v>
      </c>
      <c r="I615" s="64" t="s">
        <v>494</v>
      </c>
      <c r="J615" s="63"/>
      <c r="K615" s="63"/>
      <c r="L615" s="65"/>
      <c r="M615" s="65">
        <f>SUM(M616,M621)</f>
        <v>91170000</v>
      </c>
      <c r="N615" s="327">
        <f>SUM(N616,N621)</f>
        <v>0</v>
      </c>
      <c r="O615" s="213"/>
      <c r="P615" s="180" t="s">
        <v>507</v>
      </c>
      <c r="Q615" s="180" t="s">
        <v>508</v>
      </c>
      <c r="S615" s="223"/>
    </row>
    <row r="616" spans="1:19" ht="13.2" hidden="1" x14ac:dyDescent="0.25">
      <c r="A616" s="1" t="s">
        <v>496</v>
      </c>
      <c r="B616" s="51" t="s">
        <v>523</v>
      </c>
      <c r="C616" s="52" t="s">
        <v>24</v>
      </c>
      <c r="D616" s="51"/>
      <c r="E616" s="51"/>
      <c r="F616" s="53"/>
      <c r="G616" s="123">
        <f>SUM(G617:G620)</f>
        <v>39000000</v>
      </c>
      <c r="H616" s="151" t="s">
        <v>523</v>
      </c>
      <c r="I616" s="52" t="s">
        <v>24</v>
      </c>
      <c r="J616" s="51"/>
      <c r="K616" s="51"/>
      <c r="L616" s="53"/>
      <c r="M616" s="53">
        <f>SUM(M617:M620)</f>
        <v>39000000</v>
      </c>
      <c r="N616" s="324">
        <f>SUM(N617:N620)</f>
        <v>0</v>
      </c>
      <c r="O616" s="209"/>
      <c r="P616" s="180"/>
      <c r="Q616" s="180"/>
      <c r="R616" s="4" t="s">
        <v>433</v>
      </c>
      <c r="S616" s="223" t="s">
        <v>508</v>
      </c>
    </row>
    <row r="617" spans="1:19" ht="13.2" hidden="1" x14ac:dyDescent="0.25">
      <c r="A617" s="1" t="s">
        <v>497</v>
      </c>
      <c r="B617" s="48"/>
      <c r="C617" s="49" t="s">
        <v>554</v>
      </c>
      <c r="D617" s="48">
        <v>100</v>
      </c>
      <c r="E617" s="48" t="s">
        <v>26</v>
      </c>
      <c r="F617" s="50">
        <v>70000</v>
      </c>
      <c r="G617" s="122">
        <f>ROUNDDOWN(D617*F617,-3)</f>
        <v>7000000</v>
      </c>
      <c r="H617" s="150"/>
      <c r="I617" s="49" t="s">
        <v>554</v>
      </c>
      <c r="J617" s="48">
        <v>100</v>
      </c>
      <c r="K617" s="48" t="s">
        <v>26</v>
      </c>
      <c r="L617" s="50">
        <v>70000</v>
      </c>
      <c r="M617" s="50">
        <f>ROUNDDOWN(J617*L617,-3)</f>
        <v>7000000</v>
      </c>
      <c r="N617" s="247">
        <f>G617-M617</f>
        <v>0</v>
      </c>
      <c r="O617" s="178" t="str">
        <f>IF(AND(ISBLANK(H617),N617&lt;&gt;0),"Rev","")</f>
        <v/>
      </c>
      <c r="P617" s="180"/>
      <c r="Q617" s="180"/>
    </row>
    <row r="618" spans="1:19" ht="13.2" hidden="1" x14ac:dyDescent="0.25">
      <c r="A618" s="1" t="s">
        <v>498</v>
      </c>
      <c r="B618" s="48"/>
      <c r="C618" s="49" t="s">
        <v>555</v>
      </c>
      <c r="D618" s="48">
        <v>8</v>
      </c>
      <c r="E618" s="48" t="s">
        <v>120</v>
      </c>
      <c r="F618" s="50">
        <v>1500000</v>
      </c>
      <c r="G618" s="122">
        <f>ROUNDDOWN(D618*F618,-3)</f>
        <v>12000000</v>
      </c>
      <c r="H618" s="150"/>
      <c r="I618" s="49" t="s">
        <v>555</v>
      </c>
      <c r="J618" s="48">
        <v>8</v>
      </c>
      <c r="K618" s="48" t="s">
        <v>120</v>
      </c>
      <c r="L618" s="50">
        <v>1500000</v>
      </c>
      <c r="M618" s="50">
        <f>ROUNDDOWN(J618*L618,-3)</f>
        <v>12000000</v>
      </c>
      <c r="N618" s="247">
        <f>G618-M618</f>
        <v>0</v>
      </c>
      <c r="O618" s="178" t="str">
        <f>IF(AND(ISBLANK(H618),N618&lt;&gt;0),"Rev","")</f>
        <v/>
      </c>
      <c r="P618" s="180"/>
      <c r="Q618" s="180"/>
    </row>
    <row r="619" spans="1:19" ht="13.2" hidden="1" x14ac:dyDescent="0.25">
      <c r="A619" s="1" t="s">
        <v>941</v>
      </c>
      <c r="B619" s="48"/>
      <c r="C619" s="49" t="s">
        <v>556</v>
      </c>
      <c r="D619" s="48">
        <v>8</v>
      </c>
      <c r="E619" s="48" t="s">
        <v>120</v>
      </c>
      <c r="F619" s="50">
        <v>1500000</v>
      </c>
      <c r="G619" s="122">
        <f>ROUNDDOWN(D619*F619,-3)</f>
        <v>12000000</v>
      </c>
      <c r="H619" s="150"/>
      <c r="I619" s="49" t="s">
        <v>556</v>
      </c>
      <c r="J619" s="48">
        <v>8</v>
      </c>
      <c r="K619" s="48" t="s">
        <v>120</v>
      </c>
      <c r="L619" s="50">
        <v>1500000</v>
      </c>
      <c r="M619" s="50">
        <f>ROUNDDOWN(J619*L619,-3)</f>
        <v>12000000</v>
      </c>
      <c r="N619" s="247">
        <f>G619-M619</f>
        <v>0</v>
      </c>
      <c r="O619" s="178" t="str">
        <f>IF(AND(ISBLANK(H619),N619&lt;&gt;0),"Rev","")</f>
        <v/>
      </c>
      <c r="P619" s="180"/>
      <c r="Q619" s="180"/>
    </row>
    <row r="620" spans="1:19" ht="13.2" hidden="1" x14ac:dyDescent="0.25">
      <c r="A620" s="1" t="s">
        <v>942</v>
      </c>
      <c r="B620" s="48"/>
      <c r="C620" s="49" t="s">
        <v>557</v>
      </c>
      <c r="D620" s="48">
        <v>8</v>
      </c>
      <c r="E620" s="48" t="s">
        <v>120</v>
      </c>
      <c r="F620" s="50">
        <v>1000000</v>
      </c>
      <c r="G620" s="122">
        <f>ROUNDDOWN(D620*F620,-3)</f>
        <v>8000000</v>
      </c>
      <c r="H620" s="150"/>
      <c r="I620" s="49" t="s">
        <v>557</v>
      </c>
      <c r="J620" s="48">
        <v>8</v>
      </c>
      <c r="K620" s="48" t="s">
        <v>120</v>
      </c>
      <c r="L620" s="50">
        <v>1000000</v>
      </c>
      <c r="M620" s="50">
        <f>ROUNDDOWN(J620*L620,-3)</f>
        <v>8000000</v>
      </c>
      <c r="N620" s="247">
        <f>G620-M620</f>
        <v>0</v>
      </c>
      <c r="O620" s="178" t="str">
        <f>IF(AND(ISBLANK(H620),N620&lt;&gt;0),"Rev","")</f>
        <v/>
      </c>
      <c r="P620" s="180"/>
      <c r="Q620" s="180"/>
    </row>
    <row r="621" spans="1:19" ht="13.2" hidden="1" x14ac:dyDescent="0.25">
      <c r="A621" s="1" t="s">
        <v>943</v>
      </c>
      <c r="B621" s="51" t="s">
        <v>525</v>
      </c>
      <c r="C621" s="52" t="s">
        <v>35</v>
      </c>
      <c r="D621" s="51"/>
      <c r="E621" s="51"/>
      <c r="F621" s="53"/>
      <c r="G621" s="123">
        <f>G622</f>
        <v>52170000</v>
      </c>
      <c r="H621" s="151" t="s">
        <v>525</v>
      </c>
      <c r="I621" s="52" t="s">
        <v>35</v>
      </c>
      <c r="J621" s="51"/>
      <c r="K621" s="51"/>
      <c r="L621" s="53"/>
      <c r="M621" s="53">
        <f>M622</f>
        <v>52170000</v>
      </c>
      <c r="N621" s="324">
        <f>N622</f>
        <v>0</v>
      </c>
      <c r="O621" s="209"/>
      <c r="P621" s="180"/>
      <c r="Q621" s="180"/>
      <c r="R621" s="4" t="s">
        <v>433</v>
      </c>
      <c r="S621" s="223" t="s">
        <v>508</v>
      </c>
    </row>
    <row r="622" spans="1:19" ht="13.2" hidden="1" x14ac:dyDescent="0.25">
      <c r="A622" s="1" t="s">
        <v>944</v>
      </c>
      <c r="B622" s="48"/>
      <c r="C622" s="49" t="s">
        <v>945</v>
      </c>
      <c r="D622" s="48">
        <v>10</v>
      </c>
      <c r="E622" s="48" t="s">
        <v>26</v>
      </c>
      <c r="F622" s="50">
        <v>5217000</v>
      </c>
      <c r="G622" s="122">
        <f>ROUNDDOWN(D622*F622,-3)</f>
        <v>52170000</v>
      </c>
      <c r="H622" s="150"/>
      <c r="I622" s="49" t="s">
        <v>945</v>
      </c>
      <c r="J622" s="48">
        <v>10</v>
      </c>
      <c r="K622" s="48" t="s">
        <v>26</v>
      </c>
      <c r="L622" s="50">
        <v>5217000</v>
      </c>
      <c r="M622" s="50">
        <f>ROUNDDOWN(J622*L622,-3)</f>
        <v>52170000</v>
      </c>
      <c r="N622" s="247">
        <f>G622-M622</f>
        <v>0</v>
      </c>
      <c r="O622" s="178" t="str">
        <f>IF(AND(ISBLANK(H622),N622&lt;&gt;0),"Rev","")</f>
        <v/>
      </c>
      <c r="P622" s="180"/>
      <c r="Q622" s="180"/>
    </row>
    <row r="623" spans="1:19" ht="13.2" x14ac:dyDescent="0.25">
      <c r="A623" s="1"/>
      <c r="C623" s="5"/>
      <c r="D623" s="6"/>
      <c r="E623" s="6"/>
      <c r="F623" s="7"/>
      <c r="G623" s="7"/>
      <c r="I623" s="5"/>
      <c r="J623" s="6"/>
      <c r="K623" s="6"/>
      <c r="L623" s="7"/>
      <c r="M623" s="7"/>
    </row>
    <row r="624" spans="1:19" s="1" customFormat="1" ht="13.2" x14ac:dyDescent="0.3">
      <c r="C624" s="5"/>
      <c r="D624" s="6"/>
      <c r="F624" s="7"/>
      <c r="G624" s="304"/>
      <c r="I624" s="5"/>
      <c r="J624" s="6"/>
      <c r="L624" s="304" t="s">
        <v>1034</v>
      </c>
      <c r="O624" s="6"/>
      <c r="S624" s="6"/>
    </row>
    <row r="625" spans="3:19" s="1" customFormat="1" ht="13.2" x14ac:dyDescent="0.3">
      <c r="C625" s="5"/>
      <c r="D625" s="6"/>
      <c r="F625" s="7"/>
      <c r="G625" s="304"/>
      <c r="I625" s="5"/>
      <c r="J625" s="6"/>
      <c r="L625" s="304" t="s">
        <v>978</v>
      </c>
      <c r="O625" s="6"/>
      <c r="S625" s="6"/>
    </row>
    <row r="626" spans="3:19" s="1" customFormat="1" ht="13.2" x14ac:dyDescent="0.3">
      <c r="C626" s="5"/>
      <c r="D626" s="6"/>
      <c r="F626" s="7"/>
      <c r="G626" s="304"/>
      <c r="I626" s="5"/>
      <c r="J626" s="6"/>
      <c r="L626" s="304"/>
      <c r="O626" s="6"/>
      <c r="S626" s="6"/>
    </row>
    <row r="627" spans="3:19" s="1" customFormat="1" ht="13.2" x14ac:dyDescent="0.3">
      <c r="C627" s="5"/>
      <c r="D627" s="6"/>
      <c r="F627" s="7"/>
      <c r="G627" s="304"/>
      <c r="I627" s="5"/>
      <c r="J627" s="6"/>
      <c r="L627" s="304"/>
      <c r="O627" s="6"/>
      <c r="S627" s="6"/>
    </row>
    <row r="628" spans="3:19" s="1" customFormat="1" ht="13.2" x14ac:dyDescent="0.3">
      <c r="C628" s="5"/>
      <c r="D628" s="6"/>
      <c r="F628" s="7"/>
      <c r="G628" s="304"/>
      <c r="I628" s="5"/>
      <c r="J628" s="6"/>
      <c r="L628" s="304"/>
      <c r="O628" s="6"/>
      <c r="S628" s="6"/>
    </row>
    <row r="629" spans="3:19" s="1" customFormat="1" ht="13.2" x14ac:dyDescent="0.3">
      <c r="C629" s="5"/>
      <c r="D629" s="6"/>
      <c r="F629" s="7"/>
      <c r="G629" s="304"/>
      <c r="I629" s="5"/>
      <c r="J629" s="6"/>
      <c r="L629" s="304"/>
      <c r="O629" s="6"/>
      <c r="S629" s="6"/>
    </row>
    <row r="630" spans="3:19" s="1" customFormat="1" ht="13.2" x14ac:dyDescent="0.3">
      <c r="C630" s="5"/>
      <c r="D630" s="6"/>
      <c r="F630" s="7"/>
      <c r="G630" s="304"/>
      <c r="I630" s="5"/>
      <c r="J630" s="6"/>
      <c r="L630" s="304"/>
      <c r="O630" s="6"/>
      <c r="S630" s="6"/>
    </row>
    <row r="631" spans="3:19" s="1" customFormat="1" ht="13.2" x14ac:dyDescent="0.3">
      <c r="C631" s="5"/>
      <c r="D631" s="6"/>
      <c r="F631" s="7"/>
      <c r="G631" s="304"/>
      <c r="I631" s="5"/>
      <c r="J631" s="6"/>
      <c r="L631" s="304"/>
      <c r="O631" s="6"/>
      <c r="S631" s="6"/>
    </row>
    <row r="632" spans="3:19" s="1" customFormat="1" ht="13.2" x14ac:dyDescent="0.3">
      <c r="C632" s="5"/>
      <c r="D632" s="6"/>
      <c r="F632" s="7"/>
      <c r="G632" s="304"/>
      <c r="I632" s="5"/>
      <c r="J632" s="6"/>
      <c r="L632" s="304"/>
      <c r="O632" s="6"/>
      <c r="S632" s="6"/>
    </row>
    <row r="633" spans="3:19" s="1" customFormat="1" ht="13.2" x14ac:dyDescent="0.3">
      <c r="C633" s="5"/>
      <c r="D633" s="6"/>
      <c r="F633" s="7"/>
      <c r="G633" s="304"/>
      <c r="I633" s="5"/>
      <c r="J633" s="6"/>
      <c r="L633" s="304"/>
      <c r="O633" s="6"/>
      <c r="S633" s="6"/>
    </row>
    <row r="634" spans="3:19" s="1" customFormat="1" ht="13.2" x14ac:dyDescent="0.3">
      <c r="C634" s="5"/>
      <c r="D634" s="6"/>
      <c r="F634" s="7"/>
      <c r="G634" s="305"/>
      <c r="I634" s="5"/>
      <c r="J634" s="6"/>
      <c r="L634" s="305" t="s">
        <v>526</v>
      </c>
      <c r="O634" s="6"/>
      <c r="S634" s="6"/>
    </row>
    <row r="635" spans="3:19" s="1" customFormat="1" ht="13.2" x14ac:dyDescent="0.3">
      <c r="C635" s="5"/>
      <c r="D635" s="6"/>
      <c r="F635" s="7"/>
      <c r="G635" s="304"/>
      <c r="I635" s="5"/>
      <c r="J635" s="6"/>
      <c r="L635" s="304" t="s">
        <v>527</v>
      </c>
      <c r="O635" s="6"/>
      <c r="S635" s="6"/>
    </row>
    <row r="636" spans="3:19" s="1" customFormat="1" ht="13.2" x14ac:dyDescent="0.3">
      <c r="C636" s="5"/>
      <c r="D636" s="6"/>
      <c r="E636" s="6"/>
      <c r="F636" s="7"/>
      <c r="G636" s="7"/>
      <c r="I636" s="5"/>
      <c r="J636" s="6"/>
      <c r="K636" s="6"/>
      <c r="L636" s="7"/>
      <c r="M636" s="7"/>
      <c r="O636" s="6"/>
      <c r="S636" s="6"/>
    </row>
    <row r="637" spans="3:19" s="1" customFormat="1" ht="13.2" x14ac:dyDescent="0.3">
      <c r="C637" s="5"/>
      <c r="D637" s="6"/>
      <c r="E637" s="6"/>
      <c r="F637" s="7"/>
      <c r="G637" s="7"/>
      <c r="I637" s="5"/>
      <c r="J637" s="6"/>
      <c r="K637" s="6"/>
      <c r="L637" s="7"/>
      <c r="M637" s="7"/>
      <c r="O637" s="6"/>
      <c r="S637" s="6"/>
    </row>
    <row r="638" spans="3:19" s="1" customFormat="1" ht="13.2" x14ac:dyDescent="0.3">
      <c r="C638" s="5"/>
      <c r="D638" s="6"/>
      <c r="E638" s="6"/>
      <c r="F638" s="7"/>
      <c r="G638" s="7"/>
      <c r="I638" s="5"/>
      <c r="J638" s="6"/>
      <c r="K638" s="6"/>
      <c r="L638" s="7"/>
      <c r="M638" s="7"/>
      <c r="O638" s="6"/>
      <c r="S638" s="6"/>
    </row>
    <row r="639" spans="3:19" s="1" customFormat="1" ht="13.2" x14ac:dyDescent="0.3">
      <c r="C639" s="5"/>
      <c r="D639" s="6"/>
      <c r="E639" s="6"/>
      <c r="F639" s="7"/>
      <c r="G639" s="7"/>
      <c r="I639" s="5"/>
      <c r="J639" s="6"/>
      <c r="K639" s="6"/>
      <c r="L639" s="7"/>
      <c r="M639" s="7"/>
      <c r="O639" s="6"/>
      <c r="S639" s="6"/>
    </row>
    <row r="640" spans="3:19" s="1" customFormat="1" ht="13.2" x14ac:dyDescent="0.3">
      <c r="C640" s="5"/>
      <c r="D640" s="6"/>
      <c r="E640" s="6"/>
      <c r="F640" s="7"/>
      <c r="G640" s="7"/>
      <c r="I640" s="5"/>
      <c r="J640" s="6"/>
      <c r="K640" s="6"/>
      <c r="L640" s="7"/>
      <c r="M640" s="7"/>
      <c r="O640" s="6"/>
      <c r="S640" s="6"/>
    </row>
    <row r="641" spans="3:19" s="1" customFormat="1" ht="13.2" x14ac:dyDescent="0.3">
      <c r="C641" s="5"/>
      <c r="D641" s="6"/>
      <c r="E641" s="6"/>
      <c r="F641" s="7"/>
      <c r="G641" s="7"/>
      <c r="I641" s="5"/>
      <c r="J641" s="6"/>
      <c r="K641" s="6"/>
      <c r="L641" s="7"/>
      <c r="M641" s="7"/>
      <c r="O641" s="6"/>
      <c r="S641" s="6"/>
    </row>
    <row r="642" spans="3:19" s="1" customFormat="1" ht="13.2" x14ac:dyDescent="0.3">
      <c r="C642" s="5"/>
      <c r="D642" s="6"/>
      <c r="E642" s="6"/>
      <c r="F642" s="7"/>
      <c r="G642" s="7"/>
      <c r="I642" s="5"/>
      <c r="J642" s="6"/>
      <c r="K642" s="6"/>
      <c r="L642" s="7"/>
      <c r="M642" s="7"/>
      <c r="O642" s="6"/>
      <c r="S642" s="6"/>
    </row>
    <row r="643" spans="3:19" s="1" customFormat="1" ht="13.2" x14ac:dyDescent="0.3">
      <c r="C643" s="5"/>
      <c r="D643" s="6"/>
      <c r="E643" s="6"/>
      <c r="F643" s="7"/>
      <c r="G643" s="7"/>
      <c r="I643" s="5"/>
      <c r="J643" s="6"/>
      <c r="K643" s="6"/>
      <c r="L643" s="7"/>
      <c r="M643" s="7"/>
      <c r="O643" s="6"/>
      <c r="S643" s="6"/>
    </row>
    <row r="644" spans="3:19" s="1" customFormat="1" ht="13.2" x14ac:dyDescent="0.3">
      <c r="C644" s="5"/>
      <c r="D644" s="6"/>
      <c r="E644" s="6"/>
      <c r="F644" s="7"/>
      <c r="G644" s="7"/>
      <c r="I644" s="5"/>
      <c r="J644" s="6"/>
      <c r="K644" s="6"/>
      <c r="L644" s="7"/>
      <c r="M644" s="7"/>
      <c r="O644" s="6"/>
      <c r="S644" s="6"/>
    </row>
    <row r="645" spans="3:19" s="1" customFormat="1" ht="13.2" x14ac:dyDescent="0.3">
      <c r="C645" s="5"/>
      <c r="D645" s="6"/>
      <c r="E645" s="6"/>
      <c r="F645" s="7"/>
      <c r="G645" s="7"/>
      <c r="I645" s="5"/>
      <c r="J645" s="6"/>
      <c r="K645" s="6"/>
      <c r="L645" s="7"/>
      <c r="M645" s="7"/>
      <c r="O645" s="6"/>
      <c r="S645" s="6"/>
    </row>
    <row r="646" spans="3:19" s="1" customFormat="1" ht="13.2" x14ac:dyDescent="0.3">
      <c r="C646" s="5"/>
      <c r="D646" s="6"/>
      <c r="E646" s="6"/>
      <c r="F646" s="7"/>
      <c r="G646" s="7"/>
      <c r="I646" s="5"/>
      <c r="J646" s="6"/>
      <c r="K646" s="6"/>
      <c r="L646" s="7"/>
      <c r="M646" s="7"/>
      <c r="O646" s="6"/>
      <c r="S646" s="6"/>
    </row>
    <row r="647" spans="3:19" s="1" customFormat="1" ht="13.2" x14ac:dyDescent="0.3">
      <c r="C647" s="5"/>
      <c r="D647" s="6"/>
      <c r="E647" s="6"/>
      <c r="F647" s="7"/>
      <c r="G647" s="7"/>
      <c r="I647" s="5"/>
      <c r="J647" s="6"/>
      <c r="K647" s="6"/>
      <c r="L647" s="7"/>
      <c r="M647" s="7"/>
      <c r="O647" s="6"/>
      <c r="S647" s="6"/>
    </row>
    <row r="648" spans="3:19" s="1" customFormat="1" ht="13.2" x14ac:dyDescent="0.3">
      <c r="C648" s="5"/>
      <c r="D648" s="6"/>
      <c r="E648" s="6"/>
      <c r="F648" s="7"/>
      <c r="G648" s="7"/>
      <c r="I648" s="5"/>
      <c r="J648" s="6"/>
      <c r="K648" s="6"/>
      <c r="L648" s="7"/>
      <c r="M648" s="7"/>
      <c r="O648" s="6"/>
      <c r="S648" s="6"/>
    </row>
    <row r="649" spans="3:19" s="1" customFormat="1" ht="13.2" x14ac:dyDescent="0.3">
      <c r="C649" s="5"/>
      <c r="D649" s="6"/>
      <c r="E649" s="6"/>
      <c r="F649" s="7"/>
      <c r="G649" s="7"/>
      <c r="I649" s="5"/>
      <c r="J649" s="6"/>
      <c r="K649" s="6"/>
      <c r="L649" s="7"/>
      <c r="M649" s="7"/>
      <c r="O649" s="6"/>
      <c r="S649" s="6"/>
    </row>
    <row r="650" spans="3:19" s="1" customFormat="1" ht="13.2" x14ac:dyDescent="0.3">
      <c r="C650" s="5"/>
      <c r="D650" s="6"/>
      <c r="E650" s="6"/>
      <c r="F650" s="7"/>
      <c r="G650" s="7"/>
      <c r="I650" s="5"/>
      <c r="J650" s="6"/>
      <c r="K650" s="6"/>
      <c r="L650" s="7"/>
      <c r="M650" s="7"/>
      <c r="O650" s="6"/>
      <c r="S650" s="6"/>
    </row>
    <row r="651" spans="3:19" s="1" customFormat="1" ht="13.2" x14ac:dyDescent="0.3">
      <c r="C651" s="5"/>
      <c r="D651" s="6"/>
      <c r="E651" s="6"/>
      <c r="F651" s="7"/>
      <c r="G651" s="7"/>
      <c r="I651" s="5"/>
      <c r="J651" s="6"/>
      <c r="K651" s="6"/>
      <c r="L651" s="7"/>
      <c r="M651" s="7"/>
      <c r="O651" s="6"/>
      <c r="S651" s="6"/>
    </row>
    <row r="652" spans="3:19" s="1" customFormat="1" ht="13.2" x14ac:dyDescent="0.3">
      <c r="C652" s="5"/>
      <c r="D652" s="6"/>
      <c r="E652" s="6"/>
      <c r="F652" s="7"/>
      <c r="G652" s="7"/>
      <c r="I652" s="5"/>
      <c r="J652" s="6"/>
      <c r="K652" s="6"/>
      <c r="L652" s="7"/>
      <c r="M652" s="7"/>
      <c r="O652" s="6"/>
      <c r="S652" s="6"/>
    </row>
    <row r="653" spans="3:19" s="1" customFormat="1" ht="13.2" x14ac:dyDescent="0.3">
      <c r="C653" s="5"/>
      <c r="D653" s="6"/>
      <c r="E653" s="6"/>
      <c r="F653" s="7"/>
      <c r="G653" s="7"/>
      <c r="I653" s="5"/>
      <c r="J653" s="6"/>
      <c r="K653" s="6"/>
      <c r="L653" s="7"/>
      <c r="M653" s="7"/>
      <c r="O653" s="6"/>
      <c r="S653" s="6"/>
    </row>
    <row r="654" spans="3:19" s="1" customFormat="1" ht="13.2" x14ac:dyDescent="0.3">
      <c r="C654" s="5"/>
      <c r="D654" s="6"/>
      <c r="E654" s="6"/>
      <c r="F654" s="7"/>
      <c r="G654" s="7"/>
      <c r="I654" s="5"/>
      <c r="J654" s="6"/>
      <c r="K654" s="6"/>
      <c r="L654" s="7"/>
      <c r="M654" s="7"/>
      <c r="O654" s="6"/>
      <c r="S654" s="6"/>
    </row>
    <row r="655" spans="3:19" s="1" customFormat="1" ht="13.2" x14ac:dyDescent="0.3">
      <c r="C655" s="5"/>
      <c r="D655" s="6"/>
      <c r="E655" s="6"/>
      <c r="F655" s="7"/>
      <c r="G655" s="7"/>
      <c r="I655" s="5"/>
      <c r="J655" s="6"/>
      <c r="K655" s="6"/>
      <c r="L655" s="7"/>
      <c r="M655" s="7"/>
      <c r="O655" s="6"/>
      <c r="S655" s="6"/>
    </row>
    <row r="656" spans="3:19" s="1" customFormat="1" ht="13.2" x14ac:dyDescent="0.3">
      <c r="C656" s="5"/>
      <c r="D656" s="6"/>
      <c r="E656" s="6"/>
      <c r="F656" s="7"/>
      <c r="G656" s="7"/>
      <c r="I656" s="5"/>
      <c r="J656" s="6"/>
      <c r="K656" s="6"/>
      <c r="L656" s="7"/>
      <c r="M656" s="7"/>
      <c r="O656" s="6"/>
      <c r="S656" s="6"/>
    </row>
    <row r="657" spans="3:19" s="1" customFormat="1" ht="13.2" x14ac:dyDescent="0.3">
      <c r="C657" s="5"/>
      <c r="D657" s="6"/>
      <c r="E657" s="6"/>
      <c r="F657" s="7"/>
      <c r="G657" s="7"/>
      <c r="I657" s="5"/>
      <c r="J657" s="6"/>
      <c r="K657" s="6"/>
      <c r="L657" s="7"/>
      <c r="M657" s="7"/>
      <c r="O657" s="6"/>
      <c r="S657" s="6"/>
    </row>
    <row r="658" spans="3:19" s="1" customFormat="1" ht="13.2" x14ac:dyDescent="0.3">
      <c r="C658" s="5"/>
      <c r="D658" s="6"/>
      <c r="E658" s="6"/>
      <c r="F658" s="7"/>
      <c r="G658" s="7"/>
      <c r="I658" s="5"/>
      <c r="J658" s="6"/>
      <c r="K658" s="6"/>
      <c r="L658" s="7"/>
      <c r="M658" s="7"/>
      <c r="O658" s="6"/>
      <c r="S658" s="6"/>
    </row>
    <row r="659" spans="3:19" s="1" customFormat="1" ht="13.2" x14ac:dyDescent="0.3">
      <c r="C659" s="5"/>
      <c r="D659" s="6"/>
      <c r="E659" s="6"/>
      <c r="F659" s="7"/>
      <c r="G659" s="7"/>
      <c r="I659" s="5"/>
      <c r="J659" s="6"/>
      <c r="K659" s="6"/>
      <c r="L659" s="7"/>
      <c r="M659" s="7"/>
      <c r="O659" s="6"/>
      <c r="S659" s="6"/>
    </row>
    <row r="660" spans="3:19" s="1" customFormat="1" ht="13.2" x14ac:dyDescent="0.3">
      <c r="C660" s="5"/>
      <c r="D660" s="6"/>
      <c r="E660" s="6"/>
      <c r="F660" s="7"/>
      <c r="G660" s="7"/>
      <c r="I660" s="5"/>
      <c r="J660" s="6"/>
      <c r="K660" s="6"/>
      <c r="L660" s="7"/>
      <c r="M660" s="7"/>
      <c r="O660" s="6"/>
      <c r="S660" s="6"/>
    </row>
    <row r="661" spans="3:19" s="1" customFormat="1" ht="13.2" x14ac:dyDescent="0.3">
      <c r="C661" s="5"/>
      <c r="D661" s="6"/>
      <c r="E661" s="6"/>
      <c r="F661" s="7"/>
      <c r="G661" s="7"/>
      <c r="I661" s="5"/>
      <c r="J661" s="6"/>
      <c r="K661" s="6"/>
      <c r="L661" s="7"/>
      <c r="M661" s="7"/>
      <c r="O661" s="6"/>
      <c r="S661" s="6"/>
    </row>
    <row r="662" spans="3:19" s="1" customFormat="1" ht="13.2" x14ac:dyDescent="0.3">
      <c r="C662" s="5"/>
      <c r="D662" s="6"/>
      <c r="E662" s="6"/>
      <c r="F662" s="7"/>
      <c r="G662" s="7"/>
      <c r="I662" s="5"/>
      <c r="J662" s="6"/>
      <c r="K662" s="6"/>
      <c r="L662" s="7"/>
      <c r="M662" s="7"/>
      <c r="O662" s="6"/>
      <c r="S662" s="6"/>
    </row>
    <row r="663" spans="3:19" s="1" customFormat="1" ht="13.2" x14ac:dyDescent="0.3">
      <c r="C663" s="5"/>
      <c r="D663" s="6"/>
      <c r="E663" s="6"/>
      <c r="F663" s="7"/>
      <c r="G663" s="7"/>
      <c r="I663" s="5"/>
      <c r="J663" s="6"/>
      <c r="K663" s="6"/>
      <c r="L663" s="7"/>
      <c r="M663" s="7"/>
      <c r="O663" s="6"/>
      <c r="S663" s="6"/>
    </row>
    <row r="664" spans="3:19" s="1" customFormat="1" ht="13.2" x14ac:dyDescent="0.3">
      <c r="C664" s="5"/>
      <c r="D664" s="6"/>
      <c r="E664" s="6"/>
      <c r="F664" s="7"/>
      <c r="G664" s="7"/>
      <c r="I664" s="5"/>
      <c r="J664" s="6"/>
      <c r="K664" s="6"/>
      <c r="L664" s="7"/>
      <c r="M664" s="7"/>
      <c r="O664" s="6"/>
      <c r="S664" s="6"/>
    </row>
    <row r="665" spans="3:19" s="1" customFormat="1" ht="13.2" x14ac:dyDescent="0.3">
      <c r="C665" s="5"/>
      <c r="D665" s="6"/>
      <c r="E665" s="6"/>
      <c r="F665" s="7"/>
      <c r="G665" s="7"/>
      <c r="I665" s="5"/>
      <c r="J665" s="6"/>
      <c r="K665" s="6"/>
      <c r="L665" s="7"/>
      <c r="M665" s="7"/>
      <c r="O665" s="6"/>
      <c r="S665" s="6"/>
    </row>
    <row r="666" spans="3:19" s="1" customFormat="1" ht="13.2" x14ac:dyDescent="0.3">
      <c r="C666" s="5"/>
      <c r="D666" s="6"/>
      <c r="E666" s="6"/>
      <c r="F666" s="7"/>
      <c r="G666" s="7"/>
      <c r="I666" s="5"/>
      <c r="J666" s="6"/>
      <c r="K666" s="6"/>
      <c r="L666" s="7"/>
      <c r="M666" s="7"/>
      <c r="O666" s="6"/>
      <c r="S666" s="6"/>
    </row>
    <row r="667" spans="3:19" s="1" customFormat="1" ht="13.2" x14ac:dyDescent="0.3">
      <c r="C667" s="5"/>
      <c r="D667" s="6"/>
      <c r="E667" s="6"/>
      <c r="F667" s="7"/>
      <c r="G667" s="7"/>
      <c r="I667" s="5"/>
      <c r="J667" s="6"/>
      <c r="K667" s="6"/>
      <c r="L667" s="7"/>
      <c r="M667" s="7"/>
      <c r="O667" s="6"/>
      <c r="S667" s="6"/>
    </row>
    <row r="668" spans="3:19" s="1" customFormat="1" ht="13.2" x14ac:dyDescent="0.3">
      <c r="C668" s="5"/>
      <c r="D668" s="6"/>
      <c r="E668" s="6"/>
      <c r="F668" s="7"/>
      <c r="G668" s="7"/>
      <c r="I668" s="5"/>
      <c r="J668" s="6"/>
      <c r="K668" s="6"/>
      <c r="L668" s="7"/>
      <c r="M668" s="7"/>
      <c r="O668" s="6"/>
      <c r="S668" s="6"/>
    </row>
    <row r="669" spans="3:19" s="1" customFormat="1" ht="13.2" x14ac:dyDescent="0.3">
      <c r="C669" s="5"/>
      <c r="D669" s="6"/>
      <c r="E669" s="6"/>
      <c r="F669" s="7"/>
      <c r="G669" s="7"/>
      <c r="I669" s="5"/>
      <c r="J669" s="6"/>
      <c r="K669" s="6"/>
      <c r="L669" s="7"/>
      <c r="M669" s="7"/>
      <c r="O669" s="6"/>
      <c r="S669" s="6"/>
    </row>
    <row r="670" spans="3:19" s="1" customFormat="1" ht="13.2" x14ac:dyDescent="0.3">
      <c r="C670" s="5"/>
      <c r="D670" s="6"/>
      <c r="E670" s="6"/>
      <c r="F670" s="7"/>
      <c r="G670" s="7"/>
      <c r="I670" s="5"/>
      <c r="J670" s="6"/>
      <c r="K670" s="6"/>
      <c r="L670" s="7"/>
      <c r="M670" s="7"/>
      <c r="O670" s="6"/>
      <c r="S670" s="6"/>
    </row>
    <row r="671" spans="3:19" s="1" customFormat="1" ht="13.2" x14ac:dyDescent="0.3">
      <c r="C671" s="5"/>
      <c r="D671" s="6"/>
      <c r="E671" s="6"/>
      <c r="F671" s="7"/>
      <c r="G671" s="7"/>
      <c r="I671" s="5"/>
      <c r="J671" s="6"/>
      <c r="K671" s="6"/>
      <c r="L671" s="7"/>
      <c r="M671" s="7"/>
      <c r="O671" s="6"/>
      <c r="S671" s="6"/>
    </row>
    <row r="672" spans="3:19" s="1" customFormat="1" ht="13.2" x14ac:dyDescent="0.3">
      <c r="C672" s="5"/>
      <c r="D672" s="6"/>
      <c r="E672" s="6"/>
      <c r="F672" s="7"/>
      <c r="G672" s="7"/>
      <c r="I672" s="5"/>
      <c r="J672" s="6"/>
      <c r="K672" s="6"/>
      <c r="L672" s="7"/>
      <c r="M672" s="7"/>
      <c r="O672" s="6"/>
      <c r="S672" s="6"/>
    </row>
    <row r="673" spans="3:19" s="1" customFormat="1" ht="13.2" x14ac:dyDescent="0.3">
      <c r="C673" s="5"/>
      <c r="D673" s="6"/>
      <c r="E673" s="6"/>
      <c r="F673" s="7"/>
      <c r="G673" s="7"/>
      <c r="I673" s="5"/>
      <c r="J673" s="6"/>
      <c r="K673" s="6"/>
      <c r="L673" s="7"/>
      <c r="M673" s="7"/>
      <c r="O673" s="6"/>
      <c r="S673" s="6"/>
    </row>
    <row r="674" spans="3:19" s="1" customFormat="1" ht="13.2" x14ac:dyDescent="0.3">
      <c r="C674" s="5"/>
      <c r="D674" s="6"/>
      <c r="E674" s="6"/>
      <c r="F674" s="7"/>
      <c r="G674" s="7"/>
      <c r="I674" s="5"/>
      <c r="J674" s="6"/>
      <c r="K674" s="6"/>
      <c r="L674" s="7"/>
      <c r="M674" s="7"/>
      <c r="O674" s="6"/>
      <c r="S674" s="6"/>
    </row>
    <row r="675" spans="3:19" s="1" customFormat="1" ht="13.2" x14ac:dyDescent="0.3">
      <c r="C675" s="5"/>
      <c r="D675" s="6"/>
      <c r="E675" s="6"/>
      <c r="F675" s="7"/>
      <c r="G675" s="7"/>
      <c r="I675" s="5"/>
      <c r="J675" s="6"/>
      <c r="K675" s="6"/>
      <c r="L675" s="7"/>
      <c r="M675" s="7"/>
      <c r="O675" s="6"/>
      <c r="S675" s="6"/>
    </row>
    <row r="676" spans="3:19" s="1" customFormat="1" ht="13.2" x14ac:dyDescent="0.3">
      <c r="C676" s="5"/>
      <c r="D676" s="6"/>
      <c r="E676" s="6"/>
      <c r="F676" s="7"/>
      <c r="G676" s="7"/>
      <c r="I676" s="5"/>
      <c r="J676" s="6"/>
      <c r="K676" s="6"/>
      <c r="L676" s="7"/>
      <c r="M676" s="7"/>
      <c r="O676" s="6"/>
      <c r="S676" s="6"/>
    </row>
    <row r="677" spans="3:19" s="1" customFormat="1" ht="13.2" x14ac:dyDescent="0.3">
      <c r="C677" s="5"/>
      <c r="D677" s="6"/>
      <c r="E677" s="6"/>
      <c r="F677" s="7"/>
      <c r="G677" s="7"/>
      <c r="I677" s="5"/>
      <c r="J677" s="6"/>
      <c r="K677" s="6"/>
      <c r="L677" s="7"/>
      <c r="M677" s="7"/>
      <c r="O677" s="6"/>
      <c r="S677" s="6"/>
    </row>
    <row r="678" spans="3:19" s="1" customFormat="1" ht="13.2" x14ac:dyDescent="0.3">
      <c r="C678" s="5"/>
      <c r="D678" s="6"/>
      <c r="E678" s="6"/>
      <c r="F678" s="7"/>
      <c r="G678" s="7"/>
      <c r="I678" s="5"/>
      <c r="J678" s="6"/>
      <c r="K678" s="6"/>
      <c r="L678" s="7"/>
      <c r="M678" s="7"/>
      <c r="O678" s="6"/>
      <c r="S678" s="6"/>
    </row>
    <row r="679" spans="3:19" s="1" customFormat="1" ht="13.2" x14ac:dyDescent="0.3">
      <c r="C679" s="5"/>
      <c r="D679" s="6"/>
      <c r="E679" s="6"/>
      <c r="F679" s="7"/>
      <c r="G679" s="7"/>
      <c r="I679" s="5"/>
      <c r="J679" s="6"/>
      <c r="K679" s="6"/>
      <c r="L679" s="7"/>
      <c r="M679" s="7"/>
      <c r="O679" s="6"/>
      <c r="S679" s="6"/>
    </row>
    <row r="680" spans="3:19" s="1" customFormat="1" ht="13.2" x14ac:dyDescent="0.3">
      <c r="C680" s="5"/>
      <c r="D680" s="6"/>
      <c r="E680" s="6"/>
      <c r="F680" s="7"/>
      <c r="G680" s="7"/>
      <c r="I680" s="5"/>
      <c r="J680" s="6"/>
      <c r="K680" s="6"/>
      <c r="L680" s="7"/>
      <c r="M680" s="7"/>
      <c r="O680" s="6"/>
      <c r="S680" s="6"/>
    </row>
    <row r="681" spans="3:19" s="1" customFormat="1" ht="13.2" x14ac:dyDescent="0.3">
      <c r="C681" s="5"/>
      <c r="D681" s="6"/>
      <c r="E681" s="6"/>
      <c r="F681" s="7"/>
      <c r="G681" s="7"/>
      <c r="I681" s="5"/>
      <c r="J681" s="6"/>
      <c r="K681" s="6"/>
      <c r="L681" s="7"/>
      <c r="M681" s="7"/>
      <c r="O681" s="6"/>
      <c r="S681" s="6"/>
    </row>
    <row r="682" spans="3:19" s="1" customFormat="1" ht="13.2" x14ac:dyDescent="0.3">
      <c r="C682" s="5"/>
      <c r="D682" s="6"/>
      <c r="E682" s="6"/>
      <c r="F682" s="7"/>
      <c r="G682" s="7"/>
      <c r="I682" s="5"/>
      <c r="J682" s="6"/>
      <c r="K682" s="6"/>
      <c r="L682" s="7"/>
      <c r="M682" s="7"/>
      <c r="O682" s="6"/>
      <c r="S682" s="6"/>
    </row>
    <row r="683" spans="3:19" s="1" customFormat="1" ht="13.2" x14ac:dyDescent="0.3">
      <c r="C683" s="5"/>
      <c r="D683" s="6"/>
      <c r="E683" s="6"/>
      <c r="F683" s="7"/>
      <c r="G683" s="7"/>
      <c r="I683" s="5"/>
      <c r="J683" s="6"/>
      <c r="K683" s="6"/>
      <c r="L683" s="7"/>
      <c r="M683" s="7"/>
      <c r="O683" s="6"/>
      <c r="S683" s="6"/>
    </row>
    <row r="684" spans="3:19" s="1" customFormat="1" ht="13.2" x14ac:dyDescent="0.3">
      <c r="C684" s="5"/>
      <c r="D684" s="6"/>
      <c r="E684" s="6"/>
      <c r="F684" s="7"/>
      <c r="G684" s="7"/>
      <c r="I684" s="5"/>
      <c r="J684" s="6"/>
      <c r="K684" s="6"/>
      <c r="L684" s="7"/>
      <c r="M684" s="7"/>
      <c r="O684" s="6"/>
      <c r="S684" s="6"/>
    </row>
    <row r="685" spans="3:19" s="1" customFormat="1" ht="13.2" x14ac:dyDescent="0.3">
      <c r="C685" s="5"/>
      <c r="D685" s="6"/>
      <c r="E685" s="6"/>
      <c r="F685" s="7"/>
      <c r="G685" s="7"/>
      <c r="I685" s="5"/>
      <c r="J685" s="6"/>
      <c r="K685" s="6"/>
      <c r="L685" s="7"/>
      <c r="M685" s="7"/>
      <c r="O685" s="6"/>
      <c r="S685" s="6"/>
    </row>
    <row r="686" spans="3:19" s="1" customFormat="1" ht="13.2" x14ac:dyDescent="0.3">
      <c r="C686" s="5"/>
      <c r="D686" s="6"/>
      <c r="E686" s="6"/>
      <c r="F686" s="7"/>
      <c r="G686" s="7"/>
      <c r="I686" s="5"/>
      <c r="J686" s="6"/>
      <c r="K686" s="6"/>
      <c r="L686" s="7"/>
      <c r="M686" s="7"/>
      <c r="O686" s="6"/>
      <c r="S686" s="6"/>
    </row>
    <row r="687" spans="3:19" s="1" customFormat="1" ht="13.2" x14ac:dyDescent="0.3">
      <c r="C687" s="5"/>
      <c r="D687" s="6"/>
      <c r="E687" s="6"/>
      <c r="F687" s="7"/>
      <c r="G687" s="7"/>
      <c r="I687" s="5"/>
      <c r="J687" s="6"/>
      <c r="K687" s="6"/>
      <c r="L687" s="7"/>
      <c r="M687" s="7"/>
      <c r="O687" s="6"/>
      <c r="S687" s="6"/>
    </row>
    <row r="688" spans="3:19" s="1" customFormat="1" ht="13.2" x14ac:dyDescent="0.3">
      <c r="C688" s="5"/>
      <c r="D688" s="6"/>
      <c r="E688" s="6"/>
      <c r="F688" s="7"/>
      <c r="G688" s="7"/>
      <c r="I688" s="5"/>
      <c r="J688" s="6"/>
      <c r="K688" s="6"/>
      <c r="L688" s="7"/>
      <c r="M688" s="7"/>
      <c r="O688" s="6"/>
      <c r="S688" s="6"/>
    </row>
    <row r="689" spans="3:19" s="1" customFormat="1" ht="13.2" x14ac:dyDescent="0.3">
      <c r="C689" s="5"/>
      <c r="D689" s="6"/>
      <c r="E689" s="6"/>
      <c r="F689" s="7"/>
      <c r="G689" s="7"/>
      <c r="I689" s="5"/>
      <c r="J689" s="6"/>
      <c r="K689" s="6"/>
      <c r="L689" s="7"/>
      <c r="M689" s="7"/>
      <c r="O689" s="6"/>
      <c r="S689" s="6"/>
    </row>
    <row r="690" spans="3:19" s="1" customFormat="1" ht="13.2" x14ac:dyDescent="0.3">
      <c r="C690" s="5"/>
      <c r="D690" s="6"/>
      <c r="E690" s="6"/>
      <c r="F690" s="7"/>
      <c r="G690" s="7"/>
      <c r="I690" s="5"/>
      <c r="J690" s="6"/>
      <c r="K690" s="6"/>
      <c r="L690" s="7"/>
      <c r="M690" s="7"/>
      <c r="O690" s="6"/>
      <c r="S690" s="6"/>
    </row>
    <row r="691" spans="3:19" s="1" customFormat="1" ht="13.2" x14ac:dyDescent="0.3">
      <c r="C691" s="5"/>
      <c r="D691" s="6"/>
      <c r="E691" s="6"/>
      <c r="F691" s="7"/>
      <c r="G691" s="7"/>
      <c r="I691" s="5"/>
      <c r="J691" s="6"/>
      <c r="K691" s="6"/>
      <c r="L691" s="7"/>
      <c r="M691" s="7"/>
      <c r="O691" s="6"/>
      <c r="S691" s="6"/>
    </row>
    <row r="692" spans="3:19" s="1" customFormat="1" ht="13.2" x14ac:dyDescent="0.3">
      <c r="C692" s="5"/>
      <c r="D692" s="6"/>
      <c r="E692" s="6"/>
      <c r="F692" s="7"/>
      <c r="G692" s="7"/>
      <c r="I692" s="5"/>
      <c r="J692" s="6"/>
      <c r="K692" s="6"/>
      <c r="L692" s="7"/>
      <c r="M692" s="7"/>
      <c r="O692" s="6"/>
      <c r="S692" s="6"/>
    </row>
    <row r="693" spans="3:19" s="1" customFormat="1" ht="13.2" x14ac:dyDescent="0.3">
      <c r="C693" s="5"/>
      <c r="D693" s="6"/>
      <c r="E693" s="6"/>
      <c r="F693" s="7"/>
      <c r="G693" s="7"/>
      <c r="I693" s="5"/>
      <c r="J693" s="6"/>
      <c r="K693" s="6"/>
      <c r="L693" s="7"/>
      <c r="M693" s="7"/>
      <c r="O693" s="6"/>
      <c r="S693" s="6"/>
    </row>
    <row r="694" spans="3:19" s="1" customFormat="1" ht="13.2" x14ac:dyDescent="0.3">
      <c r="C694" s="5"/>
      <c r="D694" s="6"/>
      <c r="E694" s="6"/>
      <c r="F694" s="7"/>
      <c r="G694" s="7"/>
      <c r="I694" s="5"/>
      <c r="J694" s="6"/>
      <c r="K694" s="6"/>
      <c r="L694" s="7"/>
      <c r="M694" s="7"/>
      <c r="O694" s="6"/>
      <c r="S694" s="6"/>
    </row>
    <row r="695" spans="3:19" s="1" customFormat="1" ht="13.2" x14ac:dyDescent="0.3">
      <c r="C695" s="5"/>
      <c r="D695" s="6"/>
      <c r="E695" s="6"/>
      <c r="F695" s="7"/>
      <c r="G695" s="7"/>
      <c r="I695" s="5"/>
      <c r="J695" s="6"/>
      <c r="K695" s="6"/>
      <c r="L695" s="7"/>
      <c r="M695" s="7"/>
      <c r="O695" s="6"/>
      <c r="S695" s="6"/>
    </row>
    <row r="696" spans="3:19" s="1" customFormat="1" ht="13.2" x14ac:dyDescent="0.3">
      <c r="C696" s="5"/>
      <c r="D696" s="6"/>
      <c r="E696" s="6"/>
      <c r="F696" s="7"/>
      <c r="G696" s="7"/>
      <c r="I696" s="5"/>
      <c r="J696" s="6"/>
      <c r="K696" s="6"/>
      <c r="L696" s="7"/>
      <c r="M696" s="7"/>
      <c r="O696" s="6"/>
      <c r="S696" s="6"/>
    </row>
    <row r="697" spans="3:19" s="1" customFormat="1" ht="13.2" x14ac:dyDescent="0.3">
      <c r="C697" s="5"/>
      <c r="D697" s="6"/>
      <c r="E697" s="6"/>
      <c r="F697" s="7"/>
      <c r="G697" s="7"/>
      <c r="I697" s="5"/>
      <c r="J697" s="6"/>
      <c r="K697" s="6"/>
      <c r="L697" s="7"/>
      <c r="M697" s="7"/>
      <c r="O697" s="6"/>
      <c r="S697" s="6"/>
    </row>
    <row r="698" spans="3:19" s="1" customFormat="1" ht="13.2" x14ac:dyDescent="0.3">
      <c r="C698" s="5"/>
      <c r="D698" s="6"/>
      <c r="E698" s="6"/>
      <c r="F698" s="7"/>
      <c r="G698" s="7"/>
      <c r="I698" s="5"/>
      <c r="J698" s="6"/>
      <c r="K698" s="6"/>
      <c r="L698" s="7"/>
      <c r="M698" s="7"/>
      <c r="O698" s="6"/>
      <c r="S698" s="6"/>
    </row>
    <row r="699" spans="3:19" s="1" customFormat="1" ht="13.2" x14ac:dyDescent="0.3">
      <c r="C699" s="5"/>
      <c r="D699" s="6"/>
      <c r="E699" s="6"/>
      <c r="F699" s="7"/>
      <c r="G699" s="7"/>
      <c r="I699" s="5"/>
      <c r="J699" s="6"/>
      <c r="K699" s="6"/>
      <c r="L699" s="7"/>
      <c r="M699" s="7"/>
      <c r="O699" s="6"/>
      <c r="S699" s="6"/>
    </row>
    <row r="700" spans="3:19" s="1" customFormat="1" ht="13.2" x14ac:dyDescent="0.3">
      <c r="C700" s="5"/>
      <c r="D700" s="6"/>
      <c r="E700" s="6"/>
      <c r="F700" s="7"/>
      <c r="G700" s="7"/>
      <c r="I700" s="5"/>
      <c r="J700" s="6"/>
      <c r="K700" s="6"/>
      <c r="L700" s="7"/>
      <c r="M700" s="7"/>
      <c r="O700" s="6"/>
      <c r="S700" s="6"/>
    </row>
    <row r="701" spans="3:19" s="1" customFormat="1" ht="13.2" x14ac:dyDescent="0.3">
      <c r="C701" s="5"/>
      <c r="D701" s="6"/>
      <c r="E701" s="6"/>
      <c r="F701" s="7"/>
      <c r="G701" s="7"/>
      <c r="I701" s="5"/>
      <c r="J701" s="6"/>
      <c r="K701" s="6"/>
      <c r="L701" s="7"/>
      <c r="M701" s="7"/>
      <c r="O701" s="6"/>
      <c r="S701" s="6"/>
    </row>
    <row r="702" spans="3:19" s="1" customFormat="1" ht="13.2" x14ac:dyDescent="0.3">
      <c r="C702" s="5"/>
      <c r="D702" s="6"/>
      <c r="E702" s="6"/>
      <c r="F702" s="7"/>
      <c r="G702" s="7"/>
      <c r="I702" s="5"/>
      <c r="J702" s="6"/>
      <c r="K702" s="6"/>
      <c r="L702" s="7"/>
      <c r="M702" s="7"/>
      <c r="O702" s="6"/>
      <c r="S702" s="6"/>
    </row>
    <row r="703" spans="3:19" s="1" customFormat="1" ht="13.2" x14ac:dyDescent="0.3">
      <c r="C703" s="5"/>
      <c r="D703" s="6"/>
      <c r="E703" s="6"/>
      <c r="F703" s="7"/>
      <c r="G703" s="7"/>
      <c r="I703" s="5"/>
      <c r="J703" s="6"/>
      <c r="K703" s="6"/>
      <c r="L703" s="7"/>
      <c r="M703" s="7"/>
      <c r="O703" s="6"/>
      <c r="S703" s="6"/>
    </row>
    <row r="704" spans="3:19" s="1" customFormat="1" ht="13.2" x14ac:dyDescent="0.3">
      <c r="C704" s="5"/>
      <c r="D704" s="6"/>
      <c r="E704" s="6"/>
      <c r="F704" s="7"/>
      <c r="G704" s="7"/>
      <c r="I704" s="5"/>
      <c r="J704" s="6"/>
      <c r="K704" s="6"/>
      <c r="L704" s="7"/>
      <c r="M704" s="7"/>
      <c r="O704" s="6"/>
      <c r="S704" s="6"/>
    </row>
    <row r="705" spans="3:19" s="1" customFormat="1" ht="13.2" x14ac:dyDescent="0.3">
      <c r="C705" s="5"/>
      <c r="D705" s="6"/>
      <c r="E705" s="6"/>
      <c r="F705" s="7"/>
      <c r="G705" s="7"/>
      <c r="I705" s="5"/>
      <c r="J705" s="6"/>
      <c r="K705" s="6"/>
      <c r="L705" s="7"/>
      <c r="M705" s="7"/>
      <c r="O705" s="6"/>
      <c r="S705" s="6"/>
    </row>
    <row r="706" spans="3:19" s="1" customFormat="1" ht="13.2" x14ac:dyDescent="0.3">
      <c r="C706" s="5"/>
      <c r="D706" s="6"/>
      <c r="E706" s="6"/>
      <c r="F706" s="7"/>
      <c r="G706" s="7"/>
      <c r="I706" s="5"/>
      <c r="J706" s="6"/>
      <c r="K706" s="6"/>
      <c r="L706" s="7"/>
      <c r="M706" s="7"/>
      <c r="O706" s="6"/>
      <c r="S706" s="6"/>
    </row>
    <row r="707" spans="3:19" s="1" customFormat="1" ht="13.2" x14ac:dyDescent="0.3">
      <c r="C707" s="5"/>
      <c r="D707" s="6"/>
      <c r="E707" s="6"/>
      <c r="F707" s="7"/>
      <c r="G707" s="7"/>
      <c r="I707" s="5"/>
      <c r="J707" s="6"/>
      <c r="K707" s="6"/>
      <c r="L707" s="7"/>
      <c r="M707" s="7"/>
      <c r="O707" s="6"/>
      <c r="S707" s="6"/>
    </row>
    <row r="708" spans="3:19" s="1" customFormat="1" ht="13.2" x14ac:dyDescent="0.3">
      <c r="C708" s="5"/>
      <c r="D708" s="6"/>
      <c r="E708" s="6"/>
      <c r="F708" s="7"/>
      <c r="G708" s="7"/>
      <c r="I708" s="5"/>
      <c r="J708" s="6"/>
      <c r="K708" s="6"/>
      <c r="L708" s="7"/>
      <c r="M708" s="7"/>
      <c r="O708" s="6"/>
      <c r="S708" s="6"/>
    </row>
    <row r="709" spans="3:19" s="1" customFormat="1" ht="13.2" x14ac:dyDescent="0.3">
      <c r="C709" s="5"/>
      <c r="D709" s="6"/>
      <c r="E709" s="6"/>
      <c r="F709" s="7"/>
      <c r="G709" s="7"/>
      <c r="I709" s="5"/>
      <c r="J709" s="6"/>
      <c r="K709" s="6"/>
      <c r="L709" s="7"/>
      <c r="M709" s="7"/>
      <c r="O709" s="6"/>
      <c r="S709" s="6"/>
    </row>
    <row r="710" spans="3:19" s="1" customFormat="1" ht="13.2" x14ac:dyDescent="0.3">
      <c r="C710" s="5"/>
      <c r="D710" s="6"/>
      <c r="E710" s="6"/>
      <c r="F710" s="7"/>
      <c r="G710" s="7"/>
      <c r="I710" s="5"/>
      <c r="J710" s="6"/>
      <c r="K710" s="6"/>
      <c r="L710" s="7"/>
      <c r="M710" s="7"/>
      <c r="O710" s="6"/>
      <c r="S710" s="6"/>
    </row>
    <row r="711" spans="3:19" s="1" customFormat="1" ht="13.2" x14ac:dyDescent="0.3">
      <c r="C711" s="5"/>
      <c r="D711" s="6"/>
      <c r="E711" s="6"/>
      <c r="F711" s="7"/>
      <c r="G711" s="7"/>
      <c r="I711" s="5"/>
      <c r="J711" s="6"/>
      <c r="K711" s="6"/>
      <c r="L711" s="7"/>
      <c r="M711" s="7"/>
      <c r="O711" s="6"/>
      <c r="S711" s="6"/>
    </row>
    <row r="712" spans="3:19" s="1" customFormat="1" ht="13.2" x14ac:dyDescent="0.3">
      <c r="C712" s="5"/>
      <c r="D712" s="6"/>
      <c r="E712" s="6"/>
      <c r="F712" s="7"/>
      <c r="G712" s="7"/>
      <c r="I712" s="5"/>
      <c r="J712" s="6"/>
      <c r="K712" s="6"/>
      <c r="L712" s="7"/>
      <c r="M712" s="7"/>
      <c r="O712" s="6"/>
      <c r="S712" s="6"/>
    </row>
    <row r="713" spans="3:19" s="1" customFormat="1" ht="13.2" x14ac:dyDescent="0.3">
      <c r="C713" s="5"/>
      <c r="D713" s="6"/>
      <c r="E713" s="6"/>
      <c r="F713" s="7"/>
      <c r="G713" s="7"/>
      <c r="I713" s="5"/>
      <c r="J713" s="6"/>
      <c r="K713" s="6"/>
      <c r="L713" s="7"/>
      <c r="M713" s="7"/>
      <c r="O713" s="6"/>
      <c r="S713" s="6"/>
    </row>
    <row r="714" spans="3:19" s="1" customFormat="1" ht="13.2" x14ac:dyDescent="0.3">
      <c r="C714" s="5"/>
      <c r="D714" s="6"/>
      <c r="E714" s="6"/>
      <c r="F714" s="7"/>
      <c r="G714" s="7"/>
      <c r="I714" s="5"/>
      <c r="J714" s="6"/>
      <c r="K714" s="6"/>
      <c r="L714" s="7"/>
      <c r="M714" s="7"/>
      <c r="O714" s="6"/>
      <c r="S714" s="6"/>
    </row>
    <row r="715" spans="3:19" s="1" customFormat="1" ht="13.2" x14ac:dyDescent="0.3">
      <c r="C715" s="5"/>
      <c r="D715" s="6"/>
      <c r="E715" s="6"/>
      <c r="F715" s="7"/>
      <c r="G715" s="7"/>
      <c r="I715" s="5"/>
      <c r="J715" s="6"/>
      <c r="K715" s="6"/>
      <c r="L715" s="7"/>
      <c r="M715" s="7"/>
      <c r="O715" s="6"/>
      <c r="S715" s="6"/>
    </row>
    <row r="716" spans="3:19" s="1" customFormat="1" ht="13.2" x14ac:dyDescent="0.3">
      <c r="C716" s="5"/>
      <c r="D716" s="6"/>
      <c r="E716" s="6"/>
      <c r="F716" s="7"/>
      <c r="G716" s="7"/>
      <c r="I716" s="5"/>
      <c r="J716" s="6"/>
      <c r="K716" s="6"/>
      <c r="L716" s="7"/>
      <c r="M716" s="7"/>
      <c r="O716" s="6"/>
      <c r="S716" s="6"/>
    </row>
    <row r="717" spans="3:19" s="1" customFormat="1" ht="13.2" x14ac:dyDescent="0.3">
      <c r="C717" s="5"/>
      <c r="D717" s="6"/>
      <c r="E717" s="6"/>
      <c r="F717" s="7"/>
      <c r="G717" s="7"/>
      <c r="I717" s="5"/>
      <c r="J717" s="6"/>
      <c r="K717" s="6"/>
      <c r="L717" s="7"/>
      <c r="M717" s="7"/>
      <c r="O717" s="6"/>
      <c r="S717" s="6"/>
    </row>
    <row r="718" spans="3:19" s="1" customFormat="1" ht="13.2" x14ac:dyDescent="0.3">
      <c r="C718" s="5"/>
      <c r="D718" s="6"/>
      <c r="E718" s="6"/>
      <c r="F718" s="7"/>
      <c r="G718" s="7"/>
      <c r="I718" s="5"/>
      <c r="J718" s="6"/>
      <c r="K718" s="6"/>
      <c r="L718" s="7"/>
      <c r="M718" s="7"/>
      <c r="O718" s="6"/>
      <c r="S718" s="6"/>
    </row>
    <row r="719" spans="3:19" s="1" customFormat="1" ht="13.2" x14ac:dyDescent="0.3">
      <c r="C719" s="5"/>
      <c r="D719" s="6"/>
      <c r="E719" s="6"/>
      <c r="F719" s="7"/>
      <c r="G719" s="7"/>
      <c r="I719" s="5"/>
      <c r="J719" s="6"/>
      <c r="K719" s="6"/>
      <c r="L719" s="7"/>
      <c r="M719" s="7"/>
      <c r="O719" s="6"/>
      <c r="S719" s="6"/>
    </row>
    <row r="720" spans="3:19" s="1" customFormat="1" ht="13.2" x14ac:dyDescent="0.3">
      <c r="C720" s="5"/>
      <c r="D720" s="6"/>
      <c r="E720" s="6"/>
      <c r="F720" s="7"/>
      <c r="G720" s="7"/>
      <c r="I720" s="5"/>
      <c r="J720" s="6"/>
      <c r="K720" s="6"/>
      <c r="L720" s="7"/>
      <c r="M720" s="7"/>
      <c r="O720" s="6"/>
      <c r="S720" s="6"/>
    </row>
    <row r="721" spans="3:19" s="1" customFormat="1" ht="13.2" x14ac:dyDescent="0.3">
      <c r="C721" s="5"/>
      <c r="D721" s="6"/>
      <c r="E721" s="6"/>
      <c r="F721" s="7"/>
      <c r="G721" s="7"/>
      <c r="I721" s="5"/>
      <c r="J721" s="6"/>
      <c r="K721" s="6"/>
      <c r="L721" s="7"/>
      <c r="M721" s="7"/>
      <c r="O721" s="6"/>
      <c r="S721" s="6"/>
    </row>
    <row r="722" spans="3:19" s="1" customFormat="1" ht="13.2" x14ac:dyDescent="0.3">
      <c r="C722" s="5"/>
      <c r="D722" s="6"/>
      <c r="E722" s="6"/>
      <c r="F722" s="7"/>
      <c r="G722" s="7"/>
      <c r="I722" s="5"/>
      <c r="J722" s="6"/>
      <c r="K722" s="6"/>
      <c r="L722" s="7"/>
      <c r="M722" s="7"/>
      <c r="O722" s="6"/>
      <c r="S722" s="6"/>
    </row>
    <row r="723" spans="3:19" s="1" customFormat="1" ht="13.2" x14ac:dyDescent="0.3">
      <c r="C723" s="5"/>
      <c r="D723" s="6"/>
      <c r="E723" s="6"/>
      <c r="F723" s="7"/>
      <c r="G723" s="7"/>
      <c r="I723" s="5"/>
      <c r="J723" s="6"/>
      <c r="K723" s="6"/>
      <c r="L723" s="7"/>
      <c r="M723" s="7"/>
      <c r="O723" s="6"/>
      <c r="S723" s="6"/>
    </row>
    <row r="724" spans="3:19" s="1" customFormat="1" ht="13.2" x14ac:dyDescent="0.3">
      <c r="C724" s="5"/>
      <c r="D724" s="6"/>
      <c r="E724" s="6"/>
      <c r="F724" s="7"/>
      <c r="G724" s="7"/>
      <c r="I724" s="5"/>
      <c r="J724" s="6"/>
      <c r="K724" s="6"/>
      <c r="L724" s="7"/>
      <c r="M724" s="7"/>
      <c r="O724" s="6"/>
      <c r="S724" s="6"/>
    </row>
    <row r="725" spans="3:19" s="1" customFormat="1" ht="13.2" x14ac:dyDescent="0.3">
      <c r="C725" s="5"/>
      <c r="D725" s="6"/>
      <c r="E725" s="6"/>
      <c r="F725" s="7"/>
      <c r="G725" s="7"/>
      <c r="I725" s="5"/>
      <c r="J725" s="6"/>
      <c r="K725" s="6"/>
      <c r="L725" s="7"/>
      <c r="M725" s="7"/>
      <c r="O725" s="6"/>
      <c r="S725" s="6"/>
    </row>
    <row r="726" spans="3:19" s="1" customFormat="1" ht="13.2" x14ac:dyDescent="0.3">
      <c r="C726" s="5"/>
      <c r="D726" s="6"/>
      <c r="E726" s="6"/>
      <c r="F726" s="7"/>
      <c r="G726" s="7"/>
      <c r="I726" s="5"/>
      <c r="J726" s="6"/>
      <c r="K726" s="6"/>
      <c r="L726" s="7"/>
      <c r="M726" s="7"/>
      <c r="O726" s="6"/>
      <c r="S726" s="6"/>
    </row>
    <row r="727" spans="3:19" s="1" customFormat="1" ht="13.2" x14ac:dyDescent="0.3">
      <c r="C727" s="5"/>
      <c r="D727" s="6"/>
      <c r="E727" s="6"/>
      <c r="F727" s="7"/>
      <c r="G727" s="7"/>
      <c r="I727" s="5"/>
      <c r="J727" s="6"/>
      <c r="K727" s="6"/>
      <c r="L727" s="7"/>
      <c r="M727" s="7"/>
      <c r="O727" s="6"/>
      <c r="S727" s="6"/>
    </row>
    <row r="728" spans="3:19" s="1" customFormat="1" ht="13.2" x14ac:dyDescent="0.3">
      <c r="C728" s="5"/>
      <c r="D728" s="6"/>
      <c r="E728" s="6"/>
      <c r="F728" s="7"/>
      <c r="G728" s="7"/>
      <c r="I728" s="5"/>
      <c r="J728" s="6"/>
      <c r="K728" s="6"/>
      <c r="L728" s="7"/>
      <c r="M728" s="7"/>
      <c r="O728" s="6"/>
      <c r="S728" s="6"/>
    </row>
    <row r="729" spans="3:19" s="1" customFormat="1" ht="13.2" x14ac:dyDescent="0.3">
      <c r="C729" s="5"/>
      <c r="D729" s="6"/>
      <c r="E729" s="6"/>
      <c r="F729" s="7"/>
      <c r="G729" s="7"/>
      <c r="I729" s="5"/>
      <c r="J729" s="6"/>
      <c r="K729" s="6"/>
      <c r="L729" s="7"/>
      <c r="M729" s="7"/>
      <c r="O729" s="6"/>
      <c r="S729" s="6"/>
    </row>
    <row r="730" spans="3:19" s="1" customFormat="1" ht="13.2" x14ac:dyDescent="0.3">
      <c r="C730" s="5"/>
      <c r="D730" s="6"/>
      <c r="E730" s="6"/>
      <c r="F730" s="7"/>
      <c r="G730" s="7"/>
      <c r="I730" s="5"/>
      <c r="J730" s="6"/>
      <c r="K730" s="6"/>
      <c r="L730" s="7"/>
      <c r="M730" s="7"/>
      <c r="O730" s="6"/>
      <c r="S730" s="6"/>
    </row>
    <row r="731" spans="3:19" s="1" customFormat="1" ht="13.2" x14ac:dyDescent="0.3">
      <c r="C731" s="5"/>
      <c r="D731" s="6"/>
      <c r="E731" s="6"/>
      <c r="F731" s="7"/>
      <c r="G731" s="7"/>
      <c r="I731" s="5"/>
      <c r="J731" s="6"/>
      <c r="K731" s="6"/>
      <c r="L731" s="7"/>
      <c r="M731" s="7"/>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sheetData>
  <phoneticPr fontId="16" type="noConversion"/>
  <conditionalFormatting sqref="G310:G352 M310:M352">
    <cfRule type="expression" dxfId="3" priority="11">
      <formula>AND(ISBLANK(B310),G310&lt;&gt;#REF!)</formula>
    </cfRule>
  </conditionalFormatting>
  <conditionalFormatting sqref="M310 G310:G352 M311:N311 M312:M320 M321:N322 M323 M324:N324 M325:M326 M327:N328 M329:M337 M338:N338 M339 M340:N340 M341:O341 M342 M343:O343 M344:M352">
    <cfRule type="expression" dxfId="2" priority="15">
      <formula>#REF!&lt;0</formula>
    </cfRule>
  </conditionalFormatting>
  <conditionalFormatting sqref="N311 N321:N322 N324 N327:N328 N338 N340:N341 N343:O343">
    <cfRule type="expression" dxfId="1" priority="7">
      <formula>AND(ISBLANK(E311),N311&lt;&gt;#REF!)</formula>
    </cfRule>
  </conditionalFormatting>
  <conditionalFormatting sqref="O341">
    <cfRule type="expression" dxfId="0" priority="17">
      <formula>AND(ISBLANK(F341),O341&lt;&gt;#REF!)</formula>
    </cfRule>
  </conditionalFormatting>
  <dataValidations disablePrompts="1" count="1">
    <dataValidation type="custom" allowBlank="1" showDropDown="1" showErrorMessage="1" sqref="B16:B19 H16:H19" xr:uid="{C76F4089-6AEC-46B3-B5F3-1BF8813107A7}">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4" manualBreakCount="4">
    <brk id="97" min="1" max="13" man="1"/>
    <brk id="182" min="1" max="13" man="1"/>
    <brk id="260" min="1" max="13" man="1"/>
    <brk id="373" min="1" max="13" man="1"/>
  </rowBreaks>
  <drawing r:id="rId2"/>
  <legacy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EE320E-62B6-4F8A-8090-072915C61C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32</vt:i4>
      </vt:variant>
    </vt:vector>
  </HeadingPairs>
  <TitlesOfParts>
    <vt:vector size="51" baseType="lpstr">
      <vt:lpstr>RKAKL</vt:lpstr>
      <vt:lpstr>Rekap Rev Kanwil1</vt:lpstr>
      <vt:lpstr>Rekap Subkoord Revisi Kanwil</vt:lpstr>
      <vt:lpstr>Revisi Kanwil1</vt:lpstr>
      <vt:lpstr>Rekap POK 1</vt:lpstr>
      <vt:lpstr>Rekap Revisi POK</vt:lpstr>
      <vt:lpstr>Perbaik Revisi (Pasca Rakernis)</vt:lpstr>
      <vt:lpstr>Rekap Pasca Raker</vt:lpstr>
      <vt:lpstr>Rekap pasca rakernis</vt:lpstr>
      <vt:lpstr>Revisi (Jan+Pasca Rakernis)</vt:lpstr>
      <vt:lpstr>Rekap Reviu</vt:lpstr>
      <vt:lpstr>Matrik Reviu</vt:lpstr>
      <vt:lpstr>Reviu Usulan Revisi</vt:lpstr>
      <vt:lpstr>Rekap</vt:lpstr>
      <vt:lpstr>Matrik</vt:lpstr>
      <vt:lpstr>Usulan Revisi 17 Maret</vt:lpstr>
      <vt:lpstr>Rekap Lama</vt:lpstr>
      <vt:lpstr>Matrik Lama</vt:lpstr>
      <vt:lpstr>Usulan Revisi Subkoord (Lama)</vt:lpstr>
      <vt:lpstr>Matrik!Print_Area</vt:lpstr>
      <vt:lpstr>'Matrik Lama'!Print_Area</vt:lpstr>
      <vt:lpstr>'Matrik Reviu'!Print_Area</vt:lpstr>
      <vt:lpstr>'Perbaik Revisi (Pasca Rakernis)'!Print_Area</vt:lpstr>
      <vt:lpstr>Rekap!Print_Area</vt:lpstr>
      <vt:lpstr>'Rekap Lama'!Print_Area</vt:lpstr>
      <vt:lpstr>'Rekap Pasca Raker'!Print_Area</vt:lpstr>
      <vt:lpstr>'Rekap pasca rakernis'!Print_Area</vt:lpstr>
      <vt:lpstr>'Rekap POK 1'!Print_Area</vt:lpstr>
      <vt:lpstr>'Rekap Rev Kanwil1'!Print_Area</vt:lpstr>
      <vt:lpstr>'Rekap Revisi POK'!Print_Area</vt:lpstr>
      <vt:lpstr>'Rekap Reviu'!Print_Area</vt:lpstr>
      <vt:lpstr>'Rekap Subkoord Revisi Kanwil'!Print_Area</vt:lpstr>
      <vt:lpstr>'Revisi (Jan+Pasca Rakernis)'!Print_Area</vt:lpstr>
      <vt:lpstr>'Revisi Kanwil1'!Print_Area</vt:lpstr>
      <vt:lpstr>'Reviu Usulan Revisi'!Print_Area</vt:lpstr>
      <vt:lpstr>RKAKL!Print_Area</vt:lpstr>
      <vt:lpstr>'Usulan Revisi 17 Maret'!Print_Area</vt:lpstr>
      <vt:lpstr>'Usulan Revisi Subkoord (Lama)'!Print_Area</vt:lpstr>
      <vt:lpstr>'Perbaik Revisi (Pasca Rakernis)'!Print_Titles</vt:lpstr>
      <vt:lpstr>'Revisi (Jan+Pasca Rakernis)'!Print_Titles</vt:lpstr>
      <vt:lpstr>'Revisi Kanwil1'!Print_Titles</vt:lpstr>
      <vt:lpstr>'Reviu Usulan Revisi'!Print_Titles</vt:lpstr>
      <vt:lpstr>RKAKL!Print_Titles</vt:lpstr>
      <vt:lpstr>'Usulan Revisi 17 Maret'!Print_Titles</vt:lpstr>
      <vt:lpstr>'Usulan Revisi Subkoord (Lama)'!Print_Titles</vt:lpstr>
      <vt:lpstr>'Perbaik Revisi (Pasca Rakernis)'!Start_Jadi</vt:lpstr>
      <vt:lpstr>'Revisi (Jan+Pasca Rakernis)'!Start_Jadi</vt:lpstr>
      <vt:lpstr>'Revisi Kanwil1'!Start_Jadi</vt:lpstr>
      <vt:lpstr>'Reviu Usulan Revisi'!Start_Jadi</vt:lpstr>
      <vt:lpstr>'Usulan Revisi 17 Maret'!Start_Jadi</vt:lpstr>
      <vt:lpstr>'Usulan Revisi Subkoord (Lama)'!Start_Jadi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2023-05-22T07:43:08Z</cp:lastPrinted>
  <dcterms:created xsi:type="dcterms:W3CDTF">2022-10-11T07:47:57Z</dcterms:created>
  <dcterms:modified xsi:type="dcterms:W3CDTF">2023-05-22T07:46:46Z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e8838152-99fa-4a52-81ef-17975e690501</vt:lpwstr>
  </property>
</Properties>
</file>